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hidePivotFieldList="1" defaultThemeVersion="166925"/>
  <mc:AlternateContent xmlns:mc="http://schemas.openxmlformats.org/markup-compatibility/2006">
    <mc:Choice Requires="x15">
      <x15ac:absPath xmlns:x15ac="http://schemas.microsoft.com/office/spreadsheetml/2010/11/ac" url="C:\Users\CMTibokbPi\Downloads\"/>
    </mc:Choice>
  </mc:AlternateContent>
  <xr:revisionPtr revIDLastSave="0" documentId="13_ncr:1_{AF544EF8-5963-4B35-80E4-BDCE276BBD99}" xr6:coauthVersionLast="46" xr6:coauthVersionMax="46" xr10:uidLastSave="{00000000-0000-0000-0000-000000000000}"/>
  <bookViews>
    <workbookView xWindow="-120" yWindow="-120" windowWidth="29040" windowHeight="15840" tabRatio="776" activeTab="1" xr2:uid="{00000000-000D-0000-FFFF-FFFF00000000}"/>
  </bookViews>
  <sheets>
    <sheet name="DASHBOARD" sheetId="19" r:id="rId1"/>
    <sheet name="Sales Details" sheetId="21" r:id="rId2"/>
    <sheet name="Sheet8" sheetId="20" r:id="rId3"/>
    <sheet name="Input Sheet" sheetId="11" r:id="rId4"/>
    <sheet name="Region Performance" sheetId="5" r:id="rId5"/>
    <sheet name="Customer Master Data" sheetId="13" r:id="rId6"/>
    <sheet name="Product Master Data" sheetId="14" r:id="rId7"/>
    <sheet name="Brand Girl" sheetId="15" r:id="rId8"/>
    <sheet name="Sales Rep" sheetId="16" r:id="rId9"/>
    <sheet name="ASM-ASR" sheetId="17" r:id="rId10"/>
    <sheet name="Loading Follow up" sheetId="18" r:id="rId11"/>
  </sheets>
  <definedNames>
    <definedName name="_xlnm._FilterDatabase" localSheetId="5" hidden="1">'Customer Master Data'!$A$1:$F$451</definedName>
    <definedName name="_xlnm._FilterDatabase" localSheetId="3" hidden="1">'Input Sheet'!$A$1:$V$1314</definedName>
    <definedName name="_xlnm._FilterDatabase" localSheetId="10" hidden="1">'Loading Follow up'!$A$2:$W$124</definedName>
    <definedName name="NativeTimeline_Billing_date">#N/A</definedName>
    <definedName name="Products" localSheetId="1">OFFSET('Sales Details'!#REF!,1,0,COUNT('Sales Details'!#REF!))</definedName>
    <definedName name="Products">OFFSET(Sheet8!$N$1,1,0,COUNT(Sheet8!$O:$O))</definedName>
    <definedName name="ProductsQty" localSheetId="1">OFFSET('Sales Details'!#REF!,1,1,COUNT('Sales Details'!#REF!))</definedName>
    <definedName name="ProductsQty">OFFSET(Sheet8!$N$1,1,1,COUNT(Sheet8!$O:$O))</definedName>
    <definedName name="Slicer_Category">#N/A</definedName>
    <definedName name="Slicer_Labelly">#N/A</definedName>
    <definedName name="Slicer_Month">#N/A</definedName>
    <definedName name="Slicer_Sales_Group">#N/A</definedName>
    <definedName name="Slicer_Sales_Office">#N/A</definedName>
    <definedName name="Slicer_Year">#N/A</definedName>
  </definedNames>
  <calcPr calcId="191029"/>
  <pivotCaches>
    <pivotCache cacheId="2"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1" i="20" l="1"/>
  <c r="AL1" i="20" s="1"/>
  <c r="AK2" i="20" s="1" a="1"/>
  <c r="AK2" i="20" s="1"/>
  <c r="S2" i="20" a="1"/>
  <c r="S2" i="20" s="1"/>
  <c r="Q2" i="20" s="1" a="1"/>
  <c r="Q2" i="20" s="1"/>
  <c r="R2" i="20" a="1"/>
  <c r="R2" i="20" s="1"/>
  <c r="AH2" i="20" a="1"/>
  <c r="AH2" i="20" s="1"/>
  <c r="AF2" i="20" s="1" a="1"/>
  <c r="AF2" i="20" s="1"/>
  <c r="AG2" i="20" a="1"/>
  <c r="AG2" i="20" s="1"/>
  <c r="X2" i="11"/>
  <c r="X3" i="11"/>
  <c r="X4" i="11"/>
  <c r="X5" i="11"/>
  <c r="X6" i="11"/>
  <c r="X7" i="11"/>
  <c r="X8" i="11"/>
  <c r="X9" i="11"/>
  <c r="X10" i="11"/>
  <c r="X11" i="11"/>
  <c r="X12" i="11"/>
  <c r="X13" i="11"/>
  <c r="X14" i="11"/>
  <c r="X15" i="11"/>
  <c r="X16" i="11"/>
  <c r="X17" i="11"/>
  <c r="X18" i="11"/>
  <c r="X19" i="11"/>
  <c r="X20" i="11"/>
  <c r="X21" i="11"/>
  <c r="X22" i="11"/>
  <c r="X23" i="11"/>
  <c r="X24" i="11"/>
  <c r="X25" i="11"/>
  <c r="X26" i="11"/>
  <c r="X27" i="11"/>
  <c r="X28" i="11"/>
  <c r="X29" i="11"/>
  <c r="X30" i="11"/>
  <c r="X31" i="11"/>
  <c r="X32" i="11"/>
  <c r="X33" i="11"/>
  <c r="X34" i="11"/>
  <c r="X35" i="11"/>
  <c r="X36" i="11"/>
  <c r="X37" i="11"/>
  <c r="X38" i="11"/>
  <c r="X39" i="11"/>
  <c r="X40" i="11"/>
  <c r="X41" i="11"/>
  <c r="X42" i="11"/>
  <c r="X43" i="11"/>
  <c r="X44" i="11"/>
  <c r="X45" i="11"/>
  <c r="X46" i="11"/>
  <c r="X47" i="11"/>
  <c r="X48" i="11"/>
  <c r="X49" i="11"/>
  <c r="X50" i="11"/>
  <c r="X51" i="11"/>
  <c r="X52" i="11"/>
  <c r="X53" i="11"/>
  <c r="X54" i="11"/>
  <c r="X55" i="11"/>
  <c r="X56" i="11"/>
  <c r="X57" i="11"/>
  <c r="X58" i="11"/>
  <c r="X59" i="11"/>
  <c r="X60" i="11"/>
  <c r="X61" i="11"/>
  <c r="X62" i="11"/>
  <c r="X63" i="11"/>
  <c r="X64" i="11"/>
  <c r="X65" i="11"/>
  <c r="X66" i="11"/>
  <c r="X67" i="11"/>
  <c r="X68" i="11"/>
  <c r="X69" i="11"/>
  <c r="X70" i="11"/>
  <c r="X71" i="11"/>
  <c r="X72" i="11"/>
  <c r="X73" i="11"/>
  <c r="X74" i="11"/>
  <c r="X75" i="11"/>
  <c r="X76" i="11"/>
  <c r="X77" i="11"/>
  <c r="X78" i="11"/>
  <c r="X79" i="11"/>
  <c r="X80" i="11"/>
  <c r="X81" i="11"/>
  <c r="X82" i="11"/>
  <c r="X83" i="11"/>
  <c r="X84" i="11"/>
  <c r="X85" i="11"/>
  <c r="X86" i="11"/>
  <c r="X87" i="11"/>
  <c r="X88" i="11"/>
  <c r="X89" i="11"/>
  <c r="X90" i="11"/>
  <c r="X91" i="11"/>
  <c r="X92" i="11"/>
  <c r="X93" i="11"/>
  <c r="X94" i="11"/>
  <c r="X95" i="11"/>
  <c r="X96" i="11"/>
  <c r="X97" i="11"/>
  <c r="X98" i="11"/>
  <c r="X99" i="11"/>
  <c r="X100" i="11"/>
  <c r="X101" i="11"/>
  <c r="X102" i="11"/>
  <c r="X103" i="11"/>
  <c r="X104" i="11"/>
  <c r="X105" i="11"/>
  <c r="X106" i="11"/>
  <c r="X107" i="11"/>
  <c r="X108" i="11"/>
  <c r="X109" i="11"/>
  <c r="X110" i="11"/>
  <c r="X111" i="11"/>
  <c r="X112" i="11"/>
  <c r="X113" i="11"/>
  <c r="X114" i="11"/>
  <c r="X115" i="11"/>
  <c r="X116" i="11"/>
  <c r="X117" i="11"/>
  <c r="X118" i="11"/>
  <c r="X119" i="11"/>
  <c r="X120" i="11"/>
  <c r="X121" i="11"/>
  <c r="X122" i="11"/>
  <c r="X123" i="11"/>
  <c r="X124" i="11"/>
  <c r="X125" i="11"/>
  <c r="X126" i="11"/>
  <c r="X127" i="11"/>
  <c r="X128" i="11"/>
  <c r="X129" i="11"/>
  <c r="X130" i="11"/>
  <c r="X131" i="11"/>
  <c r="X132" i="11"/>
  <c r="X133" i="11"/>
  <c r="X134" i="11"/>
  <c r="X135" i="11"/>
  <c r="X136" i="11"/>
  <c r="X137" i="11"/>
  <c r="X138" i="11"/>
  <c r="X139" i="11"/>
  <c r="X140" i="11"/>
  <c r="X141" i="11"/>
  <c r="X142" i="11"/>
  <c r="X143" i="11"/>
  <c r="X144" i="11"/>
  <c r="X145" i="11"/>
  <c r="X146" i="11"/>
  <c r="X147" i="11"/>
  <c r="X148" i="11"/>
  <c r="X149" i="11"/>
  <c r="X150" i="11"/>
  <c r="X151" i="11"/>
  <c r="X152" i="11"/>
  <c r="X153" i="11"/>
  <c r="X154" i="11"/>
  <c r="X155" i="11"/>
  <c r="X156" i="11"/>
  <c r="X157" i="11"/>
  <c r="X158" i="11"/>
  <c r="X159" i="11"/>
  <c r="X160" i="11"/>
  <c r="X161" i="11"/>
  <c r="X162" i="11"/>
  <c r="X163" i="11"/>
  <c r="X164" i="11"/>
  <c r="X165" i="11"/>
  <c r="X166" i="11"/>
  <c r="X167" i="11"/>
  <c r="X168" i="11"/>
  <c r="X169" i="11"/>
  <c r="X170" i="11"/>
  <c r="X171" i="11"/>
  <c r="X172" i="11"/>
  <c r="X173" i="11"/>
  <c r="X174" i="11"/>
  <c r="X175" i="11"/>
  <c r="X176" i="11"/>
  <c r="X177" i="11"/>
  <c r="X178" i="11"/>
  <c r="X179" i="11"/>
  <c r="X180" i="11"/>
  <c r="X181" i="11"/>
  <c r="X182" i="11"/>
  <c r="X183" i="11"/>
  <c r="X184" i="11"/>
  <c r="X185" i="11"/>
  <c r="X186" i="11"/>
  <c r="X187" i="11"/>
  <c r="X188" i="11"/>
  <c r="X189" i="11"/>
  <c r="X190" i="11"/>
  <c r="X191" i="11"/>
  <c r="X192" i="11"/>
  <c r="X193" i="11"/>
  <c r="X194" i="11"/>
  <c r="X195" i="11"/>
  <c r="X196" i="11"/>
  <c r="X197" i="11"/>
  <c r="X198" i="11"/>
  <c r="X199" i="11"/>
  <c r="X200" i="11"/>
  <c r="X201" i="11"/>
  <c r="X202" i="11"/>
  <c r="X203" i="11"/>
  <c r="X204" i="11"/>
  <c r="X205" i="11"/>
  <c r="X206" i="11"/>
  <c r="X207" i="11"/>
  <c r="X208" i="11"/>
  <c r="X209" i="11"/>
  <c r="X210" i="11"/>
  <c r="X211" i="11"/>
  <c r="X212" i="11"/>
  <c r="X213" i="11"/>
  <c r="X214" i="11"/>
  <c r="X215" i="11"/>
  <c r="X216" i="11"/>
  <c r="X217" i="11"/>
  <c r="X218" i="11"/>
  <c r="X219" i="11"/>
  <c r="X220" i="11"/>
  <c r="X221" i="11"/>
  <c r="X222" i="11"/>
  <c r="X223" i="11"/>
  <c r="X224" i="11"/>
  <c r="X225" i="11"/>
  <c r="X226" i="11"/>
  <c r="X227" i="11"/>
  <c r="X228" i="11"/>
  <c r="X229" i="11"/>
  <c r="X230" i="11"/>
  <c r="X231" i="11"/>
  <c r="X232" i="11"/>
  <c r="X233" i="11"/>
  <c r="X234" i="11"/>
  <c r="X235" i="11"/>
  <c r="X236" i="11"/>
  <c r="X237" i="11"/>
  <c r="X238" i="11"/>
  <c r="X239" i="11"/>
  <c r="X240" i="11"/>
  <c r="X241" i="11"/>
  <c r="X242" i="11"/>
  <c r="X243" i="11"/>
  <c r="X244" i="11"/>
  <c r="X245" i="11"/>
  <c r="X246" i="11"/>
  <c r="X247" i="11"/>
  <c r="X248" i="11"/>
  <c r="X249" i="11"/>
  <c r="X250" i="11"/>
  <c r="X251" i="11"/>
  <c r="X252" i="11"/>
  <c r="X253" i="11"/>
  <c r="X254" i="11"/>
  <c r="X255" i="11"/>
  <c r="X256" i="11"/>
  <c r="X257" i="11"/>
  <c r="X258" i="11"/>
  <c r="X259" i="11"/>
  <c r="X260" i="11"/>
  <c r="X261" i="11"/>
  <c r="X262" i="11"/>
  <c r="X263" i="11"/>
  <c r="X264" i="11"/>
  <c r="X265" i="11"/>
  <c r="X266" i="11"/>
  <c r="X267" i="11"/>
  <c r="X268" i="11"/>
  <c r="X269" i="11"/>
  <c r="X270" i="11"/>
  <c r="X271" i="11"/>
  <c r="X272" i="11"/>
  <c r="X273" i="11"/>
  <c r="X274" i="11"/>
  <c r="X275" i="11"/>
  <c r="X276" i="11"/>
  <c r="X277" i="11"/>
  <c r="X278" i="11"/>
  <c r="X279" i="11"/>
  <c r="X280" i="11"/>
  <c r="X281" i="11"/>
  <c r="X282" i="11"/>
  <c r="X283" i="11"/>
  <c r="X284" i="11"/>
  <c r="X285" i="11"/>
  <c r="X286" i="11"/>
  <c r="X287" i="11"/>
  <c r="X288" i="11"/>
  <c r="X289" i="11"/>
  <c r="X290" i="11"/>
  <c r="X291" i="11"/>
  <c r="X292" i="11"/>
  <c r="X293" i="11"/>
  <c r="X294" i="11"/>
  <c r="X295" i="11"/>
  <c r="X296" i="11"/>
  <c r="X297" i="11"/>
  <c r="X298" i="11"/>
  <c r="X299" i="11"/>
  <c r="X300" i="11"/>
  <c r="X301" i="11"/>
  <c r="X302" i="11"/>
  <c r="X303" i="11"/>
  <c r="X304" i="11"/>
  <c r="X305" i="11"/>
  <c r="X306" i="11"/>
  <c r="X307" i="11"/>
  <c r="X308" i="11"/>
  <c r="X309" i="11"/>
  <c r="X310" i="11"/>
  <c r="X311" i="11"/>
  <c r="X312" i="11"/>
  <c r="X313" i="11"/>
  <c r="X314" i="11"/>
  <c r="X315" i="11"/>
  <c r="X316" i="11"/>
  <c r="X317" i="11"/>
  <c r="X318" i="11"/>
  <c r="X319" i="11"/>
  <c r="X320" i="11"/>
  <c r="X321" i="11"/>
  <c r="X322" i="11"/>
  <c r="X323" i="11"/>
  <c r="X324" i="11"/>
  <c r="X325" i="11"/>
  <c r="X326" i="11"/>
  <c r="X327" i="11"/>
  <c r="X328" i="11"/>
  <c r="X329" i="11"/>
  <c r="X330" i="11"/>
  <c r="X331" i="11"/>
  <c r="X332" i="11"/>
  <c r="X333" i="11"/>
  <c r="X334" i="11"/>
  <c r="X335" i="11"/>
  <c r="X336" i="11"/>
  <c r="X337" i="11"/>
  <c r="X338" i="11"/>
  <c r="X339" i="11"/>
  <c r="X340" i="11"/>
  <c r="X341" i="11"/>
  <c r="X342" i="11"/>
  <c r="X343" i="11"/>
  <c r="X344" i="11"/>
  <c r="X345" i="11"/>
  <c r="X346" i="11"/>
  <c r="X347" i="11"/>
  <c r="X348" i="11"/>
  <c r="X349" i="11"/>
  <c r="X350" i="11"/>
  <c r="X351" i="11"/>
  <c r="X352" i="11"/>
  <c r="X353" i="11"/>
  <c r="X354" i="11"/>
  <c r="X355" i="11"/>
  <c r="X356" i="11"/>
  <c r="X357" i="11"/>
  <c r="X358" i="11"/>
  <c r="X359" i="11"/>
  <c r="X360" i="11"/>
  <c r="X361" i="11"/>
  <c r="X362" i="11"/>
  <c r="X363" i="11"/>
  <c r="X364" i="11"/>
  <c r="X365" i="11"/>
  <c r="X366" i="11"/>
  <c r="X367" i="11"/>
  <c r="X368" i="11"/>
  <c r="X369" i="11"/>
  <c r="X370" i="11"/>
  <c r="X371" i="11"/>
  <c r="X372" i="11"/>
  <c r="X373" i="11"/>
  <c r="X374" i="11"/>
  <c r="X375" i="11"/>
  <c r="X376" i="11"/>
  <c r="X377" i="11"/>
  <c r="X378" i="11"/>
  <c r="X379" i="11"/>
  <c r="X380" i="11"/>
  <c r="X381" i="11"/>
  <c r="X382" i="11"/>
  <c r="X383" i="11"/>
  <c r="X384" i="11"/>
  <c r="X385" i="11"/>
  <c r="X386" i="11"/>
  <c r="X387" i="11"/>
  <c r="X388" i="11"/>
  <c r="X389" i="11"/>
  <c r="X390" i="11"/>
  <c r="X391" i="11"/>
  <c r="X392" i="11"/>
  <c r="X393" i="11"/>
  <c r="X394" i="11"/>
  <c r="X395" i="11"/>
  <c r="X396" i="11"/>
  <c r="X397" i="11"/>
  <c r="X398" i="11"/>
  <c r="X399" i="11"/>
  <c r="X400" i="11"/>
  <c r="X401" i="11"/>
  <c r="X402" i="11"/>
  <c r="X403" i="11"/>
  <c r="X404" i="11"/>
  <c r="X405" i="11"/>
  <c r="X406" i="11"/>
  <c r="X407" i="11"/>
  <c r="X408" i="11"/>
  <c r="X409" i="11"/>
  <c r="X410" i="11"/>
  <c r="X411" i="11"/>
  <c r="X412" i="11"/>
  <c r="X413" i="11"/>
  <c r="X414" i="11"/>
  <c r="X415" i="11"/>
  <c r="X416" i="11"/>
  <c r="X417" i="11"/>
  <c r="X418" i="11"/>
  <c r="X419" i="11"/>
  <c r="X420" i="11"/>
  <c r="X421" i="11"/>
  <c r="X422" i="11"/>
  <c r="X423" i="11"/>
  <c r="X424" i="11"/>
  <c r="X425" i="11"/>
  <c r="X426" i="11"/>
  <c r="X427" i="11"/>
  <c r="X428" i="11"/>
  <c r="X429" i="11"/>
  <c r="X430" i="11"/>
  <c r="X431" i="11"/>
  <c r="X432" i="11"/>
  <c r="X433" i="11"/>
  <c r="X434" i="11"/>
  <c r="X435" i="11"/>
  <c r="X436" i="11"/>
  <c r="X437" i="11"/>
  <c r="X438" i="11"/>
  <c r="X439" i="11"/>
  <c r="X440" i="11"/>
  <c r="X441" i="11"/>
  <c r="X442" i="11"/>
  <c r="X443" i="11"/>
  <c r="X444" i="11"/>
  <c r="X445" i="11"/>
  <c r="X446" i="11"/>
  <c r="X447" i="11"/>
  <c r="X448" i="11"/>
  <c r="X449" i="11"/>
  <c r="X450" i="11"/>
  <c r="X451" i="11"/>
  <c r="X452" i="11"/>
  <c r="X453" i="11"/>
  <c r="X454" i="11"/>
  <c r="X455" i="11"/>
  <c r="X456" i="11"/>
  <c r="X457" i="11"/>
  <c r="X458" i="11"/>
  <c r="X459" i="11"/>
  <c r="X460" i="11"/>
  <c r="X461" i="11"/>
  <c r="X462" i="11"/>
  <c r="X463" i="11"/>
  <c r="X464" i="11"/>
  <c r="X465" i="11"/>
  <c r="X466" i="11"/>
  <c r="X467" i="11"/>
  <c r="X468" i="11"/>
  <c r="X469" i="11"/>
  <c r="X470" i="11"/>
  <c r="X471" i="11"/>
  <c r="X472" i="11"/>
  <c r="X473" i="11"/>
  <c r="X474" i="11"/>
  <c r="X475" i="11"/>
  <c r="X476" i="11"/>
  <c r="X477" i="11"/>
  <c r="X478" i="11"/>
  <c r="X479" i="11"/>
  <c r="X480" i="11"/>
  <c r="X481" i="11"/>
  <c r="X482" i="11"/>
  <c r="X483" i="11"/>
  <c r="X484" i="11"/>
  <c r="X485" i="11"/>
  <c r="X486" i="11"/>
  <c r="X487" i="11"/>
  <c r="X488" i="11"/>
  <c r="X489" i="11"/>
  <c r="X490" i="11"/>
  <c r="X491" i="11"/>
  <c r="X492" i="11"/>
  <c r="X493" i="11"/>
  <c r="X494" i="11"/>
  <c r="X495" i="11"/>
  <c r="X496" i="11"/>
  <c r="X497" i="11"/>
  <c r="X498" i="11"/>
  <c r="X499" i="11"/>
  <c r="X500" i="11"/>
  <c r="X501" i="11"/>
  <c r="X502" i="11"/>
  <c r="X503" i="11"/>
  <c r="X504" i="11"/>
  <c r="X505" i="11"/>
  <c r="X506" i="11"/>
  <c r="X507" i="11"/>
  <c r="X508" i="11"/>
  <c r="X509" i="11"/>
  <c r="X510" i="11"/>
  <c r="X511" i="11"/>
  <c r="X512" i="11"/>
  <c r="X513" i="11"/>
  <c r="X514" i="11"/>
  <c r="X515" i="11"/>
  <c r="X516" i="11"/>
  <c r="X517" i="11"/>
  <c r="X518" i="11"/>
  <c r="X519" i="11"/>
  <c r="X520" i="11"/>
  <c r="X521" i="11"/>
  <c r="X522" i="11"/>
  <c r="X523" i="11"/>
  <c r="X524" i="11"/>
  <c r="X525" i="11"/>
  <c r="X526" i="11"/>
  <c r="X527" i="11"/>
  <c r="X528" i="11"/>
  <c r="X529" i="11"/>
  <c r="X530" i="11"/>
  <c r="X531" i="11"/>
  <c r="X532" i="11"/>
  <c r="X533" i="11"/>
  <c r="X534" i="11"/>
  <c r="X535" i="11"/>
  <c r="X536" i="11"/>
  <c r="X537" i="11"/>
  <c r="X538" i="11"/>
  <c r="X539" i="11"/>
  <c r="X540" i="11"/>
  <c r="X541" i="11"/>
  <c r="X542" i="11"/>
  <c r="X543" i="11"/>
  <c r="X544" i="11"/>
  <c r="X545" i="11"/>
  <c r="X546" i="11"/>
  <c r="X547" i="11"/>
  <c r="X548" i="11"/>
  <c r="X549" i="11"/>
  <c r="X550" i="11"/>
  <c r="X551" i="11"/>
  <c r="X552" i="11"/>
  <c r="X553" i="11"/>
  <c r="X554" i="11"/>
  <c r="X555" i="11"/>
  <c r="X556" i="11"/>
  <c r="X557" i="11"/>
  <c r="X558" i="11"/>
  <c r="X559" i="11"/>
  <c r="X560" i="11"/>
  <c r="X561" i="11"/>
  <c r="X562" i="11"/>
  <c r="X563" i="11"/>
  <c r="X564" i="11"/>
  <c r="X565" i="11"/>
  <c r="X566" i="11"/>
  <c r="X567" i="11"/>
  <c r="X568" i="11"/>
  <c r="X569" i="11"/>
  <c r="X570" i="11"/>
  <c r="X571" i="11"/>
  <c r="X572" i="11"/>
  <c r="X573" i="11"/>
  <c r="X574" i="11"/>
  <c r="X575" i="11"/>
  <c r="X576" i="11"/>
  <c r="X577" i="11"/>
  <c r="X578" i="11"/>
  <c r="X579" i="11"/>
  <c r="X580" i="11"/>
  <c r="X581" i="11"/>
  <c r="X582" i="11"/>
  <c r="X583" i="11"/>
  <c r="X584" i="11"/>
  <c r="X585" i="11"/>
  <c r="X586" i="11"/>
  <c r="X587" i="11"/>
  <c r="X588" i="11"/>
  <c r="X589" i="11"/>
  <c r="X590" i="11"/>
  <c r="X591" i="11"/>
  <c r="X592" i="11"/>
  <c r="X593" i="11"/>
  <c r="X594" i="11"/>
  <c r="X595" i="11"/>
  <c r="X596" i="11"/>
  <c r="X597" i="11"/>
  <c r="X598" i="11"/>
  <c r="X599" i="11"/>
  <c r="X600" i="11"/>
  <c r="X601" i="11"/>
  <c r="X602" i="11"/>
  <c r="X603" i="11"/>
  <c r="X604" i="11"/>
  <c r="X605" i="11"/>
  <c r="X606" i="11"/>
  <c r="X607" i="11"/>
  <c r="X608" i="11"/>
  <c r="X609" i="11"/>
  <c r="X610" i="11"/>
  <c r="X611" i="11"/>
  <c r="X612" i="11"/>
  <c r="X613" i="11"/>
  <c r="X614" i="11"/>
  <c r="X615" i="11"/>
  <c r="X616" i="11"/>
  <c r="X617" i="11"/>
  <c r="X618" i="11"/>
  <c r="X619" i="11"/>
  <c r="X620" i="11"/>
  <c r="X621" i="11"/>
  <c r="X622" i="11"/>
  <c r="X623" i="11"/>
  <c r="X624" i="11"/>
  <c r="X625" i="11"/>
  <c r="X626" i="11"/>
  <c r="X627" i="11"/>
  <c r="X628" i="11"/>
  <c r="X629" i="11"/>
  <c r="X630" i="11"/>
  <c r="X631" i="11"/>
  <c r="X632" i="11"/>
  <c r="X633" i="11"/>
  <c r="X634" i="11"/>
  <c r="X635" i="11"/>
  <c r="X636" i="11"/>
  <c r="X637" i="11"/>
  <c r="X638" i="11"/>
  <c r="X639" i="11"/>
  <c r="X640" i="11"/>
  <c r="X641" i="11"/>
  <c r="X642" i="11"/>
  <c r="X643" i="11"/>
  <c r="X644" i="11"/>
  <c r="X645" i="11"/>
  <c r="X646" i="11"/>
  <c r="X647" i="11"/>
  <c r="X648" i="11"/>
  <c r="X649" i="11"/>
  <c r="X650" i="11"/>
  <c r="X651" i="11"/>
  <c r="X652" i="11"/>
  <c r="X653" i="11"/>
  <c r="X654" i="11"/>
  <c r="X655" i="11"/>
  <c r="X656" i="11"/>
  <c r="X657" i="11"/>
  <c r="X658" i="11"/>
  <c r="X659" i="11"/>
  <c r="X660" i="11"/>
  <c r="X661" i="11"/>
  <c r="X662" i="11"/>
  <c r="X663" i="11"/>
  <c r="X664" i="11"/>
  <c r="X665" i="11"/>
  <c r="X666" i="11"/>
  <c r="X667" i="11"/>
  <c r="X668" i="11"/>
  <c r="X669" i="11"/>
  <c r="X670" i="11"/>
  <c r="X671" i="11"/>
  <c r="X672" i="11"/>
  <c r="X673" i="11"/>
  <c r="X674" i="11"/>
  <c r="X675" i="11"/>
  <c r="X676" i="11"/>
  <c r="X677" i="11"/>
  <c r="X678" i="11"/>
  <c r="X679" i="11"/>
  <c r="X680" i="11"/>
  <c r="X681" i="11"/>
  <c r="X682" i="11"/>
  <c r="X683" i="11"/>
  <c r="X684" i="11"/>
  <c r="X685" i="11"/>
  <c r="X686" i="11"/>
  <c r="X687" i="11"/>
  <c r="X688" i="11"/>
  <c r="X689" i="11"/>
  <c r="X690" i="11"/>
  <c r="X691" i="11"/>
  <c r="X692" i="11"/>
  <c r="X693" i="11"/>
  <c r="X694" i="11"/>
  <c r="X695" i="11"/>
  <c r="X696" i="11"/>
  <c r="X697" i="11"/>
  <c r="X698" i="11"/>
  <c r="X699" i="11"/>
  <c r="X700" i="11"/>
  <c r="X701" i="11"/>
  <c r="X702" i="11"/>
  <c r="X703" i="11"/>
  <c r="X704" i="11"/>
  <c r="X705" i="11"/>
  <c r="X706" i="11"/>
  <c r="X707" i="11"/>
  <c r="X708" i="11"/>
  <c r="X709" i="11"/>
  <c r="X710" i="11"/>
  <c r="X711" i="11"/>
  <c r="X712" i="11"/>
  <c r="X713" i="11"/>
  <c r="X714" i="11"/>
  <c r="X715" i="11"/>
  <c r="X716" i="11"/>
  <c r="X717" i="11"/>
  <c r="X718" i="11"/>
  <c r="X719" i="11"/>
  <c r="X720" i="11"/>
  <c r="X721" i="11"/>
  <c r="X722" i="11"/>
  <c r="X723" i="11"/>
  <c r="X724" i="11"/>
  <c r="X725" i="11"/>
  <c r="X726" i="11"/>
  <c r="X727" i="11"/>
  <c r="X728" i="11"/>
  <c r="X729" i="11"/>
  <c r="X730" i="11"/>
  <c r="X731" i="11"/>
  <c r="X732" i="11"/>
  <c r="X733" i="11"/>
  <c r="X734" i="11"/>
  <c r="X735" i="11"/>
  <c r="X736" i="11"/>
  <c r="X737" i="11"/>
  <c r="X738" i="11"/>
  <c r="X739" i="11"/>
  <c r="X740" i="11"/>
  <c r="X741" i="11"/>
  <c r="X742" i="11"/>
  <c r="X743" i="11"/>
  <c r="X744" i="11"/>
  <c r="X745" i="11"/>
  <c r="X746" i="11"/>
  <c r="X747" i="11"/>
  <c r="X748" i="11"/>
  <c r="X749" i="11"/>
  <c r="X750" i="11"/>
  <c r="X751" i="11"/>
  <c r="X752" i="11"/>
  <c r="X753" i="11"/>
  <c r="X754" i="11"/>
  <c r="X755" i="11"/>
  <c r="X756" i="11"/>
  <c r="X757" i="11"/>
  <c r="X758" i="11"/>
  <c r="X759" i="11"/>
  <c r="X760" i="11"/>
  <c r="X761" i="11"/>
  <c r="X762" i="11"/>
  <c r="X763" i="11"/>
  <c r="X764" i="11"/>
  <c r="X765" i="11"/>
  <c r="X766" i="11"/>
  <c r="X767" i="11"/>
  <c r="X768" i="11"/>
  <c r="X769" i="11"/>
  <c r="X770" i="11"/>
  <c r="X771" i="11"/>
  <c r="X772" i="11"/>
  <c r="X773" i="11"/>
  <c r="X774" i="11"/>
  <c r="X775" i="11"/>
  <c r="X776" i="11"/>
  <c r="X777" i="11"/>
  <c r="X778" i="11"/>
  <c r="X779" i="11"/>
  <c r="X780" i="11"/>
  <c r="X781" i="11"/>
  <c r="X782" i="11"/>
  <c r="X783" i="11"/>
  <c r="X784" i="11"/>
  <c r="X785" i="11"/>
  <c r="X786" i="11"/>
  <c r="X787" i="11"/>
  <c r="X788" i="11"/>
  <c r="X789" i="11"/>
  <c r="X790" i="11"/>
  <c r="X791" i="11"/>
  <c r="X792" i="11"/>
  <c r="X793" i="11"/>
  <c r="X794" i="11"/>
  <c r="X795" i="11"/>
  <c r="X796" i="11"/>
  <c r="X797" i="11"/>
  <c r="X798" i="11"/>
  <c r="X799" i="11"/>
  <c r="X800" i="11"/>
  <c r="X801" i="11"/>
  <c r="X802" i="11"/>
  <c r="X803" i="11"/>
  <c r="X804" i="11"/>
  <c r="X805" i="11"/>
  <c r="X806" i="11"/>
  <c r="X807" i="11"/>
  <c r="X808" i="11"/>
  <c r="X809" i="11"/>
  <c r="X810" i="11"/>
  <c r="X811" i="11"/>
  <c r="X812" i="11"/>
  <c r="X813" i="11"/>
  <c r="X814" i="11"/>
  <c r="X815" i="11"/>
  <c r="X816" i="11"/>
  <c r="X817" i="11"/>
  <c r="X818" i="11"/>
  <c r="X819" i="11"/>
  <c r="X820" i="11"/>
  <c r="X821" i="11"/>
  <c r="X822" i="11"/>
  <c r="X823" i="11"/>
  <c r="X824" i="11"/>
  <c r="X825" i="11"/>
  <c r="X826" i="11"/>
  <c r="X827" i="11"/>
  <c r="X828" i="11"/>
  <c r="X829" i="11"/>
  <c r="X830" i="11"/>
  <c r="X831" i="11"/>
  <c r="X832" i="11"/>
  <c r="X833" i="11"/>
  <c r="X834" i="11"/>
  <c r="X835" i="11"/>
  <c r="X836" i="11"/>
  <c r="X837" i="11"/>
  <c r="X838" i="11"/>
  <c r="X839" i="11"/>
  <c r="X840" i="11"/>
  <c r="X841" i="11"/>
  <c r="X842" i="11"/>
  <c r="X843" i="11"/>
  <c r="X844" i="11"/>
  <c r="X845" i="11"/>
  <c r="X846" i="11"/>
  <c r="X847" i="11"/>
  <c r="X848" i="11"/>
  <c r="X849" i="11"/>
  <c r="X850" i="11"/>
  <c r="X851" i="11"/>
  <c r="X852" i="11"/>
  <c r="X853" i="11"/>
  <c r="X854" i="11"/>
  <c r="X855" i="11"/>
  <c r="X856" i="11"/>
  <c r="X857" i="11"/>
  <c r="X858" i="11"/>
  <c r="X859" i="11"/>
  <c r="X860" i="11"/>
  <c r="X861" i="11"/>
  <c r="X862" i="11"/>
  <c r="X863" i="11"/>
  <c r="X864" i="11"/>
  <c r="X865" i="11"/>
  <c r="X866" i="11"/>
  <c r="X867" i="11"/>
  <c r="X868" i="11"/>
  <c r="X869" i="11"/>
  <c r="X870" i="11"/>
  <c r="X871" i="11"/>
  <c r="X872" i="11"/>
  <c r="X873" i="11"/>
  <c r="X874" i="11"/>
  <c r="X875" i="11"/>
  <c r="X876" i="11"/>
  <c r="X877" i="11"/>
  <c r="X878" i="11"/>
  <c r="X879" i="11"/>
  <c r="X880" i="11"/>
  <c r="X881" i="11"/>
  <c r="X882" i="11"/>
  <c r="X883" i="11"/>
  <c r="X884" i="11"/>
  <c r="X885" i="11"/>
  <c r="X886" i="11"/>
  <c r="X887" i="11"/>
  <c r="X888" i="11"/>
  <c r="X889" i="11"/>
  <c r="X890" i="11"/>
  <c r="X891" i="11"/>
  <c r="X892" i="11"/>
  <c r="X893" i="11"/>
  <c r="X894" i="11"/>
  <c r="X895" i="11"/>
  <c r="X896" i="11"/>
  <c r="X897" i="11"/>
  <c r="X898" i="11"/>
  <c r="X899" i="11"/>
  <c r="X900" i="11"/>
  <c r="X901" i="11"/>
  <c r="X902" i="11"/>
  <c r="X903" i="11"/>
  <c r="X904" i="11"/>
  <c r="X905" i="11"/>
  <c r="X906" i="11"/>
  <c r="X907" i="11"/>
  <c r="X908" i="11"/>
  <c r="X909" i="11"/>
  <c r="X910" i="11"/>
  <c r="X911" i="11"/>
  <c r="X912" i="11"/>
  <c r="X913" i="11"/>
  <c r="X914" i="11"/>
  <c r="X915" i="11"/>
  <c r="X916" i="11"/>
  <c r="X917" i="11"/>
  <c r="X918" i="11"/>
  <c r="X919" i="11"/>
  <c r="X920" i="11"/>
  <c r="X921" i="11"/>
  <c r="X922" i="11"/>
  <c r="X923" i="11"/>
  <c r="X924" i="11"/>
  <c r="X925" i="11"/>
  <c r="X926" i="11"/>
  <c r="X927" i="11"/>
  <c r="X928" i="11"/>
  <c r="X929" i="11"/>
  <c r="X930" i="11"/>
  <c r="X931" i="11"/>
  <c r="X932" i="11"/>
  <c r="X933" i="11"/>
  <c r="X934" i="11"/>
  <c r="X935" i="11"/>
  <c r="X936" i="11"/>
  <c r="X937" i="11"/>
  <c r="X938" i="11"/>
  <c r="X939" i="11"/>
  <c r="X940" i="11"/>
  <c r="X941" i="11"/>
  <c r="X942" i="11"/>
  <c r="X943" i="11"/>
  <c r="X944" i="11"/>
  <c r="X945" i="11"/>
  <c r="X946" i="11"/>
  <c r="X947" i="11"/>
  <c r="X948" i="11"/>
  <c r="X949" i="11"/>
  <c r="X950" i="11"/>
  <c r="X951" i="11"/>
  <c r="X952" i="11"/>
  <c r="X953" i="11"/>
  <c r="X954" i="11"/>
  <c r="X955" i="11"/>
  <c r="X956" i="11"/>
  <c r="X957" i="11"/>
  <c r="X958" i="11"/>
  <c r="X959" i="11"/>
  <c r="X960" i="11"/>
  <c r="X961" i="11"/>
  <c r="X962" i="11"/>
  <c r="X963" i="11"/>
  <c r="X964" i="11"/>
  <c r="X965" i="11"/>
  <c r="X966" i="11"/>
  <c r="X967" i="11"/>
  <c r="X968" i="11"/>
  <c r="X969" i="11"/>
  <c r="X970" i="11"/>
  <c r="X971" i="11"/>
  <c r="X972" i="11"/>
  <c r="X973" i="11"/>
  <c r="X974" i="11"/>
  <c r="X975" i="11"/>
  <c r="X976" i="11"/>
  <c r="X977" i="11"/>
  <c r="X978" i="11"/>
  <c r="X979" i="11"/>
  <c r="X980" i="11"/>
  <c r="X981" i="11"/>
  <c r="X982" i="11"/>
  <c r="X983" i="11"/>
  <c r="X984" i="11"/>
  <c r="X985" i="11"/>
  <c r="X986" i="11"/>
  <c r="X987" i="11"/>
  <c r="X988" i="11"/>
  <c r="X989" i="11"/>
  <c r="X990" i="11"/>
  <c r="X991" i="11"/>
  <c r="X992" i="11"/>
  <c r="X993" i="11"/>
  <c r="X994" i="11"/>
  <c r="X995" i="11"/>
  <c r="X996" i="11"/>
  <c r="X997" i="11"/>
  <c r="X998" i="11"/>
  <c r="X999" i="11"/>
  <c r="X1000" i="11"/>
  <c r="X1001" i="11"/>
  <c r="X1002" i="11"/>
  <c r="X1003" i="11"/>
  <c r="X1004" i="11"/>
  <c r="X1005" i="11"/>
  <c r="X1006" i="11"/>
  <c r="X1007" i="11"/>
  <c r="X1008" i="11"/>
  <c r="X1009" i="11"/>
  <c r="X1010" i="11"/>
  <c r="X1011" i="11"/>
  <c r="X1012" i="11"/>
  <c r="X1013" i="11"/>
  <c r="X1014" i="11"/>
  <c r="X1015" i="11"/>
  <c r="X1016" i="11"/>
  <c r="X1017" i="11"/>
  <c r="X1018" i="11"/>
  <c r="X1019" i="11"/>
  <c r="X1020" i="11"/>
  <c r="X1021" i="11"/>
  <c r="X1022" i="11"/>
  <c r="X1023" i="11"/>
  <c r="X1024" i="11"/>
  <c r="X1025" i="11"/>
  <c r="X1026" i="11"/>
  <c r="X1027" i="11"/>
  <c r="X1028" i="11"/>
  <c r="X1029" i="11"/>
  <c r="X1030" i="11"/>
  <c r="X1031" i="11"/>
  <c r="X1032" i="11"/>
  <c r="X1033" i="11"/>
  <c r="X1034" i="11"/>
  <c r="X1035" i="11"/>
  <c r="X1036" i="11"/>
  <c r="X1037" i="11"/>
  <c r="X1038" i="11"/>
  <c r="X1039" i="11"/>
  <c r="X1040" i="11"/>
  <c r="X1041" i="11"/>
  <c r="X1042" i="11"/>
  <c r="X1043" i="11"/>
  <c r="X1044" i="11"/>
  <c r="X1045" i="11"/>
  <c r="X1046" i="11"/>
  <c r="X1047" i="11"/>
  <c r="X1048" i="11"/>
  <c r="X1049" i="11"/>
  <c r="X1050" i="11"/>
  <c r="X1051" i="11"/>
  <c r="X1052" i="11"/>
  <c r="X1053" i="11"/>
  <c r="X1054" i="11"/>
  <c r="X1055" i="11"/>
  <c r="X1056" i="11"/>
  <c r="X1057" i="11"/>
  <c r="X1058" i="11"/>
  <c r="X1059" i="11"/>
  <c r="X1060" i="11"/>
  <c r="X1061" i="11"/>
  <c r="X1062" i="11"/>
  <c r="X1063" i="11"/>
  <c r="X1064" i="11"/>
  <c r="X1065" i="11"/>
  <c r="X1066" i="11"/>
  <c r="X1067" i="11"/>
  <c r="X1068" i="11"/>
  <c r="X1069" i="11"/>
  <c r="X1070" i="11"/>
  <c r="X1071" i="11"/>
  <c r="X1072" i="11"/>
  <c r="X1073" i="11"/>
  <c r="X1074" i="11"/>
  <c r="X1075" i="11"/>
  <c r="X1076" i="11"/>
  <c r="X1077" i="11"/>
  <c r="X1078" i="11"/>
  <c r="X1079" i="11"/>
  <c r="X1080" i="11"/>
  <c r="X1081" i="11"/>
  <c r="X1082" i="11"/>
  <c r="X1083" i="11"/>
  <c r="X1084" i="11"/>
  <c r="X1085" i="11"/>
  <c r="X1086" i="11"/>
  <c r="X1087" i="11"/>
  <c r="X1088" i="11"/>
  <c r="X1089" i="11"/>
  <c r="X1090" i="11"/>
  <c r="X1091" i="11"/>
  <c r="X1092" i="11"/>
  <c r="X1093" i="11"/>
  <c r="X1094" i="11"/>
  <c r="X1095" i="11"/>
  <c r="X1096" i="11"/>
  <c r="X1097" i="11"/>
  <c r="X1098" i="11"/>
  <c r="X1099" i="11"/>
  <c r="X1100" i="11"/>
  <c r="X1101" i="11"/>
  <c r="X1102" i="11"/>
  <c r="X1103" i="11"/>
  <c r="X1104" i="11"/>
  <c r="X1105" i="11"/>
  <c r="X1106" i="11"/>
  <c r="X1107" i="11"/>
  <c r="X1108" i="11"/>
  <c r="X1109" i="11"/>
  <c r="X1110" i="11"/>
  <c r="X1111" i="11"/>
  <c r="X1112" i="11"/>
  <c r="X1113" i="11"/>
  <c r="X1114" i="11"/>
  <c r="X1115" i="11"/>
  <c r="X1116" i="11"/>
  <c r="X1117" i="11"/>
  <c r="X1118" i="11"/>
  <c r="X1119" i="11"/>
  <c r="X1120" i="11"/>
  <c r="X1121" i="11"/>
  <c r="X1122" i="11"/>
  <c r="X1123" i="11"/>
  <c r="X1124" i="11"/>
  <c r="X1125" i="11"/>
  <c r="X1126" i="11"/>
  <c r="X1127" i="11"/>
  <c r="X1128" i="11"/>
  <c r="X1129" i="11"/>
  <c r="X1130" i="11"/>
  <c r="X1131" i="11"/>
  <c r="X1132" i="11"/>
  <c r="X1133" i="11"/>
  <c r="X1134" i="11"/>
  <c r="X1135" i="11"/>
  <c r="X1136" i="11"/>
  <c r="X1137" i="11"/>
  <c r="X1138" i="11"/>
  <c r="X1139" i="11"/>
  <c r="X1140" i="11"/>
  <c r="X1141" i="11"/>
  <c r="X1142" i="11"/>
  <c r="X1143" i="11"/>
  <c r="X1144" i="11"/>
  <c r="X1145" i="11"/>
  <c r="X1146" i="11"/>
  <c r="X1147" i="11"/>
  <c r="X1148" i="11"/>
  <c r="X1149" i="11"/>
  <c r="X1150" i="11"/>
  <c r="X1151" i="11"/>
  <c r="X1152" i="11"/>
  <c r="X1153" i="11"/>
  <c r="X1154" i="11"/>
  <c r="X1155" i="11"/>
  <c r="X1156" i="11"/>
  <c r="X1157" i="11"/>
  <c r="X1158" i="11"/>
  <c r="X1159" i="11"/>
  <c r="X1160" i="11"/>
  <c r="X1161" i="11"/>
  <c r="X1162" i="11"/>
  <c r="X1163" i="11"/>
  <c r="X1164" i="11"/>
  <c r="X1165" i="11"/>
  <c r="X1166" i="11"/>
  <c r="X1167" i="11"/>
  <c r="X1168" i="11"/>
  <c r="X1169" i="11"/>
  <c r="X1170" i="11"/>
  <c r="X1171" i="11"/>
  <c r="X1172" i="11"/>
  <c r="X1173" i="11"/>
  <c r="X1174" i="11"/>
  <c r="X1175" i="11"/>
  <c r="X1176" i="11"/>
  <c r="X1177" i="11"/>
  <c r="X1178" i="11"/>
  <c r="X1179" i="11"/>
  <c r="X1180" i="11"/>
  <c r="X1181" i="11"/>
  <c r="X1182" i="11"/>
  <c r="X1183" i="11"/>
  <c r="X1184" i="11"/>
  <c r="X1185" i="11"/>
  <c r="X1186" i="11"/>
  <c r="X1187" i="11"/>
  <c r="X1188" i="11"/>
  <c r="X1189" i="11"/>
  <c r="X1190" i="11"/>
  <c r="X1191" i="11"/>
  <c r="X1192" i="11"/>
  <c r="X1193" i="11"/>
  <c r="X1194" i="11"/>
  <c r="X1195" i="11"/>
  <c r="X1196" i="11"/>
  <c r="X1197" i="11"/>
  <c r="X1198" i="11"/>
  <c r="X1199" i="11"/>
  <c r="X1200" i="11"/>
  <c r="X1201" i="11"/>
  <c r="X1202" i="11"/>
  <c r="X1203" i="11"/>
  <c r="X1204" i="11"/>
  <c r="X1205" i="11"/>
  <c r="X1206" i="11"/>
  <c r="X1207" i="11"/>
  <c r="X1208" i="11"/>
  <c r="X1209" i="11"/>
  <c r="X1210" i="11"/>
  <c r="X1211" i="11"/>
  <c r="X1212" i="11"/>
  <c r="X1213" i="11"/>
  <c r="X1214" i="11"/>
  <c r="X1215" i="11"/>
  <c r="X1216" i="11"/>
  <c r="X1217" i="11"/>
  <c r="X1218" i="11"/>
  <c r="X1219" i="11"/>
  <c r="X1220" i="11"/>
  <c r="X1221" i="11"/>
  <c r="X1222" i="11"/>
  <c r="X1223" i="11"/>
  <c r="X1224" i="11"/>
  <c r="X1225" i="11"/>
  <c r="X1226" i="11"/>
  <c r="X1227" i="11"/>
  <c r="X1228" i="11"/>
  <c r="X1229" i="11"/>
  <c r="X1230" i="11"/>
  <c r="X1231" i="11"/>
  <c r="X1232" i="11"/>
  <c r="X1233" i="11"/>
  <c r="X1234" i="11"/>
  <c r="X1235" i="11"/>
  <c r="X1236" i="11"/>
  <c r="X1237" i="11"/>
  <c r="X1238" i="11"/>
  <c r="X1239" i="11"/>
  <c r="X1240" i="11"/>
  <c r="X1241" i="11"/>
  <c r="X1242" i="11"/>
  <c r="X1243" i="11"/>
  <c r="X1244" i="11"/>
  <c r="X1245" i="11"/>
  <c r="X1246" i="11"/>
  <c r="X1247" i="11"/>
  <c r="X1248" i="11"/>
  <c r="X1249" i="11"/>
  <c r="X1250" i="11"/>
  <c r="X1251" i="11"/>
  <c r="X1252" i="11"/>
  <c r="X1253" i="11"/>
  <c r="X1254" i="11"/>
  <c r="X1255" i="11"/>
  <c r="X1256" i="11"/>
  <c r="X1257" i="11"/>
  <c r="X1258" i="11"/>
  <c r="X1259" i="11"/>
  <c r="X1260" i="11"/>
  <c r="X1261" i="11"/>
  <c r="X1262" i="11"/>
  <c r="X1263" i="11"/>
  <c r="X1264" i="11"/>
  <c r="X1265" i="11"/>
  <c r="X1266" i="11"/>
  <c r="X1267" i="11"/>
  <c r="X1268" i="11"/>
  <c r="X1269" i="11"/>
  <c r="X1270" i="11"/>
  <c r="X1271" i="11"/>
  <c r="X1272" i="11"/>
  <c r="X1273" i="11"/>
  <c r="X1274" i="11"/>
  <c r="X1275" i="11"/>
  <c r="X1276" i="11"/>
  <c r="X1277" i="11"/>
  <c r="X1278" i="11"/>
  <c r="X1279" i="11"/>
  <c r="X1280" i="11"/>
  <c r="X1281" i="11"/>
  <c r="X1282" i="11"/>
  <c r="X1283" i="11"/>
  <c r="X1284" i="11"/>
  <c r="X1285" i="11"/>
  <c r="X1286" i="11"/>
  <c r="X1287" i="11"/>
  <c r="X1288" i="11"/>
  <c r="X1289" i="11"/>
  <c r="X1290" i="11"/>
  <c r="X1291" i="11"/>
  <c r="X1292" i="11"/>
  <c r="X1293" i="11"/>
  <c r="X1294" i="11"/>
  <c r="X1295" i="11"/>
  <c r="X1296" i="11"/>
  <c r="X1297" i="11"/>
  <c r="X1298" i="11"/>
  <c r="X1299" i="11"/>
  <c r="X1300" i="11"/>
  <c r="X1301" i="11"/>
  <c r="X1302" i="11"/>
  <c r="X1303" i="11"/>
  <c r="X1304" i="11"/>
  <c r="X1305" i="11"/>
  <c r="X1306" i="11"/>
  <c r="X1307" i="11"/>
  <c r="X1308" i="11"/>
  <c r="X1309" i="11"/>
  <c r="X1310" i="11"/>
  <c r="X1311" i="11"/>
  <c r="X1312" i="11"/>
  <c r="X1313" i="11"/>
  <c r="X1314" i="11"/>
  <c r="X1315" i="11"/>
  <c r="X1316" i="11"/>
  <c r="X1317" i="11"/>
  <c r="X1318" i="11"/>
  <c r="X1319" i="11"/>
  <c r="X1320" i="11"/>
  <c r="X1321" i="11"/>
  <c r="X1322" i="11"/>
  <c r="X1323" i="11"/>
  <c r="X1324" i="11"/>
  <c r="X1325" i="11"/>
  <c r="X1326" i="11"/>
  <c r="X1327" i="11"/>
  <c r="X1328" i="11"/>
  <c r="X1329" i="11"/>
  <c r="X1330" i="11"/>
  <c r="X1331" i="11"/>
  <c r="X1332" i="11"/>
  <c r="X1333" i="11"/>
  <c r="X1334" i="11"/>
  <c r="X1335" i="11"/>
  <c r="X1336" i="11"/>
  <c r="X1337" i="11"/>
  <c r="X1338" i="11"/>
  <c r="X1339" i="11"/>
  <c r="X1340" i="11"/>
  <c r="X1341" i="11"/>
  <c r="X1342" i="11"/>
  <c r="X1343" i="11"/>
  <c r="X1344" i="11"/>
  <c r="X1345" i="11"/>
  <c r="X1346" i="11"/>
  <c r="X1347" i="11"/>
  <c r="X1348" i="11"/>
  <c r="X1349" i="11"/>
  <c r="X1350" i="11"/>
  <c r="X1351" i="11"/>
  <c r="X1352" i="11"/>
  <c r="X1353" i="11"/>
  <c r="X1354" i="11"/>
  <c r="X1355" i="11"/>
  <c r="X1356" i="11"/>
  <c r="X1357" i="11"/>
  <c r="X1358" i="11"/>
  <c r="X1359" i="11"/>
  <c r="X1360" i="11"/>
  <c r="X1361" i="11"/>
  <c r="X1362" i="11"/>
  <c r="X1363" i="11"/>
  <c r="X1364" i="11"/>
  <c r="X1365" i="11"/>
  <c r="X1366" i="11"/>
  <c r="X1367" i="11"/>
  <c r="X1368" i="11"/>
  <c r="X1369" i="11"/>
  <c r="X1370" i="11"/>
  <c r="X1371" i="11"/>
  <c r="X1372" i="11"/>
  <c r="X1373" i="11"/>
  <c r="X1374" i="11"/>
  <c r="X1375" i="11"/>
  <c r="X1376" i="11"/>
  <c r="X1377" i="11"/>
  <c r="X1378" i="11"/>
  <c r="X1379" i="11"/>
  <c r="X1380" i="11"/>
  <c r="X1381" i="11"/>
  <c r="X1382" i="11"/>
  <c r="X1383" i="11"/>
  <c r="X1384" i="11"/>
  <c r="X1385" i="11"/>
  <c r="X1386" i="11"/>
  <c r="X1387" i="11"/>
  <c r="X1388" i="11"/>
  <c r="X1389" i="11"/>
  <c r="X1390" i="11"/>
  <c r="X1391" i="11"/>
  <c r="X1392" i="11"/>
  <c r="X1393" i="11"/>
  <c r="X1394" i="11"/>
  <c r="X1395" i="11"/>
  <c r="X1396" i="11"/>
  <c r="X1397" i="11"/>
  <c r="X1398" i="11"/>
  <c r="X1399" i="11"/>
  <c r="X1400" i="11"/>
  <c r="X1401" i="11"/>
  <c r="X1402" i="11"/>
  <c r="X1403" i="11"/>
  <c r="X1404" i="11"/>
  <c r="X1405" i="11"/>
  <c r="X1406" i="11"/>
  <c r="X1407" i="11"/>
  <c r="X1408" i="11"/>
  <c r="X1409" i="11"/>
  <c r="X1410" i="11"/>
  <c r="X1411" i="11"/>
  <c r="X1412" i="11"/>
  <c r="X1413" i="11"/>
  <c r="X1414" i="11"/>
  <c r="X1415" i="11"/>
  <c r="X1416" i="11"/>
  <c r="X1417" i="11"/>
  <c r="X1418" i="11"/>
  <c r="X1419" i="11"/>
  <c r="X1420" i="11"/>
  <c r="X1421" i="11"/>
  <c r="X1422" i="11"/>
  <c r="X1423" i="11"/>
  <c r="X1424" i="11"/>
  <c r="X1425" i="11"/>
  <c r="X1426" i="11"/>
  <c r="X1427" i="11"/>
  <c r="X1428" i="11"/>
  <c r="X1429" i="11"/>
  <c r="X1430" i="11"/>
  <c r="X1431" i="11"/>
  <c r="X1432" i="11"/>
  <c r="X1433" i="11"/>
  <c r="X1434" i="11"/>
  <c r="X1435" i="11"/>
  <c r="X1436" i="11"/>
  <c r="X1437" i="11"/>
  <c r="X1438" i="11"/>
  <c r="X1439" i="11"/>
  <c r="X1440" i="11"/>
  <c r="X1441" i="11"/>
  <c r="X1442" i="11"/>
  <c r="X1443" i="11"/>
  <c r="X1444" i="11"/>
  <c r="X1445" i="11"/>
  <c r="X1446" i="11"/>
  <c r="X1447" i="11"/>
  <c r="X1448" i="11"/>
  <c r="X1449" i="11"/>
  <c r="X1450" i="11"/>
  <c r="X1451" i="11"/>
  <c r="X1452" i="11"/>
  <c r="X1453" i="11"/>
  <c r="X1454" i="11"/>
  <c r="X1455" i="11"/>
  <c r="X1456" i="11"/>
  <c r="X1457" i="11"/>
  <c r="X1458" i="11"/>
  <c r="X1459" i="11"/>
  <c r="X1460" i="11"/>
  <c r="X1461" i="11"/>
  <c r="X1462" i="11"/>
  <c r="X1463" i="11"/>
  <c r="X1464" i="11"/>
  <c r="X1465" i="11"/>
  <c r="X1466" i="11"/>
  <c r="X1467" i="11"/>
  <c r="X1468" i="11"/>
  <c r="X1469" i="11"/>
  <c r="X1470" i="11"/>
  <c r="X1471" i="11"/>
  <c r="X1472" i="11"/>
  <c r="X1473" i="11"/>
  <c r="X1474" i="11"/>
  <c r="X1475" i="11"/>
  <c r="X1476" i="11"/>
  <c r="X1477" i="11"/>
  <c r="X1478" i="11"/>
  <c r="X1479" i="11"/>
  <c r="X1480" i="11"/>
  <c r="X1481" i="11"/>
  <c r="X1482" i="11"/>
  <c r="X1483" i="11"/>
  <c r="X1484" i="11"/>
  <c r="X1485" i="11"/>
  <c r="X1486" i="11"/>
  <c r="X1487" i="11"/>
  <c r="X1488" i="11"/>
  <c r="X1489" i="11"/>
  <c r="X1490" i="11"/>
  <c r="X1491" i="11"/>
  <c r="X1492" i="11"/>
  <c r="X1493" i="11"/>
  <c r="X1494" i="11"/>
  <c r="X1495" i="11"/>
  <c r="X1496" i="11"/>
  <c r="X1497" i="11"/>
  <c r="X1498" i="11"/>
  <c r="X1499" i="11"/>
  <c r="X1500" i="11"/>
  <c r="X1501" i="11"/>
  <c r="X1502" i="11"/>
  <c r="X1503" i="11"/>
  <c r="X1504" i="11"/>
  <c r="X1505" i="11"/>
  <c r="X1506" i="11"/>
  <c r="X1507" i="11"/>
  <c r="X1508" i="11"/>
  <c r="X1509" i="11"/>
  <c r="X1510" i="11"/>
  <c r="X1511" i="11"/>
  <c r="X1512" i="11"/>
  <c r="X1513" i="11"/>
  <c r="X1514" i="11"/>
  <c r="X1515" i="11"/>
  <c r="X1516" i="11"/>
  <c r="X1517" i="11"/>
  <c r="X1518" i="11"/>
  <c r="X1519" i="11"/>
  <c r="X1520" i="11"/>
  <c r="X1521" i="11"/>
  <c r="X1522" i="11"/>
  <c r="X1523" i="11"/>
  <c r="X1524" i="11"/>
  <c r="X1525" i="11"/>
  <c r="X1526" i="11"/>
  <c r="X1527" i="11"/>
  <c r="X1528" i="11"/>
  <c r="X1529" i="11"/>
  <c r="X1530" i="11"/>
  <c r="X1531" i="11"/>
  <c r="X1532" i="11"/>
  <c r="X1533" i="11"/>
  <c r="X1534" i="11"/>
  <c r="X1535" i="11"/>
  <c r="X1536" i="11"/>
  <c r="X1537" i="11"/>
  <c r="X1538" i="11"/>
  <c r="X1539" i="11"/>
  <c r="X1540" i="11"/>
  <c r="X1541" i="11"/>
  <c r="X1542" i="11"/>
  <c r="X1543" i="11"/>
  <c r="X1544" i="11"/>
  <c r="X1545" i="11"/>
  <c r="X1546" i="11"/>
  <c r="X1547" i="11"/>
  <c r="X1548" i="11"/>
  <c r="X1549" i="11"/>
  <c r="X1550" i="11"/>
  <c r="X1551" i="11"/>
  <c r="X1552" i="11"/>
  <c r="X1553" i="11"/>
  <c r="X1554" i="11"/>
  <c r="X1555" i="11"/>
  <c r="X1556" i="11"/>
  <c r="X1557" i="11"/>
  <c r="X1558" i="11"/>
  <c r="X1559" i="11"/>
  <c r="X1560" i="11"/>
  <c r="X1561" i="11"/>
  <c r="X1562" i="11"/>
  <c r="X1563" i="11"/>
  <c r="X1564" i="11"/>
  <c r="X1565" i="11"/>
  <c r="X1566" i="11"/>
  <c r="X1567" i="11"/>
  <c r="X1568" i="11"/>
  <c r="X1569" i="11"/>
  <c r="X1570" i="11"/>
  <c r="X1571" i="11"/>
  <c r="X1572" i="11"/>
  <c r="X1573" i="11"/>
  <c r="X1574" i="11"/>
  <c r="X1575" i="11"/>
  <c r="X1576" i="11"/>
  <c r="X1577" i="11"/>
  <c r="X1578" i="11"/>
  <c r="X1579" i="11"/>
  <c r="X1580" i="11"/>
  <c r="X1581" i="11"/>
  <c r="X1582" i="11"/>
  <c r="X1583" i="11"/>
  <c r="X1584" i="11"/>
  <c r="X1585" i="11"/>
  <c r="X1586" i="11"/>
  <c r="X1587" i="11"/>
  <c r="X1588" i="11"/>
  <c r="X1589" i="11"/>
  <c r="X1590" i="11"/>
  <c r="X1591" i="11"/>
  <c r="X1592" i="11"/>
  <c r="X1593" i="11"/>
  <c r="X1594" i="11"/>
  <c r="X1595" i="11"/>
  <c r="X1596" i="11"/>
  <c r="X1597" i="11"/>
  <c r="X1598" i="11"/>
  <c r="X1599" i="11"/>
  <c r="X1600" i="11"/>
  <c r="X1601" i="11"/>
  <c r="X1602" i="11"/>
  <c r="X1603" i="11"/>
  <c r="X1604" i="11"/>
  <c r="X1605" i="11"/>
  <c r="X1606" i="11"/>
  <c r="X1607" i="11"/>
  <c r="X1608" i="11"/>
  <c r="X1609" i="11"/>
  <c r="X1610" i="11"/>
  <c r="X1611" i="11"/>
  <c r="X1612" i="11"/>
  <c r="X1613" i="11"/>
  <c r="X1614" i="11"/>
  <c r="X1615" i="11"/>
  <c r="X1616" i="11"/>
  <c r="X1617" i="11"/>
  <c r="X1618" i="11"/>
  <c r="X1619" i="11"/>
  <c r="X1620" i="11"/>
  <c r="X1621" i="11"/>
  <c r="X1622" i="11"/>
  <c r="X1623" i="11"/>
  <c r="X1624" i="11"/>
  <c r="X1625" i="11"/>
  <c r="X1626" i="11"/>
  <c r="X1627" i="11"/>
  <c r="X1628" i="11"/>
  <c r="X1629" i="11"/>
  <c r="X1630" i="11"/>
  <c r="X1631" i="11"/>
  <c r="X1632" i="11"/>
  <c r="X1633" i="11"/>
  <c r="X1634" i="11"/>
  <c r="X1635" i="11"/>
  <c r="X1636" i="11"/>
  <c r="X1637" i="11"/>
  <c r="X1638" i="11"/>
  <c r="X1639" i="11"/>
  <c r="X1640" i="11"/>
  <c r="X1641" i="11"/>
  <c r="X1642" i="11"/>
  <c r="X1643" i="11"/>
  <c r="X1644" i="11"/>
  <c r="X1645" i="11"/>
  <c r="X1646" i="11"/>
  <c r="X1647" i="11"/>
  <c r="X1648" i="11"/>
  <c r="X1649" i="11"/>
  <c r="X1650" i="11"/>
  <c r="X1651" i="11"/>
  <c r="X1652" i="11"/>
  <c r="X1653" i="11"/>
  <c r="X1654" i="11"/>
  <c r="X1655" i="11"/>
  <c r="X1656" i="11"/>
  <c r="X1657" i="11"/>
  <c r="X1658" i="11"/>
  <c r="X1659" i="11"/>
  <c r="X1660" i="11"/>
  <c r="X1661" i="11"/>
  <c r="X1662" i="11"/>
  <c r="X1663" i="11"/>
  <c r="X1664" i="11"/>
  <c r="X1665" i="11"/>
  <c r="X1666" i="11"/>
  <c r="X1667" i="11"/>
  <c r="X1668" i="11"/>
  <c r="X1669" i="11"/>
  <c r="X1670" i="11"/>
  <c r="X1671" i="11"/>
  <c r="X1672" i="11"/>
  <c r="X1673" i="11"/>
  <c r="X1674" i="11"/>
  <c r="X1675" i="11"/>
  <c r="X1676" i="11"/>
  <c r="X1677" i="11"/>
  <c r="X1678" i="11"/>
  <c r="X1679" i="11"/>
  <c r="X1680" i="11"/>
  <c r="X1681" i="11"/>
  <c r="X1682" i="11"/>
  <c r="X1683" i="11"/>
  <c r="X1684" i="11"/>
  <c r="X1685" i="11"/>
  <c r="X1686" i="11"/>
  <c r="X1687" i="11"/>
  <c r="X1688" i="11"/>
  <c r="X1689" i="11"/>
  <c r="X1690" i="11"/>
  <c r="X1691" i="11"/>
  <c r="X1692" i="11"/>
  <c r="X1693" i="11"/>
  <c r="X1694" i="11"/>
  <c r="X1695" i="11"/>
  <c r="X1696" i="11"/>
  <c r="X1697" i="11"/>
  <c r="X1698" i="11"/>
  <c r="X1699" i="11"/>
  <c r="X1700" i="11"/>
  <c r="X1701" i="11"/>
  <c r="X1702" i="11"/>
  <c r="X1703" i="11"/>
  <c r="X1704" i="11"/>
  <c r="X1705" i="11"/>
  <c r="X1706" i="11"/>
  <c r="X1707" i="11"/>
  <c r="X1708" i="11"/>
  <c r="X1709" i="11"/>
  <c r="X1710" i="11"/>
  <c r="X1711" i="11"/>
  <c r="X1712" i="11"/>
  <c r="X1713" i="11"/>
  <c r="X1714" i="11"/>
  <c r="X1715" i="11"/>
  <c r="X1716" i="11"/>
  <c r="X1717" i="11"/>
  <c r="X1718" i="11"/>
  <c r="X1719" i="11"/>
  <c r="X1720" i="11"/>
  <c r="X1721" i="11"/>
  <c r="X1722" i="11"/>
  <c r="X1723" i="11"/>
  <c r="X1724" i="11"/>
  <c r="X1725" i="11"/>
  <c r="X1726" i="11"/>
  <c r="X1727" i="11"/>
  <c r="X1728" i="11"/>
  <c r="X1729" i="11"/>
  <c r="X1730" i="11"/>
  <c r="X1731" i="11"/>
  <c r="X1732" i="11"/>
  <c r="X1733" i="11"/>
  <c r="X1734" i="11"/>
  <c r="X1735" i="11"/>
  <c r="X1736" i="11"/>
  <c r="X1737" i="11"/>
  <c r="X1738" i="11"/>
  <c r="X1739" i="11"/>
  <c r="X1740" i="11"/>
  <c r="X1741" i="11"/>
  <c r="X1742" i="11"/>
  <c r="X1743" i="11"/>
  <c r="X1744" i="11"/>
  <c r="X1745" i="11"/>
  <c r="X1746" i="11"/>
  <c r="X1747" i="11"/>
  <c r="X1748" i="11"/>
  <c r="X1749" i="11"/>
  <c r="X1750" i="11"/>
  <c r="X1751" i="11"/>
  <c r="X1752" i="11"/>
  <c r="X1753" i="11"/>
  <c r="X1754" i="11"/>
  <c r="X1755" i="11"/>
  <c r="X1756" i="11"/>
  <c r="X1757" i="11"/>
  <c r="X1758" i="11"/>
  <c r="X1759" i="11"/>
  <c r="X1760" i="11"/>
  <c r="X1761" i="11"/>
  <c r="X1762" i="11"/>
  <c r="X1763" i="11"/>
  <c r="X1764" i="11"/>
  <c r="X1765" i="11"/>
  <c r="X1766" i="11"/>
  <c r="X1767" i="11"/>
  <c r="X1768" i="11"/>
  <c r="X1769" i="11"/>
  <c r="X1770" i="11"/>
  <c r="X1771" i="11"/>
  <c r="X1772" i="11"/>
  <c r="X1773" i="11"/>
  <c r="X1774" i="11"/>
  <c r="X1775" i="11"/>
  <c r="X1776" i="11"/>
  <c r="X1777" i="11"/>
  <c r="X1778" i="11"/>
  <c r="X1779" i="11"/>
  <c r="X1780" i="11"/>
  <c r="X1781" i="11"/>
  <c r="X1782" i="11"/>
  <c r="X1783" i="11"/>
  <c r="X1784" i="11"/>
  <c r="X1785" i="11"/>
  <c r="X1786" i="11"/>
  <c r="X1787" i="11"/>
  <c r="X1788" i="11"/>
  <c r="X1789" i="11"/>
  <c r="X1790" i="11"/>
  <c r="X1791" i="11"/>
  <c r="X1792" i="11"/>
  <c r="X1793" i="11"/>
  <c r="X1794" i="11"/>
  <c r="X1795" i="11"/>
  <c r="X1796" i="11"/>
  <c r="X1797" i="11"/>
  <c r="X1798" i="11"/>
  <c r="X1799" i="11"/>
  <c r="X1800" i="11"/>
  <c r="X1801" i="11"/>
  <c r="X1802" i="11"/>
  <c r="X1803" i="11"/>
  <c r="X1804" i="11"/>
  <c r="X1805" i="11"/>
  <c r="X1806" i="11"/>
  <c r="X1807" i="11"/>
  <c r="X1808" i="11"/>
  <c r="X1809" i="11"/>
  <c r="X1810" i="11"/>
  <c r="X1811" i="11"/>
  <c r="X1812" i="11"/>
  <c r="X1813" i="11"/>
  <c r="X1814" i="11"/>
  <c r="X1815" i="11"/>
  <c r="X1816" i="11"/>
  <c r="X1817" i="11"/>
  <c r="X1818" i="11"/>
  <c r="X1819" i="11"/>
  <c r="X1820" i="11"/>
  <c r="X1821" i="11"/>
  <c r="X1822" i="11"/>
  <c r="X1823" i="11"/>
  <c r="X1824" i="11"/>
  <c r="X1825" i="11"/>
  <c r="X1826" i="11"/>
  <c r="X1827" i="11"/>
  <c r="X1828" i="11"/>
  <c r="X1829" i="11"/>
  <c r="X1830" i="11"/>
  <c r="X1831" i="11"/>
  <c r="X1832" i="11"/>
  <c r="X1833" i="11"/>
  <c r="X1834" i="11"/>
  <c r="X1835" i="11"/>
  <c r="X1836" i="11"/>
  <c r="X1837" i="11"/>
  <c r="X1838" i="11"/>
  <c r="X1839" i="11"/>
  <c r="X1840" i="11"/>
  <c r="X1841" i="11"/>
  <c r="X1842" i="11"/>
  <c r="X1843" i="11"/>
  <c r="X1844" i="11"/>
  <c r="X1845" i="11"/>
  <c r="X1846" i="11"/>
  <c r="X1847" i="11"/>
  <c r="X1848" i="11"/>
  <c r="X1849" i="11"/>
  <c r="X1850" i="11"/>
  <c r="X1851" i="11"/>
  <c r="X1852" i="11"/>
  <c r="X1853" i="11"/>
  <c r="X1854" i="11"/>
  <c r="X1855" i="11"/>
  <c r="X1856" i="11"/>
  <c r="X1857" i="11"/>
  <c r="X1858" i="11"/>
  <c r="X1859" i="11"/>
  <c r="X1860" i="11"/>
  <c r="X1861" i="11"/>
  <c r="X1862" i="11"/>
  <c r="X1863" i="11"/>
  <c r="X1864" i="11"/>
  <c r="X1865" i="11"/>
  <c r="X1866" i="11"/>
  <c r="X1867" i="11"/>
  <c r="X1868" i="11"/>
  <c r="X1869" i="11"/>
  <c r="X1870" i="11"/>
  <c r="X1871" i="11"/>
  <c r="X1872" i="11"/>
  <c r="X1873" i="11"/>
  <c r="X1874" i="11"/>
  <c r="X1875" i="11"/>
  <c r="X1876" i="11"/>
  <c r="X1877" i="11"/>
  <c r="X1878" i="11"/>
  <c r="X1879" i="11"/>
  <c r="X1880" i="11"/>
  <c r="X1881" i="11"/>
  <c r="X1882" i="11"/>
  <c r="X1883" i="11"/>
  <c r="X1884" i="11"/>
  <c r="X1885" i="11"/>
  <c r="X1886" i="11"/>
  <c r="X1887" i="11"/>
  <c r="X1888" i="11"/>
  <c r="X1889" i="11"/>
  <c r="X1890" i="11"/>
  <c r="X1891" i="11"/>
  <c r="X1892" i="11"/>
  <c r="X1893" i="11"/>
  <c r="X1894" i="11"/>
  <c r="X1895" i="11"/>
  <c r="X1896" i="11"/>
  <c r="X1897" i="11"/>
  <c r="X1898" i="11"/>
  <c r="X1899" i="11"/>
  <c r="X1900" i="11"/>
  <c r="X1901" i="11"/>
  <c r="X1902" i="11"/>
  <c r="X1903" i="11"/>
  <c r="X1904" i="11"/>
  <c r="X1905" i="11"/>
  <c r="X1906" i="11"/>
  <c r="X1907" i="11"/>
  <c r="X1908" i="11"/>
  <c r="X1909" i="11"/>
  <c r="X1910" i="11"/>
  <c r="X1911" i="11"/>
  <c r="X1912" i="11"/>
  <c r="X1913" i="11"/>
  <c r="X1914" i="11"/>
  <c r="X1915" i="11"/>
  <c r="X1916" i="11"/>
  <c r="X1917" i="11"/>
  <c r="X1918" i="11"/>
  <c r="X1919" i="11"/>
  <c r="X1920" i="11"/>
  <c r="X1921" i="11"/>
  <c r="X1922" i="11"/>
  <c r="X1923" i="11"/>
  <c r="X1924" i="11"/>
  <c r="X1925" i="11"/>
  <c r="X1926" i="11"/>
  <c r="X1927" i="11"/>
  <c r="X1928" i="11"/>
  <c r="X1929" i="11"/>
  <c r="X1930" i="11"/>
  <c r="X1931" i="11"/>
  <c r="X1932" i="11"/>
  <c r="X1933" i="11"/>
  <c r="X1934" i="11"/>
  <c r="X1935" i="11"/>
  <c r="X1936" i="11"/>
  <c r="X1937" i="11"/>
  <c r="X1938" i="11"/>
  <c r="X1939" i="11"/>
  <c r="X1940" i="11"/>
  <c r="X1941" i="11"/>
  <c r="X1942" i="11"/>
  <c r="X1943" i="11"/>
  <c r="X1944" i="11"/>
  <c r="X1945" i="11"/>
  <c r="X1946" i="11"/>
  <c r="X1947" i="11"/>
  <c r="X1948" i="11"/>
  <c r="X1949" i="11"/>
  <c r="X1950" i="11"/>
  <c r="X1951" i="11"/>
  <c r="X1952" i="11"/>
  <c r="X1953" i="11"/>
  <c r="X1954" i="11"/>
  <c r="X1955" i="11"/>
  <c r="X1956" i="11"/>
  <c r="X1957" i="11"/>
  <c r="X1958" i="11"/>
  <c r="X1959" i="11"/>
  <c r="X1960" i="11"/>
  <c r="X1961" i="11"/>
  <c r="X1962" i="11"/>
  <c r="X1963" i="11"/>
  <c r="X1964" i="11"/>
  <c r="X1965" i="11"/>
  <c r="X1966" i="11"/>
  <c r="X1967" i="11"/>
  <c r="X1968" i="11"/>
  <c r="X1969" i="11"/>
  <c r="X1970" i="11"/>
  <c r="X1971" i="11"/>
  <c r="X1972" i="11"/>
  <c r="X1973" i="11"/>
  <c r="X1974" i="11"/>
  <c r="X1975" i="11"/>
  <c r="X1976" i="11"/>
  <c r="X1977" i="11"/>
  <c r="X1978" i="11"/>
  <c r="X1979" i="11"/>
  <c r="X1980" i="11"/>
  <c r="X1981" i="11"/>
  <c r="X1982" i="11"/>
  <c r="X1983" i="11"/>
  <c r="X1984" i="11"/>
  <c r="X1985" i="11"/>
  <c r="X1986" i="11"/>
  <c r="X1987" i="11"/>
  <c r="X1988" i="11"/>
  <c r="X1989" i="11"/>
  <c r="X1990" i="11"/>
  <c r="X1991" i="11"/>
  <c r="X1992" i="11"/>
  <c r="X1993" i="11"/>
  <c r="X1994" i="11"/>
  <c r="X1995" i="11"/>
  <c r="X1996" i="11"/>
  <c r="X1997" i="11"/>
  <c r="X1998" i="11"/>
  <c r="X1999" i="11"/>
  <c r="X2000" i="11"/>
  <c r="X2001" i="11"/>
  <c r="X2002" i="11"/>
  <c r="X2003" i="11"/>
  <c r="X2004" i="11"/>
  <c r="X2005" i="11"/>
  <c r="X2006" i="11"/>
  <c r="X2007" i="11"/>
  <c r="X2008" i="11"/>
  <c r="X2009" i="11"/>
  <c r="X2010" i="11"/>
  <c r="X2011" i="11"/>
  <c r="X2012" i="11"/>
  <c r="X2013" i="11"/>
  <c r="X2014" i="11"/>
  <c r="X2015" i="11"/>
  <c r="X2016" i="11"/>
  <c r="X2017" i="11"/>
  <c r="X2018" i="11"/>
  <c r="X2019" i="11"/>
  <c r="X2020" i="11"/>
  <c r="X2021" i="11"/>
  <c r="X2022" i="11"/>
  <c r="X2023" i="11"/>
  <c r="X2024" i="11"/>
  <c r="X2025" i="11"/>
  <c r="X2026" i="11"/>
  <c r="X2027" i="11"/>
  <c r="X2028" i="11"/>
  <c r="X2029" i="11"/>
  <c r="X2030" i="11"/>
  <c r="X2031" i="11"/>
  <c r="X2032" i="11"/>
  <c r="X2033" i="11"/>
  <c r="X2034" i="11"/>
  <c r="X2035" i="11"/>
  <c r="X2036" i="11"/>
  <c r="X2037" i="11"/>
  <c r="X2038" i="11"/>
  <c r="X2039" i="11"/>
  <c r="X2040" i="11"/>
  <c r="X2041" i="11"/>
  <c r="X2042" i="11"/>
  <c r="X2043" i="11"/>
  <c r="X2044" i="11"/>
  <c r="X2045" i="11"/>
  <c r="X2046" i="11"/>
  <c r="X2047" i="11"/>
  <c r="X2048" i="11"/>
  <c r="X2049" i="11"/>
  <c r="X2050" i="11"/>
  <c r="X2051" i="11"/>
  <c r="X2052" i="11"/>
  <c r="X2053" i="11"/>
  <c r="X2054" i="11"/>
  <c r="X2055" i="11"/>
  <c r="X2056" i="11"/>
  <c r="X2057" i="11"/>
  <c r="X2058" i="11"/>
  <c r="X2059" i="11"/>
  <c r="X2060" i="11"/>
  <c r="X2061" i="11"/>
  <c r="X2062" i="11"/>
  <c r="X2063" i="11"/>
  <c r="X2064" i="11"/>
  <c r="X2065" i="11"/>
  <c r="X2066" i="11"/>
  <c r="X2067" i="11"/>
  <c r="X2068" i="11"/>
  <c r="X2069" i="11"/>
  <c r="X2070" i="11"/>
  <c r="X2071" i="11"/>
  <c r="X2072" i="11"/>
  <c r="X2073" i="11"/>
  <c r="X2074" i="11"/>
  <c r="X2075" i="11"/>
  <c r="X2076" i="11"/>
  <c r="X2077" i="11"/>
  <c r="X2078" i="11"/>
  <c r="X2079" i="11"/>
  <c r="X2080" i="11"/>
  <c r="X2081" i="11"/>
  <c r="X2082" i="11"/>
  <c r="X2083" i="11"/>
  <c r="X2084" i="11"/>
  <c r="X2085" i="11"/>
  <c r="X2086" i="11"/>
  <c r="X2087" i="11"/>
  <c r="X2088" i="11"/>
  <c r="X2089" i="11"/>
  <c r="X2090" i="11"/>
  <c r="X2091" i="11"/>
  <c r="X2092" i="11"/>
  <c r="X2093" i="11"/>
  <c r="X2094" i="11"/>
  <c r="X2095" i="11"/>
  <c r="X2096" i="11"/>
  <c r="X2097" i="11"/>
  <c r="X2098" i="11"/>
  <c r="X2099" i="11"/>
  <c r="X2100" i="11"/>
  <c r="X2101" i="11"/>
  <c r="X2102" i="11"/>
  <c r="X2103" i="11"/>
  <c r="X2104" i="11"/>
  <c r="X2105" i="11"/>
  <c r="X2106" i="11"/>
  <c r="X2107" i="11"/>
  <c r="X2108" i="11"/>
  <c r="X2109" i="11"/>
  <c r="X2110" i="11"/>
  <c r="X2111" i="11"/>
  <c r="X2112" i="11"/>
  <c r="X2113" i="11"/>
  <c r="X2114" i="11"/>
  <c r="X2115" i="11"/>
  <c r="X2116" i="11"/>
  <c r="X2117" i="11"/>
  <c r="X2118" i="11"/>
  <c r="X2119" i="11"/>
  <c r="X2120" i="11"/>
  <c r="X2121" i="11"/>
  <c r="X2122" i="11"/>
  <c r="X2123" i="11"/>
  <c r="X2124" i="11"/>
  <c r="X2125" i="11"/>
  <c r="X2126" i="11"/>
  <c r="X2127" i="11"/>
  <c r="X2128" i="11"/>
  <c r="X2129" i="11"/>
  <c r="X2130" i="11"/>
  <c r="X2131" i="11"/>
  <c r="X2132" i="11"/>
  <c r="X2133" i="11"/>
  <c r="X2134" i="11"/>
  <c r="X2135" i="11"/>
  <c r="X2136" i="11"/>
  <c r="X2137" i="11"/>
  <c r="X2138" i="11"/>
  <c r="X2139" i="11"/>
  <c r="X2140" i="11"/>
  <c r="X2141" i="11"/>
  <c r="X2142" i="11"/>
  <c r="X2143" i="11"/>
  <c r="X2144" i="11"/>
  <c r="X2145" i="11"/>
  <c r="X2146" i="11"/>
  <c r="X2147" i="11"/>
  <c r="X2148" i="11"/>
  <c r="X2149" i="11"/>
  <c r="X2150" i="11"/>
  <c r="X2151" i="11"/>
  <c r="X2152" i="11"/>
  <c r="X2153" i="11"/>
  <c r="X2154" i="11"/>
  <c r="X2155" i="11"/>
  <c r="X2156" i="11"/>
  <c r="X2157" i="11"/>
  <c r="X2158" i="11"/>
  <c r="X2159" i="11"/>
  <c r="X2160" i="11"/>
  <c r="X2161" i="11"/>
  <c r="X2162" i="11"/>
  <c r="X2163" i="11"/>
  <c r="X2164" i="11"/>
  <c r="X2165" i="11"/>
  <c r="X2166" i="11"/>
  <c r="X2167" i="11"/>
  <c r="X2168" i="11"/>
  <c r="X2169" i="11"/>
  <c r="X2170" i="11"/>
  <c r="X2171" i="11"/>
  <c r="X2172" i="11"/>
  <c r="X2173" i="11"/>
  <c r="X2174" i="11"/>
  <c r="X2175" i="11"/>
  <c r="X2176" i="11"/>
  <c r="X2177" i="11"/>
  <c r="X2178" i="11"/>
  <c r="X2179" i="11"/>
  <c r="X2180" i="11"/>
  <c r="X2181" i="11"/>
  <c r="X2182" i="11"/>
  <c r="X2183" i="11"/>
  <c r="X2184" i="11"/>
  <c r="X2185" i="11"/>
  <c r="X2186" i="11"/>
  <c r="X2187" i="11"/>
  <c r="X2188" i="11"/>
  <c r="X2189" i="11"/>
  <c r="X2190" i="11"/>
  <c r="X2191" i="11"/>
  <c r="X2192" i="11"/>
  <c r="X2193" i="11"/>
  <c r="X2194" i="11"/>
  <c r="X2195" i="11"/>
  <c r="X2196" i="11"/>
  <c r="X2197" i="11"/>
  <c r="X2198" i="11"/>
  <c r="X2199" i="11"/>
  <c r="X2200" i="11"/>
  <c r="X2201" i="11"/>
  <c r="X2202" i="11"/>
  <c r="X2203" i="11"/>
  <c r="X2204" i="11"/>
  <c r="X2205" i="11"/>
  <c r="X2206" i="11"/>
  <c r="X2207" i="11"/>
  <c r="X2208" i="11"/>
  <c r="X2209" i="11"/>
  <c r="X2210" i="11"/>
  <c r="X2211" i="11"/>
  <c r="X2212" i="11"/>
  <c r="X2213" i="11"/>
  <c r="X2214" i="11"/>
  <c r="X2215" i="11"/>
  <c r="X2216" i="11"/>
  <c r="X2217" i="11"/>
  <c r="X2218" i="11"/>
  <c r="X2219" i="11"/>
  <c r="X2220" i="11"/>
  <c r="X2221" i="11"/>
  <c r="X2222" i="11"/>
  <c r="X2223" i="11"/>
  <c r="X2224" i="11"/>
  <c r="X2225" i="11"/>
  <c r="X2226" i="11"/>
  <c r="W2" i="11"/>
  <c r="W3" i="11"/>
  <c r="W4" i="11"/>
  <c r="W5" i="11"/>
  <c r="W6" i="11"/>
  <c r="W7" i="11"/>
  <c r="W8" i="11"/>
  <c r="W9" i="11"/>
  <c r="W10" i="11"/>
  <c r="W11" i="11"/>
  <c r="W12" i="11"/>
  <c r="W13" i="11"/>
  <c r="W14" i="11"/>
  <c r="W15" i="11"/>
  <c r="W16" i="11"/>
  <c r="W17" i="11"/>
  <c r="W18" i="11"/>
  <c r="W19" i="11"/>
  <c r="W20" i="11"/>
  <c r="W21" i="11"/>
  <c r="W22" i="11"/>
  <c r="W23" i="11"/>
  <c r="W24" i="11"/>
  <c r="W25" i="11"/>
  <c r="W26" i="11"/>
  <c r="W27" i="11"/>
  <c r="W28" i="11"/>
  <c r="W29" i="11"/>
  <c r="W30" i="11"/>
  <c r="W31" i="11"/>
  <c r="W32" i="11"/>
  <c r="W33" i="11"/>
  <c r="W34" i="11"/>
  <c r="W35" i="11"/>
  <c r="W36" i="11"/>
  <c r="W37" i="11"/>
  <c r="W38" i="11"/>
  <c r="W39" i="11"/>
  <c r="W40" i="11"/>
  <c r="W41" i="11"/>
  <c r="W42" i="11"/>
  <c r="W43" i="11"/>
  <c r="W44" i="11"/>
  <c r="W45" i="11"/>
  <c r="W46" i="11"/>
  <c r="W47" i="11"/>
  <c r="W48" i="11"/>
  <c r="W49" i="11"/>
  <c r="W50" i="11"/>
  <c r="W51" i="11"/>
  <c r="W52" i="11"/>
  <c r="W53" i="11"/>
  <c r="W54" i="11"/>
  <c r="W55" i="11"/>
  <c r="W56" i="11"/>
  <c r="W57" i="11"/>
  <c r="W58" i="11"/>
  <c r="W59" i="11"/>
  <c r="W60" i="11"/>
  <c r="W61" i="11"/>
  <c r="W62" i="11"/>
  <c r="W63" i="11"/>
  <c r="W64" i="11"/>
  <c r="W65" i="11"/>
  <c r="W66" i="11"/>
  <c r="W67" i="11"/>
  <c r="W68" i="11"/>
  <c r="W69" i="11"/>
  <c r="W70" i="11"/>
  <c r="W71" i="11"/>
  <c r="W72" i="11"/>
  <c r="W73" i="11"/>
  <c r="W74" i="11"/>
  <c r="W75" i="11"/>
  <c r="W76" i="11"/>
  <c r="W77" i="11"/>
  <c r="W78" i="11"/>
  <c r="W79" i="11"/>
  <c r="W80" i="11"/>
  <c r="W81" i="11"/>
  <c r="W82" i="11"/>
  <c r="W83" i="11"/>
  <c r="W84" i="11"/>
  <c r="W85" i="11"/>
  <c r="W86" i="11"/>
  <c r="W87" i="11"/>
  <c r="W88" i="11"/>
  <c r="W89" i="11"/>
  <c r="W90" i="11"/>
  <c r="W91" i="11"/>
  <c r="W92" i="11"/>
  <c r="W93" i="11"/>
  <c r="W94" i="11"/>
  <c r="W95" i="11"/>
  <c r="W96" i="11"/>
  <c r="W97" i="11"/>
  <c r="W98" i="11"/>
  <c r="W99" i="11"/>
  <c r="W100" i="11"/>
  <c r="W101" i="11"/>
  <c r="W102" i="11"/>
  <c r="W103" i="11"/>
  <c r="W104" i="11"/>
  <c r="W105" i="11"/>
  <c r="W106" i="11"/>
  <c r="W107" i="11"/>
  <c r="W108" i="11"/>
  <c r="W109" i="11"/>
  <c r="W110" i="11"/>
  <c r="W111" i="11"/>
  <c r="W112" i="11"/>
  <c r="W113" i="11"/>
  <c r="W114" i="11"/>
  <c r="W115" i="11"/>
  <c r="W116" i="11"/>
  <c r="W117" i="11"/>
  <c r="W118" i="11"/>
  <c r="W119" i="11"/>
  <c r="W120" i="11"/>
  <c r="W121" i="11"/>
  <c r="W122" i="11"/>
  <c r="W123" i="11"/>
  <c r="W124" i="11"/>
  <c r="W125" i="11"/>
  <c r="W126" i="11"/>
  <c r="W127" i="11"/>
  <c r="W128" i="11"/>
  <c r="W129" i="11"/>
  <c r="W130" i="11"/>
  <c r="W131" i="11"/>
  <c r="W132" i="11"/>
  <c r="W133" i="11"/>
  <c r="W134" i="11"/>
  <c r="W135" i="11"/>
  <c r="W136" i="11"/>
  <c r="W137" i="11"/>
  <c r="W138" i="11"/>
  <c r="W139" i="11"/>
  <c r="W140" i="11"/>
  <c r="W141" i="11"/>
  <c r="W142" i="11"/>
  <c r="W143" i="11"/>
  <c r="W144" i="11"/>
  <c r="W145" i="11"/>
  <c r="W146" i="11"/>
  <c r="W147" i="11"/>
  <c r="W148" i="11"/>
  <c r="W149" i="11"/>
  <c r="W150" i="11"/>
  <c r="W151" i="11"/>
  <c r="W152" i="11"/>
  <c r="W153" i="11"/>
  <c r="W154" i="11"/>
  <c r="W155" i="11"/>
  <c r="W156" i="11"/>
  <c r="W157" i="11"/>
  <c r="W158" i="11"/>
  <c r="W159" i="11"/>
  <c r="W160" i="11"/>
  <c r="W161" i="11"/>
  <c r="W162" i="11"/>
  <c r="W163" i="11"/>
  <c r="W164" i="11"/>
  <c r="W165" i="11"/>
  <c r="W166" i="11"/>
  <c r="W167" i="11"/>
  <c r="W168" i="11"/>
  <c r="W169" i="11"/>
  <c r="W170" i="11"/>
  <c r="W171" i="11"/>
  <c r="W172" i="11"/>
  <c r="W173" i="11"/>
  <c r="W174" i="11"/>
  <c r="W175" i="11"/>
  <c r="W176" i="11"/>
  <c r="W177" i="11"/>
  <c r="W178" i="11"/>
  <c r="W179" i="11"/>
  <c r="W180" i="11"/>
  <c r="W181" i="11"/>
  <c r="W182" i="11"/>
  <c r="W183" i="11"/>
  <c r="W184" i="11"/>
  <c r="W185" i="11"/>
  <c r="W186" i="11"/>
  <c r="W187" i="11"/>
  <c r="W188" i="11"/>
  <c r="W189" i="11"/>
  <c r="W190" i="11"/>
  <c r="W191" i="11"/>
  <c r="W192" i="11"/>
  <c r="W193" i="11"/>
  <c r="W194" i="11"/>
  <c r="W195" i="11"/>
  <c r="W196" i="11"/>
  <c r="W197" i="11"/>
  <c r="W198" i="11"/>
  <c r="W199" i="11"/>
  <c r="W200" i="11"/>
  <c r="W201" i="11"/>
  <c r="W202" i="11"/>
  <c r="W203" i="11"/>
  <c r="W204" i="11"/>
  <c r="W205" i="11"/>
  <c r="W206" i="11"/>
  <c r="W207" i="11"/>
  <c r="W208" i="11"/>
  <c r="W209" i="11"/>
  <c r="W210" i="11"/>
  <c r="W211" i="11"/>
  <c r="W212" i="11"/>
  <c r="W213" i="11"/>
  <c r="W214" i="11"/>
  <c r="W215" i="11"/>
  <c r="W216" i="11"/>
  <c r="W217" i="11"/>
  <c r="W218" i="11"/>
  <c r="W219" i="11"/>
  <c r="W220" i="11"/>
  <c r="W221" i="11"/>
  <c r="W222" i="11"/>
  <c r="W223" i="11"/>
  <c r="W224" i="11"/>
  <c r="W225" i="11"/>
  <c r="W226" i="11"/>
  <c r="W227" i="11"/>
  <c r="W228" i="11"/>
  <c r="W229" i="11"/>
  <c r="W230" i="11"/>
  <c r="W231" i="11"/>
  <c r="W232" i="11"/>
  <c r="W233" i="11"/>
  <c r="W234" i="11"/>
  <c r="W235" i="11"/>
  <c r="W236" i="11"/>
  <c r="W237" i="11"/>
  <c r="W238" i="11"/>
  <c r="W239" i="11"/>
  <c r="W240" i="11"/>
  <c r="W241" i="11"/>
  <c r="W242" i="11"/>
  <c r="W243" i="11"/>
  <c r="W244" i="11"/>
  <c r="W245" i="11"/>
  <c r="W246" i="11"/>
  <c r="W247" i="11"/>
  <c r="W248" i="11"/>
  <c r="W249" i="11"/>
  <c r="W250" i="11"/>
  <c r="W251" i="11"/>
  <c r="W252" i="11"/>
  <c r="W253" i="11"/>
  <c r="W254" i="11"/>
  <c r="W255" i="11"/>
  <c r="W256" i="11"/>
  <c r="W257" i="11"/>
  <c r="W258" i="11"/>
  <c r="W259" i="11"/>
  <c r="W260" i="11"/>
  <c r="W261" i="11"/>
  <c r="W262" i="11"/>
  <c r="W263" i="11"/>
  <c r="W264" i="11"/>
  <c r="W265" i="11"/>
  <c r="W266" i="11"/>
  <c r="W267" i="11"/>
  <c r="W268" i="11"/>
  <c r="W269" i="11"/>
  <c r="W270" i="11"/>
  <c r="W271" i="11"/>
  <c r="W272" i="11"/>
  <c r="W273" i="11"/>
  <c r="W274" i="11"/>
  <c r="W275" i="11"/>
  <c r="W276" i="11"/>
  <c r="W277" i="11"/>
  <c r="W278" i="11"/>
  <c r="W279" i="11"/>
  <c r="W280" i="11"/>
  <c r="W281" i="11"/>
  <c r="W282" i="11"/>
  <c r="W283" i="11"/>
  <c r="W284" i="11"/>
  <c r="W285" i="11"/>
  <c r="W286" i="11"/>
  <c r="W287" i="11"/>
  <c r="W288" i="11"/>
  <c r="W289" i="11"/>
  <c r="W290" i="11"/>
  <c r="W291" i="11"/>
  <c r="W292" i="11"/>
  <c r="W293" i="11"/>
  <c r="W294" i="11"/>
  <c r="W295" i="11"/>
  <c r="W296" i="11"/>
  <c r="W297" i="11"/>
  <c r="W298" i="11"/>
  <c r="W299" i="11"/>
  <c r="W300" i="11"/>
  <c r="W301" i="11"/>
  <c r="W302" i="11"/>
  <c r="W303" i="11"/>
  <c r="W304" i="11"/>
  <c r="W305" i="11"/>
  <c r="W306" i="11"/>
  <c r="W307" i="11"/>
  <c r="W308" i="11"/>
  <c r="W309" i="11"/>
  <c r="W310" i="11"/>
  <c r="W311" i="11"/>
  <c r="W312" i="11"/>
  <c r="W313" i="11"/>
  <c r="W314" i="11"/>
  <c r="W315" i="11"/>
  <c r="W316" i="11"/>
  <c r="W317" i="11"/>
  <c r="W318" i="11"/>
  <c r="W319" i="11"/>
  <c r="W320" i="11"/>
  <c r="W321" i="11"/>
  <c r="W322" i="11"/>
  <c r="W323" i="11"/>
  <c r="W324" i="11"/>
  <c r="W325" i="11"/>
  <c r="W326" i="11"/>
  <c r="W327" i="11"/>
  <c r="W328" i="11"/>
  <c r="W329" i="11"/>
  <c r="W330" i="11"/>
  <c r="W331" i="11"/>
  <c r="W332" i="11"/>
  <c r="W333" i="11"/>
  <c r="W334" i="11"/>
  <c r="W335" i="11"/>
  <c r="W336" i="11"/>
  <c r="W337" i="11"/>
  <c r="W338" i="11"/>
  <c r="W339" i="11"/>
  <c r="W340" i="11"/>
  <c r="W341" i="11"/>
  <c r="W342" i="11"/>
  <c r="W343" i="11"/>
  <c r="W344" i="11"/>
  <c r="W345" i="11"/>
  <c r="W346" i="11"/>
  <c r="W347" i="11"/>
  <c r="W348" i="11"/>
  <c r="W349" i="11"/>
  <c r="W350" i="11"/>
  <c r="W351" i="11"/>
  <c r="W352" i="11"/>
  <c r="W353" i="11"/>
  <c r="W354" i="11"/>
  <c r="W355" i="11"/>
  <c r="W356" i="11"/>
  <c r="W357" i="11"/>
  <c r="W358" i="11"/>
  <c r="W359" i="11"/>
  <c r="W360" i="11"/>
  <c r="W361" i="11"/>
  <c r="W362" i="11"/>
  <c r="W363" i="11"/>
  <c r="W364" i="11"/>
  <c r="W365" i="11"/>
  <c r="W366" i="11"/>
  <c r="W367" i="11"/>
  <c r="W368" i="11"/>
  <c r="W369" i="11"/>
  <c r="W370" i="11"/>
  <c r="W371" i="11"/>
  <c r="W372" i="11"/>
  <c r="W373" i="11"/>
  <c r="W374" i="11"/>
  <c r="W375" i="11"/>
  <c r="W376" i="11"/>
  <c r="W377" i="11"/>
  <c r="W378" i="11"/>
  <c r="W379" i="11"/>
  <c r="W380" i="11"/>
  <c r="W381" i="11"/>
  <c r="W382" i="11"/>
  <c r="W383" i="11"/>
  <c r="W384" i="11"/>
  <c r="W385" i="11"/>
  <c r="W386" i="11"/>
  <c r="W387" i="11"/>
  <c r="W388" i="11"/>
  <c r="W389" i="11"/>
  <c r="W390" i="11"/>
  <c r="W391" i="11"/>
  <c r="W392" i="11"/>
  <c r="W393" i="11"/>
  <c r="W394" i="11"/>
  <c r="W395" i="11"/>
  <c r="W396" i="11"/>
  <c r="W397" i="11"/>
  <c r="W398" i="11"/>
  <c r="W399" i="11"/>
  <c r="W400" i="11"/>
  <c r="W401" i="11"/>
  <c r="W402" i="11"/>
  <c r="W403" i="11"/>
  <c r="W404" i="11"/>
  <c r="W405" i="11"/>
  <c r="W406" i="11"/>
  <c r="W407" i="11"/>
  <c r="W408" i="11"/>
  <c r="W409" i="11"/>
  <c r="W410" i="11"/>
  <c r="W411" i="11"/>
  <c r="W412" i="11"/>
  <c r="W413" i="11"/>
  <c r="W414" i="11"/>
  <c r="W415" i="11"/>
  <c r="W416" i="11"/>
  <c r="W417" i="11"/>
  <c r="W418" i="11"/>
  <c r="W419" i="11"/>
  <c r="W420" i="11"/>
  <c r="W421" i="11"/>
  <c r="W422" i="11"/>
  <c r="W423" i="11"/>
  <c r="W424" i="11"/>
  <c r="W425" i="11"/>
  <c r="W426" i="11"/>
  <c r="W427" i="11"/>
  <c r="W428" i="11"/>
  <c r="W429" i="11"/>
  <c r="W430" i="11"/>
  <c r="W431" i="11"/>
  <c r="W432" i="11"/>
  <c r="W433" i="11"/>
  <c r="W434" i="11"/>
  <c r="W435" i="11"/>
  <c r="W436" i="11"/>
  <c r="W437" i="11"/>
  <c r="W438" i="11"/>
  <c r="W439" i="11"/>
  <c r="W440" i="11"/>
  <c r="W441" i="11"/>
  <c r="W442" i="11"/>
  <c r="W443" i="11"/>
  <c r="W444" i="11"/>
  <c r="W445" i="11"/>
  <c r="W446" i="11"/>
  <c r="W447" i="11"/>
  <c r="W448" i="11"/>
  <c r="W449" i="11"/>
  <c r="W450" i="11"/>
  <c r="W451" i="11"/>
  <c r="W452" i="11"/>
  <c r="W453" i="11"/>
  <c r="W454" i="11"/>
  <c r="W455" i="11"/>
  <c r="W456" i="11"/>
  <c r="W457" i="11"/>
  <c r="W458" i="11"/>
  <c r="W459" i="11"/>
  <c r="W460" i="11"/>
  <c r="W461" i="11"/>
  <c r="W462" i="11"/>
  <c r="W463" i="11"/>
  <c r="W464" i="11"/>
  <c r="W465" i="11"/>
  <c r="W466" i="11"/>
  <c r="W467" i="11"/>
  <c r="W468" i="11"/>
  <c r="W469" i="11"/>
  <c r="W470" i="11"/>
  <c r="W471" i="11"/>
  <c r="W472" i="11"/>
  <c r="W473" i="11"/>
  <c r="W474" i="11"/>
  <c r="W475" i="11"/>
  <c r="W476" i="11"/>
  <c r="W477" i="11"/>
  <c r="W478" i="11"/>
  <c r="W479" i="11"/>
  <c r="W480" i="11"/>
  <c r="W481" i="11"/>
  <c r="W482" i="11"/>
  <c r="W483" i="11"/>
  <c r="W484" i="11"/>
  <c r="W485" i="11"/>
  <c r="W486" i="11"/>
  <c r="W487" i="11"/>
  <c r="W488" i="11"/>
  <c r="W489" i="11"/>
  <c r="W490" i="11"/>
  <c r="W491" i="11"/>
  <c r="W492" i="11"/>
  <c r="W493" i="11"/>
  <c r="W494" i="11"/>
  <c r="W495" i="11"/>
  <c r="W496" i="11"/>
  <c r="W497" i="11"/>
  <c r="W498" i="11"/>
  <c r="W499" i="11"/>
  <c r="W500" i="11"/>
  <c r="W501" i="11"/>
  <c r="W502" i="11"/>
  <c r="W503" i="11"/>
  <c r="W504" i="11"/>
  <c r="W505" i="11"/>
  <c r="W506" i="11"/>
  <c r="W507" i="11"/>
  <c r="W508" i="11"/>
  <c r="W509" i="11"/>
  <c r="W510" i="11"/>
  <c r="W511" i="11"/>
  <c r="W512" i="11"/>
  <c r="W513" i="11"/>
  <c r="W514" i="11"/>
  <c r="W515" i="11"/>
  <c r="W516" i="11"/>
  <c r="W517" i="11"/>
  <c r="W518" i="11"/>
  <c r="W519" i="11"/>
  <c r="W520" i="11"/>
  <c r="W521" i="11"/>
  <c r="W522" i="11"/>
  <c r="W523" i="11"/>
  <c r="W524" i="11"/>
  <c r="W525" i="11"/>
  <c r="W526" i="11"/>
  <c r="W527" i="11"/>
  <c r="W528" i="11"/>
  <c r="W529" i="11"/>
  <c r="W530" i="11"/>
  <c r="W531" i="11"/>
  <c r="W532" i="11"/>
  <c r="W533" i="11"/>
  <c r="W534" i="11"/>
  <c r="W535" i="11"/>
  <c r="W536" i="11"/>
  <c r="W537" i="11"/>
  <c r="W538" i="11"/>
  <c r="W539" i="11"/>
  <c r="W540" i="11"/>
  <c r="W541" i="11"/>
  <c r="W542" i="11"/>
  <c r="W543" i="11"/>
  <c r="W544" i="11"/>
  <c r="W545" i="11"/>
  <c r="W546" i="11"/>
  <c r="W547" i="11"/>
  <c r="W548" i="11"/>
  <c r="W549" i="11"/>
  <c r="W550" i="11"/>
  <c r="W551" i="11"/>
  <c r="W552" i="11"/>
  <c r="W553" i="11"/>
  <c r="W554" i="11"/>
  <c r="W555" i="11"/>
  <c r="W556" i="11"/>
  <c r="W557" i="11"/>
  <c r="W558" i="11"/>
  <c r="W559" i="11"/>
  <c r="W560" i="11"/>
  <c r="W561" i="11"/>
  <c r="W562" i="11"/>
  <c r="W563" i="11"/>
  <c r="W564" i="11"/>
  <c r="W565" i="11"/>
  <c r="W566" i="11"/>
  <c r="W567" i="11"/>
  <c r="W568" i="11"/>
  <c r="W569" i="11"/>
  <c r="W570" i="11"/>
  <c r="W571" i="11"/>
  <c r="W572" i="11"/>
  <c r="W573" i="11"/>
  <c r="W574" i="11"/>
  <c r="W575" i="11"/>
  <c r="W576" i="11"/>
  <c r="W577" i="11"/>
  <c r="W578" i="11"/>
  <c r="W579" i="11"/>
  <c r="W580" i="11"/>
  <c r="W581" i="11"/>
  <c r="W582" i="11"/>
  <c r="W583" i="11"/>
  <c r="W584" i="11"/>
  <c r="W585" i="11"/>
  <c r="W586" i="11"/>
  <c r="W587" i="11"/>
  <c r="W588" i="11"/>
  <c r="W589" i="11"/>
  <c r="W590" i="11"/>
  <c r="W591" i="11"/>
  <c r="W592" i="11"/>
  <c r="W593" i="11"/>
  <c r="W594" i="11"/>
  <c r="W595" i="11"/>
  <c r="W596" i="11"/>
  <c r="W597" i="11"/>
  <c r="W598" i="11"/>
  <c r="W599" i="11"/>
  <c r="W600" i="11"/>
  <c r="W601" i="11"/>
  <c r="W602" i="11"/>
  <c r="W603" i="11"/>
  <c r="W604" i="11"/>
  <c r="W605" i="11"/>
  <c r="W606" i="11"/>
  <c r="W607" i="11"/>
  <c r="W608" i="11"/>
  <c r="W609" i="11"/>
  <c r="W610" i="11"/>
  <c r="W611" i="11"/>
  <c r="W612" i="11"/>
  <c r="W613" i="11"/>
  <c r="W614" i="11"/>
  <c r="W615" i="11"/>
  <c r="W616" i="11"/>
  <c r="W617" i="11"/>
  <c r="W618" i="11"/>
  <c r="W619" i="11"/>
  <c r="W620" i="11"/>
  <c r="W621" i="11"/>
  <c r="W622" i="11"/>
  <c r="W623" i="11"/>
  <c r="W624" i="11"/>
  <c r="W625" i="11"/>
  <c r="W626" i="11"/>
  <c r="W627" i="11"/>
  <c r="W628" i="11"/>
  <c r="W629" i="11"/>
  <c r="W630" i="11"/>
  <c r="W631" i="11"/>
  <c r="W632" i="11"/>
  <c r="W633" i="11"/>
  <c r="W634" i="11"/>
  <c r="W635" i="11"/>
  <c r="W636" i="11"/>
  <c r="W637" i="11"/>
  <c r="W638" i="11"/>
  <c r="W639" i="11"/>
  <c r="W640" i="11"/>
  <c r="W641" i="11"/>
  <c r="W642" i="11"/>
  <c r="W643" i="11"/>
  <c r="W644" i="11"/>
  <c r="W645" i="11"/>
  <c r="W646" i="11"/>
  <c r="W647" i="11"/>
  <c r="W648" i="11"/>
  <c r="W649" i="11"/>
  <c r="W650" i="11"/>
  <c r="W651" i="11"/>
  <c r="W652" i="11"/>
  <c r="W653" i="11"/>
  <c r="W654" i="11"/>
  <c r="W655" i="11"/>
  <c r="W656" i="11"/>
  <c r="W657" i="11"/>
  <c r="W658" i="11"/>
  <c r="W659" i="11"/>
  <c r="W660" i="11"/>
  <c r="W661" i="11"/>
  <c r="W662" i="11"/>
  <c r="W663" i="11"/>
  <c r="W664" i="11"/>
  <c r="W665" i="11"/>
  <c r="W666" i="11"/>
  <c r="W667" i="11"/>
  <c r="W668" i="11"/>
  <c r="W669" i="11"/>
  <c r="W670" i="11"/>
  <c r="W671" i="11"/>
  <c r="W672" i="11"/>
  <c r="W673" i="11"/>
  <c r="W674" i="11"/>
  <c r="W675" i="11"/>
  <c r="W676" i="11"/>
  <c r="W677" i="11"/>
  <c r="W678" i="11"/>
  <c r="W679" i="11"/>
  <c r="W680" i="11"/>
  <c r="W681" i="11"/>
  <c r="W682" i="11"/>
  <c r="W683" i="11"/>
  <c r="W684" i="11"/>
  <c r="W685" i="11"/>
  <c r="W686" i="11"/>
  <c r="W687" i="11"/>
  <c r="W688" i="11"/>
  <c r="W689" i="11"/>
  <c r="W690" i="11"/>
  <c r="W691" i="11"/>
  <c r="W692" i="11"/>
  <c r="W693" i="11"/>
  <c r="W694" i="11"/>
  <c r="W695" i="11"/>
  <c r="W696" i="11"/>
  <c r="W697" i="11"/>
  <c r="W698" i="11"/>
  <c r="W699" i="11"/>
  <c r="W700" i="11"/>
  <c r="W701" i="11"/>
  <c r="W702" i="11"/>
  <c r="W703" i="11"/>
  <c r="W704" i="11"/>
  <c r="W705" i="11"/>
  <c r="W706" i="11"/>
  <c r="W707" i="11"/>
  <c r="W708" i="11"/>
  <c r="W709" i="11"/>
  <c r="W710" i="11"/>
  <c r="W711" i="11"/>
  <c r="W712" i="11"/>
  <c r="W713" i="11"/>
  <c r="W714" i="11"/>
  <c r="W715" i="11"/>
  <c r="W716" i="11"/>
  <c r="W717" i="11"/>
  <c r="W718" i="11"/>
  <c r="W719" i="11"/>
  <c r="W720" i="11"/>
  <c r="W721" i="11"/>
  <c r="W722" i="11"/>
  <c r="W723" i="11"/>
  <c r="W724" i="11"/>
  <c r="W725" i="11"/>
  <c r="W726" i="11"/>
  <c r="W727" i="11"/>
  <c r="W728" i="11"/>
  <c r="W729" i="11"/>
  <c r="W730" i="11"/>
  <c r="W731" i="11"/>
  <c r="W732" i="11"/>
  <c r="W733" i="11"/>
  <c r="W734" i="11"/>
  <c r="W735" i="11"/>
  <c r="W736" i="11"/>
  <c r="W737" i="11"/>
  <c r="W738" i="11"/>
  <c r="W739" i="11"/>
  <c r="W740" i="11"/>
  <c r="W741" i="11"/>
  <c r="W742" i="11"/>
  <c r="W743" i="11"/>
  <c r="W744" i="11"/>
  <c r="W745" i="11"/>
  <c r="W746" i="11"/>
  <c r="W747" i="11"/>
  <c r="W748" i="11"/>
  <c r="W749" i="11"/>
  <c r="W750" i="11"/>
  <c r="W751" i="11"/>
  <c r="W752" i="11"/>
  <c r="W753" i="11"/>
  <c r="W754" i="11"/>
  <c r="W755" i="11"/>
  <c r="W756" i="11"/>
  <c r="W757" i="11"/>
  <c r="W758" i="11"/>
  <c r="W759" i="11"/>
  <c r="W760" i="11"/>
  <c r="W761" i="11"/>
  <c r="W762" i="11"/>
  <c r="W763" i="11"/>
  <c r="W764" i="11"/>
  <c r="W765" i="11"/>
  <c r="W766" i="11"/>
  <c r="W767" i="11"/>
  <c r="W768" i="11"/>
  <c r="W769" i="11"/>
  <c r="W770" i="11"/>
  <c r="W771" i="11"/>
  <c r="W772" i="11"/>
  <c r="W773" i="11"/>
  <c r="W774" i="11"/>
  <c r="W775" i="11"/>
  <c r="W776" i="11"/>
  <c r="W777" i="11"/>
  <c r="W778" i="11"/>
  <c r="W779" i="11"/>
  <c r="W780" i="11"/>
  <c r="W781" i="11"/>
  <c r="W782" i="11"/>
  <c r="W783" i="11"/>
  <c r="W784" i="11"/>
  <c r="W785" i="11"/>
  <c r="W786" i="11"/>
  <c r="W787" i="11"/>
  <c r="W788" i="11"/>
  <c r="W789" i="11"/>
  <c r="W790" i="11"/>
  <c r="W791" i="11"/>
  <c r="W792" i="11"/>
  <c r="W793" i="11"/>
  <c r="W794" i="11"/>
  <c r="W795" i="11"/>
  <c r="W796" i="11"/>
  <c r="W797" i="11"/>
  <c r="W798" i="11"/>
  <c r="W799" i="11"/>
  <c r="W800" i="11"/>
  <c r="W801" i="11"/>
  <c r="W802" i="11"/>
  <c r="W803" i="11"/>
  <c r="W804" i="11"/>
  <c r="W805" i="11"/>
  <c r="W806" i="11"/>
  <c r="W807" i="11"/>
  <c r="W808" i="11"/>
  <c r="W809" i="11"/>
  <c r="W810" i="11"/>
  <c r="W811" i="11"/>
  <c r="W812" i="11"/>
  <c r="W813" i="11"/>
  <c r="W814" i="11"/>
  <c r="W815" i="11"/>
  <c r="W816" i="11"/>
  <c r="W817" i="11"/>
  <c r="W818" i="11"/>
  <c r="W819" i="11"/>
  <c r="W820" i="11"/>
  <c r="W821" i="11"/>
  <c r="W822" i="11"/>
  <c r="W823" i="11"/>
  <c r="W824" i="11"/>
  <c r="W825" i="11"/>
  <c r="W826" i="11"/>
  <c r="W827" i="11"/>
  <c r="W828" i="11"/>
  <c r="W829" i="11"/>
  <c r="W830" i="11"/>
  <c r="W831" i="11"/>
  <c r="W832" i="11"/>
  <c r="W833" i="11"/>
  <c r="W834" i="11"/>
  <c r="W835" i="11"/>
  <c r="W836" i="11"/>
  <c r="W837" i="11"/>
  <c r="W838" i="11"/>
  <c r="W839" i="11"/>
  <c r="W840" i="11"/>
  <c r="W841" i="11"/>
  <c r="W842" i="11"/>
  <c r="W843" i="11"/>
  <c r="W844" i="11"/>
  <c r="W845" i="11"/>
  <c r="W846" i="11"/>
  <c r="W847" i="11"/>
  <c r="W848" i="11"/>
  <c r="W849" i="11"/>
  <c r="W850" i="11"/>
  <c r="W851" i="11"/>
  <c r="W852" i="11"/>
  <c r="W853" i="11"/>
  <c r="W854" i="11"/>
  <c r="W855" i="11"/>
  <c r="W856" i="11"/>
  <c r="W857" i="11"/>
  <c r="W858" i="11"/>
  <c r="W859" i="11"/>
  <c r="W860" i="11"/>
  <c r="W861" i="11"/>
  <c r="W862" i="11"/>
  <c r="W863" i="11"/>
  <c r="W864" i="11"/>
  <c r="W865" i="11"/>
  <c r="W866" i="11"/>
  <c r="W867" i="11"/>
  <c r="W868" i="11"/>
  <c r="W869" i="11"/>
  <c r="W870" i="11"/>
  <c r="W871" i="11"/>
  <c r="W872" i="11"/>
  <c r="W873" i="11"/>
  <c r="W874" i="11"/>
  <c r="W875" i="11"/>
  <c r="W876" i="11"/>
  <c r="W877" i="11"/>
  <c r="W878" i="11"/>
  <c r="W879" i="11"/>
  <c r="W880" i="11"/>
  <c r="W881" i="11"/>
  <c r="W882" i="11"/>
  <c r="W883" i="11"/>
  <c r="W884" i="11"/>
  <c r="W885" i="11"/>
  <c r="W886" i="11"/>
  <c r="W887" i="11"/>
  <c r="W888" i="11"/>
  <c r="W889" i="11"/>
  <c r="W890" i="11"/>
  <c r="W891" i="11"/>
  <c r="W892" i="11"/>
  <c r="W893" i="11"/>
  <c r="W894" i="11"/>
  <c r="W895" i="11"/>
  <c r="W896" i="11"/>
  <c r="W897" i="11"/>
  <c r="W898" i="11"/>
  <c r="W899" i="11"/>
  <c r="W900" i="11"/>
  <c r="W901" i="11"/>
  <c r="W902" i="11"/>
  <c r="W903" i="11"/>
  <c r="W904" i="11"/>
  <c r="W905" i="11"/>
  <c r="W906" i="11"/>
  <c r="W907" i="11"/>
  <c r="W908" i="11"/>
  <c r="W909" i="11"/>
  <c r="W910" i="11"/>
  <c r="W911" i="11"/>
  <c r="W912" i="11"/>
  <c r="W913" i="11"/>
  <c r="W914" i="11"/>
  <c r="W915" i="11"/>
  <c r="W916" i="11"/>
  <c r="W917" i="11"/>
  <c r="W918" i="11"/>
  <c r="W919" i="11"/>
  <c r="W920" i="11"/>
  <c r="W921" i="11"/>
  <c r="W922" i="11"/>
  <c r="W923" i="11"/>
  <c r="W924" i="11"/>
  <c r="W925" i="11"/>
  <c r="W926" i="11"/>
  <c r="W927" i="11"/>
  <c r="W928" i="11"/>
  <c r="W929" i="11"/>
  <c r="W930" i="11"/>
  <c r="W931" i="11"/>
  <c r="W932" i="11"/>
  <c r="W933" i="11"/>
  <c r="W934" i="11"/>
  <c r="W935" i="11"/>
  <c r="W936" i="11"/>
  <c r="W937" i="11"/>
  <c r="W938" i="11"/>
  <c r="W939" i="11"/>
  <c r="W940" i="11"/>
  <c r="W941" i="11"/>
  <c r="W942" i="11"/>
  <c r="W943" i="11"/>
  <c r="W944" i="11"/>
  <c r="W945" i="11"/>
  <c r="W946" i="11"/>
  <c r="W947" i="11"/>
  <c r="W948" i="11"/>
  <c r="W949" i="11"/>
  <c r="W950" i="11"/>
  <c r="W951" i="11"/>
  <c r="W952" i="11"/>
  <c r="W953" i="11"/>
  <c r="W954" i="11"/>
  <c r="W955" i="11"/>
  <c r="W956" i="11"/>
  <c r="W957" i="11"/>
  <c r="W958" i="11"/>
  <c r="W959" i="11"/>
  <c r="W960" i="11"/>
  <c r="W961" i="11"/>
  <c r="W962" i="11"/>
  <c r="W963" i="11"/>
  <c r="W964" i="11"/>
  <c r="W965" i="11"/>
  <c r="W966" i="11"/>
  <c r="W967" i="11"/>
  <c r="W968" i="11"/>
  <c r="W969" i="11"/>
  <c r="W970" i="11"/>
  <c r="W971" i="11"/>
  <c r="W972" i="11"/>
  <c r="W973" i="11"/>
  <c r="W974" i="11"/>
  <c r="W975" i="11"/>
  <c r="W976" i="11"/>
  <c r="W977" i="11"/>
  <c r="W978" i="11"/>
  <c r="W979" i="11"/>
  <c r="W980" i="11"/>
  <c r="W981" i="11"/>
  <c r="W982" i="11"/>
  <c r="W983" i="11"/>
  <c r="W984" i="11"/>
  <c r="W985" i="11"/>
  <c r="W986" i="11"/>
  <c r="W987" i="11"/>
  <c r="W988" i="11"/>
  <c r="W989" i="11"/>
  <c r="W990" i="11"/>
  <c r="W991" i="11"/>
  <c r="W992" i="11"/>
  <c r="W993" i="11"/>
  <c r="W994" i="11"/>
  <c r="W995" i="11"/>
  <c r="W996" i="11"/>
  <c r="W997" i="11"/>
  <c r="W998" i="11"/>
  <c r="W999" i="11"/>
  <c r="W1000" i="11"/>
  <c r="W1001" i="11"/>
  <c r="W1002" i="11"/>
  <c r="W1003" i="11"/>
  <c r="W1004" i="11"/>
  <c r="W1005" i="11"/>
  <c r="W1006" i="11"/>
  <c r="W1007" i="11"/>
  <c r="W1008" i="11"/>
  <c r="W1009" i="11"/>
  <c r="W1010" i="11"/>
  <c r="W1011" i="11"/>
  <c r="W1012" i="11"/>
  <c r="W1013" i="11"/>
  <c r="W1014" i="11"/>
  <c r="W1015" i="11"/>
  <c r="W1016" i="11"/>
  <c r="W1017" i="11"/>
  <c r="W1018" i="11"/>
  <c r="W1019" i="11"/>
  <c r="W1020" i="11"/>
  <c r="W1021" i="11"/>
  <c r="W1022" i="11"/>
  <c r="W1023" i="11"/>
  <c r="W1024" i="11"/>
  <c r="W1025" i="11"/>
  <c r="W1026" i="11"/>
  <c r="W1027" i="11"/>
  <c r="W1028" i="11"/>
  <c r="W1029" i="11"/>
  <c r="W1030" i="11"/>
  <c r="W1031" i="11"/>
  <c r="W1032" i="11"/>
  <c r="W1033" i="11"/>
  <c r="W1034" i="11"/>
  <c r="W1035" i="11"/>
  <c r="W1036" i="11"/>
  <c r="W1037" i="11"/>
  <c r="W1038" i="11"/>
  <c r="W1039" i="11"/>
  <c r="W1040" i="11"/>
  <c r="W1041" i="11"/>
  <c r="W1042" i="11"/>
  <c r="W1043" i="11"/>
  <c r="W1044" i="11"/>
  <c r="W1045" i="11"/>
  <c r="W1046" i="11"/>
  <c r="W1047" i="11"/>
  <c r="W1048" i="11"/>
  <c r="W1049" i="11"/>
  <c r="W1050" i="11"/>
  <c r="W1051" i="11"/>
  <c r="W1052" i="11"/>
  <c r="W1053" i="11"/>
  <c r="W1054" i="11"/>
  <c r="W1055" i="11"/>
  <c r="W1056" i="11"/>
  <c r="W1057" i="11"/>
  <c r="W1058" i="11"/>
  <c r="W1059" i="11"/>
  <c r="W1060" i="11"/>
  <c r="W1061" i="11"/>
  <c r="W1062" i="11"/>
  <c r="W1063" i="11"/>
  <c r="W1064" i="11"/>
  <c r="W1065" i="11"/>
  <c r="W1066" i="11"/>
  <c r="W1067" i="11"/>
  <c r="W1068" i="11"/>
  <c r="W1069" i="11"/>
  <c r="W1070" i="11"/>
  <c r="W1071" i="11"/>
  <c r="W1072" i="11"/>
  <c r="W1073" i="11"/>
  <c r="W1074" i="11"/>
  <c r="W1075" i="11"/>
  <c r="W1076" i="11"/>
  <c r="W1077" i="11"/>
  <c r="W1078" i="11"/>
  <c r="W1079" i="11"/>
  <c r="W1080" i="11"/>
  <c r="W1081" i="11"/>
  <c r="W1082" i="11"/>
  <c r="W1083" i="11"/>
  <c r="W1084" i="11"/>
  <c r="W1085" i="11"/>
  <c r="W1086" i="11"/>
  <c r="W1087" i="11"/>
  <c r="W1088" i="11"/>
  <c r="W1089" i="11"/>
  <c r="W1090" i="11"/>
  <c r="W1091" i="11"/>
  <c r="W1092" i="11"/>
  <c r="W1093" i="11"/>
  <c r="W1094" i="11"/>
  <c r="W1095" i="11"/>
  <c r="W1096" i="11"/>
  <c r="W1097" i="11"/>
  <c r="W1098" i="11"/>
  <c r="W1099" i="11"/>
  <c r="W1100" i="11"/>
  <c r="W1101" i="11"/>
  <c r="W1102" i="11"/>
  <c r="W1103" i="11"/>
  <c r="W1104" i="11"/>
  <c r="W1105" i="11"/>
  <c r="W1106" i="11"/>
  <c r="W1107" i="11"/>
  <c r="W1108" i="11"/>
  <c r="W1109" i="11"/>
  <c r="W1110" i="11"/>
  <c r="W1111" i="11"/>
  <c r="W1112" i="11"/>
  <c r="W1113" i="11"/>
  <c r="W1114" i="11"/>
  <c r="W1115" i="11"/>
  <c r="W1116" i="11"/>
  <c r="W1117" i="11"/>
  <c r="W1118" i="11"/>
  <c r="W1119" i="11"/>
  <c r="W1120" i="11"/>
  <c r="W1121" i="11"/>
  <c r="W1122" i="11"/>
  <c r="W1123" i="11"/>
  <c r="W1124" i="11"/>
  <c r="W1125" i="11"/>
  <c r="W1126" i="11"/>
  <c r="W1127" i="11"/>
  <c r="W1128" i="11"/>
  <c r="W1129" i="11"/>
  <c r="W1130" i="11"/>
  <c r="W1131" i="11"/>
  <c r="W1132" i="11"/>
  <c r="W1133" i="11"/>
  <c r="W1134" i="11"/>
  <c r="W1135" i="11"/>
  <c r="W1136" i="11"/>
  <c r="W1137" i="11"/>
  <c r="W1138" i="11"/>
  <c r="W1139" i="11"/>
  <c r="W1140" i="11"/>
  <c r="W1141" i="11"/>
  <c r="W1142" i="11"/>
  <c r="W1143" i="11"/>
  <c r="W1144" i="11"/>
  <c r="W1145" i="11"/>
  <c r="W1146" i="11"/>
  <c r="W1147" i="11"/>
  <c r="W1148" i="11"/>
  <c r="W1149" i="11"/>
  <c r="W1150" i="11"/>
  <c r="W1151" i="11"/>
  <c r="W1152" i="11"/>
  <c r="W1153" i="11"/>
  <c r="W1154" i="11"/>
  <c r="W1155" i="11"/>
  <c r="W1156" i="11"/>
  <c r="W1157" i="11"/>
  <c r="W1158" i="11"/>
  <c r="W1159" i="11"/>
  <c r="W1160" i="11"/>
  <c r="W1161" i="11"/>
  <c r="W1162" i="11"/>
  <c r="W1163" i="11"/>
  <c r="W1164" i="11"/>
  <c r="W1165" i="11"/>
  <c r="W1166" i="11"/>
  <c r="W1167" i="11"/>
  <c r="W1168" i="11"/>
  <c r="W1169" i="11"/>
  <c r="W1170" i="11"/>
  <c r="W1171" i="11"/>
  <c r="W1172" i="11"/>
  <c r="W1173" i="11"/>
  <c r="W1174" i="11"/>
  <c r="W1175" i="11"/>
  <c r="W1176" i="11"/>
  <c r="W1177" i="11"/>
  <c r="W1178" i="11"/>
  <c r="W1179" i="11"/>
  <c r="W1180" i="11"/>
  <c r="W1181" i="11"/>
  <c r="W1182" i="11"/>
  <c r="W1183" i="11"/>
  <c r="W1184" i="11"/>
  <c r="W1185" i="11"/>
  <c r="W1186" i="11"/>
  <c r="W1187" i="11"/>
  <c r="W1188" i="11"/>
  <c r="W1189" i="11"/>
  <c r="W1190" i="11"/>
  <c r="W1191" i="11"/>
  <c r="W1192" i="11"/>
  <c r="W1193" i="11"/>
  <c r="W1194" i="11"/>
  <c r="W1195" i="11"/>
  <c r="W1196" i="11"/>
  <c r="W1197" i="11"/>
  <c r="W1198" i="11"/>
  <c r="W1199" i="11"/>
  <c r="W1200" i="11"/>
  <c r="W1201" i="11"/>
  <c r="W1202" i="11"/>
  <c r="W1203" i="11"/>
  <c r="W1204" i="11"/>
  <c r="W1205" i="11"/>
  <c r="W1206" i="11"/>
  <c r="W1207" i="11"/>
  <c r="W1208" i="11"/>
  <c r="W1209" i="11"/>
  <c r="W1210" i="11"/>
  <c r="W1211" i="11"/>
  <c r="W1212" i="11"/>
  <c r="W1213" i="11"/>
  <c r="W1214" i="11"/>
  <c r="W1215" i="11"/>
  <c r="W1216" i="11"/>
  <c r="W1217" i="11"/>
  <c r="W1218" i="11"/>
  <c r="W1219" i="11"/>
  <c r="W1220" i="11"/>
  <c r="W1221" i="11"/>
  <c r="W1222" i="11"/>
  <c r="W1223" i="11"/>
  <c r="W1224" i="11"/>
  <c r="W1225" i="11"/>
  <c r="W1226" i="11"/>
  <c r="W1227" i="11"/>
  <c r="W1228" i="11"/>
  <c r="W1229" i="11"/>
  <c r="W1230" i="11"/>
  <c r="W1231" i="11"/>
  <c r="W1232" i="11"/>
  <c r="W1233" i="11"/>
  <c r="W1234" i="11"/>
  <c r="W1235" i="11"/>
  <c r="W1236" i="11"/>
  <c r="W1237" i="11"/>
  <c r="W1238" i="11"/>
  <c r="W1239" i="11"/>
  <c r="W1240" i="11"/>
  <c r="W1241" i="11"/>
  <c r="W1242" i="11"/>
  <c r="W1243" i="11"/>
  <c r="W1244" i="11"/>
  <c r="W1245" i="11"/>
  <c r="W1246" i="11"/>
  <c r="W1247" i="11"/>
  <c r="W1248" i="11"/>
  <c r="W1249" i="11"/>
  <c r="W1250" i="11"/>
  <c r="W1251" i="11"/>
  <c r="W1252" i="11"/>
  <c r="W1253" i="11"/>
  <c r="W1254" i="11"/>
  <c r="W1255" i="11"/>
  <c r="W1256" i="11"/>
  <c r="W1257" i="11"/>
  <c r="W1258" i="11"/>
  <c r="W1259" i="11"/>
  <c r="W1260" i="11"/>
  <c r="W1261" i="11"/>
  <c r="W1262" i="11"/>
  <c r="W1263" i="11"/>
  <c r="W1264" i="11"/>
  <c r="W1265" i="11"/>
  <c r="W1266" i="11"/>
  <c r="W1267" i="11"/>
  <c r="W1268" i="11"/>
  <c r="W1269" i="11"/>
  <c r="W1270" i="11"/>
  <c r="W1271" i="11"/>
  <c r="W1272" i="11"/>
  <c r="W1273" i="11"/>
  <c r="W1274" i="11"/>
  <c r="W1275" i="11"/>
  <c r="W1276" i="11"/>
  <c r="W1277" i="11"/>
  <c r="W1278" i="11"/>
  <c r="W1279" i="11"/>
  <c r="W1280" i="11"/>
  <c r="W1281" i="11"/>
  <c r="W1282" i="11"/>
  <c r="W1283" i="11"/>
  <c r="W1284" i="11"/>
  <c r="W1285" i="11"/>
  <c r="W1286" i="11"/>
  <c r="W1287" i="11"/>
  <c r="W1288" i="11"/>
  <c r="W1289" i="11"/>
  <c r="W1290" i="11"/>
  <c r="W1291" i="11"/>
  <c r="W1292" i="11"/>
  <c r="W1293" i="11"/>
  <c r="W1294" i="11"/>
  <c r="W1295" i="11"/>
  <c r="W1296" i="11"/>
  <c r="W1297" i="11"/>
  <c r="W1298" i="11"/>
  <c r="W1299" i="11"/>
  <c r="W1300" i="11"/>
  <c r="W1301" i="11"/>
  <c r="W1302" i="11"/>
  <c r="W1303" i="11"/>
  <c r="W1304" i="11"/>
  <c r="W1305" i="11"/>
  <c r="W1306" i="11"/>
  <c r="W1307" i="11"/>
  <c r="W1308" i="11"/>
  <c r="W1309" i="11"/>
  <c r="W1310" i="11"/>
  <c r="W1311" i="11"/>
  <c r="W1312" i="11"/>
  <c r="W1313" i="11"/>
  <c r="W1314" i="11"/>
  <c r="W1315" i="11"/>
  <c r="W1316" i="11"/>
  <c r="W1317" i="11"/>
  <c r="W1318" i="11"/>
  <c r="W1319" i="11"/>
  <c r="W1320" i="11"/>
  <c r="W1321" i="11"/>
  <c r="W1322" i="11"/>
  <c r="W1323" i="11"/>
  <c r="W1324" i="11"/>
  <c r="W1325" i="11"/>
  <c r="W1326" i="11"/>
  <c r="W1327" i="11"/>
  <c r="W1328" i="11"/>
  <c r="W1329" i="11"/>
  <c r="W1330" i="11"/>
  <c r="W1331" i="11"/>
  <c r="W1332" i="11"/>
  <c r="W1333" i="11"/>
  <c r="W1334" i="11"/>
  <c r="W1335" i="11"/>
  <c r="W1336" i="11"/>
  <c r="W1337" i="11"/>
  <c r="W1338" i="11"/>
  <c r="W1339" i="11"/>
  <c r="W1340" i="11"/>
  <c r="W1341" i="11"/>
  <c r="W1342" i="11"/>
  <c r="W1343" i="11"/>
  <c r="W1344" i="11"/>
  <c r="W1345" i="11"/>
  <c r="W1346" i="11"/>
  <c r="W1347" i="11"/>
  <c r="W1348" i="11"/>
  <c r="W1349" i="11"/>
  <c r="W1350" i="11"/>
  <c r="W1351" i="11"/>
  <c r="W1352" i="11"/>
  <c r="W1353" i="11"/>
  <c r="W1354" i="11"/>
  <c r="W1355" i="11"/>
  <c r="W1356" i="11"/>
  <c r="W1357" i="11"/>
  <c r="W1358" i="11"/>
  <c r="W1359" i="11"/>
  <c r="W1360" i="11"/>
  <c r="W1361" i="11"/>
  <c r="W1362" i="11"/>
  <c r="W1363" i="11"/>
  <c r="W1364" i="11"/>
  <c r="W1365" i="11"/>
  <c r="W1366" i="11"/>
  <c r="W1367" i="11"/>
  <c r="W1368" i="11"/>
  <c r="W1369" i="11"/>
  <c r="W1370" i="11"/>
  <c r="W1371" i="11"/>
  <c r="W1372" i="11"/>
  <c r="W1373" i="11"/>
  <c r="W1374" i="11"/>
  <c r="W1375" i="11"/>
  <c r="W1376" i="11"/>
  <c r="W1377" i="11"/>
  <c r="W1378" i="11"/>
  <c r="W1379" i="11"/>
  <c r="W1380" i="11"/>
  <c r="W1381" i="11"/>
  <c r="W1382" i="11"/>
  <c r="W1383" i="11"/>
  <c r="W1384" i="11"/>
  <c r="W1385" i="11"/>
  <c r="W1386" i="11"/>
  <c r="W1387" i="11"/>
  <c r="W1388" i="11"/>
  <c r="W1389" i="11"/>
  <c r="W1390" i="11"/>
  <c r="W1391" i="11"/>
  <c r="W1392" i="11"/>
  <c r="W1393" i="11"/>
  <c r="W1394" i="11"/>
  <c r="W1395" i="11"/>
  <c r="W1396" i="11"/>
  <c r="W1397" i="11"/>
  <c r="W1398" i="11"/>
  <c r="W1399" i="11"/>
  <c r="W1400" i="11"/>
  <c r="W1401" i="11"/>
  <c r="W1402" i="11"/>
  <c r="W1403" i="11"/>
  <c r="W1404" i="11"/>
  <c r="W1405" i="11"/>
  <c r="W1406" i="11"/>
  <c r="W1407" i="11"/>
  <c r="W1408" i="11"/>
  <c r="W1409" i="11"/>
  <c r="W1410" i="11"/>
  <c r="W1411" i="11"/>
  <c r="W1412" i="11"/>
  <c r="W1413" i="11"/>
  <c r="W1414" i="11"/>
  <c r="W1415" i="11"/>
  <c r="W1416" i="11"/>
  <c r="W1417" i="11"/>
  <c r="W1418" i="11"/>
  <c r="W1419" i="11"/>
  <c r="W1420" i="11"/>
  <c r="W1421" i="11"/>
  <c r="W1422" i="11"/>
  <c r="W1423" i="11"/>
  <c r="W1424" i="11"/>
  <c r="W1425" i="11"/>
  <c r="W1426" i="11"/>
  <c r="W1427" i="11"/>
  <c r="W1428" i="11"/>
  <c r="W1429" i="11"/>
  <c r="W1430" i="11"/>
  <c r="W1431" i="11"/>
  <c r="W1432" i="11"/>
  <c r="W1433" i="11"/>
  <c r="W1434" i="11"/>
  <c r="W1435" i="11"/>
  <c r="W1436" i="11"/>
  <c r="W1437" i="11"/>
  <c r="W1438" i="11"/>
  <c r="W1439" i="11"/>
  <c r="W1440" i="11"/>
  <c r="W1441" i="11"/>
  <c r="W1442" i="11"/>
  <c r="W1443" i="11"/>
  <c r="W1444" i="11"/>
  <c r="W1445" i="11"/>
  <c r="W1446" i="11"/>
  <c r="W1447" i="11"/>
  <c r="W1448" i="11"/>
  <c r="W1449" i="11"/>
  <c r="W1450" i="11"/>
  <c r="W1451" i="11"/>
  <c r="W1452" i="11"/>
  <c r="W1453" i="11"/>
  <c r="W1454" i="11"/>
  <c r="W1455" i="11"/>
  <c r="W1456" i="11"/>
  <c r="W1457" i="11"/>
  <c r="W1458" i="11"/>
  <c r="W1459" i="11"/>
  <c r="W1460" i="11"/>
  <c r="W1461" i="11"/>
  <c r="W1462" i="11"/>
  <c r="W1463" i="11"/>
  <c r="W1464" i="11"/>
  <c r="W1465" i="11"/>
  <c r="W1466" i="11"/>
  <c r="W1467" i="11"/>
  <c r="W1468" i="11"/>
  <c r="W1469" i="11"/>
  <c r="W1470" i="11"/>
  <c r="W1471" i="11"/>
  <c r="W1472" i="11"/>
  <c r="W1473" i="11"/>
  <c r="W1474" i="11"/>
  <c r="W1475" i="11"/>
  <c r="W1476" i="11"/>
  <c r="W1477" i="11"/>
  <c r="W1478" i="11"/>
  <c r="W1479" i="11"/>
  <c r="W1480" i="11"/>
  <c r="W1481" i="11"/>
  <c r="W1482" i="11"/>
  <c r="W1483" i="11"/>
  <c r="W1484" i="11"/>
  <c r="W1485" i="11"/>
  <c r="W1486" i="11"/>
  <c r="W1487" i="11"/>
  <c r="W1488" i="11"/>
  <c r="W1489" i="11"/>
  <c r="W1490" i="11"/>
  <c r="W1491" i="11"/>
  <c r="W1492" i="11"/>
  <c r="W1493" i="11"/>
  <c r="W1494" i="11"/>
  <c r="W1495" i="11"/>
  <c r="W1496" i="11"/>
  <c r="W1497" i="11"/>
  <c r="W1498" i="11"/>
  <c r="W1499" i="11"/>
  <c r="W1500" i="11"/>
  <c r="W1501" i="11"/>
  <c r="W1502" i="11"/>
  <c r="W1503" i="11"/>
  <c r="W1504" i="11"/>
  <c r="W1505" i="11"/>
  <c r="W1506" i="11"/>
  <c r="W1507" i="11"/>
  <c r="W1508" i="11"/>
  <c r="W1509" i="11"/>
  <c r="W1510" i="11"/>
  <c r="W1511" i="11"/>
  <c r="W1512" i="11"/>
  <c r="W1513" i="11"/>
  <c r="W1514" i="11"/>
  <c r="W1515" i="11"/>
  <c r="W1516" i="11"/>
  <c r="W1517" i="11"/>
  <c r="W1518" i="11"/>
  <c r="W1519" i="11"/>
  <c r="W1520" i="11"/>
  <c r="W1521" i="11"/>
  <c r="W1522" i="11"/>
  <c r="W1523" i="11"/>
  <c r="W1524" i="11"/>
  <c r="W1525" i="11"/>
  <c r="W1526" i="11"/>
  <c r="W1527" i="11"/>
  <c r="W1528" i="11"/>
  <c r="W1529" i="11"/>
  <c r="W1530" i="11"/>
  <c r="W1531" i="11"/>
  <c r="W1532" i="11"/>
  <c r="W1533" i="11"/>
  <c r="W1534" i="11"/>
  <c r="W1535" i="11"/>
  <c r="W1536" i="11"/>
  <c r="W1537" i="11"/>
  <c r="W1538" i="11"/>
  <c r="W1539" i="11"/>
  <c r="W1540" i="11"/>
  <c r="W1541" i="11"/>
  <c r="W1542" i="11"/>
  <c r="W1543" i="11"/>
  <c r="W1544" i="11"/>
  <c r="W1545" i="11"/>
  <c r="W1546" i="11"/>
  <c r="W1547" i="11"/>
  <c r="W1548" i="11"/>
  <c r="W1549" i="11"/>
  <c r="W1550" i="11"/>
  <c r="W1551" i="11"/>
  <c r="W1552" i="11"/>
  <c r="W1553" i="11"/>
  <c r="W1554" i="11"/>
  <c r="W1555" i="11"/>
  <c r="W1556" i="11"/>
  <c r="W1557" i="11"/>
  <c r="W1558" i="11"/>
  <c r="W1559" i="11"/>
  <c r="W1560" i="11"/>
  <c r="W1561" i="11"/>
  <c r="W1562" i="11"/>
  <c r="W1563" i="11"/>
  <c r="W1564" i="11"/>
  <c r="W1565" i="11"/>
  <c r="W1566" i="11"/>
  <c r="W1567" i="11"/>
  <c r="W1568" i="11"/>
  <c r="W1569" i="11"/>
  <c r="W1570" i="11"/>
  <c r="W1571" i="11"/>
  <c r="W1572" i="11"/>
  <c r="W1573" i="11"/>
  <c r="W1574" i="11"/>
  <c r="W1575" i="11"/>
  <c r="W1576" i="11"/>
  <c r="W1577" i="11"/>
  <c r="W1578" i="11"/>
  <c r="W1579" i="11"/>
  <c r="W1580" i="11"/>
  <c r="W1581" i="11"/>
  <c r="W1582" i="11"/>
  <c r="W1583" i="11"/>
  <c r="W1584" i="11"/>
  <c r="W1585" i="11"/>
  <c r="W1586" i="11"/>
  <c r="W1587" i="11"/>
  <c r="W1588" i="11"/>
  <c r="W1589" i="11"/>
  <c r="W1590" i="11"/>
  <c r="W1591" i="11"/>
  <c r="W1592" i="11"/>
  <c r="W1593" i="11"/>
  <c r="W1594" i="11"/>
  <c r="W1595" i="11"/>
  <c r="W1596" i="11"/>
  <c r="W1597" i="11"/>
  <c r="W1598" i="11"/>
  <c r="W1599" i="11"/>
  <c r="W1600" i="11"/>
  <c r="W1601" i="11"/>
  <c r="W1602" i="11"/>
  <c r="W1603" i="11"/>
  <c r="W1604" i="11"/>
  <c r="W1605" i="11"/>
  <c r="W1606" i="11"/>
  <c r="W1607" i="11"/>
  <c r="W1608" i="11"/>
  <c r="W1609" i="11"/>
  <c r="W1610" i="11"/>
  <c r="W1611" i="11"/>
  <c r="W1612" i="11"/>
  <c r="W1613" i="11"/>
  <c r="W1614" i="11"/>
  <c r="W1615" i="11"/>
  <c r="W1616" i="11"/>
  <c r="W1617" i="11"/>
  <c r="W1618" i="11"/>
  <c r="W1619" i="11"/>
  <c r="W1620" i="11"/>
  <c r="W1621" i="11"/>
  <c r="W1622" i="11"/>
  <c r="W1623" i="11"/>
  <c r="W1624" i="11"/>
  <c r="W1625" i="11"/>
  <c r="W1626" i="11"/>
  <c r="W1627" i="11"/>
  <c r="W1628" i="11"/>
  <c r="W1629" i="11"/>
  <c r="W1630" i="11"/>
  <c r="W1631" i="11"/>
  <c r="W1632" i="11"/>
  <c r="W1633" i="11"/>
  <c r="W1634" i="11"/>
  <c r="W1635" i="11"/>
  <c r="W1636" i="11"/>
  <c r="W1637" i="11"/>
  <c r="W1638" i="11"/>
  <c r="W1639" i="11"/>
  <c r="W1640" i="11"/>
  <c r="W1641" i="11"/>
  <c r="W1642" i="11"/>
  <c r="W1643" i="11"/>
  <c r="W1644" i="11"/>
  <c r="W1645" i="11"/>
  <c r="W1646" i="11"/>
  <c r="W1647" i="11"/>
  <c r="W1648" i="11"/>
  <c r="W1649" i="11"/>
  <c r="W1650" i="11"/>
  <c r="W1651" i="11"/>
  <c r="W1652" i="11"/>
  <c r="W1653" i="11"/>
  <c r="W1654" i="11"/>
  <c r="W1655" i="11"/>
  <c r="W1656" i="11"/>
  <c r="W1657" i="11"/>
  <c r="W1658" i="11"/>
  <c r="W1659" i="11"/>
  <c r="W1660" i="11"/>
  <c r="W1661" i="11"/>
  <c r="W1662" i="11"/>
  <c r="W1663" i="11"/>
  <c r="W1664" i="11"/>
  <c r="W1665" i="11"/>
  <c r="W1666" i="11"/>
  <c r="W1667" i="11"/>
  <c r="W1668" i="11"/>
  <c r="W1669" i="11"/>
  <c r="W1670" i="11"/>
  <c r="W1671" i="11"/>
  <c r="W1672" i="11"/>
  <c r="W1673" i="11"/>
  <c r="W1674" i="11"/>
  <c r="W1675" i="11"/>
  <c r="W1676" i="11"/>
  <c r="W1677" i="11"/>
  <c r="W1678" i="11"/>
  <c r="W1679" i="11"/>
  <c r="W1680" i="11"/>
  <c r="W1681" i="11"/>
  <c r="W1682" i="11"/>
  <c r="W1683" i="11"/>
  <c r="W1684" i="11"/>
  <c r="W1685" i="11"/>
  <c r="W1686" i="11"/>
  <c r="W1687" i="11"/>
  <c r="W1688" i="11"/>
  <c r="W1689" i="11"/>
  <c r="W1690" i="11"/>
  <c r="W1691" i="11"/>
  <c r="W1692" i="11"/>
  <c r="W1693" i="11"/>
  <c r="W1694" i="11"/>
  <c r="W1695" i="11"/>
  <c r="W1696" i="11"/>
  <c r="W1697" i="11"/>
  <c r="W1698" i="11"/>
  <c r="W1699" i="11"/>
  <c r="W1700" i="11"/>
  <c r="W1701" i="11"/>
  <c r="W1702" i="11"/>
  <c r="W1703" i="11"/>
  <c r="W1704" i="11"/>
  <c r="W1705" i="11"/>
  <c r="W1706" i="11"/>
  <c r="W1707" i="11"/>
  <c r="W1708" i="11"/>
  <c r="W1709" i="11"/>
  <c r="W1710" i="11"/>
  <c r="W1711" i="11"/>
  <c r="W1712" i="11"/>
  <c r="W1713" i="11"/>
  <c r="W1714" i="11"/>
  <c r="W1715" i="11"/>
  <c r="W1716" i="11"/>
  <c r="W1717" i="11"/>
  <c r="W1718" i="11"/>
  <c r="W1719" i="11"/>
  <c r="W1720" i="11"/>
  <c r="W1721" i="11"/>
  <c r="W1722" i="11"/>
  <c r="W1723" i="11"/>
  <c r="W1724" i="11"/>
  <c r="W1725" i="11"/>
  <c r="W1726" i="11"/>
  <c r="W1727" i="11"/>
  <c r="W1728" i="11"/>
  <c r="W1729" i="11"/>
  <c r="W1730" i="11"/>
  <c r="W1731" i="11"/>
  <c r="W1732" i="11"/>
  <c r="W1733" i="11"/>
  <c r="W1734" i="11"/>
  <c r="W1735" i="11"/>
  <c r="W1736" i="11"/>
  <c r="W1737" i="11"/>
  <c r="W1738" i="11"/>
  <c r="W1739" i="11"/>
  <c r="W1740" i="11"/>
  <c r="W1741" i="11"/>
  <c r="W1742" i="11"/>
  <c r="W1743" i="11"/>
  <c r="W1744" i="11"/>
  <c r="W1745" i="11"/>
  <c r="W1746" i="11"/>
  <c r="W1747" i="11"/>
  <c r="W1748" i="11"/>
  <c r="W1749" i="11"/>
  <c r="W1750" i="11"/>
  <c r="W1751" i="11"/>
  <c r="W1752" i="11"/>
  <c r="W1753" i="11"/>
  <c r="W1754" i="11"/>
  <c r="W1755" i="11"/>
  <c r="W1756" i="11"/>
  <c r="W1757" i="11"/>
  <c r="W1758" i="11"/>
  <c r="W1759" i="11"/>
  <c r="W1760" i="11"/>
  <c r="W1761" i="11"/>
  <c r="W1762" i="11"/>
  <c r="W1763" i="11"/>
  <c r="W1764" i="11"/>
  <c r="W1765" i="11"/>
  <c r="W1766" i="11"/>
  <c r="W1767" i="11"/>
  <c r="W1768" i="11"/>
  <c r="W1769" i="11"/>
  <c r="W1770" i="11"/>
  <c r="W1771" i="11"/>
  <c r="W1772" i="11"/>
  <c r="W1773" i="11"/>
  <c r="W1774" i="11"/>
  <c r="W1775" i="11"/>
  <c r="W1776" i="11"/>
  <c r="W1777" i="11"/>
  <c r="W1778" i="11"/>
  <c r="W1779" i="11"/>
  <c r="W1780" i="11"/>
  <c r="W1781" i="11"/>
  <c r="W1782" i="11"/>
  <c r="W1783" i="11"/>
  <c r="W1784" i="11"/>
  <c r="W1785" i="11"/>
  <c r="W1786" i="11"/>
  <c r="W1787" i="11"/>
  <c r="W1788" i="11"/>
  <c r="W1789" i="11"/>
  <c r="W1790" i="11"/>
  <c r="W1791" i="11"/>
  <c r="W1792" i="11"/>
  <c r="W1793" i="11"/>
  <c r="W1794" i="11"/>
  <c r="W1795" i="11"/>
  <c r="W1796" i="11"/>
  <c r="W1797" i="11"/>
  <c r="W1798" i="11"/>
  <c r="W1799" i="11"/>
  <c r="W1800" i="11"/>
  <c r="W1801" i="11"/>
  <c r="W1802" i="11"/>
  <c r="W1803" i="11"/>
  <c r="W1804" i="11"/>
  <c r="W1805" i="11"/>
  <c r="W1806" i="11"/>
  <c r="W1807" i="11"/>
  <c r="W1808" i="11"/>
  <c r="W1809" i="11"/>
  <c r="W1810" i="11"/>
  <c r="W1811" i="11"/>
  <c r="W1812" i="11"/>
  <c r="W1813" i="11"/>
  <c r="W1814" i="11"/>
  <c r="W1815" i="11"/>
  <c r="W1816" i="11"/>
  <c r="W1817" i="11"/>
  <c r="W1818" i="11"/>
  <c r="W1819" i="11"/>
  <c r="W1820" i="11"/>
  <c r="W1821" i="11"/>
  <c r="W1822" i="11"/>
  <c r="W1823" i="11"/>
  <c r="W1824" i="11"/>
  <c r="W1825" i="11"/>
  <c r="W1826" i="11"/>
  <c r="W1827" i="11"/>
  <c r="W1828" i="11"/>
  <c r="W1829" i="11"/>
  <c r="W1830" i="11"/>
  <c r="W1831" i="11"/>
  <c r="W1832" i="11"/>
  <c r="W1833" i="11"/>
  <c r="W1834" i="11"/>
  <c r="W1835" i="11"/>
  <c r="W1836" i="11"/>
  <c r="W1837" i="11"/>
  <c r="W1838" i="11"/>
  <c r="W1839" i="11"/>
  <c r="W1840" i="11"/>
  <c r="W1841" i="11"/>
  <c r="W1842" i="11"/>
  <c r="W1843" i="11"/>
  <c r="W1844" i="11"/>
  <c r="W1845" i="11"/>
  <c r="W1846" i="11"/>
  <c r="W1847" i="11"/>
  <c r="W1848" i="11"/>
  <c r="W1849" i="11"/>
  <c r="W1850" i="11"/>
  <c r="W1851" i="11"/>
  <c r="W1852" i="11"/>
  <c r="W1853" i="11"/>
  <c r="W1854" i="11"/>
  <c r="W1855" i="11"/>
  <c r="W1856" i="11"/>
  <c r="W1857" i="11"/>
  <c r="W1858" i="11"/>
  <c r="W1859" i="11"/>
  <c r="W1860" i="11"/>
  <c r="W1861" i="11"/>
  <c r="W1862" i="11"/>
  <c r="W1863" i="11"/>
  <c r="W1864" i="11"/>
  <c r="W1865" i="11"/>
  <c r="W1866" i="11"/>
  <c r="W1867" i="11"/>
  <c r="W1868" i="11"/>
  <c r="W1869" i="11"/>
  <c r="W1870" i="11"/>
  <c r="W1871" i="11"/>
  <c r="W1872" i="11"/>
  <c r="W1873" i="11"/>
  <c r="W1874" i="11"/>
  <c r="W1875" i="11"/>
  <c r="W1876" i="11"/>
  <c r="W1877" i="11"/>
  <c r="W1878" i="11"/>
  <c r="W1879" i="11"/>
  <c r="W1880" i="11"/>
  <c r="W1881" i="11"/>
  <c r="W1882" i="11"/>
  <c r="W1883" i="11"/>
  <c r="W1884" i="11"/>
  <c r="W1885" i="11"/>
  <c r="W1886" i="11"/>
  <c r="W1887" i="11"/>
  <c r="W1888" i="11"/>
  <c r="W1889" i="11"/>
  <c r="W1890" i="11"/>
  <c r="W1891" i="11"/>
  <c r="W1892" i="11"/>
  <c r="W1893" i="11"/>
  <c r="W1894" i="11"/>
  <c r="W1895" i="11"/>
  <c r="W1896" i="11"/>
  <c r="W1897" i="11"/>
  <c r="W1898" i="11"/>
  <c r="W1899" i="11"/>
  <c r="W1900" i="11"/>
  <c r="W1901" i="11"/>
  <c r="W1902" i="11"/>
  <c r="W1903" i="11"/>
  <c r="W1904" i="11"/>
  <c r="W1905" i="11"/>
  <c r="W1906" i="11"/>
  <c r="W1907" i="11"/>
  <c r="W1908" i="11"/>
  <c r="W1909" i="11"/>
  <c r="W1910" i="11"/>
  <c r="W1911" i="11"/>
  <c r="W1912" i="11"/>
  <c r="W1913" i="11"/>
  <c r="W1914" i="11"/>
  <c r="W1915" i="11"/>
  <c r="W1916" i="11"/>
  <c r="W1917" i="11"/>
  <c r="W1918" i="11"/>
  <c r="W1919" i="11"/>
  <c r="W1920" i="11"/>
  <c r="W1921" i="11"/>
  <c r="W1922" i="11"/>
  <c r="W1923" i="11"/>
  <c r="W1924" i="11"/>
  <c r="W1925" i="11"/>
  <c r="W1926" i="11"/>
  <c r="W1927" i="11"/>
  <c r="W1928" i="11"/>
  <c r="W1929" i="11"/>
  <c r="W1930" i="11"/>
  <c r="W1931" i="11"/>
  <c r="W1932" i="11"/>
  <c r="W1933" i="11"/>
  <c r="W1934" i="11"/>
  <c r="W1935" i="11"/>
  <c r="W1936" i="11"/>
  <c r="W1937" i="11"/>
  <c r="W1938" i="11"/>
  <c r="W1939" i="11"/>
  <c r="W1940" i="11"/>
  <c r="W1941" i="11"/>
  <c r="W1942" i="11"/>
  <c r="W1943" i="11"/>
  <c r="W1944" i="11"/>
  <c r="W1945" i="11"/>
  <c r="W1946" i="11"/>
  <c r="W1947" i="11"/>
  <c r="W1948" i="11"/>
  <c r="W1949" i="11"/>
  <c r="W1950" i="11"/>
  <c r="W1951" i="11"/>
  <c r="W1952" i="11"/>
  <c r="W1953" i="11"/>
  <c r="W1954" i="11"/>
  <c r="W1955" i="11"/>
  <c r="W1956" i="11"/>
  <c r="W1957" i="11"/>
  <c r="W1958" i="11"/>
  <c r="W1959" i="11"/>
  <c r="W1960" i="11"/>
  <c r="W1961" i="11"/>
  <c r="W1962" i="11"/>
  <c r="W1963" i="11"/>
  <c r="W1964" i="11"/>
  <c r="W1965" i="11"/>
  <c r="W1966" i="11"/>
  <c r="W1967" i="11"/>
  <c r="W1968" i="11"/>
  <c r="W1969" i="11"/>
  <c r="W1970" i="11"/>
  <c r="W1971" i="11"/>
  <c r="W1972" i="11"/>
  <c r="W1973" i="11"/>
  <c r="W1974" i="11"/>
  <c r="W1975" i="11"/>
  <c r="W1976" i="11"/>
  <c r="W1977" i="11"/>
  <c r="W1978" i="11"/>
  <c r="W1979" i="11"/>
  <c r="W1980" i="11"/>
  <c r="W1981" i="11"/>
  <c r="W1982" i="11"/>
  <c r="W1983" i="11"/>
  <c r="W1984" i="11"/>
  <c r="W1985" i="11"/>
  <c r="W1986" i="11"/>
  <c r="W1987" i="11"/>
  <c r="W1988" i="11"/>
  <c r="W1989" i="11"/>
  <c r="W1990" i="11"/>
  <c r="W1991" i="11"/>
  <c r="W1992" i="11"/>
  <c r="W1993" i="11"/>
  <c r="W1994" i="11"/>
  <c r="W1995" i="11"/>
  <c r="W1996" i="11"/>
  <c r="W1997" i="11"/>
  <c r="W1998" i="11"/>
  <c r="W1999" i="11"/>
  <c r="W2000" i="11"/>
  <c r="W2001" i="11"/>
  <c r="W2002" i="11"/>
  <c r="W2003" i="11"/>
  <c r="W2004" i="11"/>
  <c r="W2005" i="11"/>
  <c r="W2006" i="11"/>
  <c r="W2007" i="11"/>
  <c r="W2008" i="11"/>
  <c r="W2009" i="11"/>
  <c r="W2010" i="11"/>
  <c r="W2011" i="11"/>
  <c r="W2012" i="11"/>
  <c r="W2013" i="11"/>
  <c r="W2014" i="11"/>
  <c r="W2015" i="11"/>
  <c r="W2016" i="11"/>
  <c r="W2017" i="11"/>
  <c r="W2018" i="11"/>
  <c r="W2019" i="11"/>
  <c r="W2020" i="11"/>
  <c r="W2021" i="11"/>
  <c r="W2022" i="11"/>
  <c r="W2023" i="11"/>
  <c r="W2024" i="11"/>
  <c r="W2025" i="11"/>
  <c r="W2026" i="11"/>
  <c r="W2027" i="11"/>
  <c r="W2028" i="11"/>
  <c r="W2029" i="11"/>
  <c r="W2030" i="11"/>
  <c r="W2031" i="11"/>
  <c r="W2032" i="11"/>
  <c r="W2033" i="11"/>
  <c r="W2034" i="11"/>
  <c r="W2035" i="11"/>
  <c r="W2036" i="11"/>
  <c r="W2037" i="11"/>
  <c r="W2038" i="11"/>
  <c r="W2039" i="11"/>
  <c r="W2040" i="11"/>
  <c r="W2041" i="11"/>
  <c r="W2042" i="11"/>
  <c r="W2043" i="11"/>
  <c r="W2044" i="11"/>
  <c r="W2045" i="11"/>
  <c r="W2046" i="11"/>
  <c r="W2047" i="11"/>
  <c r="W2048" i="11"/>
  <c r="W2049" i="11"/>
  <c r="W2050" i="11"/>
  <c r="W2051" i="11"/>
  <c r="W2052" i="11"/>
  <c r="W2053" i="11"/>
  <c r="W2054" i="11"/>
  <c r="W2055" i="11"/>
  <c r="W2056" i="11"/>
  <c r="W2057" i="11"/>
  <c r="W2058" i="11"/>
  <c r="W2059" i="11"/>
  <c r="W2060" i="11"/>
  <c r="W2061" i="11"/>
  <c r="W2062" i="11"/>
  <c r="W2063" i="11"/>
  <c r="W2064" i="11"/>
  <c r="W2065" i="11"/>
  <c r="W2066" i="11"/>
  <c r="W2067" i="11"/>
  <c r="W2068" i="11"/>
  <c r="W2069" i="11"/>
  <c r="W2070" i="11"/>
  <c r="W2071" i="11"/>
  <c r="W2072" i="11"/>
  <c r="W2073" i="11"/>
  <c r="W2074" i="11"/>
  <c r="W2075" i="11"/>
  <c r="W2076" i="11"/>
  <c r="W2077" i="11"/>
  <c r="W2078" i="11"/>
  <c r="W2079" i="11"/>
  <c r="W2080" i="11"/>
  <c r="W2081" i="11"/>
  <c r="W2082" i="11"/>
  <c r="W2083" i="11"/>
  <c r="W2084" i="11"/>
  <c r="W2085" i="11"/>
  <c r="W2086" i="11"/>
  <c r="W2087" i="11"/>
  <c r="W2088" i="11"/>
  <c r="W2089" i="11"/>
  <c r="W2090" i="11"/>
  <c r="W2091" i="11"/>
  <c r="W2092" i="11"/>
  <c r="W2093" i="11"/>
  <c r="W2094" i="11"/>
  <c r="W2095" i="11"/>
  <c r="W2096" i="11"/>
  <c r="W2097" i="11"/>
  <c r="W2098" i="11"/>
  <c r="W2099" i="11"/>
  <c r="W2100" i="11"/>
  <c r="W2101" i="11"/>
  <c r="W2102" i="11"/>
  <c r="W2103" i="11"/>
  <c r="W2104" i="11"/>
  <c r="W2105" i="11"/>
  <c r="W2106" i="11"/>
  <c r="W2107" i="11"/>
  <c r="W2108" i="11"/>
  <c r="W2109" i="11"/>
  <c r="W2110" i="11"/>
  <c r="W2111" i="11"/>
  <c r="W2112" i="11"/>
  <c r="W2113" i="11"/>
  <c r="W2114" i="11"/>
  <c r="W2115" i="11"/>
  <c r="W2116" i="11"/>
  <c r="W2117" i="11"/>
  <c r="W2118" i="11"/>
  <c r="W2119" i="11"/>
  <c r="W2120" i="11"/>
  <c r="W2121" i="11"/>
  <c r="W2122" i="11"/>
  <c r="W2123" i="11"/>
  <c r="W2124" i="11"/>
  <c r="W2125" i="11"/>
  <c r="W2126" i="11"/>
  <c r="W2127" i="11"/>
  <c r="W2128" i="11"/>
  <c r="W2129" i="11"/>
  <c r="W2130" i="11"/>
  <c r="W2131" i="11"/>
  <c r="W2132" i="11"/>
  <c r="W2133" i="11"/>
  <c r="W2134" i="11"/>
  <c r="W2135" i="11"/>
  <c r="W2136" i="11"/>
  <c r="W2137" i="11"/>
  <c r="W2138" i="11"/>
  <c r="W2139" i="11"/>
  <c r="W2140" i="11"/>
  <c r="W2141" i="11"/>
  <c r="W2142" i="11"/>
  <c r="W2143" i="11"/>
  <c r="W2144" i="11"/>
  <c r="W2145" i="11"/>
  <c r="W2146" i="11"/>
  <c r="W2147" i="11"/>
  <c r="W2148" i="11"/>
  <c r="W2149" i="11"/>
  <c r="W2150" i="11"/>
  <c r="W2151" i="11"/>
  <c r="W2152" i="11"/>
  <c r="W2153" i="11"/>
  <c r="W2154" i="11"/>
  <c r="W2155" i="11"/>
  <c r="W2156" i="11"/>
  <c r="W2157" i="11"/>
  <c r="W2158" i="11"/>
  <c r="W2159" i="11"/>
  <c r="W2160" i="11"/>
  <c r="W2161" i="11"/>
  <c r="W2162" i="11"/>
  <c r="W2163" i="11"/>
  <c r="W2164" i="11"/>
  <c r="W2165" i="11"/>
  <c r="W2166" i="11"/>
  <c r="W2167" i="11"/>
  <c r="W2168" i="11"/>
  <c r="W2169" i="11"/>
  <c r="W2170" i="11"/>
  <c r="W2171" i="11"/>
  <c r="W2172" i="11"/>
  <c r="W2173" i="11"/>
  <c r="W2174" i="11"/>
  <c r="W2175" i="11"/>
  <c r="W2176" i="11"/>
  <c r="W2177" i="11"/>
  <c r="W2178" i="11"/>
  <c r="W2179" i="11"/>
  <c r="W2180" i="11"/>
  <c r="W2181" i="11"/>
  <c r="W2182" i="11"/>
  <c r="W2183" i="11"/>
  <c r="W2184" i="11"/>
  <c r="W2185" i="11"/>
  <c r="W2186" i="11"/>
  <c r="W2187" i="11"/>
  <c r="W2188" i="11"/>
  <c r="W2189" i="11"/>
  <c r="W2190" i="11"/>
  <c r="W2191" i="11"/>
  <c r="W2192" i="11"/>
  <c r="W2193" i="11"/>
  <c r="W2194" i="11"/>
  <c r="W2195" i="11"/>
  <c r="W2196" i="11"/>
  <c r="W2197" i="11"/>
  <c r="W2198" i="11"/>
  <c r="W2199" i="11"/>
  <c r="W2200" i="11"/>
  <c r="W2201" i="11"/>
  <c r="W2202" i="11"/>
  <c r="W2203" i="11"/>
  <c r="W2204" i="11"/>
  <c r="W2205" i="11"/>
  <c r="W2206" i="11"/>
  <c r="W2207" i="11"/>
  <c r="W2208" i="11"/>
  <c r="W2209" i="11"/>
  <c r="W2210" i="11"/>
  <c r="W2211" i="11"/>
  <c r="W2212" i="11"/>
  <c r="W2213" i="11"/>
  <c r="W2214" i="11"/>
  <c r="W2215" i="11"/>
  <c r="W2216" i="11"/>
  <c r="W2217" i="11"/>
  <c r="W2218" i="11"/>
  <c r="W2219" i="11"/>
  <c r="W2220" i="11"/>
  <c r="W2221" i="11"/>
  <c r="W2222" i="11"/>
  <c r="W2223" i="11"/>
  <c r="W2224" i="11"/>
  <c r="W2225" i="11"/>
  <c r="W2226" i="11"/>
  <c r="AA2" i="11"/>
  <c r="AA3" i="11"/>
  <c r="AA4" i="11"/>
  <c r="AA5" i="11"/>
  <c r="AA6" i="11"/>
  <c r="AA7" i="11"/>
  <c r="AA8" i="11"/>
  <c r="AA9" i="11"/>
  <c r="AA10" i="11"/>
  <c r="AA11" i="11"/>
  <c r="AA12" i="11"/>
  <c r="AA13" i="11"/>
  <c r="AA14" i="11"/>
  <c r="AA15" i="11"/>
  <c r="AA16" i="11"/>
  <c r="AA17" i="11"/>
  <c r="AA18" i="11"/>
  <c r="AA19" i="11"/>
  <c r="AA20" i="11"/>
  <c r="AA21" i="11"/>
  <c r="AA22" i="11"/>
  <c r="AA23" i="11"/>
  <c r="AA24" i="11"/>
  <c r="AA25" i="11"/>
  <c r="AA26" i="11"/>
  <c r="AA27" i="11"/>
  <c r="AA28" i="11"/>
  <c r="AA29" i="11"/>
  <c r="AA30" i="11"/>
  <c r="AA31" i="11"/>
  <c r="AA32" i="11"/>
  <c r="AA33" i="11"/>
  <c r="AA34" i="11"/>
  <c r="AA35" i="11"/>
  <c r="AA36" i="11"/>
  <c r="AA37" i="11"/>
  <c r="AA38" i="11"/>
  <c r="AA39" i="11"/>
  <c r="AA40" i="11"/>
  <c r="AA41" i="11"/>
  <c r="AA42" i="11"/>
  <c r="AA43" i="11"/>
  <c r="AA44" i="11"/>
  <c r="AA45" i="11"/>
  <c r="AA46" i="11"/>
  <c r="AA47" i="11"/>
  <c r="AA48" i="11"/>
  <c r="AA49" i="11"/>
  <c r="AA50" i="11"/>
  <c r="AA51" i="11"/>
  <c r="AA52" i="11"/>
  <c r="AA53" i="11"/>
  <c r="AA54" i="11"/>
  <c r="AA55" i="11"/>
  <c r="AA56" i="11"/>
  <c r="AA57" i="11"/>
  <c r="AA58" i="11"/>
  <c r="AA59" i="11"/>
  <c r="AA60" i="11"/>
  <c r="AA61" i="11"/>
  <c r="AA62" i="11"/>
  <c r="AA63" i="11"/>
  <c r="AA64" i="11"/>
  <c r="AA65" i="11"/>
  <c r="AA66" i="11"/>
  <c r="AA67" i="11"/>
  <c r="AA68" i="11"/>
  <c r="AA69" i="11"/>
  <c r="AA70" i="11"/>
  <c r="AA71" i="11"/>
  <c r="AA72" i="11"/>
  <c r="AA73" i="11"/>
  <c r="AA74" i="11"/>
  <c r="AA75" i="11"/>
  <c r="AA76" i="11"/>
  <c r="AA77" i="11"/>
  <c r="AA78" i="11"/>
  <c r="AA79" i="11"/>
  <c r="AA80" i="11"/>
  <c r="AA81" i="11"/>
  <c r="AA82" i="11"/>
  <c r="AA83" i="11"/>
  <c r="AA84" i="11"/>
  <c r="AA85" i="11"/>
  <c r="AA86" i="11"/>
  <c r="AA87" i="11"/>
  <c r="AA88" i="11"/>
  <c r="AA89" i="11"/>
  <c r="AA90" i="11"/>
  <c r="AA91" i="11"/>
  <c r="AA92" i="11"/>
  <c r="AA93" i="11"/>
  <c r="AA94" i="11"/>
  <c r="AA95" i="11"/>
  <c r="AA96" i="11"/>
  <c r="AA97" i="11"/>
  <c r="AA98" i="11"/>
  <c r="AA99" i="11"/>
  <c r="AA100" i="11"/>
  <c r="AA101" i="11"/>
  <c r="AA102" i="11"/>
  <c r="AA103" i="11"/>
  <c r="AA104" i="11"/>
  <c r="AA105" i="11"/>
  <c r="AA106" i="11"/>
  <c r="AA107" i="11"/>
  <c r="AA108" i="11"/>
  <c r="AA109" i="11"/>
  <c r="AA110" i="11"/>
  <c r="AA111" i="11"/>
  <c r="AA112" i="11"/>
  <c r="AA113" i="11"/>
  <c r="AA114" i="11"/>
  <c r="AA115" i="11"/>
  <c r="AA116" i="11"/>
  <c r="AA117" i="11"/>
  <c r="AA118" i="11"/>
  <c r="AA119" i="11"/>
  <c r="AA120" i="11"/>
  <c r="AA121" i="11"/>
  <c r="AA122" i="11"/>
  <c r="AA123" i="11"/>
  <c r="AA124" i="11"/>
  <c r="AA125" i="11"/>
  <c r="AA126" i="11"/>
  <c r="AA127" i="11"/>
  <c r="AA128" i="11"/>
  <c r="AA129" i="11"/>
  <c r="AA130" i="11"/>
  <c r="AA131" i="11"/>
  <c r="AA132" i="11"/>
  <c r="AA133" i="11"/>
  <c r="AA134" i="11"/>
  <c r="AA135" i="11"/>
  <c r="AA136" i="11"/>
  <c r="AA137" i="11"/>
  <c r="AA138" i="11"/>
  <c r="AA139" i="11"/>
  <c r="AA140" i="11"/>
  <c r="AA141" i="11"/>
  <c r="AA142" i="11"/>
  <c r="AA143" i="11"/>
  <c r="AA144" i="11"/>
  <c r="AA145" i="11"/>
  <c r="AA146" i="11"/>
  <c r="AA147" i="11"/>
  <c r="AA148" i="11"/>
  <c r="AA149" i="11"/>
  <c r="AA150" i="11"/>
  <c r="AA151" i="11"/>
  <c r="AA152" i="11"/>
  <c r="AA153" i="11"/>
  <c r="AA154" i="11"/>
  <c r="AA155" i="11"/>
  <c r="AA156" i="11"/>
  <c r="AA157" i="11"/>
  <c r="AA158" i="11"/>
  <c r="AA159" i="11"/>
  <c r="AA160" i="11"/>
  <c r="AA161" i="11"/>
  <c r="AA162" i="11"/>
  <c r="AA163" i="11"/>
  <c r="AA164" i="11"/>
  <c r="AA165" i="11"/>
  <c r="AA166" i="11"/>
  <c r="AA167" i="11"/>
  <c r="AA168" i="11"/>
  <c r="AA169" i="11"/>
  <c r="AA170" i="11"/>
  <c r="AA171" i="11"/>
  <c r="AA172" i="11"/>
  <c r="AA173" i="11"/>
  <c r="AA174" i="11"/>
  <c r="AA175" i="11"/>
  <c r="AA176" i="11"/>
  <c r="AA177" i="11"/>
  <c r="AA178" i="11"/>
  <c r="AA179" i="11"/>
  <c r="AA180" i="11"/>
  <c r="AA181" i="11"/>
  <c r="AA182" i="11"/>
  <c r="AA183" i="11"/>
  <c r="AA184" i="11"/>
  <c r="AA185" i="11"/>
  <c r="AA186" i="11"/>
  <c r="AA187" i="11"/>
  <c r="AA188" i="11"/>
  <c r="AA189" i="11"/>
  <c r="AA190" i="11"/>
  <c r="AA191" i="11"/>
  <c r="AA192" i="11"/>
  <c r="AA193" i="11"/>
  <c r="AA194" i="11"/>
  <c r="AA195" i="11"/>
  <c r="AA196" i="11"/>
  <c r="AA197" i="11"/>
  <c r="AA198" i="11"/>
  <c r="AA199" i="11"/>
  <c r="AA200" i="11"/>
  <c r="AA201" i="11"/>
  <c r="AA202" i="11"/>
  <c r="AA203" i="11"/>
  <c r="AA204" i="11"/>
  <c r="AA205" i="11"/>
  <c r="AA206" i="11"/>
  <c r="AA207" i="11"/>
  <c r="AA208" i="11"/>
  <c r="AA209" i="11"/>
  <c r="AA210" i="11"/>
  <c r="AA211" i="11"/>
  <c r="AA212" i="11"/>
  <c r="AA213" i="11"/>
  <c r="AA214" i="11"/>
  <c r="AA215" i="11"/>
  <c r="AA216" i="11"/>
  <c r="AA217" i="11"/>
  <c r="AA218" i="11"/>
  <c r="AA219" i="11"/>
  <c r="AA220" i="11"/>
  <c r="AA221" i="11"/>
  <c r="AA222" i="11"/>
  <c r="AA223" i="11"/>
  <c r="AA224" i="11"/>
  <c r="AA225" i="11"/>
  <c r="AA226" i="11"/>
  <c r="AA227" i="11"/>
  <c r="AA228" i="11"/>
  <c r="AA229" i="11"/>
  <c r="AA230" i="11"/>
  <c r="AA231" i="11"/>
  <c r="AA232" i="11"/>
  <c r="AA233" i="11"/>
  <c r="AA234" i="11"/>
  <c r="AA235" i="11"/>
  <c r="AA236" i="11"/>
  <c r="AA237" i="11"/>
  <c r="AA238" i="11"/>
  <c r="AA239" i="11"/>
  <c r="AA240" i="11"/>
  <c r="AA241" i="11"/>
  <c r="AA242" i="11"/>
  <c r="AA243" i="11"/>
  <c r="AA244" i="11"/>
  <c r="AA245" i="11"/>
  <c r="AA246" i="11"/>
  <c r="AA247" i="11"/>
  <c r="AA248" i="11"/>
  <c r="AA249" i="11"/>
  <c r="AA250" i="11"/>
  <c r="AA251" i="11"/>
  <c r="AA252" i="11"/>
  <c r="AA253" i="11"/>
  <c r="AA254" i="11"/>
  <c r="AA255" i="11"/>
  <c r="AA256" i="11"/>
  <c r="AA257" i="11"/>
  <c r="AA258" i="11"/>
  <c r="AA259" i="11"/>
  <c r="AA260" i="11"/>
  <c r="AA261" i="11"/>
  <c r="AA262" i="11"/>
  <c r="AA263" i="11"/>
  <c r="AA264" i="11"/>
  <c r="AA265" i="11"/>
  <c r="AA266" i="11"/>
  <c r="AA267" i="11"/>
  <c r="AA268" i="11"/>
  <c r="AA269" i="11"/>
  <c r="AA270" i="11"/>
  <c r="AA271" i="11"/>
  <c r="AA272" i="11"/>
  <c r="AA273" i="11"/>
  <c r="AA274" i="11"/>
  <c r="AA275" i="11"/>
  <c r="AA276" i="11"/>
  <c r="AA277" i="11"/>
  <c r="AA278" i="11"/>
  <c r="AA279" i="11"/>
  <c r="AA280" i="11"/>
  <c r="AA281" i="11"/>
  <c r="AA282" i="11"/>
  <c r="AA283" i="11"/>
  <c r="AA284" i="11"/>
  <c r="AA285" i="11"/>
  <c r="AA286" i="11"/>
  <c r="AA287" i="11"/>
  <c r="AA288" i="11"/>
  <c r="AA289" i="11"/>
  <c r="AA290" i="11"/>
  <c r="AA291" i="11"/>
  <c r="AA292" i="11"/>
  <c r="AA293" i="11"/>
  <c r="AA294" i="11"/>
  <c r="AA295" i="11"/>
  <c r="AA296" i="11"/>
  <c r="AA297" i="11"/>
  <c r="AA298" i="11"/>
  <c r="AA299" i="11"/>
  <c r="AA300" i="11"/>
  <c r="AA301" i="11"/>
  <c r="AA302" i="11"/>
  <c r="AA303" i="11"/>
  <c r="AA304" i="11"/>
  <c r="AA305" i="11"/>
  <c r="AA306" i="11"/>
  <c r="AA307" i="11"/>
  <c r="AA308" i="11"/>
  <c r="AA309" i="11"/>
  <c r="AA310" i="11"/>
  <c r="AA311" i="11"/>
  <c r="AA312" i="11"/>
  <c r="AA313" i="11"/>
  <c r="AA314" i="11"/>
  <c r="AA315" i="11"/>
  <c r="AA316" i="11"/>
  <c r="AA317" i="11"/>
  <c r="AA318" i="11"/>
  <c r="AA319" i="11"/>
  <c r="AA320" i="11"/>
  <c r="AA321" i="11"/>
  <c r="AA322" i="11"/>
  <c r="AA323" i="11"/>
  <c r="AA324" i="11"/>
  <c r="AA325" i="11"/>
  <c r="AA326" i="11"/>
  <c r="AA327" i="11"/>
  <c r="AA328" i="11"/>
  <c r="AA329" i="11"/>
  <c r="AA330" i="11"/>
  <c r="AA331" i="11"/>
  <c r="AA332" i="11"/>
  <c r="AA333" i="11"/>
  <c r="AA334" i="11"/>
  <c r="AA335" i="11"/>
  <c r="AA336" i="11"/>
  <c r="AA337" i="11"/>
  <c r="AA338" i="11"/>
  <c r="AA339" i="11"/>
  <c r="AA340" i="11"/>
  <c r="AA341" i="11"/>
  <c r="AA342" i="11"/>
  <c r="AA343" i="11"/>
  <c r="AA344" i="11"/>
  <c r="AA345" i="11"/>
  <c r="AA346" i="11"/>
  <c r="AA347" i="11"/>
  <c r="AA348" i="11"/>
  <c r="AA349" i="11"/>
  <c r="AA350" i="11"/>
  <c r="AA351" i="11"/>
  <c r="AA352" i="11"/>
  <c r="AA353" i="11"/>
  <c r="AA354" i="11"/>
  <c r="AA355" i="11"/>
  <c r="AA356" i="11"/>
  <c r="AA357" i="11"/>
  <c r="AA358" i="11"/>
  <c r="AA359" i="11"/>
  <c r="AA360" i="11"/>
  <c r="AA361" i="11"/>
  <c r="AA362" i="11"/>
  <c r="AA363" i="11"/>
  <c r="AA364" i="11"/>
  <c r="AA365" i="11"/>
  <c r="AA366" i="11"/>
  <c r="AA367" i="11"/>
  <c r="AA368" i="11"/>
  <c r="AA369" i="11"/>
  <c r="AA370" i="11"/>
  <c r="AA371" i="11"/>
  <c r="AA372" i="11"/>
  <c r="AA373" i="11"/>
  <c r="AA374" i="11"/>
  <c r="AA375" i="11"/>
  <c r="AA376" i="11"/>
  <c r="AA377" i="11"/>
  <c r="AA378" i="11"/>
  <c r="AA379" i="11"/>
  <c r="AA380" i="11"/>
  <c r="AA381" i="11"/>
  <c r="AA382" i="11"/>
  <c r="AA383" i="11"/>
  <c r="AA384" i="11"/>
  <c r="AA385" i="11"/>
  <c r="AA386" i="11"/>
  <c r="AA387" i="11"/>
  <c r="AA388" i="11"/>
  <c r="AA389" i="11"/>
  <c r="AA390" i="11"/>
  <c r="AA391" i="11"/>
  <c r="AA392" i="11"/>
  <c r="AA393" i="11"/>
  <c r="AA394" i="11"/>
  <c r="AA395" i="11"/>
  <c r="AA396" i="11"/>
  <c r="AA397" i="11"/>
  <c r="AA398" i="11"/>
  <c r="AA399" i="11"/>
  <c r="AA400" i="11"/>
  <c r="AA401" i="11"/>
  <c r="AA402" i="11"/>
  <c r="AA403" i="11"/>
  <c r="AA404" i="11"/>
  <c r="AA405" i="11"/>
  <c r="AA406" i="11"/>
  <c r="AA407" i="11"/>
  <c r="AA408" i="11"/>
  <c r="AA409" i="11"/>
  <c r="AA410" i="11"/>
  <c r="AA411" i="11"/>
  <c r="AA412" i="11"/>
  <c r="AA413" i="11"/>
  <c r="AA414" i="11"/>
  <c r="AA415" i="11"/>
  <c r="AA416" i="11"/>
  <c r="AA417" i="11"/>
  <c r="AA418" i="11"/>
  <c r="AA419" i="11"/>
  <c r="AA420" i="11"/>
  <c r="AA421" i="11"/>
  <c r="AA422" i="11"/>
  <c r="AA423" i="11"/>
  <c r="AA424" i="11"/>
  <c r="AA425" i="11"/>
  <c r="AA426" i="11"/>
  <c r="AA427" i="11"/>
  <c r="AA428" i="11"/>
  <c r="AA429" i="11"/>
  <c r="AA430" i="11"/>
  <c r="AA431" i="11"/>
  <c r="AA432" i="11"/>
  <c r="AA433" i="11"/>
  <c r="AA434" i="11"/>
  <c r="AA435" i="11"/>
  <c r="AA436" i="11"/>
  <c r="AA437" i="11"/>
  <c r="AA438" i="11"/>
  <c r="AA439" i="11"/>
  <c r="AA440" i="11"/>
  <c r="AA441" i="11"/>
  <c r="AA442" i="11"/>
  <c r="AA443" i="11"/>
  <c r="AA444" i="11"/>
  <c r="AA445" i="11"/>
  <c r="AA446" i="11"/>
  <c r="AA447" i="11"/>
  <c r="AA448" i="11"/>
  <c r="AA449" i="11"/>
  <c r="AA450" i="11"/>
  <c r="AA451" i="11"/>
  <c r="AA452" i="11"/>
  <c r="AA453" i="11"/>
  <c r="AA454" i="11"/>
  <c r="AA455" i="11"/>
  <c r="AA456" i="11"/>
  <c r="AA457" i="11"/>
  <c r="AA458" i="11"/>
  <c r="AA459" i="11"/>
  <c r="AA460" i="11"/>
  <c r="AA461" i="11"/>
  <c r="AA462" i="11"/>
  <c r="AA463" i="11"/>
  <c r="AA464" i="11"/>
  <c r="AA465" i="11"/>
  <c r="AA466" i="11"/>
  <c r="AA467" i="11"/>
  <c r="AA468" i="11"/>
  <c r="AA469" i="11"/>
  <c r="AA470" i="11"/>
  <c r="AA471" i="11"/>
  <c r="AA472" i="11"/>
  <c r="AA473" i="11"/>
  <c r="AA474" i="11"/>
  <c r="AA475" i="11"/>
  <c r="AA476" i="11"/>
  <c r="AA477" i="11"/>
  <c r="AA478" i="11"/>
  <c r="AA479" i="11"/>
  <c r="AA480" i="11"/>
  <c r="AA481" i="11"/>
  <c r="AA482" i="11"/>
  <c r="AA483" i="11"/>
  <c r="AA484" i="11"/>
  <c r="AA485" i="11"/>
  <c r="AA486" i="11"/>
  <c r="AA487" i="11"/>
  <c r="AA488" i="11"/>
  <c r="AA489" i="11"/>
  <c r="AA490" i="11"/>
  <c r="AA491" i="11"/>
  <c r="AA492" i="11"/>
  <c r="AA493" i="11"/>
  <c r="AA494" i="11"/>
  <c r="AA495" i="11"/>
  <c r="AA496" i="11"/>
  <c r="AA497" i="11"/>
  <c r="AA498" i="11"/>
  <c r="AA499" i="11"/>
  <c r="AA500" i="11"/>
  <c r="AA501" i="11"/>
  <c r="AA502" i="11"/>
  <c r="AA503" i="11"/>
  <c r="AA504" i="11"/>
  <c r="AA505" i="11"/>
  <c r="AA506" i="11"/>
  <c r="AA507" i="11"/>
  <c r="AA508" i="11"/>
  <c r="AA509" i="11"/>
  <c r="AA510" i="11"/>
  <c r="AA511" i="11"/>
  <c r="AA512" i="11"/>
  <c r="AA513" i="11"/>
  <c r="AA514" i="11"/>
  <c r="AA515" i="11"/>
  <c r="AA516" i="11"/>
  <c r="AA517" i="11"/>
  <c r="AA518" i="11"/>
  <c r="AA519" i="11"/>
  <c r="AA520" i="11"/>
  <c r="AA521" i="11"/>
  <c r="AA522" i="11"/>
  <c r="AA523" i="11"/>
  <c r="AA524" i="11"/>
  <c r="AA525" i="11"/>
  <c r="AA526" i="11"/>
  <c r="AA527" i="11"/>
  <c r="AA528" i="11"/>
  <c r="AA529" i="11"/>
  <c r="AA530" i="11"/>
  <c r="AA531" i="11"/>
  <c r="AA532" i="11"/>
  <c r="AA533" i="11"/>
  <c r="AA534" i="11"/>
  <c r="AA535" i="11"/>
  <c r="AA536" i="11"/>
  <c r="AA537" i="11"/>
  <c r="AA538" i="11"/>
  <c r="AA539" i="11"/>
  <c r="AA540" i="11"/>
  <c r="AA541" i="11"/>
  <c r="AA542" i="11"/>
  <c r="AA543" i="11"/>
  <c r="AA544" i="11"/>
  <c r="AA545" i="11"/>
  <c r="AA546" i="11"/>
  <c r="AA547" i="11"/>
  <c r="AA548" i="11"/>
  <c r="AA549" i="11"/>
  <c r="AA550" i="11"/>
  <c r="AA551" i="11"/>
  <c r="AA552" i="11"/>
  <c r="AA553" i="11"/>
  <c r="AA554" i="11"/>
  <c r="AA555" i="11"/>
  <c r="AA556" i="11"/>
  <c r="AA557" i="11"/>
  <c r="AA558" i="11"/>
  <c r="AA559" i="11"/>
  <c r="AA560" i="11"/>
  <c r="AA561" i="11"/>
  <c r="AA562" i="11"/>
  <c r="AA563" i="11"/>
  <c r="AA564" i="11"/>
  <c r="AA565" i="11"/>
  <c r="AA566" i="11"/>
  <c r="AA567" i="11"/>
  <c r="AA568" i="11"/>
  <c r="AA569" i="11"/>
  <c r="AA570" i="11"/>
  <c r="AA571" i="11"/>
  <c r="AA572" i="11"/>
  <c r="AA573" i="11"/>
  <c r="AA574" i="11"/>
  <c r="AA575" i="11"/>
  <c r="AA576" i="11"/>
  <c r="AA577" i="11"/>
  <c r="AA578" i="11"/>
  <c r="AA579" i="11"/>
  <c r="AA580" i="11"/>
  <c r="AA581" i="11"/>
  <c r="AA582" i="11"/>
  <c r="AA583" i="11"/>
  <c r="AA584" i="11"/>
  <c r="AA585" i="11"/>
  <c r="AA586" i="11"/>
  <c r="AA587" i="11"/>
  <c r="AA588" i="11"/>
  <c r="AA589" i="11"/>
  <c r="AA590" i="11"/>
  <c r="AA591" i="11"/>
  <c r="AA592" i="11"/>
  <c r="AA593" i="11"/>
  <c r="AA594" i="11"/>
  <c r="AA595" i="11"/>
  <c r="AA596" i="11"/>
  <c r="AA597" i="11"/>
  <c r="AA598" i="11"/>
  <c r="AA599" i="11"/>
  <c r="AA600" i="11"/>
  <c r="AA601" i="11"/>
  <c r="AA602" i="11"/>
  <c r="AA603" i="11"/>
  <c r="AA604" i="11"/>
  <c r="AA605" i="11"/>
  <c r="AA606" i="11"/>
  <c r="AA607" i="11"/>
  <c r="AA608" i="11"/>
  <c r="AA609" i="11"/>
  <c r="AA610" i="11"/>
  <c r="AA611" i="11"/>
  <c r="AA612" i="11"/>
  <c r="AA613" i="11"/>
  <c r="AA614" i="11"/>
  <c r="AA615" i="11"/>
  <c r="AA616" i="11"/>
  <c r="AA617" i="11"/>
  <c r="AA618" i="11"/>
  <c r="AA619" i="11"/>
  <c r="AA620" i="11"/>
  <c r="AA621" i="11"/>
  <c r="AA622" i="11"/>
  <c r="AA623" i="11"/>
  <c r="AA624" i="11"/>
  <c r="AA625" i="11"/>
  <c r="AA626" i="11"/>
  <c r="AA627" i="11"/>
  <c r="AA628" i="11"/>
  <c r="AA629" i="11"/>
  <c r="AA630" i="11"/>
  <c r="AA631" i="11"/>
  <c r="AA632" i="11"/>
  <c r="AA633" i="11"/>
  <c r="AA634" i="11"/>
  <c r="AA635" i="11"/>
  <c r="AA636" i="11"/>
  <c r="AA637" i="11"/>
  <c r="AA638" i="11"/>
  <c r="AA639" i="11"/>
  <c r="AA640" i="11"/>
  <c r="AA641" i="11"/>
  <c r="AA642" i="11"/>
  <c r="AA643" i="11"/>
  <c r="AA644" i="11"/>
  <c r="AA645" i="11"/>
  <c r="AA646" i="11"/>
  <c r="AA647" i="11"/>
  <c r="AA648" i="11"/>
  <c r="AA649" i="11"/>
  <c r="AA650" i="11"/>
  <c r="AA651" i="11"/>
  <c r="AA652" i="11"/>
  <c r="AA653" i="11"/>
  <c r="AA654" i="11"/>
  <c r="AA655" i="11"/>
  <c r="AA656" i="11"/>
  <c r="AA657" i="11"/>
  <c r="AA658" i="11"/>
  <c r="AA659" i="11"/>
  <c r="AA660" i="11"/>
  <c r="AA661" i="11"/>
  <c r="AA662" i="11"/>
  <c r="AA663" i="11"/>
  <c r="AA664" i="11"/>
  <c r="AA665" i="11"/>
  <c r="AA666" i="11"/>
  <c r="AA667" i="11"/>
  <c r="AA668" i="11"/>
  <c r="AA669" i="11"/>
  <c r="AA670" i="11"/>
  <c r="AA671" i="11"/>
  <c r="AA672" i="11"/>
  <c r="AA673" i="11"/>
  <c r="AA674" i="11"/>
  <c r="AA675" i="11"/>
  <c r="AA676" i="11"/>
  <c r="AA677" i="11"/>
  <c r="AA678" i="11"/>
  <c r="AA679" i="11"/>
  <c r="AA680" i="11"/>
  <c r="AA681" i="11"/>
  <c r="AA682" i="11"/>
  <c r="AA683" i="11"/>
  <c r="AA684" i="11"/>
  <c r="AA685" i="11"/>
  <c r="AA686" i="11"/>
  <c r="AA687" i="11"/>
  <c r="AA688" i="11"/>
  <c r="AA689" i="11"/>
  <c r="AA690" i="11"/>
  <c r="AA691" i="11"/>
  <c r="AA692" i="11"/>
  <c r="AA693" i="11"/>
  <c r="AA694" i="11"/>
  <c r="AA695" i="11"/>
  <c r="AA696" i="11"/>
  <c r="AA697" i="11"/>
  <c r="AA698" i="11"/>
  <c r="AA699" i="11"/>
  <c r="AA700" i="11"/>
  <c r="AA701" i="11"/>
  <c r="AA702" i="11"/>
  <c r="AA703" i="11"/>
  <c r="AA704" i="11"/>
  <c r="AA705" i="11"/>
  <c r="AA706" i="11"/>
  <c r="AA707" i="11"/>
  <c r="AA708" i="11"/>
  <c r="AA709" i="11"/>
  <c r="AA710" i="11"/>
  <c r="AA711" i="11"/>
  <c r="AA712" i="11"/>
  <c r="AA713" i="11"/>
  <c r="AA714" i="11"/>
  <c r="AA715" i="11"/>
  <c r="AA716" i="11"/>
  <c r="AA717" i="11"/>
  <c r="AA718" i="11"/>
  <c r="AA719" i="11"/>
  <c r="AA720" i="11"/>
  <c r="AA721" i="11"/>
  <c r="AA722" i="11"/>
  <c r="AA723" i="11"/>
  <c r="AA724" i="11"/>
  <c r="AA725" i="11"/>
  <c r="AA726" i="11"/>
  <c r="AA727" i="11"/>
  <c r="AA728" i="11"/>
  <c r="AA729" i="11"/>
  <c r="AA730" i="11"/>
  <c r="AA731" i="11"/>
  <c r="AA732" i="11"/>
  <c r="AA733" i="11"/>
  <c r="AA734" i="11"/>
  <c r="AA735" i="11"/>
  <c r="AA736" i="11"/>
  <c r="AA737" i="11"/>
  <c r="AA738" i="11"/>
  <c r="AA739" i="11"/>
  <c r="AA740" i="11"/>
  <c r="AA741" i="11"/>
  <c r="AA742" i="11"/>
  <c r="AA743" i="11"/>
  <c r="AA744" i="11"/>
  <c r="AA745" i="11"/>
  <c r="AA746" i="11"/>
  <c r="AA747" i="11"/>
  <c r="AA748" i="11"/>
  <c r="AA749" i="11"/>
  <c r="AA750" i="11"/>
  <c r="AA751" i="11"/>
  <c r="AA752" i="11"/>
  <c r="AA753" i="11"/>
  <c r="AA754" i="11"/>
  <c r="AA755" i="11"/>
  <c r="AA756" i="11"/>
  <c r="AA757" i="11"/>
  <c r="AA758" i="11"/>
  <c r="AA759" i="11"/>
  <c r="AA760" i="11"/>
  <c r="AA761" i="11"/>
  <c r="AA762" i="11"/>
  <c r="AA763" i="11"/>
  <c r="AA764" i="11"/>
  <c r="AA765" i="11"/>
  <c r="AA766" i="11"/>
  <c r="AA767" i="11"/>
  <c r="AA768" i="11"/>
  <c r="AA769" i="11"/>
  <c r="AA770" i="11"/>
  <c r="AA771" i="11"/>
  <c r="AA772" i="11"/>
  <c r="AA773" i="11"/>
  <c r="AA774" i="11"/>
  <c r="AA775" i="11"/>
  <c r="AA776" i="11"/>
  <c r="AA777" i="11"/>
  <c r="AA778" i="11"/>
  <c r="AA779" i="11"/>
  <c r="AA780" i="11"/>
  <c r="AA781" i="11"/>
  <c r="AA782" i="11"/>
  <c r="AA783" i="11"/>
  <c r="AA784" i="11"/>
  <c r="AA785" i="11"/>
  <c r="AA786" i="11"/>
  <c r="AA787" i="11"/>
  <c r="AA788" i="11"/>
  <c r="AA789" i="11"/>
  <c r="AA790" i="11"/>
  <c r="AA791" i="11"/>
  <c r="AA792" i="11"/>
  <c r="AA793" i="11"/>
  <c r="AA794" i="11"/>
  <c r="AA795" i="11"/>
  <c r="AA796" i="11"/>
  <c r="AA797" i="11"/>
  <c r="AA798" i="11"/>
  <c r="AA799" i="11"/>
  <c r="AA800" i="11"/>
  <c r="AA801" i="11"/>
  <c r="AA802" i="11"/>
  <c r="AA803" i="11"/>
  <c r="AA804" i="11"/>
  <c r="AA805" i="11"/>
  <c r="AA806" i="11"/>
  <c r="AA807" i="11"/>
  <c r="AA808" i="11"/>
  <c r="AA809" i="11"/>
  <c r="AA810" i="11"/>
  <c r="AA811" i="11"/>
  <c r="AA812" i="11"/>
  <c r="AA813" i="11"/>
  <c r="AA814" i="11"/>
  <c r="AA815" i="11"/>
  <c r="AA816" i="11"/>
  <c r="AA817" i="11"/>
  <c r="AA818" i="11"/>
  <c r="AA819" i="11"/>
  <c r="AA820" i="11"/>
  <c r="AA821" i="11"/>
  <c r="AA822" i="11"/>
  <c r="AA823" i="11"/>
  <c r="AA824" i="11"/>
  <c r="AA825" i="11"/>
  <c r="AA826" i="11"/>
  <c r="AA827" i="11"/>
  <c r="AA828" i="11"/>
  <c r="AA829" i="11"/>
  <c r="AA830" i="11"/>
  <c r="AA831" i="11"/>
  <c r="AA832" i="11"/>
  <c r="AA833" i="11"/>
  <c r="AA834" i="11"/>
  <c r="AA835" i="11"/>
  <c r="AA836" i="11"/>
  <c r="AA837" i="11"/>
  <c r="AA838" i="11"/>
  <c r="AA839" i="11"/>
  <c r="AA840" i="11"/>
  <c r="AA841" i="11"/>
  <c r="AA842" i="11"/>
  <c r="AA843" i="11"/>
  <c r="AA844" i="11"/>
  <c r="AA845" i="11"/>
  <c r="AA846" i="11"/>
  <c r="AA847" i="11"/>
  <c r="AA848" i="11"/>
  <c r="AA849" i="11"/>
  <c r="AA850" i="11"/>
  <c r="AA851" i="11"/>
  <c r="AA852" i="11"/>
  <c r="AA853" i="11"/>
  <c r="AA854" i="11"/>
  <c r="AA855" i="11"/>
  <c r="AA856" i="11"/>
  <c r="AA857" i="11"/>
  <c r="AA858" i="11"/>
  <c r="AA859" i="11"/>
  <c r="AA860" i="11"/>
  <c r="AA861" i="11"/>
  <c r="AA862" i="11"/>
  <c r="AA863" i="11"/>
  <c r="AA864" i="11"/>
  <c r="AA865" i="11"/>
  <c r="AA866" i="11"/>
  <c r="AA867" i="11"/>
  <c r="AA868" i="11"/>
  <c r="AA869" i="11"/>
  <c r="AA870" i="11"/>
  <c r="AA871" i="11"/>
  <c r="AA872" i="11"/>
  <c r="AA873" i="11"/>
  <c r="AA874" i="11"/>
  <c r="AA875" i="11"/>
  <c r="AA876" i="11"/>
  <c r="AA877" i="11"/>
  <c r="AA878" i="11"/>
  <c r="AA879" i="11"/>
  <c r="AA880" i="11"/>
  <c r="AA881" i="11"/>
  <c r="AA882" i="11"/>
  <c r="AA883" i="11"/>
  <c r="AA884" i="11"/>
  <c r="AA885" i="11"/>
  <c r="AA886" i="11"/>
  <c r="AA887" i="11"/>
  <c r="AA888" i="11"/>
  <c r="AA889" i="11"/>
  <c r="AA890" i="11"/>
  <c r="AA891" i="11"/>
  <c r="AA892" i="11"/>
  <c r="AA893" i="11"/>
  <c r="AA894" i="11"/>
  <c r="AA895" i="11"/>
  <c r="AA896" i="11"/>
  <c r="AA897" i="11"/>
  <c r="AA898" i="11"/>
  <c r="AA899" i="11"/>
  <c r="AA900" i="11"/>
  <c r="AA901" i="11"/>
  <c r="AA902" i="11"/>
  <c r="AA903" i="11"/>
  <c r="AA904" i="11"/>
  <c r="AA905" i="11"/>
  <c r="AA906" i="11"/>
  <c r="AA907" i="11"/>
  <c r="AA908" i="11"/>
  <c r="AA909" i="11"/>
  <c r="AA910" i="11"/>
  <c r="AA911" i="11"/>
  <c r="AA912" i="11"/>
  <c r="AA913" i="11"/>
  <c r="AA914" i="11"/>
  <c r="AA915" i="11"/>
  <c r="AA916" i="11"/>
  <c r="AA917" i="11"/>
  <c r="AA918" i="11"/>
  <c r="AA919" i="11"/>
  <c r="AA920" i="11"/>
  <c r="AA921" i="11"/>
  <c r="AA922" i="11"/>
  <c r="AA923" i="11"/>
  <c r="AA924" i="11"/>
  <c r="AA925" i="11"/>
  <c r="AA926" i="11"/>
  <c r="AA927" i="11"/>
  <c r="AA928" i="11"/>
  <c r="AA929" i="11"/>
  <c r="AA930" i="11"/>
  <c r="AA931" i="11"/>
  <c r="AA932" i="11"/>
  <c r="AA933" i="11"/>
  <c r="AA934" i="11"/>
  <c r="AA935" i="11"/>
  <c r="AA936" i="11"/>
  <c r="AA937" i="11"/>
  <c r="AA938" i="11"/>
  <c r="AA939" i="11"/>
  <c r="AA940" i="11"/>
  <c r="AA941" i="11"/>
  <c r="AA942" i="11"/>
  <c r="AA943" i="11"/>
  <c r="AA944" i="11"/>
  <c r="AA945" i="11"/>
  <c r="AA946" i="11"/>
  <c r="AA947" i="11"/>
  <c r="AA948" i="11"/>
  <c r="AA949" i="11"/>
  <c r="AA950" i="11"/>
  <c r="AA951" i="11"/>
  <c r="AA952" i="11"/>
  <c r="AA953" i="11"/>
  <c r="AA954" i="11"/>
  <c r="AA955" i="11"/>
  <c r="AA956" i="11"/>
  <c r="AA957" i="11"/>
  <c r="AA958" i="11"/>
  <c r="AA959" i="11"/>
  <c r="AA960" i="11"/>
  <c r="AA961" i="11"/>
  <c r="AA962" i="11"/>
  <c r="AA963" i="11"/>
  <c r="AA964" i="11"/>
  <c r="AA965" i="11"/>
  <c r="AA966" i="11"/>
  <c r="AA967" i="11"/>
  <c r="AA968" i="11"/>
  <c r="AA969" i="11"/>
  <c r="AA970" i="11"/>
  <c r="AA971" i="11"/>
  <c r="AA972" i="11"/>
  <c r="AA973" i="11"/>
  <c r="AA974" i="11"/>
  <c r="AA975" i="11"/>
  <c r="AA976" i="11"/>
  <c r="AA977" i="11"/>
  <c r="AA978" i="11"/>
  <c r="AA979" i="11"/>
  <c r="AA980" i="11"/>
  <c r="AA981" i="11"/>
  <c r="AA982" i="11"/>
  <c r="AA983" i="11"/>
  <c r="AA984" i="11"/>
  <c r="AA985" i="11"/>
  <c r="AA986" i="11"/>
  <c r="AA987" i="11"/>
  <c r="AA988" i="11"/>
  <c r="AA989" i="11"/>
  <c r="AA990" i="11"/>
  <c r="AA991" i="11"/>
  <c r="AA992" i="11"/>
  <c r="AA993" i="11"/>
  <c r="AA994" i="11"/>
  <c r="AA995" i="11"/>
  <c r="AA996" i="11"/>
  <c r="AA997" i="11"/>
  <c r="AA998" i="11"/>
  <c r="AA999" i="11"/>
  <c r="AA1000" i="11"/>
  <c r="AA1001" i="11"/>
  <c r="AA1002" i="11"/>
  <c r="AA1003" i="11"/>
  <c r="AA1004" i="11"/>
  <c r="AA1005" i="11"/>
  <c r="AA1006" i="11"/>
  <c r="AA1007" i="11"/>
  <c r="AA1008" i="11"/>
  <c r="AA1009" i="11"/>
  <c r="AA1010" i="11"/>
  <c r="AA1011" i="11"/>
  <c r="AA1012" i="11"/>
  <c r="AA1013" i="11"/>
  <c r="AA1014" i="11"/>
  <c r="AA1015" i="11"/>
  <c r="AA1016" i="11"/>
  <c r="AA1017" i="11"/>
  <c r="AA1018" i="11"/>
  <c r="AA1019" i="11"/>
  <c r="AA1020" i="11"/>
  <c r="AA1021" i="11"/>
  <c r="AA1022" i="11"/>
  <c r="AA1023" i="11"/>
  <c r="AA1024" i="11"/>
  <c r="AA1025" i="11"/>
  <c r="AA1026" i="11"/>
  <c r="AA1027" i="11"/>
  <c r="AA1028" i="11"/>
  <c r="AA1029" i="11"/>
  <c r="AA1030" i="11"/>
  <c r="AA1031" i="11"/>
  <c r="AA1032" i="11"/>
  <c r="AA1033" i="11"/>
  <c r="AA1034" i="11"/>
  <c r="AA1035" i="11"/>
  <c r="AA1036" i="11"/>
  <c r="AA1037" i="11"/>
  <c r="AA1038" i="11"/>
  <c r="AA1039" i="11"/>
  <c r="AA1040" i="11"/>
  <c r="AA1041" i="11"/>
  <c r="AA1042" i="11"/>
  <c r="AA1043" i="11"/>
  <c r="AA1044" i="11"/>
  <c r="AA1045" i="11"/>
  <c r="AA1046" i="11"/>
  <c r="AA1047" i="11"/>
  <c r="AA1048" i="11"/>
  <c r="AA1049" i="11"/>
  <c r="AA1050" i="11"/>
  <c r="AA1051" i="11"/>
  <c r="AA1052" i="11"/>
  <c r="AA1053" i="11"/>
  <c r="AA1054" i="11"/>
  <c r="AA1055" i="11"/>
  <c r="AA1056" i="11"/>
  <c r="AA1057" i="11"/>
  <c r="AA1058" i="11"/>
  <c r="AA1059" i="11"/>
  <c r="AA1060" i="11"/>
  <c r="AA1061" i="11"/>
  <c r="AA1062" i="11"/>
  <c r="AA1063" i="11"/>
  <c r="AA1064" i="11"/>
  <c r="AA1065" i="11"/>
  <c r="AA1066" i="11"/>
  <c r="AA1067" i="11"/>
  <c r="AA1068" i="11"/>
  <c r="AA1069" i="11"/>
  <c r="AA1070" i="11"/>
  <c r="AA1071" i="11"/>
  <c r="AA1072" i="11"/>
  <c r="AA1073" i="11"/>
  <c r="AA1074" i="11"/>
  <c r="AA1075" i="11"/>
  <c r="AA1076" i="11"/>
  <c r="AA1077" i="11"/>
  <c r="AA1078" i="11"/>
  <c r="AA1079" i="11"/>
  <c r="AA1080" i="11"/>
  <c r="AA1081" i="11"/>
  <c r="AA1082" i="11"/>
  <c r="AA1083" i="11"/>
  <c r="AA1084" i="11"/>
  <c r="AA1085" i="11"/>
  <c r="AA1086" i="11"/>
  <c r="AA1087" i="11"/>
  <c r="AA1088" i="11"/>
  <c r="AA1089" i="11"/>
  <c r="AA1090" i="11"/>
  <c r="AA1091" i="11"/>
  <c r="AA1092" i="11"/>
  <c r="AA1093" i="11"/>
  <c r="AA1094" i="11"/>
  <c r="AA1095" i="11"/>
  <c r="AA1096" i="11"/>
  <c r="AA1097" i="11"/>
  <c r="AA1098" i="11"/>
  <c r="AA1099" i="11"/>
  <c r="AA1100" i="11"/>
  <c r="AA1101" i="11"/>
  <c r="AA1102" i="11"/>
  <c r="AA1103" i="11"/>
  <c r="AA1104" i="11"/>
  <c r="AA1105" i="11"/>
  <c r="AA1106" i="11"/>
  <c r="AA1107" i="11"/>
  <c r="AA1108" i="11"/>
  <c r="AA1109" i="11"/>
  <c r="AA1110" i="11"/>
  <c r="AA1111" i="11"/>
  <c r="AA1112" i="11"/>
  <c r="AA1113" i="11"/>
  <c r="AA1114" i="11"/>
  <c r="AA1115" i="11"/>
  <c r="AA1116" i="11"/>
  <c r="AA1117" i="11"/>
  <c r="AA1118" i="11"/>
  <c r="AA1119" i="11"/>
  <c r="AA1120" i="11"/>
  <c r="AA1121" i="11"/>
  <c r="AA1122" i="11"/>
  <c r="AA1123" i="11"/>
  <c r="AA1124" i="11"/>
  <c r="AA1125" i="11"/>
  <c r="AA1126" i="11"/>
  <c r="AA1127" i="11"/>
  <c r="AA1128" i="11"/>
  <c r="AA1129" i="11"/>
  <c r="AA1130" i="11"/>
  <c r="AA1131" i="11"/>
  <c r="AA1132" i="11"/>
  <c r="AA1133" i="11"/>
  <c r="AA1134" i="11"/>
  <c r="AA1135" i="11"/>
  <c r="AA1136" i="11"/>
  <c r="AA1137" i="11"/>
  <c r="AA1138" i="11"/>
  <c r="AA1139" i="11"/>
  <c r="AA1140" i="11"/>
  <c r="AA1141" i="11"/>
  <c r="AA1142" i="11"/>
  <c r="AA1143" i="11"/>
  <c r="AA1144" i="11"/>
  <c r="AA1145" i="11"/>
  <c r="AA1146" i="11"/>
  <c r="AA1147" i="11"/>
  <c r="AA1148" i="11"/>
  <c r="AA1149" i="11"/>
  <c r="AA1150" i="11"/>
  <c r="AA1151" i="11"/>
  <c r="AA1152" i="11"/>
  <c r="AA1153" i="11"/>
  <c r="AA1154" i="11"/>
  <c r="AA1155" i="11"/>
  <c r="AA1156" i="11"/>
  <c r="AA1157" i="11"/>
  <c r="AA1158" i="11"/>
  <c r="AA1159" i="11"/>
  <c r="AA1160" i="11"/>
  <c r="AA1161" i="11"/>
  <c r="AA1162" i="11"/>
  <c r="AA1163" i="11"/>
  <c r="AA1164" i="11"/>
  <c r="AA1165" i="11"/>
  <c r="AA1166" i="11"/>
  <c r="AA1167" i="11"/>
  <c r="AA1168" i="11"/>
  <c r="AA1169" i="11"/>
  <c r="AA1170" i="11"/>
  <c r="AA1171" i="11"/>
  <c r="AA1172" i="11"/>
  <c r="AA1173" i="11"/>
  <c r="AA1174" i="11"/>
  <c r="AA1175" i="11"/>
  <c r="AA1176" i="11"/>
  <c r="AA1177" i="11"/>
  <c r="AA1178" i="11"/>
  <c r="AA1179" i="11"/>
  <c r="AA1180" i="11"/>
  <c r="AA1181" i="11"/>
  <c r="AA1182" i="11"/>
  <c r="AA1183" i="11"/>
  <c r="AA1184" i="11"/>
  <c r="AA1185" i="11"/>
  <c r="AA1186" i="11"/>
  <c r="AA1187" i="11"/>
  <c r="AA1188" i="11"/>
  <c r="AA1189" i="11"/>
  <c r="AA1190" i="11"/>
  <c r="AA1191" i="11"/>
  <c r="AA1192" i="11"/>
  <c r="AA1193" i="11"/>
  <c r="AA1194" i="11"/>
  <c r="AA1195" i="11"/>
  <c r="AA1196" i="11"/>
  <c r="AA1197" i="11"/>
  <c r="AA1198" i="11"/>
  <c r="AA1199" i="11"/>
  <c r="AA1200" i="11"/>
  <c r="AA1201" i="11"/>
  <c r="AA1202" i="11"/>
  <c r="AA1203" i="11"/>
  <c r="AA1204" i="11"/>
  <c r="AA1205" i="11"/>
  <c r="AA1206" i="11"/>
  <c r="AA1207" i="11"/>
  <c r="AA1208" i="11"/>
  <c r="AA1209" i="11"/>
  <c r="AA1210" i="11"/>
  <c r="AA1211" i="11"/>
  <c r="AA1212" i="11"/>
  <c r="AA1213" i="11"/>
  <c r="AA1214" i="11"/>
  <c r="AA1215" i="11"/>
  <c r="AA1216" i="11"/>
  <c r="AA1217" i="11"/>
  <c r="AA1218" i="11"/>
  <c r="AA1219" i="11"/>
  <c r="AA1220" i="11"/>
  <c r="AA1221" i="11"/>
  <c r="AA1222" i="11"/>
  <c r="AA1223" i="11"/>
  <c r="AA1224" i="11"/>
  <c r="AA1225" i="11"/>
  <c r="AA1226" i="11"/>
  <c r="AA1227" i="11"/>
  <c r="AA1228" i="11"/>
  <c r="AA1229" i="11"/>
  <c r="AA1230" i="11"/>
  <c r="AA1231" i="11"/>
  <c r="AA1232" i="11"/>
  <c r="AA1233" i="11"/>
  <c r="AA1234" i="11"/>
  <c r="AA1235" i="11"/>
  <c r="AA1236" i="11"/>
  <c r="AA1237" i="11"/>
  <c r="AA1238" i="11"/>
  <c r="AA1239" i="11"/>
  <c r="AA1240" i="11"/>
  <c r="AA1241" i="11"/>
  <c r="AA1242" i="11"/>
  <c r="AA1243" i="11"/>
  <c r="AA1244" i="11"/>
  <c r="AA1245" i="11"/>
  <c r="AA1246" i="11"/>
  <c r="AA1247" i="11"/>
  <c r="AA1248" i="11"/>
  <c r="AA1249" i="11"/>
  <c r="AA1250" i="11"/>
  <c r="AA1251" i="11"/>
  <c r="AA1252" i="11"/>
  <c r="AA1253" i="11"/>
  <c r="AA1254" i="11"/>
  <c r="AA1255" i="11"/>
  <c r="AA1256" i="11"/>
  <c r="AA1257" i="11"/>
  <c r="AA1258" i="11"/>
  <c r="AA1259" i="11"/>
  <c r="AA1260" i="11"/>
  <c r="AA1261" i="11"/>
  <c r="AA1262" i="11"/>
  <c r="AA1263" i="11"/>
  <c r="AA1264" i="11"/>
  <c r="AA1265" i="11"/>
  <c r="AA1266" i="11"/>
  <c r="AA1267" i="11"/>
  <c r="AA1268" i="11"/>
  <c r="AA1269" i="11"/>
  <c r="AA1270" i="11"/>
  <c r="AA1271" i="11"/>
  <c r="AA1272" i="11"/>
  <c r="AA1273" i="11"/>
  <c r="AA1274" i="11"/>
  <c r="AA1275" i="11"/>
  <c r="AA1276" i="11"/>
  <c r="AA1277" i="11"/>
  <c r="AA1278" i="11"/>
  <c r="AA1279" i="11"/>
  <c r="AA1280" i="11"/>
  <c r="AA1281" i="11"/>
  <c r="AA1282" i="11"/>
  <c r="AA1283" i="11"/>
  <c r="AA1284" i="11"/>
  <c r="AA1285" i="11"/>
  <c r="AA1286" i="11"/>
  <c r="AA1287" i="11"/>
  <c r="AA1288" i="11"/>
  <c r="AA1289" i="11"/>
  <c r="AA1290" i="11"/>
  <c r="AA1291" i="11"/>
  <c r="AA1292" i="11"/>
  <c r="AA1293" i="11"/>
  <c r="AA1294" i="11"/>
  <c r="AA1295" i="11"/>
  <c r="AA1296" i="11"/>
  <c r="AA1297" i="11"/>
  <c r="AA1298" i="11"/>
  <c r="AA1299" i="11"/>
  <c r="AA1300" i="11"/>
  <c r="AA1301" i="11"/>
  <c r="AA1302" i="11"/>
  <c r="AA1303" i="11"/>
  <c r="AA1304" i="11"/>
  <c r="AA1305" i="11"/>
  <c r="AA1306" i="11"/>
  <c r="AA1307" i="11"/>
  <c r="AA1308" i="11"/>
  <c r="AA1309" i="11"/>
  <c r="AA1310" i="11"/>
  <c r="AA1311" i="11"/>
  <c r="AA1312" i="11"/>
  <c r="AA1313" i="11"/>
  <c r="AA1314" i="11"/>
  <c r="AA1315" i="11"/>
  <c r="AA1316" i="11"/>
  <c r="AA1317" i="11"/>
  <c r="AA1318" i="11"/>
  <c r="AA1319" i="11"/>
  <c r="AA1320" i="11"/>
  <c r="AA1321" i="11"/>
  <c r="AA1322" i="11"/>
  <c r="AA1323" i="11"/>
  <c r="AA1324" i="11"/>
  <c r="AA1325" i="11"/>
  <c r="AA1326" i="11"/>
  <c r="AA1327" i="11"/>
  <c r="AA1328" i="11"/>
  <c r="AA1329" i="11"/>
  <c r="AA1330" i="11"/>
  <c r="AA1331" i="11"/>
  <c r="AA1332" i="11"/>
  <c r="AA1333" i="11"/>
  <c r="AA1334" i="11"/>
  <c r="AA1335" i="11"/>
  <c r="AA1336" i="11"/>
  <c r="AA1337" i="11"/>
  <c r="AA1338" i="11"/>
  <c r="AA1339" i="11"/>
  <c r="AA1340" i="11"/>
  <c r="AA1341" i="11"/>
  <c r="AA1342" i="11"/>
  <c r="AA1343" i="11"/>
  <c r="AA1344" i="11"/>
  <c r="AA1345" i="11"/>
  <c r="AA1346" i="11"/>
  <c r="AA1347" i="11"/>
  <c r="AA1348" i="11"/>
  <c r="AA1349" i="11"/>
  <c r="AA1350" i="11"/>
  <c r="AA1351" i="11"/>
  <c r="AA1352" i="11"/>
  <c r="AA1353" i="11"/>
  <c r="AA1354" i="11"/>
  <c r="AA1355" i="11"/>
  <c r="AA1356" i="11"/>
  <c r="AA1357" i="11"/>
  <c r="AA1358" i="11"/>
  <c r="AA1359" i="11"/>
  <c r="AA1360" i="11"/>
  <c r="AA1361" i="11"/>
  <c r="AA1362" i="11"/>
  <c r="AA1363" i="11"/>
  <c r="AA1364" i="11"/>
  <c r="AA1365" i="11"/>
  <c r="AA1366" i="11"/>
  <c r="AA1367" i="11"/>
  <c r="AA1368" i="11"/>
  <c r="AA1369" i="11"/>
  <c r="AA1370" i="11"/>
  <c r="AA1371" i="11"/>
  <c r="AA1372" i="11"/>
  <c r="AA1373" i="11"/>
  <c r="AA1374" i="11"/>
  <c r="AA1375" i="11"/>
  <c r="AA1376" i="11"/>
  <c r="AA1377" i="11"/>
  <c r="AA1378" i="11"/>
  <c r="AA1379" i="11"/>
  <c r="AA1380" i="11"/>
  <c r="AA1381" i="11"/>
  <c r="AA1382" i="11"/>
  <c r="AA1383" i="11"/>
  <c r="AA1384" i="11"/>
  <c r="AA1385" i="11"/>
  <c r="AA1386" i="11"/>
  <c r="AA1387" i="11"/>
  <c r="AA1388" i="11"/>
  <c r="AA1389" i="11"/>
  <c r="AA1390" i="11"/>
  <c r="AA1391" i="11"/>
  <c r="AA1392" i="11"/>
  <c r="AA1393" i="11"/>
  <c r="AA1394" i="11"/>
  <c r="AA1395" i="11"/>
  <c r="AA1396" i="11"/>
  <c r="AA1397" i="11"/>
  <c r="AA1398" i="11"/>
  <c r="AA1399" i="11"/>
  <c r="AA1400" i="11"/>
  <c r="AA1401" i="11"/>
  <c r="AA1402" i="11"/>
  <c r="AA1403" i="11"/>
  <c r="AA1404" i="11"/>
  <c r="AA1405" i="11"/>
  <c r="AA1406" i="11"/>
  <c r="AA1407" i="11"/>
  <c r="AA1408" i="11"/>
  <c r="AA1409" i="11"/>
  <c r="AA1410" i="11"/>
  <c r="AA1411" i="11"/>
  <c r="AA1412" i="11"/>
  <c r="AA1413" i="11"/>
  <c r="AA1414" i="11"/>
  <c r="AA1415" i="11"/>
  <c r="AA1416" i="11"/>
  <c r="AA1417" i="11"/>
  <c r="AA1418" i="11"/>
  <c r="AA1419" i="11"/>
  <c r="AA1420" i="11"/>
  <c r="AA1421" i="11"/>
  <c r="AA1422" i="11"/>
  <c r="AA1423" i="11"/>
  <c r="AA1424" i="11"/>
  <c r="AA1425" i="11"/>
  <c r="AA1426" i="11"/>
  <c r="AA1427" i="11"/>
  <c r="AA1428" i="11"/>
  <c r="AA1429" i="11"/>
  <c r="AA1430" i="11"/>
  <c r="AA1431" i="11"/>
  <c r="AA1432" i="11"/>
  <c r="AA1433" i="11"/>
  <c r="AA1434" i="11"/>
  <c r="AA1435" i="11"/>
  <c r="AA1436" i="11"/>
  <c r="AA1437" i="11"/>
  <c r="AA1438" i="11"/>
  <c r="AA1439" i="11"/>
  <c r="AA1440" i="11"/>
  <c r="AA1441" i="11"/>
  <c r="AA1442" i="11"/>
  <c r="AA1443" i="11"/>
  <c r="AA1444" i="11"/>
  <c r="AA1445" i="11"/>
  <c r="AA1446" i="11"/>
  <c r="AA1447" i="11"/>
  <c r="AA1448" i="11"/>
  <c r="AA1449" i="11"/>
  <c r="AA1450" i="11"/>
  <c r="AA1451" i="11"/>
  <c r="AA1452" i="11"/>
  <c r="AA1453" i="11"/>
  <c r="AA1454" i="11"/>
  <c r="AA1455" i="11"/>
  <c r="AA1456" i="11"/>
  <c r="AA1457" i="11"/>
  <c r="AA1458" i="11"/>
  <c r="AA1459" i="11"/>
  <c r="AA1460" i="11"/>
  <c r="AA1461" i="11"/>
  <c r="AA1462" i="11"/>
  <c r="AA1463" i="11"/>
  <c r="AA1464" i="11"/>
  <c r="AA1465" i="11"/>
  <c r="AA1466" i="11"/>
  <c r="AA1467" i="11"/>
  <c r="AA1468" i="11"/>
  <c r="AA1469" i="11"/>
  <c r="AA1470" i="11"/>
  <c r="AA1471" i="11"/>
  <c r="AA1472" i="11"/>
  <c r="AA1473" i="11"/>
  <c r="AA1474" i="11"/>
  <c r="AA1475" i="11"/>
  <c r="AA1476" i="11"/>
  <c r="AA1477" i="11"/>
  <c r="AA1478" i="11"/>
  <c r="AA1479" i="11"/>
  <c r="AA1480" i="11"/>
  <c r="AA1481" i="11"/>
  <c r="AA1482" i="11"/>
  <c r="AA1483" i="11"/>
  <c r="AA1484" i="11"/>
  <c r="AA1485" i="11"/>
  <c r="AA1486" i="11"/>
  <c r="AA1487" i="11"/>
  <c r="AA1488" i="11"/>
  <c r="AA1489" i="11"/>
  <c r="AA1490" i="11"/>
  <c r="AA1491" i="11"/>
  <c r="AA1492" i="11"/>
  <c r="AA1493" i="11"/>
  <c r="AA1494" i="11"/>
  <c r="AA1495" i="11"/>
  <c r="AA1496" i="11"/>
  <c r="AA1497" i="11"/>
  <c r="AA1498" i="11"/>
  <c r="AA1499" i="11"/>
  <c r="AA1500" i="11"/>
  <c r="AA1501" i="11"/>
  <c r="AA1502" i="11"/>
  <c r="AA1503" i="11"/>
  <c r="AA1504" i="11"/>
  <c r="AA1505" i="11"/>
  <c r="AA1506" i="11"/>
  <c r="AA1507" i="11"/>
  <c r="AA1508" i="11"/>
  <c r="AA1509" i="11"/>
  <c r="AA1510" i="11"/>
  <c r="AA1511" i="11"/>
  <c r="AA1512" i="11"/>
  <c r="AA1513" i="11"/>
  <c r="AA1514" i="11"/>
  <c r="AA1515" i="11"/>
  <c r="AA1516" i="11"/>
  <c r="AA1517" i="11"/>
  <c r="AA1518" i="11"/>
  <c r="AA1519" i="11"/>
  <c r="AA1520" i="11"/>
  <c r="AA1521" i="11"/>
  <c r="AA1522" i="11"/>
  <c r="AA1523" i="11"/>
  <c r="AA1524" i="11"/>
  <c r="AA1525" i="11"/>
  <c r="AA1526" i="11"/>
  <c r="AA1527" i="11"/>
  <c r="AA1528" i="11"/>
  <c r="AA1529" i="11"/>
  <c r="AA1530" i="11"/>
  <c r="AA1531" i="11"/>
  <c r="AA1532" i="11"/>
  <c r="AA1533" i="11"/>
  <c r="AA1534" i="11"/>
  <c r="AA1535" i="11"/>
  <c r="AA1536" i="11"/>
  <c r="AA1537" i="11"/>
  <c r="AA1538" i="11"/>
  <c r="AA1539" i="11"/>
  <c r="AA1540" i="11"/>
  <c r="AA1541" i="11"/>
  <c r="AA1542" i="11"/>
  <c r="AA1543" i="11"/>
  <c r="AA1544" i="11"/>
  <c r="AA1545" i="11"/>
  <c r="AA1546" i="11"/>
  <c r="AA1547" i="11"/>
  <c r="AA1548" i="11"/>
  <c r="AA1549" i="11"/>
  <c r="AA1550" i="11"/>
  <c r="AA1551" i="11"/>
  <c r="AA1552" i="11"/>
  <c r="AA1553" i="11"/>
  <c r="AA1554" i="11"/>
  <c r="AA1555" i="11"/>
  <c r="AA1556" i="11"/>
  <c r="AA1557" i="11"/>
  <c r="AA1558" i="11"/>
  <c r="AA1559" i="11"/>
  <c r="AA1560" i="11"/>
  <c r="AA1561" i="11"/>
  <c r="AA1562" i="11"/>
  <c r="AA1563" i="11"/>
  <c r="AA1564" i="11"/>
  <c r="AA1565" i="11"/>
  <c r="AA1566" i="11"/>
  <c r="AA1567" i="11"/>
  <c r="AA1568" i="11"/>
  <c r="AA1569" i="11"/>
  <c r="AA1570" i="11"/>
  <c r="AA1571" i="11"/>
  <c r="AA1572" i="11"/>
  <c r="AA1573" i="11"/>
  <c r="AA1574" i="11"/>
  <c r="AA1575" i="11"/>
  <c r="AA1576" i="11"/>
  <c r="AA1577" i="11"/>
  <c r="AA1578" i="11"/>
  <c r="AA1579" i="11"/>
  <c r="AA1580" i="11"/>
  <c r="AA1581" i="11"/>
  <c r="AA1582" i="11"/>
  <c r="AA1583" i="11"/>
  <c r="AA1584" i="11"/>
  <c r="AA1585" i="11"/>
  <c r="AA1586" i="11"/>
  <c r="AA1587" i="11"/>
  <c r="AA1588" i="11"/>
  <c r="AA1589" i="11"/>
  <c r="AA1590" i="11"/>
  <c r="AA1591" i="11"/>
  <c r="AA1592" i="11"/>
  <c r="AA1593" i="11"/>
  <c r="AA1594" i="11"/>
  <c r="AA1595" i="11"/>
  <c r="AA1596" i="11"/>
  <c r="AA1597" i="11"/>
  <c r="AA1598" i="11"/>
  <c r="AA1599" i="11"/>
  <c r="AA1600" i="11"/>
  <c r="AA1601" i="11"/>
  <c r="AA1602" i="11"/>
  <c r="AA1603" i="11"/>
  <c r="AA1604" i="11"/>
  <c r="AA1605" i="11"/>
  <c r="AA1606" i="11"/>
  <c r="AA1607" i="11"/>
  <c r="AA1608" i="11"/>
  <c r="AA1609" i="11"/>
  <c r="AA1610" i="11"/>
  <c r="AA1611" i="11"/>
  <c r="AA1612" i="11"/>
  <c r="AA1613" i="11"/>
  <c r="AA1614" i="11"/>
  <c r="AA1615" i="11"/>
  <c r="AA1616" i="11"/>
  <c r="AA1617" i="11"/>
  <c r="AA1618" i="11"/>
  <c r="AA1619" i="11"/>
  <c r="AA1620" i="11"/>
  <c r="AA1621" i="11"/>
  <c r="AA1622" i="11"/>
  <c r="AA1623" i="11"/>
  <c r="AA1624" i="11"/>
  <c r="AA1625" i="11"/>
  <c r="AA1626" i="11"/>
  <c r="AA1627" i="11"/>
  <c r="AA1628" i="11"/>
  <c r="AA1629" i="11"/>
  <c r="AA1630" i="11"/>
  <c r="AA1631" i="11"/>
  <c r="AA1632" i="11"/>
  <c r="AA1633" i="11"/>
  <c r="AA1634" i="11"/>
  <c r="AA1635" i="11"/>
  <c r="AA1636" i="11"/>
  <c r="AA1637" i="11"/>
  <c r="AA1638" i="11"/>
  <c r="AA1639" i="11"/>
  <c r="AA1640" i="11"/>
  <c r="AA1641" i="11"/>
  <c r="AA1642" i="11"/>
  <c r="AA1643" i="11"/>
  <c r="AA1644" i="11"/>
  <c r="AA1645" i="11"/>
  <c r="AA1646" i="11"/>
  <c r="AA1647" i="11"/>
  <c r="AA1648" i="11"/>
  <c r="AA1649" i="11"/>
  <c r="AA1650" i="11"/>
  <c r="AA1651" i="11"/>
  <c r="AA1652" i="11"/>
  <c r="AA1653" i="11"/>
  <c r="AA1654" i="11"/>
  <c r="AA1655" i="11"/>
  <c r="AA1656" i="11"/>
  <c r="AA1657" i="11"/>
  <c r="AA1658" i="11"/>
  <c r="AA1659" i="11"/>
  <c r="AA1660" i="11"/>
  <c r="AA1661" i="11"/>
  <c r="AA1662" i="11"/>
  <c r="AA1663" i="11"/>
  <c r="AA1664" i="11"/>
  <c r="AA1665" i="11"/>
  <c r="AA1666" i="11"/>
  <c r="AA1667" i="11"/>
  <c r="AA1668" i="11"/>
  <c r="AA1669" i="11"/>
  <c r="AA1670" i="11"/>
  <c r="AA1671" i="11"/>
  <c r="AA1672" i="11"/>
  <c r="AA1673" i="11"/>
  <c r="AA1674" i="11"/>
  <c r="AA1675" i="11"/>
  <c r="AA1676" i="11"/>
  <c r="AA1677" i="11"/>
  <c r="AA1678" i="11"/>
  <c r="AA1679" i="11"/>
  <c r="AA1680" i="11"/>
  <c r="AA1681" i="11"/>
  <c r="AA1682" i="11"/>
  <c r="AA1683" i="11"/>
  <c r="AA1684" i="11"/>
  <c r="AA1685" i="11"/>
  <c r="AA1686" i="11"/>
  <c r="AA1687" i="11"/>
  <c r="AA1688" i="11"/>
  <c r="AA1689" i="11"/>
  <c r="AA1690" i="11"/>
  <c r="AA1691" i="11"/>
  <c r="AA1692" i="11"/>
  <c r="AA1693" i="11"/>
  <c r="AA1694" i="11"/>
  <c r="AA1695" i="11"/>
  <c r="AA1696" i="11"/>
  <c r="AA1697" i="11"/>
  <c r="AA1698" i="11"/>
  <c r="AA1699" i="11"/>
  <c r="AA1700" i="11"/>
  <c r="AA1701" i="11"/>
  <c r="AA1702" i="11"/>
  <c r="AA1703" i="11"/>
  <c r="AA1704" i="11"/>
  <c r="AA1705" i="11"/>
  <c r="AA1706" i="11"/>
  <c r="AA1707" i="11"/>
  <c r="AA1708" i="11"/>
  <c r="AA1709" i="11"/>
  <c r="AA1710" i="11"/>
  <c r="AA1711" i="11"/>
  <c r="AA1712" i="11"/>
  <c r="AA1713" i="11"/>
  <c r="AA1714" i="11"/>
  <c r="AA1715" i="11"/>
  <c r="AA1716" i="11"/>
  <c r="AA1717" i="11"/>
  <c r="AA1718" i="11"/>
  <c r="AA1719" i="11"/>
  <c r="AA1720" i="11"/>
  <c r="AA1721" i="11"/>
  <c r="AA1722" i="11"/>
  <c r="AA1723" i="11"/>
  <c r="AA1724" i="11"/>
  <c r="AA1725" i="11"/>
  <c r="AA1726" i="11"/>
  <c r="AA1727" i="11"/>
  <c r="AA1728" i="11"/>
  <c r="AA1729" i="11"/>
  <c r="AA1730" i="11"/>
  <c r="AA1731" i="11"/>
  <c r="AA1732" i="11"/>
  <c r="AA1733" i="11"/>
  <c r="AA1734" i="11"/>
  <c r="AA1735" i="11"/>
  <c r="AA1736" i="11"/>
  <c r="AA1737" i="11"/>
  <c r="AA1738" i="11"/>
  <c r="AA1739" i="11"/>
  <c r="AA1740" i="11"/>
  <c r="AA1741" i="11"/>
  <c r="AA1742" i="11"/>
  <c r="AA1743" i="11"/>
  <c r="AA1744" i="11"/>
  <c r="AA1745" i="11"/>
  <c r="AA1746" i="11"/>
  <c r="AA1747" i="11"/>
  <c r="AA1748" i="11"/>
  <c r="AA1749" i="11"/>
  <c r="AA1750" i="11"/>
  <c r="AA1751" i="11"/>
  <c r="AA1752" i="11"/>
  <c r="AA1753" i="11"/>
  <c r="AA1754" i="11"/>
  <c r="AA1755" i="11"/>
  <c r="AA1756" i="11"/>
  <c r="AA1757" i="11"/>
  <c r="AA1758" i="11"/>
  <c r="AA1759" i="11"/>
  <c r="AA1760" i="11"/>
  <c r="AA1761" i="11"/>
  <c r="AA1762" i="11"/>
  <c r="AA1763" i="11"/>
  <c r="AA1764" i="11"/>
  <c r="AA1765" i="11"/>
  <c r="AA1766" i="11"/>
  <c r="AA1767" i="11"/>
  <c r="AA1768" i="11"/>
  <c r="AA1769" i="11"/>
  <c r="AA1770" i="11"/>
  <c r="AA1771" i="11"/>
  <c r="AA1772" i="11"/>
  <c r="AA1773" i="11"/>
  <c r="AA1774" i="11"/>
  <c r="AA1775" i="11"/>
  <c r="AA1776" i="11"/>
  <c r="AA1777" i="11"/>
  <c r="AA1778" i="11"/>
  <c r="AA1779" i="11"/>
  <c r="AA1780" i="11"/>
  <c r="AA1781" i="11"/>
  <c r="AA1782" i="11"/>
  <c r="AA1783" i="11"/>
  <c r="AA1784" i="11"/>
  <c r="AA1785" i="11"/>
  <c r="AA1786" i="11"/>
  <c r="AA1787" i="11"/>
  <c r="AA1788" i="11"/>
  <c r="AA1789" i="11"/>
  <c r="AA1790" i="11"/>
  <c r="AA1791" i="11"/>
  <c r="AA1792" i="11"/>
  <c r="AA1793" i="11"/>
  <c r="AA1794" i="11"/>
  <c r="AA1795" i="11"/>
  <c r="AA1796" i="11"/>
  <c r="AA1797" i="11"/>
  <c r="AA1798" i="11"/>
  <c r="AA1799" i="11"/>
  <c r="AA1800" i="11"/>
  <c r="AA1801" i="11"/>
  <c r="AA1802" i="11"/>
  <c r="AA1803" i="11"/>
  <c r="AA1804" i="11"/>
  <c r="AA1805" i="11"/>
  <c r="AA1806" i="11"/>
  <c r="AA1807" i="11"/>
  <c r="AA1808" i="11"/>
  <c r="AA1809" i="11"/>
  <c r="AA1810" i="11"/>
  <c r="AA1811" i="11"/>
  <c r="AA1812" i="11"/>
  <c r="AA1813" i="11"/>
  <c r="AA1814" i="11"/>
  <c r="AA1815" i="11"/>
  <c r="AA1816" i="11"/>
  <c r="AA1817" i="11"/>
  <c r="AA1818" i="11"/>
  <c r="AA1819" i="11"/>
  <c r="AA1820" i="11"/>
  <c r="AA1821" i="11"/>
  <c r="AA1822" i="11"/>
  <c r="AA1823" i="11"/>
  <c r="AA1824" i="11"/>
  <c r="AA1825" i="11"/>
  <c r="AA1826" i="11"/>
  <c r="AA1827" i="11"/>
  <c r="AA1828" i="11"/>
  <c r="AA1829" i="11"/>
  <c r="AA1830" i="11"/>
  <c r="AA1831" i="11"/>
  <c r="AA1832" i="11"/>
  <c r="AA1833" i="11"/>
  <c r="AA1834" i="11"/>
  <c r="AA1835" i="11"/>
  <c r="AA1836" i="11"/>
  <c r="AA1837" i="11"/>
  <c r="AA1838" i="11"/>
  <c r="AA1839" i="11"/>
  <c r="AA1840" i="11"/>
  <c r="AA1841" i="11"/>
  <c r="AA1842" i="11"/>
  <c r="AA1843" i="11"/>
  <c r="AA1844" i="11"/>
  <c r="AA1845" i="11"/>
  <c r="AA1846" i="11"/>
  <c r="AA1847" i="11"/>
  <c r="AA1848" i="11"/>
  <c r="AA1849" i="11"/>
  <c r="AA1850" i="11"/>
  <c r="AA1851" i="11"/>
  <c r="AA1852" i="11"/>
  <c r="AA1853" i="11"/>
  <c r="AA1854" i="11"/>
  <c r="AA1855" i="11"/>
  <c r="AA1856" i="11"/>
  <c r="AA1857" i="11"/>
  <c r="AA1858" i="11"/>
  <c r="AA1859" i="11"/>
  <c r="AA1860" i="11"/>
  <c r="AA1861" i="11"/>
  <c r="AA1862" i="11"/>
  <c r="AA1863" i="11"/>
  <c r="AA1864" i="11"/>
  <c r="AA1865" i="11"/>
  <c r="AA1866" i="11"/>
  <c r="AA1867" i="11"/>
  <c r="AA1868" i="11"/>
  <c r="AA1869" i="11"/>
  <c r="AA1870" i="11"/>
  <c r="AA1871" i="11"/>
  <c r="AA1872" i="11"/>
  <c r="AA1873" i="11"/>
  <c r="AA1874" i="11"/>
  <c r="AA1875" i="11"/>
  <c r="AA1876" i="11"/>
  <c r="AA1877" i="11"/>
  <c r="AA1878" i="11"/>
  <c r="AA1879" i="11"/>
  <c r="AA1880" i="11"/>
  <c r="AA1881" i="11"/>
  <c r="AA1882" i="11"/>
  <c r="AA1883" i="11"/>
  <c r="AA1884" i="11"/>
  <c r="AA1885" i="11"/>
  <c r="AA1886" i="11"/>
  <c r="AA1887" i="11"/>
  <c r="AA1888" i="11"/>
  <c r="AA1889" i="11"/>
  <c r="AA1890" i="11"/>
  <c r="AA1891" i="11"/>
  <c r="AA1892" i="11"/>
  <c r="AA1893" i="11"/>
  <c r="AA1894" i="11"/>
  <c r="AA1895" i="11"/>
  <c r="AA1896" i="11"/>
  <c r="AA1897" i="11"/>
  <c r="AA1898" i="11"/>
  <c r="AA1899" i="11"/>
  <c r="AA1900" i="11"/>
  <c r="AA1901" i="11"/>
  <c r="AA1902" i="11"/>
  <c r="AA1903" i="11"/>
  <c r="AA1904" i="11"/>
  <c r="AA1905" i="11"/>
  <c r="AA1906" i="11"/>
  <c r="AA1907" i="11"/>
  <c r="AA1908" i="11"/>
  <c r="AA1909" i="11"/>
  <c r="AA1910" i="11"/>
  <c r="AA1911" i="11"/>
  <c r="AA1912" i="11"/>
  <c r="AA1913" i="11"/>
  <c r="AA1914" i="11"/>
  <c r="AA1915" i="11"/>
  <c r="AA1916" i="11"/>
  <c r="AA1917" i="11"/>
  <c r="AA1918" i="11"/>
  <c r="AA1919" i="11"/>
  <c r="AA1920" i="11"/>
  <c r="AA1921" i="11"/>
  <c r="AA1922" i="11"/>
  <c r="AA1923" i="11"/>
  <c r="AA1924" i="11"/>
  <c r="AA1925" i="11"/>
  <c r="AA1926" i="11"/>
  <c r="AA1927" i="11"/>
  <c r="AA1928" i="11"/>
  <c r="AA1929" i="11"/>
  <c r="AA1930" i="11"/>
  <c r="AA1931" i="11"/>
  <c r="AA1932" i="11"/>
  <c r="AA1933" i="11"/>
  <c r="AA1934" i="11"/>
  <c r="AA1935" i="11"/>
  <c r="AA1936" i="11"/>
  <c r="AA1937" i="11"/>
  <c r="AA1938" i="11"/>
  <c r="AA1939" i="11"/>
  <c r="AA1940" i="11"/>
  <c r="AA1941" i="11"/>
  <c r="AA1942" i="11"/>
  <c r="AA1943" i="11"/>
  <c r="AA1944" i="11"/>
  <c r="AA1945" i="11"/>
  <c r="AA1946" i="11"/>
  <c r="AA1947" i="11"/>
  <c r="AA1948" i="11"/>
  <c r="AA1949" i="11"/>
  <c r="AA1950" i="11"/>
  <c r="AA1951" i="11"/>
  <c r="AA1952" i="11"/>
  <c r="AA1953" i="11"/>
  <c r="AA1954" i="11"/>
  <c r="AA1955" i="11"/>
  <c r="AA1956" i="11"/>
  <c r="AA1957" i="11"/>
  <c r="AA1958" i="11"/>
  <c r="AA1959" i="11"/>
  <c r="AA1960" i="11"/>
  <c r="AA1961" i="11"/>
  <c r="AA1962" i="11"/>
  <c r="AA1963" i="11"/>
  <c r="AA1964" i="11"/>
  <c r="AA1965" i="11"/>
  <c r="AA1966" i="11"/>
  <c r="AA1967" i="11"/>
  <c r="AA1968" i="11"/>
  <c r="AA1969" i="11"/>
  <c r="AA1970" i="11"/>
  <c r="AA1971" i="11"/>
  <c r="AA1972" i="11"/>
  <c r="AA1973" i="11"/>
  <c r="AA1974" i="11"/>
  <c r="AA1975" i="11"/>
  <c r="AA1976" i="11"/>
  <c r="AA1977" i="11"/>
  <c r="AA1978" i="11"/>
  <c r="AA1979" i="11"/>
  <c r="AA1980" i="11"/>
  <c r="AA1981" i="11"/>
  <c r="AA1982" i="11"/>
  <c r="AA1983" i="11"/>
  <c r="AA1984" i="11"/>
  <c r="AA1985" i="11"/>
  <c r="AA1986" i="11"/>
  <c r="AA1987" i="11"/>
  <c r="AA1988" i="11"/>
  <c r="AA1989" i="11"/>
  <c r="AA1990" i="11"/>
  <c r="AA1991" i="11"/>
  <c r="AA1992" i="11"/>
  <c r="AA1993" i="11"/>
  <c r="AA1994" i="11"/>
  <c r="AA1995" i="11"/>
  <c r="AA1996" i="11"/>
  <c r="AA1997" i="11"/>
  <c r="AA1998" i="11"/>
  <c r="AA1999" i="11"/>
  <c r="AA2000" i="11"/>
  <c r="AA2001" i="11"/>
  <c r="AA2002" i="11"/>
  <c r="AA2003" i="11"/>
  <c r="AA2004" i="11"/>
  <c r="AA2005" i="11"/>
  <c r="AA2006" i="11"/>
  <c r="AA2007" i="11"/>
  <c r="AA2008" i="11"/>
  <c r="AA2009" i="11"/>
  <c r="AA2010" i="11"/>
  <c r="AA2011" i="11"/>
  <c r="AA2012" i="11"/>
  <c r="AA2013" i="11"/>
  <c r="AA2014" i="11"/>
  <c r="AA2015" i="11"/>
  <c r="AA2016" i="11"/>
  <c r="AA2017" i="11"/>
  <c r="AA2018" i="11"/>
  <c r="AA2019" i="11"/>
  <c r="AA2020" i="11"/>
  <c r="AA2021" i="11"/>
  <c r="AA2022" i="11"/>
  <c r="AA2023" i="11"/>
  <c r="AA2024" i="11"/>
  <c r="AA2025" i="11"/>
  <c r="AA2026" i="11"/>
  <c r="AA2027" i="11"/>
  <c r="AA2028" i="11"/>
  <c r="AA2029" i="11"/>
  <c r="AA2030" i="11"/>
  <c r="AA2031" i="11"/>
  <c r="AA2032" i="11"/>
  <c r="AA2033" i="11"/>
  <c r="AA2034" i="11"/>
  <c r="AA2035" i="11"/>
  <c r="AA2036" i="11"/>
  <c r="AA2037" i="11"/>
  <c r="AA2038" i="11"/>
  <c r="AA2039" i="11"/>
  <c r="AA2040" i="11"/>
  <c r="AA2041" i="11"/>
  <c r="AA2042" i="11"/>
  <c r="AA2043" i="11"/>
  <c r="AA2044" i="11"/>
  <c r="AA2045" i="11"/>
  <c r="AA2046" i="11"/>
  <c r="AA2047" i="11"/>
  <c r="AA2048" i="11"/>
  <c r="AA2049" i="11"/>
  <c r="AA2050" i="11"/>
  <c r="AA2051" i="11"/>
  <c r="AA2052" i="11"/>
  <c r="AA2053" i="11"/>
  <c r="AA2054" i="11"/>
  <c r="AA2055" i="11"/>
  <c r="AA2056" i="11"/>
  <c r="AA2057" i="11"/>
  <c r="AA2058" i="11"/>
  <c r="AA2059" i="11"/>
  <c r="AA2060" i="11"/>
  <c r="AA2061" i="11"/>
  <c r="AA2062" i="11"/>
  <c r="AA2063" i="11"/>
  <c r="AA2064" i="11"/>
  <c r="AA2065" i="11"/>
  <c r="AA2066" i="11"/>
  <c r="AA2067" i="11"/>
  <c r="AA2068" i="11"/>
  <c r="AA2069" i="11"/>
  <c r="AA2070" i="11"/>
  <c r="AA2071" i="11"/>
  <c r="AA2072" i="11"/>
  <c r="AA2073" i="11"/>
  <c r="AA2074" i="11"/>
  <c r="AA2075" i="11"/>
  <c r="AA2076" i="11"/>
  <c r="AA2077" i="11"/>
  <c r="AA2078" i="11"/>
  <c r="AA2079" i="11"/>
  <c r="AA2080" i="11"/>
  <c r="AA2081" i="11"/>
  <c r="AA2082" i="11"/>
  <c r="AA2083" i="11"/>
  <c r="AA2084" i="11"/>
  <c r="AA2085" i="11"/>
  <c r="AA2086" i="11"/>
  <c r="AA2087" i="11"/>
  <c r="AA2088" i="11"/>
  <c r="AA2089" i="11"/>
  <c r="AA2090" i="11"/>
  <c r="AA2091" i="11"/>
  <c r="AA2092" i="11"/>
  <c r="AA2093" i="11"/>
  <c r="AA2094" i="11"/>
  <c r="AA2095" i="11"/>
  <c r="AA2096" i="11"/>
  <c r="AA2097" i="11"/>
  <c r="AA2098" i="11"/>
  <c r="AA2099" i="11"/>
  <c r="AA2100" i="11"/>
  <c r="AA2101" i="11"/>
  <c r="AA2102" i="11"/>
  <c r="AA2103" i="11"/>
  <c r="AA2104" i="11"/>
  <c r="AA2105" i="11"/>
  <c r="AA2106" i="11"/>
  <c r="AA2107" i="11"/>
  <c r="AA2108" i="11"/>
  <c r="AA2109" i="11"/>
  <c r="AA2110" i="11"/>
  <c r="AA2111" i="11"/>
  <c r="AA2112" i="11"/>
  <c r="AA2113" i="11"/>
  <c r="AA2114" i="11"/>
  <c r="AA2115" i="11"/>
  <c r="AA2116" i="11"/>
  <c r="AA2117" i="11"/>
  <c r="AA2118" i="11"/>
  <c r="AA2119" i="11"/>
  <c r="AA2120" i="11"/>
  <c r="AA2121" i="11"/>
  <c r="AA2122" i="11"/>
  <c r="AA2123" i="11"/>
  <c r="AA2124" i="11"/>
  <c r="AA2125" i="11"/>
  <c r="AA2126" i="11"/>
  <c r="AA2127" i="11"/>
  <c r="AA2128" i="11"/>
  <c r="AA2129" i="11"/>
  <c r="AA2130" i="11"/>
  <c r="AA2131" i="11"/>
  <c r="AA2132" i="11"/>
  <c r="AA2133" i="11"/>
  <c r="AA2134" i="11"/>
  <c r="AA2135" i="11"/>
  <c r="AA2136" i="11"/>
  <c r="AA2137" i="11"/>
  <c r="AA2138" i="11"/>
  <c r="AA2139" i="11"/>
  <c r="AA2140" i="11"/>
  <c r="AA2141" i="11"/>
  <c r="AA2142" i="11"/>
  <c r="AA2143" i="11"/>
  <c r="AA2144" i="11"/>
  <c r="AA2145" i="11"/>
  <c r="AA2146" i="11"/>
  <c r="AA2147" i="11"/>
  <c r="AA2148" i="11"/>
  <c r="AA2149" i="11"/>
  <c r="AA2150" i="11"/>
  <c r="AA2151" i="11"/>
  <c r="AA2152" i="11"/>
  <c r="AA2153" i="11"/>
  <c r="AA2154" i="11"/>
  <c r="AA2155" i="11"/>
  <c r="AA2156" i="11"/>
  <c r="AA2157" i="11"/>
  <c r="AA2158" i="11"/>
  <c r="AA2159" i="11"/>
  <c r="AA2160" i="11"/>
  <c r="AA2161" i="11"/>
  <c r="AA2162" i="11"/>
  <c r="AA2163" i="11"/>
  <c r="AA2164" i="11"/>
  <c r="AA2165" i="11"/>
  <c r="AA2166" i="11"/>
  <c r="AA2167" i="11"/>
  <c r="AA2168" i="11"/>
  <c r="AA2169" i="11"/>
  <c r="AA2170" i="11"/>
  <c r="AA2171" i="11"/>
  <c r="AA2172" i="11"/>
  <c r="AA2173" i="11"/>
  <c r="AA2174" i="11"/>
  <c r="AA2175" i="11"/>
  <c r="AA2176" i="11"/>
  <c r="AA2177" i="11"/>
  <c r="AA2178" i="11"/>
  <c r="AA2179" i="11"/>
  <c r="AA2180" i="11"/>
  <c r="AA2181" i="11"/>
  <c r="AA2182" i="11"/>
  <c r="AA2183" i="11"/>
  <c r="AA2184" i="11"/>
  <c r="AA2185" i="11"/>
  <c r="AA2186" i="11"/>
  <c r="AA2187" i="11"/>
  <c r="AA2188" i="11"/>
  <c r="AA2189" i="11"/>
  <c r="AA2190" i="11"/>
  <c r="AA2191" i="11"/>
  <c r="AA2192" i="11"/>
  <c r="AA2193" i="11"/>
  <c r="AA2194" i="11"/>
  <c r="AA2195" i="11"/>
  <c r="AA2196" i="11"/>
  <c r="AA2197" i="11"/>
  <c r="AA2198" i="11"/>
  <c r="AA2199" i="11"/>
  <c r="AA2200" i="11"/>
  <c r="AA2201" i="11"/>
  <c r="AA2202" i="11"/>
  <c r="AA2203" i="11"/>
  <c r="AA2204" i="11"/>
  <c r="AA2205" i="11"/>
  <c r="AA2206" i="11"/>
  <c r="AA2207" i="11"/>
  <c r="AA2208" i="11"/>
  <c r="AA2209" i="11"/>
  <c r="AA2210" i="11"/>
  <c r="AA2211" i="11"/>
  <c r="AA2212" i="11"/>
  <c r="AA2213" i="11"/>
  <c r="AA2214" i="11"/>
  <c r="AA2215" i="11"/>
  <c r="AA2216" i="11"/>
  <c r="AA2217" i="11"/>
  <c r="AA2218" i="11"/>
  <c r="AA2219" i="11"/>
  <c r="AA2220" i="11"/>
  <c r="AA2221" i="11"/>
  <c r="AA2222" i="11"/>
  <c r="AA2223" i="11"/>
  <c r="AA2224" i="11"/>
  <c r="AA2225" i="11"/>
  <c r="AA2226" i="11"/>
  <c r="Z2" i="11"/>
  <c r="Z3" i="11"/>
  <c r="Z4" i="11"/>
  <c r="Z5" i="11"/>
  <c r="Z6" i="11"/>
  <c r="Z7" i="11"/>
  <c r="Z8" i="11"/>
  <c r="Z9" i="11"/>
  <c r="Z10" i="11"/>
  <c r="Z11" i="11"/>
  <c r="Z12" i="11"/>
  <c r="Z13" i="11"/>
  <c r="Z14" i="11"/>
  <c r="Z15" i="11"/>
  <c r="Z16" i="11"/>
  <c r="Z17" i="11"/>
  <c r="Z18" i="11"/>
  <c r="Z19" i="11"/>
  <c r="Z20" i="11"/>
  <c r="Z21" i="11"/>
  <c r="Z22" i="11"/>
  <c r="Z23" i="11"/>
  <c r="Z24" i="11"/>
  <c r="Z25" i="11"/>
  <c r="Z26" i="11"/>
  <c r="Z27" i="11"/>
  <c r="Z28" i="11"/>
  <c r="Z29" i="11"/>
  <c r="Z30" i="11"/>
  <c r="Z31" i="11"/>
  <c r="Z32" i="11"/>
  <c r="Z33" i="11"/>
  <c r="Z34" i="11"/>
  <c r="Z35" i="11"/>
  <c r="Z36" i="11"/>
  <c r="Z37" i="11"/>
  <c r="Z38" i="11"/>
  <c r="Z39" i="11"/>
  <c r="Z40" i="11"/>
  <c r="Z41" i="11"/>
  <c r="Z42" i="11"/>
  <c r="Z43" i="11"/>
  <c r="Z44" i="11"/>
  <c r="Z45" i="11"/>
  <c r="Z46" i="11"/>
  <c r="Z47" i="11"/>
  <c r="Z48" i="11"/>
  <c r="Z49" i="11"/>
  <c r="Z50" i="11"/>
  <c r="Z51" i="11"/>
  <c r="Z52" i="11"/>
  <c r="Z53" i="11"/>
  <c r="Z54" i="11"/>
  <c r="Z55" i="11"/>
  <c r="Z56" i="11"/>
  <c r="Z57" i="11"/>
  <c r="Z58" i="11"/>
  <c r="Z59" i="11"/>
  <c r="Z60" i="11"/>
  <c r="Z61" i="11"/>
  <c r="Z62" i="11"/>
  <c r="Z63" i="11"/>
  <c r="Z64" i="11"/>
  <c r="Z65" i="11"/>
  <c r="Z66" i="11"/>
  <c r="Z67" i="11"/>
  <c r="Z68" i="11"/>
  <c r="Z69" i="11"/>
  <c r="Z70" i="11"/>
  <c r="Z71" i="11"/>
  <c r="Z72" i="11"/>
  <c r="Z73" i="11"/>
  <c r="Z74" i="11"/>
  <c r="Z75" i="11"/>
  <c r="Z76" i="11"/>
  <c r="Z77" i="11"/>
  <c r="Z78" i="11"/>
  <c r="Z79" i="11"/>
  <c r="Z80" i="11"/>
  <c r="Z81" i="11"/>
  <c r="Z82" i="11"/>
  <c r="Z83" i="11"/>
  <c r="Z84" i="11"/>
  <c r="Z85" i="11"/>
  <c r="Z86" i="11"/>
  <c r="Z87" i="11"/>
  <c r="Z88" i="11"/>
  <c r="Z89" i="11"/>
  <c r="Z90" i="11"/>
  <c r="Z91" i="11"/>
  <c r="Z92" i="11"/>
  <c r="Z93" i="11"/>
  <c r="Z94" i="11"/>
  <c r="Z95" i="11"/>
  <c r="Z96" i="11"/>
  <c r="Z97" i="11"/>
  <c r="Z98" i="11"/>
  <c r="Z99" i="11"/>
  <c r="Z100" i="11"/>
  <c r="Z101" i="11"/>
  <c r="Z102" i="11"/>
  <c r="Z103" i="11"/>
  <c r="Z104" i="11"/>
  <c r="Z105" i="11"/>
  <c r="Z106" i="11"/>
  <c r="Z107" i="11"/>
  <c r="Z108" i="11"/>
  <c r="Z109" i="11"/>
  <c r="Z110" i="11"/>
  <c r="Z111" i="11"/>
  <c r="Z112" i="11"/>
  <c r="Z113" i="11"/>
  <c r="Z114" i="11"/>
  <c r="Z115" i="11"/>
  <c r="Z116" i="11"/>
  <c r="Z117" i="11"/>
  <c r="Z118" i="11"/>
  <c r="Z119" i="11"/>
  <c r="Z120" i="11"/>
  <c r="Z121" i="11"/>
  <c r="Z122" i="11"/>
  <c r="Z123" i="11"/>
  <c r="Z124" i="11"/>
  <c r="Z125" i="11"/>
  <c r="Z126" i="11"/>
  <c r="Z127" i="11"/>
  <c r="Z128" i="11"/>
  <c r="Z129" i="11"/>
  <c r="Z130" i="11"/>
  <c r="Z131" i="11"/>
  <c r="Z132" i="11"/>
  <c r="Z133" i="11"/>
  <c r="Z134" i="11"/>
  <c r="Z135" i="11"/>
  <c r="Z136" i="11"/>
  <c r="Z137" i="11"/>
  <c r="Z138" i="11"/>
  <c r="Z139" i="11"/>
  <c r="Z140" i="11"/>
  <c r="Z141" i="11"/>
  <c r="Z142" i="11"/>
  <c r="Z143" i="11"/>
  <c r="Z144" i="11"/>
  <c r="Z145" i="11"/>
  <c r="Z146" i="11"/>
  <c r="Z147" i="11"/>
  <c r="Z148" i="11"/>
  <c r="Z149" i="11"/>
  <c r="Z150" i="11"/>
  <c r="Z151" i="11"/>
  <c r="Z152" i="11"/>
  <c r="Z153" i="11"/>
  <c r="Z154" i="11"/>
  <c r="Z155" i="11"/>
  <c r="Z156" i="11"/>
  <c r="Z157" i="11"/>
  <c r="Z158" i="11"/>
  <c r="Z159" i="11"/>
  <c r="Z160" i="11"/>
  <c r="Z161" i="11"/>
  <c r="Z162" i="11"/>
  <c r="Z163" i="11"/>
  <c r="Z164" i="11"/>
  <c r="Z165" i="11"/>
  <c r="Z166" i="11"/>
  <c r="Z167" i="11"/>
  <c r="Z168" i="11"/>
  <c r="Z169" i="11"/>
  <c r="Z170" i="11"/>
  <c r="Z171" i="11"/>
  <c r="Z172" i="11"/>
  <c r="Z173" i="11"/>
  <c r="Z174" i="11"/>
  <c r="Z175" i="11"/>
  <c r="Z176" i="11"/>
  <c r="Z177" i="11"/>
  <c r="Z178" i="11"/>
  <c r="Z179" i="11"/>
  <c r="Z180" i="11"/>
  <c r="Z181" i="11"/>
  <c r="Z182" i="11"/>
  <c r="Z183" i="11"/>
  <c r="Z184" i="11"/>
  <c r="Z185" i="11"/>
  <c r="Z186" i="11"/>
  <c r="Z187" i="11"/>
  <c r="Z188" i="11"/>
  <c r="Z189" i="11"/>
  <c r="Z190" i="11"/>
  <c r="Z191" i="11"/>
  <c r="Z192" i="11"/>
  <c r="Z193" i="11"/>
  <c r="Z194" i="11"/>
  <c r="Z195" i="11"/>
  <c r="Z196" i="11"/>
  <c r="Z197" i="11"/>
  <c r="Z198" i="11"/>
  <c r="Z199" i="11"/>
  <c r="Z200" i="11"/>
  <c r="Z201" i="11"/>
  <c r="Z202" i="11"/>
  <c r="Z203" i="11"/>
  <c r="Z204" i="11"/>
  <c r="Z205" i="11"/>
  <c r="Z206" i="11"/>
  <c r="Z207" i="11"/>
  <c r="Z208" i="11"/>
  <c r="Z209" i="11"/>
  <c r="Z210" i="11"/>
  <c r="Z211" i="11"/>
  <c r="Z212" i="11"/>
  <c r="Z213" i="11"/>
  <c r="Z214" i="11"/>
  <c r="Z215" i="11"/>
  <c r="Z216" i="11"/>
  <c r="Z217" i="11"/>
  <c r="Z218" i="11"/>
  <c r="Z219" i="11"/>
  <c r="Z220" i="11"/>
  <c r="Z221" i="11"/>
  <c r="Z222" i="11"/>
  <c r="Z223" i="11"/>
  <c r="Z224" i="11"/>
  <c r="Z225" i="11"/>
  <c r="Z226" i="11"/>
  <c r="Z227" i="11"/>
  <c r="Z228" i="11"/>
  <c r="Z229" i="11"/>
  <c r="Z230" i="11"/>
  <c r="Z231" i="11"/>
  <c r="Z232" i="11"/>
  <c r="Z233" i="11"/>
  <c r="Z234" i="11"/>
  <c r="Z235" i="11"/>
  <c r="Z236" i="11"/>
  <c r="Z237" i="11"/>
  <c r="Z238" i="11"/>
  <c r="Z239" i="11"/>
  <c r="Z240" i="11"/>
  <c r="Z241" i="11"/>
  <c r="Z242" i="11"/>
  <c r="Z243" i="11"/>
  <c r="Z244" i="11"/>
  <c r="Z245" i="11"/>
  <c r="Z246" i="11"/>
  <c r="Z247" i="11"/>
  <c r="Z248" i="11"/>
  <c r="Z249" i="11"/>
  <c r="Z250" i="11"/>
  <c r="Z251" i="11"/>
  <c r="Z252" i="11"/>
  <c r="Z253" i="11"/>
  <c r="Z254" i="11"/>
  <c r="Z255" i="11"/>
  <c r="Z256" i="11"/>
  <c r="Z257" i="11"/>
  <c r="Z258" i="11"/>
  <c r="Z259" i="11"/>
  <c r="Z260" i="11"/>
  <c r="Z261" i="11"/>
  <c r="Z262" i="11"/>
  <c r="Z263" i="11"/>
  <c r="Z264" i="11"/>
  <c r="Z265" i="11"/>
  <c r="Z266" i="11"/>
  <c r="Z267" i="11"/>
  <c r="Z268" i="11"/>
  <c r="Z269" i="11"/>
  <c r="Z270" i="11"/>
  <c r="Z271" i="11"/>
  <c r="Z272" i="11"/>
  <c r="Z273" i="11"/>
  <c r="Z274" i="11"/>
  <c r="Z275" i="11"/>
  <c r="Z276" i="11"/>
  <c r="Z277" i="11"/>
  <c r="Z278" i="11"/>
  <c r="Z279" i="11"/>
  <c r="Z280" i="11"/>
  <c r="Z281" i="11"/>
  <c r="Z282" i="11"/>
  <c r="Z283" i="11"/>
  <c r="Z284" i="11"/>
  <c r="Z285" i="11"/>
  <c r="Z286" i="11"/>
  <c r="Z287" i="11"/>
  <c r="Z288" i="11"/>
  <c r="Z289" i="11"/>
  <c r="Z290" i="11"/>
  <c r="Z291" i="11"/>
  <c r="Z292" i="11"/>
  <c r="Z293" i="11"/>
  <c r="Z294" i="11"/>
  <c r="Z295" i="11"/>
  <c r="Z296" i="11"/>
  <c r="Z297" i="11"/>
  <c r="Z298" i="11"/>
  <c r="Z299" i="11"/>
  <c r="Z300" i="11"/>
  <c r="Z301" i="11"/>
  <c r="Z302" i="11"/>
  <c r="Z303" i="11"/>
  <c r="Z304" i="11"/>
  <c r="Z305" i="11"/>
  <c r="Z306" i="11"/>
  <c r="Z307" i="11"/>
  <c r="Z308" i="11"/>
  <c r="Z309" i="11"/>
  <c r="Z310" i="11"/>
  <c r="Z311" i="11"/>
  <c r="Z312" i="11"/>
  <c r="Z313" i="11"/>
  <c r="Z314" i="11"/>
  <c r="Z315" i="11"/>
  <c r="Z316" i="11"/>
  <c r="Z317" i="11"/>
  <c r="Z318" i="11"/>
  <c r="Z319" i="11"/>
  <c r="Z320" i="11"/>
  <c r="Z321" i="11"/>
  <c r="Z322" i="11"/>
  <c r="Z323" i="11"/>
  <c r="Z324" i="11"/>
  <c r="Z325" i="11"/>
  <c r="Z326" i="11"/>
  <c r="Z327" i="11"/>
  <c r="Z328" i="11"/>
  <c r="Z329" i="11"/>
  <c r="Z330" i="11"/>
  <c r="Z331" i="11"/>
  <c r="Z332" i="11"/>
  <c r="Z333" i="11"/>
  <c r="Z334" i="11"/>
  <c r="Z335" i="11"/>
  <c r="Z336" i="11"/>
  <c r="Z337" i="11"/>
  <c r="Z338" i="11"/>
  <c r="Z339" i="11"/>
  <c r="Z340" i="11"/>
  <c r="Z341" i="11"/>
  <c r="Z342" i="11"/>
  <c r="Z343" i="11"/>
  <c r="Z344" i="11"/>
  <c r="Z345" i="11"/>
  <c r="Z346" i="11"/>
  <c r="Z347" i="11"/>
  <c r="Z348" i="11"/>
  <c r="Z349" i="11"/>
  <c r="Z350" i="11"/>
  <c r="Z351" i="11"/>
  <c r="Z352" i="11"/>
  <c r="Z353" i="11"/>
  <c r="Z354" i="11"/>
  <c r="Z355" i="11"/>
  <c r="Z356" i="11"/>
  <c r="Z357" i="11"/>
  <c r="Z358" i="11"/>
  <c r="Z359" i="11"/>
  <c r="Z360" i="11"/>
  <c r="Z361" i="11"/>
  <c r="Z362" i="11"/>
  <c r="Z363" i="11"/>
  <c r="Z364" i="11"/>
  <c r="Z365" i="11"/>
  <c r="Z366" i="11"/>
  <c r="Z367" i="11"/>
  <c r="Z368" i="11"/>
  <c r="Z369" i="11"/>
  <c r="Z370" i="11"/>
  <c r="Z371" i="11"/>
  <c r="Z372" i="11"/>
  <c r="Z373" i="11"/>
  <c r="Z374" i="11"/>
  <c r="Z375" i="11"/>
  <c r="Z376" i="11"/>
  <c r="Z377" i="11"/>
  <c r="Z378" i="11"/>
  <c r="Z379" i="11"/>
  <c r="Z380" i="11"/>
  <c r="Z381" i="11"/>
  <c r="Z382" i="11"/>
  <c r="Z383" i="11"/>
  <c r="Z384" i="11"/>
  <c r="Z385" i="11"/>
  <c r="Z386" i="11"/>
  <c r="Z387" i="11"/>
  <c r="Z388" i="11"/>
  <c r="Z389" i="11"/>
  <c r="Z390" i="11"/>
  <c r="Z391" i="11"/>
  <c r="Z392" i="11"/>
  <c r="Z393" i="11"/>
  <c r="Z394" i="11"/>
  <c r="Z395" i="11"/>
  <c r="Z396" i="11"/>
  <c r="Z397" i="11"/>
  <c r="Z398" i="11"/>
  <c r="Z399" i="11"/>
  <c r="Z400" i="11"/>
  <c r="Z401" i="11"/>
  <c r="Z402" i="11"/>
  <c r="Z403" i="11"/>
  <c r="Z404" i="11"/>
  <c r="Z405" i="11"/>
  <c r="Z406" i="11"/>
  <c r="Z407" i="11"/>
  <c r="Z408" i="11"/>
  <c r="Z409" i="11"/>
  <c r="Z410" i="11"/>
  <c r="Z411" i="11"/>
  <c r="Z412" i="11"/>
  <c r="Z413" i="11"/>
  <c r="Z414" i="11"/>
  <c r="Z415" i="11"/>
  <c r="Z416" i="11"/>
  <c r="Z417" i="11"/>
  <c r="Z418" i="11"/>
  <c r="Z419" i="11"/>
  <c r="Z420" i="11"/>
  <c r="Z421" i="11"/>
  <c r="Z422" i="11"/>
  <c r="Z423" i="11"/>
  <c r="Z424" i="11"/>
  <c r="Z425" i="11"/>
  <c r="Z426" i="11"/>
  <c r="Z427" i="11"/>
  <c r="Z428" i="11"/>
  <c r="Z429" i="11"/>
  <c r="Z430" i="11"/>
  <c r="Z431" i="11"/>
  <c r="Z432" i="11"/>
  <c r="Z433" i="11"/>
  <c r="Z434" i="11"/>
  <c r="Z435" i="11"/>
  <c r="Z436" i="11"/>
  <c r="Z437" i="11"/>
  <c r="Z438" i="11"/>
  <c r="Z439" i="11"/>
  <c r="Z440" i="11"/>
  <c r="Z441" i="11"/>
  <c r="Z442" i="11"/>
  <c r="Z443" i="11"/>
  <c r="Z444" i="11"/>
  <c r="Z445" i="11"/>
  <c r="Z446" i="11"/>
  <c r="Z447" i="11"/>
  <c r="Z448" i="11"/>
  <c r="Z449" i="11"/>
  <c r="Z450" i="11"/>
  <c r="Z451" i="11"/>
  <c r="Z452" i="11"/>
  <c r="Z453" i="11"/>
  <c r="Z454" i="11"/>
  <c r="Z455" i="11"/>
  <c r="Z456" i="11"/>
  <c r="Z457" i="11"/>
  <c r="Z458" i="11"/>
  <c r="Z459" i="11"/>
  <c r="Z460" i="11"/>
  <c r="Z461" i="11"/>
  <c r="Z462" i="11"/>
  <c r="Z463" i="11"/>
  <c r="Z464" i="11"/>
  <c r="Z465" i="11"/>
  <c r="Z466" i="11"/>
  <c r="Z467" i="11"/>
  <c r="Z468" i="11"/>
  <c r="Z469" i="11"/>
  <c r="Z470" i="11"/>
  <c r="Z471" i="11"/>
  <c r="Z472" i="11"/>
  <c r="Z473" i="11"/>
  <c r="Z474" i="11"/>
  <c r="Z475" i="11"/>
  <c r="Z476" i="11"/>
  <c r="Z477" i="11"/>
  <c r="Z478" i="11"/>
  <c r="Z479" i="11"/>
  <c r="Z480" i="11"/>
  <c r="Z481" i="11"/>
  <c r="Z482" i="11"/>
  <c r="Z483" i="11"/>
  <c r="Z484" i="11"/>
  <c r="Z485" i="11"/>
  <c r="Z486" i="11"/>
  <c r="Z487" i="11"/>
  <c r="Z488" i="11"/>
  <c r="Z489" i="11"/>
  <c r="Z490" i="11"/>
  <c r="Z491" i="11"/>
  <c r="Z492" i="11"/>
  <c r="Z493" i="11"/>
  <c r="Z494" i="11"/>
  <c r="Z495" i="11"/>
  <c r="Z496" i="11"/>
  <c r="Z497" i="11"/>
  <c r="Z498" i="11"/>
  <c r="Z499" i="11"/>
  <c r="Z500" i="11"/>
  <c r="Z501" i="11"/>
  <c r="Z502" i="11"/>
  <c r="Z503" i="11"/>
  <c r="Z504" i="11"/>
  <c r="Z505" i="11"/>
  <c r="Z506" i="11"/>
  <c r="Z507" i="11"/>
  <c r="Z508" i="11"/>
  <c r="Z509" i="11"/>
  <c r="Z510" i="11"/>
  <c r="Z511" i="11"/>
  <c r="Z512" i="11"/>
  <c r="Z513" i="11"/>
  <c r="Z514" i="11"/>
  <c r="Z515" i="11"/>
  <c r="Z516" i="11"/>
  <c r="Z517" i="11"/>
  <c r="Z518" i="11"/>
  <c r="Z519" i="11"/>
  <c r="Z520" i="11"/>
  <c r="Z521" i="11"/>
  <c r="Z522" i="11"/>
  <c r="Z523" i="11"/>
  <c r="Z524" i="11"/>
  <c r="Z525" i="11"/>
  <c r="Z526" i="11"/>
  <c r="Z527" i="11"/>
  <c r="Z528" i="11"/>
  <c r="Z529" i="11"/>
  <c r="Z530" i="11"/>
  <c r="Z531" i="11"/>
  <c r="Z532" i="11"/>
  <c r="Z533" i="11"/>
  <c r="Z534" i="11"/>
  <c r="Z535" i="11"/>
  <c r="Z536" i="11"/>
  <c r="Z537" i="11"/>
  <c r="Z538" i="11"/>
  <c r="Z539" i="11"/>
  <c r="Z540" i="11"/>
  <c r="Z541" i="11"/>
  <c r="Z542" i="11"/>
  <c r="Z543" i="11"/>
  <c r="Z544" i="11"/>
  <c r="Z545" i="11"/>
  <c r="Z546" i="11"/>
  <c r="Z547" i="11"/>
  <c r="Z548" i="11"/>
  <c r="Z549" i="11"/>
  <c r="Z550" i="11"/>
  <c r="Z551" i="11"/>
  <c r="Z552" i="11"/>
  <c r="Z553" i="11"/>
  <c r="Z554" i="11"/>
  <c r="Z555" i="11"/>
  <c r="Z556" i="11"/>
  <c r="Z557" i="11"/>
  <c r="Z558" i="11"/>
  <c r="Z559" i="11"/>
  <c r="Z560" i="11"/>
  <c r="Z561" i="11"/>
  <c r="Z562" i="11"/>
  <c r="Z563" i="11"/>
  <c r="Z564" i="11"/>
  <c r="Z565" i="11"/>
  <c r="Z566" i="11"/>
  <c r="Z567" i="11"/>
  <c r="Z568" i="11"/>
  <c r="Z569" i="11"/>
  <c r="Z570" i="11"/>
  <c r="Z571" i="11"/>
  <c r="Z572" i="11"/>
  <c r="Z573" i="11"/>
  <c r="Z574" i="11"/>
  <c r="Z575" i="11"/>
  <c r="Z576" i="11"/>
  <c r="Z577" i="11"/>
  <c r="Z578" i="11"/>
  <c r="Z579" i="11"/>
  <c r="Z580" i="11"/>
  <c r="Z581" i="11"/>
  <c r="Z582" i="11"/>
  <c r="Z583" i="11"/>
  <c r="Z584" i="11"/>
  <c r="Z585" i="11"/>
  <c r="Z586" i="11"/>
  <c r="Z587" i="11"/>
  <c r="Z588" i="11"/>
  <c r="Z589" i="11"/>
  <c r="Z590" i="11"/>
  <c r="Z591" i="11"/>
  <c r="Z592" i="11"/>
  <c r="Z593" i="11"/>
  <c r="Z594" i="11"/>
  <c r="Z595" i="11"/>
  <c r="Z596" i="11"/>
  <c r="Z597" i="11"/>
  <c r="Z598" i="11"/>
  <c r="Z599" i="11"/>
  <c r="Z600" i="11"/>
  <c r="Z601" i="11"/>
  <c r="Z602" i="11"/>
  <c r="Z603" i="11"/>
  <c r="Z604" i="11"/>
  <c r="Z605" i="11"/>
  <c r="Z606" i="11"/>
  <c r="Z607" i="11"/>
  <c r="Z608" i="11"/>
  <c r="Z609" i="11"/>
  <c r="Z610" i="11"/>
  <c r="Z611" i="11"/>
  <c r="Z612" i="11"/>
  <c r="Z613" i="11"/>
  <c r="Z614" i="11"/>
  <c r="Z615" i="11"/>
  <c r="Z616" i="11"/>
  <c r="Z617" i="11"/>
  <c r="Z618" i="11"/>
  <c r="Z619" i="11"/>
  <c r="Z620" i="11"/>
  <c r="Z621" i="11"/>
  <c r="Z622" i="11"/>
  <c r="Z623" i="11"/>
  <c r="Z624" i="11"/>
  <c r="Z625" i="11"/>
  <c r="Z626" i="11"/>
  <c r="Z627" i="11"/>
  <c r="Z628" i="11"/>
  <c r="Z629" i="11"/>
  <c r="Z630" i="11"/>
  <c r="Z631" i="11"/>
  <c r="Z632" i="11"/>
  <c r="Z633" i="11"/>
  <c r="Z634" i="11"/>
  <c r="Z635" i="11"/>
  <c r="Z636" i="11"/>
  <c r="Z637" i="11"/>
  <c r="Z638" i="11"/>
  <c r="Z639" i="11"/>
  <c r="Z640" i="11"/>
  <c r="Z641" i="11"/>
  <c r="Z642" i="11"/>
  <c r="Z643" i="11"/>
  <c r="Z644" i="11"/>
  <c r="Z645" i="11"/>
  <c r="Z646" i="11"/>
  <c r="Z647" i="11"/>
  <c r="Z648" i="11"/>
  <c r="Z649" i="11"/>
  <c r="Z650" i="11"/>
  <c r="Z651" i="11"/>
  <c r="Z652" i="11"/>
  <c r="Z653" i="11"/>
  <c r="Z654" i="11"/>
  <c r="Z655" i="11"/>
  <c r="Z656" i="11"/>
  <c r="Z657" i="11"/>
  <c r="Z658" i="11"/>
  <c r="Z659" i="11"/>
  <c r="Z660" i="11"/>
  <c r="Z661" i="11"/>
  <c r="Z662" i="11"/>
  <c r="Z663" i="11"/>
  <c r="Z664" i="11"/>
  <c r="Z665" i="11"/>
  <c r="Z666" i="11"/>
  <c r="Z667" i="11"/>
  <c r="Z668" i="11"/>
  <c r="Z669" i="11"/>
  <c r="Z670" i="11"/>
  <c r="Z671" i="11"/>
  <c r="Z672" i="11"/>
  <c r="Z673" i="11"/>
  <c r="Z674" i="11"/>
  <c r="Z675" i="11"/>
  <c r="Z676" i="11"/>
  <c r="Z677" i="11"/>
  <c r="Z678" i="11"/>
  <c r="Z679" i="11"/>
  <c r="Z680" i="11"/>
  <c r="Z681" i="11"/>
  <c r="Z682" i="11"/>
  <c r="Z683" i="11"/>
  <c r="Z684" i="11"/>
  <c r="Z685" i="11"/>
  <c r="Z686" i="11"/>
  <c r="Z687" i="11"/>
  <c r="Z688" i="11"/>
  <c r="Z689" i="11"/>
  <c r="Z690" i="11"/>
  <c r="Z691" i="11"/>
  <c r="Z692" i="11"/>
  <c r="Z693" i="11"/>
  <c r="Z694" i="11"/>
  <c r="Z695" i="11"/>
  <c r="Z696" i="11"/>
  <c r="Z697" i="11"/>
  <c r="Z698" i="11"/>
  <c r="Z699" i="11"/>
  <c r="Z700" i="11"/>
  <c r="Z701" i="11"/>
  <c r="Z702" i="11"/>
  <c r="Z703" i="11"/>
  <c r="Z704" i="11"/>
  <c r="Z705" i="11"/>
  <c r="Z706" i="11"/>
  <c r="Z707" i="11"/>
  <c r="Z708" i="11"/>
  <c r="Z709" i="11"/>
  <c r="Z710" i="11"/>
  <c r="Z711" i="11"/>
  <c r="Z712" i="11"/>
  <c r="Z713" i="11"/>
  <c r="Z714" i="11"/>
  <c r="Z715" i="11"/>
  <c r="Z716" i="11"/>
  <c r="Z717" i="11"/>
  <c r="Z718" i="11"/>
  <c r="Z719" i="11"/>
  <c r="Z720" i="11"/>
  <c r="Z721" i="11"/>
  <c r="Z722" i="11"/>
  <c r="Z723" i="11"/>
  <c r="Z724" i="11"/>
  <c r="Z725" i="11"/>
  <c r="Z726" i="11"/>
  <c r="Z727" i="11"/>
  <c r="Z728" i="11"/>
  <c r="Z729" i="11"/>
  <c r="Z730" i="11"/>
  <c r="Z731" i="11"/>
  <c r="Z732" i="11"/>
  <c r="Z733" i="11"/>
  <c r="Z734" i="11"/>
  <c r="Z735" i="11"/>
  <c r="Z736" i="11"/>
  <c r="Z737" i="11"/>
  <c r="Z738" i="11"/>
  <c r="Z739" i="11"/>
  <c r="Z740" i="11"/>
  <c r="Z741" i="11"/>
  <c r="Z742" i="11"/>
  <c r="Z743" i="11"/>
  <c r="Z744" i="11"/>
  <c r="Z745" i="11"/>
  <c r="Z746" i="11"/>
  <c r="Z747" i="11"/>
  <c r="Z748" i="11"/>
  <c r="Z749" i="11"/>
  <c r="Z750" i="11"/>
  <c r="Z751" i="11"/>
  <c r="Z752" i="11"/>
  <c r="Z753" i="11"/>
  <c r="Z754" i="11"/>
  <c r="Z755" i="11"/>
  <c r="Z756" i="11"/>
  <c r="Z757" i="11"/>
  <c r="Z758" i="11"/>
  <c r="Z759" i="11"/>
  <c r="Z760" i="11"/>
  <c r="Z761" i="11"/>
  <c r="Z762" i="11"/>
  <c r="Z763" i="11"/>
  <c r="Z764" i="11"/>
  <c r="Z765" i="11"/>
  <c r="Z766" i="11"/>
  <c r="Z767" i="11"/>
  <c r="Z768" i="11"/>
  <c r="Z769" i="11"/>
  <c r="Z770" i="11"/>
  <c r="Z771" i="11"/>
  <c r="Z772" i="11"/>
  <c r="Z773" i="11"/>
  <c r="Z774" i="11"/>
  <c r="Z775" i="11"/>
  <c r="Z776" i="11"/>
  <c r="Z777" i="11"/>
  <c r="Z778" i="11"/>
  <c r="Z779" i="11"/>
  <c r="Z780" i="11"/>
  <c r="Z781" i="11"/>
  <c r="Z782" i="11"/>
  <c r="Z783" i="11"/>
  <c r="Z784" i="11"/>
  <c r="Z785" i="11"/>
  <c r="Z786" i="11"/>
  <c r="Z787" i="11"/>
  <c r="Z788" i="11"/>
  <c r="Z789" i="11"/>
  <c r="Z790" i="11"/>
  <c r="Z791" i="11"/>
  <c r="Z792" i="11"/>
  <c r="Z793" i="11"/>
  <c r="Z794" i="11"/>
  <c r="Z795" i="11"/>
  <c r="Z796" i="11"/>
  <c r="Z797" i="11"/>
  <c r="Z798" i="11"/>
  <c r="Z799" i="11"/>
  <c r="Z800" i="11"/>
  <c r="Z801" i="11"/>
  <c r="Z802" i="11"/>
  <c r="Z803" i="11"/>
  <c r="Z804" i="11"/>
  <c r="Z805" i="11"/>
  <c r="Z806" i="11"/>
  <c r="Z807" i="11"/>
  <c r="Z808" i="11"/>
  <c r="Z809" i="11"/>
  <c r="Z810" i="11"/>
  <c r="Z811" i="11"/>
  <c r="Z812" i="11"/>
  <c r="Z813" i="11"/>
  <c r="Z814" i="11"/>
  <c r="Z815" i="11"/>
  <c r="Z816" i="11"/>
  <c r="Z817" i="11"/>
  <c r="Z818" i="11"/>
  <c r="Z819" i="11"/>
  <c r="Z820" i="11"/>
  <c r="Z821" i="11"/>
  <c r="Z822" i="11"/>
  <c r="Z823" i="11"/>
  <c r="Z824" i="11"/>
  <c r="Z825" i="11"/>
  <c r="Z826" i="11"/>
  <c r="Z827" i="11"/>
  <c r="Z828" i="11"/>
  <c r="Z829" i="11"/>
  <c r="Z830" i="11"/>
  <c r="Z831" i="11"/>
  <c r="Z832" i="11"/>
  <c r="Z833" i="11"/>
  <c r="Z834" i="11"/>
  <c r="Z835" i="11"/>
  <c r="Z836" i="11"/>
  <c r="Z837" i="11"/>
  <c r="Z838" i="11"/>
  <c r="Z839" i="11"/>
  <c r="Z840" i="11"/>
  <c r="Z841" i="11"/>
  <c r="Z842" i="11"/>
  <c r="Z843" i="11"/>
  <c r="Z844" i="11"/>
  <c r="Z845" i="11"/>
  <c r="Z846" i="11"/>
  <c r="Z847" i="11"/>
  <c r="Z848" i="11"/>
  <c r="Z849" i="11"/>
  <c r="Z850" i="11"/>
  <c r="Z851" i="11"/>
  <c r="Z852" i="11"/>
  <c r="Z853" i="11"/>
  <c r="Z854" i="11"/>
  <c r="Z855" i="11"/>
  <c r="Z856" i="11"/>
  <c r="Z857" i="11"/>
  <c r="Z858" i="11"/>
  <c r="Z859" i="11"/>
  <c r="Z860" i="11"/>
  <c r="Z861" i="11"/>
  <c r="Z862" i="11"/>
  <c r="Z863" i="11"/>
  <c r="Z864" i="11"/>
  <c r="Z865" i="11"/>
  <c r="Z866" i="11"/>
  <c r="Z867" i="11"/>
  <c r="Z868" i="11"/>
  <c r="Z869" i="11"/>
  <c r="Z870" i="11"/>
  <c r="Z871" i="11"/>
  <c r="Z872" i="11"/>
  <c r="Z873" i="11"/>
  <c r="Z874" i="11"/>
  <c r="Z875" i="11"/>
  <c r="Z876" i="11"/>
  <c r="Z877" i="11"/>
  <c r="Z878" i="11"/>
  <c r="Z879" i="11"/>
  <c r="Z880" i="11"/>
  <c r="Z881" i="11"/>
  <c r="Z882" i="11"/>
  <c r="Z883" i="11"/>
  <c r="Z884" i="11"/>
  <c r="Z885" i="11"/>
  <c r="Z886" i="11"/>
  <c r="Z887" i="11"/>
  <c r="Z888" i="11"/>
  <c r="Z889" i="11"/>
  <c r="Z890" i="11"/>
  <c r="Z891" i="11"/>
  <c r="Z892" i="11"/>
  <c r="Z893" i="11"/>
  <c r="Z894" i="11"/>
  <c r="Z895" i="11"/>
  <c r="Z896" i="11"/>
  <c r="Z897" i="11"/>
  <c r="Z898" i="11"/>
  <c r="Z899" i="11"/>
  <c r="Z900" i="11"/>
  <c r="Z901" i="11"/>
  <c r="Z902" i="11"/>
  <c r="Z903" i="11"/>
  <c r="Z904" i="11"/>
  <c r="Z905" i="11"/>
  <c r="Z906" i="11"/>
  <c r="Z907" i="11"/>
  <c r="Z908" i="11"/>
  <c r="Z909" i="11"/>
  <c r="Z910" i="11"/>
  <c r="Z911" i="11"/>
  <c r="Z912" i="11"/>
  <c r="Z913" i="11"/>
  <c r="Z914" i="11"/>
  <c r="Z915" i="11"/>
  <c r="Z916" i="11"/>
  <c r="Z917" i="11"/>
  <c r="Z918" i="11"/>
  <c r="Z919" i="11"/>
  <c r="Z920" i="11"/>
  <c r="Z921" i="11"/>
  <c r="Z922" i="11"/>
  <c r="Z923" i="11"/>
  <c r="Z924" i="11"/>
  <c r="Z925" i="11"/>
  <c r="Z926" i="11"/>
  <c r="Z927" i="11"/>
  <c r="Z928" i="11"/>
  <c r="Z929" i="11"/>
  <c r="Z930" i="11"/>
  <c r="Z931" i="11"/>
  <c r="Z932" i="11"/>
  <c r="Z933" i="11"/>
  <c r="Z934" i="11"/>
  <c r="Z935" i="11"/>
  <c r="Z936" i="11"/>
  <c r="Z937" i="11"/>
  <c r="Z938" i="11"/>
  <c r="Z939" i="11"/>
  <c r="Z940" i="11"/>
  <c r="Z941" i="11"/>
  <c r="Z942" i="11"/>
  <c r="Z943" i="11"/>
  <c r="Z944" i="11"/>
  <c r="Z945" i="11"/>
  <c r="Z946" i="11"/>
  <c r="Z947" i="11"/>
  <c r="Z948" i="11"/>
  <c r="Z949" i="11"/>
  <c r="Z950" i="11"/>
  <c r="Z951" i="11"/>
  <c r="Z952" i="11"/>
  <c r="Z953" i="11"/>
  <c r="Z954" i="11"/>
  <c r="Z955" i="11"/>
  <c r="Z956" i="11"/>
  <c r="Z957" i="11"/>
  <c r="Z958" i="11"/>
  <c r="Z959" i="11"/>
  <c r="Z960" i="11"/>
  <c r="Z961" i="11"/>
  <c r="Z962" i="11"/>
  <c r="Z963" i="11"/>
  <c r="Z964" i="11"/>
  <c r="Z965" i="11"/>
  <c r="Z966" i="11"/>
  <c r="Z967" i="11"/>
  <c r="Z968" i="11"/>
  <c r="Z969" i="11"/>
  <c r="Z970" i="11"/>
  <c r="Z971" i="11"/>
  <c r="Z972" i="11"/>
  <c r="Z973" i="11"/>
  <c r="Z974" i="11"/>
  <c r="Z975" i="11"/>
  <c r="Z976" i="11"/>
  <c r="Z977" i="11"/>
  <c r="Z978" i="11"/>
  <c r="Z979" i="11"/>
  <c r="Z980" i="11"/>
  <c r="Z981" i="11"/>
  <c r="Z982" i="11"/>
  <c r="Z983" i="11"/>
  <c r="Z984" i="11"/>
  <c r="Z985" i="11"/>
  <c r="Z986" i="11"/>
  <c r="Z987" i="11"/>
  <c r="Z988" i="11"/>
  <c r="Z989" i="11"/>
  <c r="Z990" i="11"/>
  <c r="Z991" i="11"/>
  <c r="Z992" i="11"/>
  <c r="Z993" i="11"/>
  <c r="Z994" i="11"/>
  <c r="Z995" i="11"/>
  <c r="Z996" i="11"/>
  <c r="Z997" i="11"/>
  <c r="Z998" i="11"/>
  <c r="Z999" i="11"/>
  <c r="Z1000" i="11"/>
  <c r="Z1001" i="11"/>
  <c r="Z1002" i="11"/>
  <c r="Z1003" i="11"/>
  <c r="Z1004" i="11"/>
  <c r="Z1005" i="11"/>
  <c r="Z1006" i="11"/>
  <c r="Z1007" i="11"/>
  <c r="Z1008" i="11"/>
  <c r="Z1009" i="11"/>
  <c r="Z1010" i="11"/>
  <c r="Z1011" i="11"/>
  <c r="Z1012" i="11"/>
  <c r="Z1013" i="11"/>
  <c r="Z1014" i="11"/>
  <c r="Z1015" i="11"/>
  <c r="Z1016" i="11"/>
  <c r="Z1017" i="11"/>
  <c r="Z1018" i="11"/>
  <c r="Z1019" i="11"/>
  <c r="Z1020" i="11"/>
  <c r="Z1021" i="11"/>
  <c r="Z1022" i="11"/>
  <c r="Z1023" i="11"/>
  <c r="Z1024" i="11"/>
  <c r="Z1025" i="11"/>
  <c r="Z1026" i="11"/>
  <c r="Z1027" i="11"/>
  <c r="Z1028" i="11"/>
  <c r="Z1029" i="11"/>
  <c r="Z1030" i="11"/>
  <c r="Z1031" i="11"/>
  <c r="Z1032" i="11"/>
  <c r="Z1033" i="11"/>
  <c r="Z1034" i="11"/>
  <c r="Z1035" i="11"/>
  <c r="Z1036" i="11"/>
  <c r="Z1037" i="11"/>
  <c r="Z1038" i="11"/>
  <c r="Z1039" i="11"/>
  <c r="Z1040" i="11"/>
  <c r="Z1041" i="11"/>
  <c r="Z1042" i="11"/>
  <c r="Z1043" i="11"/>
  <c r="Z1044" i="11"/>
  <c r="Z1045" i="11"/>
  <c r="Z1046" i="11"/>
  <c r="Z1047" i="11"/>
  <c r="Z1048" i="11"/>
  <c r="Z1049" i="11"/>
  <c r="Z1050" i="11"/>
  <c r="Z1051" i="11"/>
  <c r="Z1052" i="11"/>
  <c r="Z1053" i="11"/>
  <c r="Z1054" i="11"/>
  <c r="Z1055" i="11"/>
  <c r="Z1056" i="11"/>
  <c r="Z1057" i="11"/>
  <c r="Z1058" i="11"/>
  <c r="Z1059" i="11"/>
  <c r="Z1060" i="11"/>
  <c r="Z1061" i="11"/>
  <c r="Z1062" i="11"/>
  <c r="Z1063" i="11"/>
  <c r="Z1064" i="11"/>
  <c r="Z1065" i="11"/>
  <c r="Z1066" i="11"/>
  <c r="Z1067" i="11"/>
  <c r="Z1068" i="11"/>
  <c r="Z1069" i="11"/>
  <c r="Z1070" i="11"/>
  <c r="Z1071" i="11"/>
  <c r="Z1072" i="11"/>
  <c r="Z1073" i="11"/>
  <c r="Z1074" i="11"/>
  <c r="Z1075" i="11"/>
  <c r="Z1076" i="11"/>
  <c r="Z1077" i="11"/>
  <c r="Z1078" i="11"/>
  <c r="Z1079" i="11"/>
  <c r="Z1080" i="11"/>
  <c r="Z1081" i="11"/>
  <c r="Z1082" i="11"/>
  <c r="Z1083" i="11"/>
  <c r="Z1084" i="11"/>
  <c r="Z1085" i="11"/>
  <c r="Z1086" i="11"/>
  <c r="Z1087" i="11"/>
  <c r="Z1088" i="11"/>
  <c r="Z1089" i="11"/>
  <c r="Z1090" i="11"/>
  <c r="Z1091" i="11"/>
  <c r="Z1092" i="11"/>
  <c r="Z1093" i="11"/>
  <c r="Z1094" i="11"/>
  <c r="Z1095" i="11"/>
  <c r="Z1096" i="11"/>
  <c r="Z1097" i="11"/>
  <c r="Z1098" i="11"/>
  <c r="Z1099" i="11"/>
  <c r="Z1100" i="11"/>
  <c r="Z1101" i="11"/>
  <c r="Z1102" i="11"/>
  <c r="Z1103" i="11"/>
  <c r="Z1104" i="11"/>
  <c r="Z1105" i="11"/>
  <c r="Z1106" i="11"/>
  <c r="Z1107" i="11"/>
  <c r="Z1108" i="11"/>
  <c r="Z1109" i="11"/>
  <c r="Z1110" i="11"/>
  <c r="Z1111" i="11"/>
  <c r="Z1112" i="11"/>
  <c r="Z1113" i="11"/>
  <c r="Z1114" i="11"/>
  <c r="Z1115" i="11"/>
  <c r="Z1116" i="11"/>
  <c r="Z1117" i="11"/>
  <c r="Z1118" i="11"/>
  <c r="Z1119" i="11"/>
  <c r="Z1120" i="11"/>
  <c r="Z1121" i="11"/>
  <c r="Z1122" i="11"/>
  <c r="Z1123" i="11"/>
  <c r="Z1124" i="11"/>
  <c r="Z1125" i="11"/>
  <c r="Z1126" i="11"/>
  <c r="Z1127" i="11"/>
  <c r="Z1128" i="11"/>
  <c r="Z1129" i="11"/>
  <c r="Z1130" i="11"/>
  <c r="Z1131" i="11"/>
  <c r="Z1132" i="11"/>
  <c r="Z1133" i="11"/>
  <c r="Z1134" i="11"/>
  <c r="Z1135" i="11"/>
  <c r="Z1136" i="11"/>
  <c r="Z1137" i="11"/>
  <c r="Z1138" i="11"/>
  <c r="Z1139" i="11"/>
  <c r="Z1140" i="11"/>
  <c r="Z1141" i="11"/>
  <c r="Z1142" i="11"/>
  <c r="Z1143" i="11"/>
  <c r="Z1144" i="11"/>
  <c r="Z1145" i="11"/>
  <c r="Z1146" i="11"/>
  <c r="Z1147" i="11"/>
  <c r="Z1148" i="11"/>
  <c r="Z1149" i="11"/>
  <c r="Z1150" i="11"/>
  <c r="Z1151" i="11"/>
  <c r="Z1152" i="11"/>
  <c r="Z1153" i="11"/>
  <c r="Z1154" i="11"/>
  <c r="Z1155" i="11"/>
  <c r="Z1156" i="11"/>
  <c r="Z1157" i="11"/>
  <c r="Z1158" i="11"/>
  <c r="Z1159" i="11"/>
  <c r="Z1160" i="11"/>
  <c r="Z1161" i="11"/>
  <c r="Z1162" i="11"/>
  <c r="Z1163" i="11"/>
  <c r="Z1164" i="11"/>
  <c r="Z1165" i="11"/>
  <c r="Z1166" i="11"/>
  <c r="Z1167" i="11"/>
  <c r="Z1168" i="11"/>
  <c r="Z1169" i="11"/>
  <c r="Z1170" i="11"/>
  <c r="Z1171" i="11"/>
  <c r="Z1172" i="11"/>
  <c r="Z1173" i="11"/>
  <c r="Z1174" i="11"/>
  <c r="Z1175" i="11"/>
  <c r="Z1176" i="11"/>
  <c r="Z1177" i="11"/>
  <c r="Z1178" i="11"/>
  <c r="Z1179" i="11"/>
  <c r="Z1180" i="11"/>
  <c r="Z1181" i="11"/>
  <c r="Z1182" i="11"/>
  <c r="Z1183" i="11"/>
  <c r="Z1184" i="11"/>
  <c r="Z1185" i="11"/>
  <c r="Z1186" i="11"/>
  <c r="Z1187" i="11"/>
  <c r="Z1188" i="11"/>
  <c r="Z1189" i="11"/>
  <c r="Z1190" i="11"/>
  <c r="Z1191" i="11"/>
  <c r="Z1192" i="11"/>
  <c r="Z1193" i="11"/>
  <c r="Z1194" i="11"/>
  <c r="Z1195" i="11"/>
  <c r="Z1196" i="11"/>
  <c r="Z1197" i="11"/>
  <c r="Z1198" i="11"/>
  <c r="Z1199" i="11"/>
  <c r="Z1200" i="11"/>
  <c r="Z1201" i="11"/>
  <c r="Z1202" i="11"/>
  <c r="Z1203" i="11"/>
  <c r="Z1204" i="11"/>
  <c r="Z1205" i="11"/>
  <c r="Z1206" i="11"/>
  <c r="Z1207" i="11"/>
  <c r="Z1208" i="11"/>
  <c r="Z1209" i="11"/>
  <c r="Z1210" i="11"/>
  <c r="Z1211" i="11"/>
  <c r="Z1212" i="11"/>
  <c r="Z1213" i="11"/>
  <c r="Z1214" i="11"/>
  <c r="Z1215" i="11"/>
  <c r="Z1216" i="11"/>
  <c r="Z1217" i="11"/>
  <c r="Z1218" i="11"/>
  <c r="Z1219" i="11"/>
  <c r="Z1220" i="11"/>
  <c r="Z1221" i="11"/>
  <c r="Z1222" i="11"/>
  <c r="Z1223" i="11"/>
  <c r="Z1224" i="11"/>
  <c r="Z1225" i="11"/>
  <c r="Z1226" i="11"/>
  <c r="Z1227" i="11"/>
  <c r="Z1228" i="11"/>
  <c r="Z1229" i="11"/>
  <c r="Z1230" i="11"/>
  <c r="Z1231" i="11"/>
  <c r="Z1232" i="11"/>
  <c r="Z1233" i="11"/>
  <c r="Z1234" i="11"/>
  <c r="Z1235" i="11"/>
  <c r="Z1236" i="11"/>
  <c r="Z1237" i="11"/>
  <c r="Z1238" i="11"/>
  <c r="Z1239" i="11"/>
  <c r="Z1240" i="11"/>
  <c r="Z1241" i="11"/>
  <c r="Z1242" i="11"/>
  <c r="Z1243" i="11"/>
  <c r="Z1244" i="11"/>
  <c r="Z1245" i="11"/>
  <c r="Z1246" i="11"/>
  <c r="Z1247" i="11"/>
  <c r="Z1248" i="11"/>
  <c r="Z1249" i="11"/>
  <c r="Z1250" i="11"/>
  <c r="Z1251" i="11"/>
  <c r="Z1252" i="11"/>
  <c r="Z1253" i="11"/>
  <c r="Z1254" i="11"/>
  <c r="Z1255" i="11"/>
  <c r="Z1256" i="11"/>
  <c r="Z1257" i="11"/>
  <c r="Z1258" i="11"/>
  <c r="Z1259" i="11"/>
  <c r="Z1260" i="11"/>
  <c r="Z1261" i="11"/>
  <c r="Z1262" i="11"/>
  <c r="Z1263" i="11"/>
  <c r="Z1264" i="11"/>
  <c r="Z1265" i="11"/>
  <c r="Z1266" i="11"/>
  <c r="Z1267" i="11"/>
  <c r="Z1268" i="11"/>
  <c r="Z1269" i="11"/>
  <c r="Z1270" i="11"/>
  <c r="Z1271" i="11"/>
  <c r="Z1272" i="11"/>
  <c r="Z1273" i="11"/>
  <c r="Z1274" i="11"/>
  <c r="Z1275" i="11"/>
  <c r="Z1276" i="11"/>
  <c r="Z1277" i="11"/>
  <c r="Z1278" i="11"/>
  <c r="Z1279" i="11"/>
  <c r="Z1280" i="11"/>
  <c r="Z1281" i="11"/>
  <c r="Z1282" i="11"/>
  <c r="Z1283" i="11"/>
  <c r="Z1284" i="11"/>
  <c r="Z1285" i="11"/>
  <c r="Z1286" i="11"/>
  <c r="Z1287" i="11"/>
  <c r="Z1288" i="11"/>
  <c r="Z1289" i="11"/>
  <c r="Z1290" i="11"/>
  <c r="Z1291" i="11"/>
  <c r="Z1292" i="11"/>
  <c r="Z1293" i="11"/>
  <c r="Z1294" i="11"/>
  <c r="Z1295" i="11"/>
  <c r="Z1296" i="11"/>
  <c r="Z1297" i="11"/>
  <c r="Z1298" i="11"/>
  <c r="Z1299" i="11"/>
  <c r="Z1300" i="11"/>
  <c r="Z1301" i="11"/>
  <c r="Z1302" i="11"/>
  <c r="Z1303" i="11"/>
  <c r="Z1304" i="11"/>
  <c r="Z1305" i="11"/>
  <c r="Z1306" i="11"/>
  <c r="Z1307" i="11"/>
  <c r="Z1308" i="11"/>
  <c r="Z1309" i="11"/>
  <c r="Z1310" i="11"/>
  <c r="Z1311" i="11"/>
  <c r="Z1312" i="11"/>
  <c r="Z1313" i="11"/>
  <c r="Z1314" i="11"/>
  <c r="Z1315" i="11"/>
  <c r="Z1316" i="11"/>
  <c r="Z1317" i="11"/>
  <c r="Z1318" i="11"/>
  <c r="Z1319" i="11"/>
  <c r="Z1320" i="11"/>
  <c r="Z1321" i="11"/>
  <c r="Z1322" i="11"/>
  <c r="Z1323" i="11"/>
  <c r="Z1324" i="11"/>
  <c r="Z1325" i="11"/>
  <c r="Z1326" i="11"/>
  <c r="Z1327" i="11"/>
  <c r="Z1328" i="11"/>
  <c r="Z1329" i="11"/>
  <c r="Z1330" i="11"/>
  <c r="Z1331" i="11"/>
  <c r="Z1332" i="11"/>
  <c r="Z1333" i="11"/>
  <c r="Z1334" i="11"/>
  <c r="Z1335" i="11"/>
  <c r="Z1336" i="11"/>
  <c r="Z1337" i="11"/>
  <c r="Z1338" i="11"/>
  <c r="Z1339" i="11"/>
  <c r="Z1340" i="11"/>
  <c r="Z1341" i="11"/>
  <c r="Z1342" i="11"/>
  <c r="Z1343" i="11"/>
  <c r="Z1344" i="11"/>
  <c r="Z1345" i="11"/>
  <c r="Z1346" i="11"/>
  <c r="Z1347" i="11"/>
  <c r="Z1348" i="11"/>
  <c r="Z1349" i="11"/>
  <c r="Z1350" i="11"/>
  <c r="Z1351" i="11"/>
  <c r="Z1352" i="11"/>
  <c r="Z1353" i="11"/>
  <c r="Z1354" i="11"/>
  <c r="Z1355" i="11"/>
  <c r="Z1356" i="11"/>
  <c r="Z1357" i="11"/>
  <c r="Z1358" i="11"/>
  <c r="Z1359" i="11"/>
  <c r="Z1360" i="11"/>
  <c r="Z1361" i="11"/>
  <c r="Z1362" i="11"/>
  <c r="Z1363" i="11"/>
  <c r="Z1364" i="11"/>
  <c r="Z1365" i="11"/>
  <c r="Z1366" i="11"/>
  <c r="Z1367" i="11"/>
  <c r="Z1368" i="11"/>
  <c r="Z1369" i="11"/>
  <c r="Z1370" i="11"/>
  <c r="Z1371" i="11"/>
  <c r="Z1372" i="11"/>
  <c r="Z1373" i="11"/>
  <c r="Z1374" i="11"/>
  <c r="Z1375" i="11"/>
  <c r="Z1376" i="11"/>
  <c r="Z1377" i="11"/>
  <c r="Z1378" i="11"/>
  <c r="Z1379" i="11"/>
  <c r="Z1380" i="11"/>
  <c r="Z1381" i="11"/>
  <c r="Z1382" i="11"/>
  <c r="Z1383" i="11"/>
  <c r="Z1384" i="11"/>
  <c r="Z1385" i="11"/>
  <c r="Z1386" i="11"/>
  <c r="Z1387" i="11"/>
  <c r="Z1388" i="11"/>
  <c r="Z1389" i="11"/>
  <c r="Z1390" i="11"/>
  <c r="Z1391" i="11"/>
  <c r="Z1392" i="11"/>
  <c r="Z1393" i="11"/>
  <c r="Z1394" i="11"/>
  <c r="Z1395" i="11"/>
  <c r="Z1396" i="11"/>
  <c r="Z1397" i="11"/>
  <c r="Z1398" i="11"/>
  <c r="Z1399" i="11"/>
  <c r="Z1400" i="11"/>
  <c r="Z1401" i="11"/>
  <c r="Z1402" i="11"/>
  <c r="Z1403" i="11"/>
  <c r="Z1404" i="11"/>
  <c r="Z1405" i="11"/>
  <c r="Z1406" i="11"/>
  <c r="Z1407" i="11"/>
  <c r="Z1408" i="11"/>
  <c r="Z1409" i="11"/>
  <c r="Z1410" i="11"/>
  <c r="Z1411" i="11"/>
  <c r="Z1412" i="11"/>
  <c r="Z1413" i="11"/>
  <c r="Z1414" i="11"/>
  <c r="Z1415" i="11"/>
  <c r="Z1416" i="11"/>
  <c r="Z1417" i="11"/>
  <c r="Z1418" i="11"/>
  <c r="Z1419" i="11"/>
  <c r="Z1420" i="11"/>
  <c r="Z1421" i="11"/>
  <c r="Z1422" i="11"/>
  <c r="Z1423" i="11"/>
  <c r="Z1424" i="11"/>
  <c r="Z1425" i="11"/>
  <c r="Z1426" i="11"/>
  <c r="Z1427" i="11"/>
  <c r="Z1428" i="11"/>
  <c r="Z1429" i="11"/>
  <c r="Z1430" i="11"/>
  <c r="Z1431" i="11"/>
  <c r="Z1432" i="11"/>
  <c r="Z1433" i="11"/>
  <c r="Z1434" i="11"/>
  <c r="Z1435" i="11"/>
  <c r="Z1436" i="11"/>
  <c r="Z1437" i="11"/>
  <c r="Z1438" i="11"/>
  <c r="Z1439" i="11"/>
  <c r="Z1440" i="11"/>
  <c r="Z1441" i="11"/>
  <c r="Z1442" i="11"/>
  <c r="Z1443" i="11"/>
  <c r="Z1444" i="11"/>
  <c r="Z1445" i="11"/>
  <c r="Z1446" i="11"/>
  <c r="Z1447" i="11"/>
  <c r="Z1448" i="11"/>
  <c r="Z1449" i="11"/>
  <c r="Z1450" i="11"/>
  <c r="Z1451" i="11"/>
  <c r="Z1452" i="11"/>
  <c r="Z1453" i="11"/>
  <c r="Z1454" i="11"/>
  <c r="Z1455" i="11"/>
  <c r="Z1456" i="11"/>
  <c r="Z1457" i="11"/>
  <c r="Z1458" i="11"/>
  <c r="Z1459" i="11"/>
  <c r="Z1460" i="11"/>
  <c r="Z1461" i="11"/>
  <c r="Z1462" i="11"/>
  <c r="Z1463" i="11"/>
  <c r="Z1464" i="11"/>
  <c r="Z1465" i="11"/>
  <c r="Z1466" i="11"/>
  <c r="Z1467" i="11"/>
  <c r="Z1468" i="11"/>
  <c r="Z1469" i="11"/>
  <c r="Z1470" i="11"/>
  <c r="Z1471" i="11"/>
  <c r="Z1472" i="11"/>
  <c r="Z1473" i="11"/>
  <c r="Z1474" i="11"/>
  <c r="Z1475" i="11"/>
  <c r="Z1476" i="11"/>
  <c r="Z1477" i="11"/>
  <c r="Z1478" i="11"/>
  <c r="Z1479" i="11"/>
  <c r="Z1480" i="11"/>
  <c r="Z1481" i="11"/>
  <c r="Z1482" i="11"/>
  <c r="Z1483" i="11"/>
  <c r="Z1484" i="11"/>
  <c r="Z1485" i="11"/>
  <c r="Z1486" i="11"/>
  <c r="Z1487" i="11"/>
  <c r="Z1488" i="11"/>
  <c r="Z1489" i="11"/>
  <c r="Z1490" i="11"/>
  <c r="Z1491" i="11"/>
  <c r="Z1492" i="11"/>
  <c r="Z1493" i="11"/>
  <c r="Z1494" i="11"/>
  <c r="Z1495" i="11"/>
  <c r="Z1496" i="11"/>
  <c r="Z1497" i="11"/>
  <c r="Z1498" i="11"/>
  <c r="Z1499" i="11"/>
  <c r="Z1500" i="11"/>
  <c r="Z1501" i="11"/>
  <c r="Z1502" i="11"/>
  <c r="Z1503" i="11"/>
  <c r="Z1504" i="11"/>
  <c r="Z1505" i="11"/>
  <c r="Z1506" i="11"/>
  <c r="Z1507" i="11"/>
  <c r="Z1508" i="11"/>
  <c r="Z1509" i="11"/>
  <c r="Z1510" i="11"/>
  <c r="Z1511" i="11"/>
  <c r="Z1512" i="11"/>
  <c r="Z1513" i="11"/>
  <c r="Z1514" i="11"/>
  <c r="Z1515" i="11"/>
  <c r="Z1516" i="11"/>
  <c r="Z1517" i="11"/>
  <c r="Z1518" i="11"/>
  <c r="Z1519" i="11"/>
  <c r="Z1520" i="11"/>
  <c r="Z1521" i="11"/>
  <c r="Z1522" i="11"/>
  <c r="Z1523" i="11"/>
  <c r="Z1524" i="11"/>
  <c r="Z1525" i="11"/>
  <c r="Z1526" i="11"/>
  <c r="Z1527" i="11"/>
  <c r="Z1528" i="11"/>
  <c r="Z1529" i="11"/>
  <c r="Z1530" i="11"/>
  <c r="Z1531" i="11"/>
  <c r="Z1532" i="11"/>
  <c r="Z1533" i="11"/>
  <c r="Z1534" i="11"/>
  <c r="Z1535" i="11"/>
  <c r="Z1536" i="11"/>
  <c r="Z1537" i="11"/>
  <c r="Z1538" i="11"/>
  <c r="Z1539" i="11"/>
  <c r="Z1540" i="11"/>
  <c r="Z1541" i="11"/>
  <c r="Z1542" i="11"/>
  <c r="Z1543" i="11"/>
  <c r="Z1544" i="11"/>
  <c r="Z1545" i="11"/>
  <c r="Z1546" i="11"/>
  <c r="Z1547" i="11"/>
  <c r="Z1548" i="11"/>
  <c r="Z1549" i="11"/>
  <c r="Z1550" i="11"/>
  <c r="Z1551" i="11"/>
  <c r="Z1552" i="11"/>
  <c r="Z1553" i="11"/>
  <c r="Z1554" i="11"/>
  <c r="Z1555" i="11"/>
  <c r="Z1556" i="11"/>
  <c r="Z1557" i="11"/>
  <c r="Z1558" i="11"/>
  <c r="Z1559" i="11"/>
  <c r="Z1560" i="11"/>
  <c r="Z1561" i="11"/>
  <c r="Z1562" i="11"/>
  <c r="Z1563" i="11"/>
  <c r="Z1564" i="11"/>
  <c r="Z1565" i="11"/>
  <c r="Z1566" i="11"/>
  <c r="Z1567" i="11"/>
  <c r="Z1568" i="11"/>
  <c r="Z1569" i="11"/>
  <c r="Z1570" i="11"/>
  <c r="Z1571" i="11"/>
  <c r="Z1572" i="11"/>
  <c r="Z1573" i="11"/>
  <c r="Z1574" i="11"/>
  <c r="Z1575" i="11"/>
  <c r="Z1576" i="11"/>
  <c r="Z1577" i="11"/>
  <c r="Z1578" i="11"/>
  <c r="Z1579" i="11"/>
  <c r="Z1580" i="11"/>
  <c r="Z1581" i="11"/>
  <c r="Z1582" i="11"/>
  <c r="Z1583" i="11"/>
  <c r="Z1584" i="11"/>
  <c r="Z1585" i="11"/>
  <c r="Z1586" i="11"/>
  <c r="Z1587" i="11"/>
  <c r="Z1588" i="11"/>
  <c r="Z1589" i="11"/>
  <c r="Z1590" i="11"/>
  <c r="Z1591" i="11"/>
  <c r="Z1592" i="11"/>
  <c r="Z1593" i="11"/>
  <c r="Z1594" i="11"/>
  <c r="Z1595" i="11"/>
  <c r="Z1596" i="11"/>
  <c r="Z1597" i="11"/>
  <c r="Z1598" i="11"/>
  <c r="Z1599" i="11"/>
  <c r="Z1600" i="11"/>
  <c r="Z1601" i="11"/>
  <c r="Z1602" i="11"/>
  <c r="Z1603" i="11"/>
  <c r="Z1604" i="11"/>
  <c r="Z1605" i="11"/>
  <c r="Z1606" i="11"/>
  <c r="Z1607" i="11"/>
  <c r="Z1608" i="11"/>
  <c r="Z1609" i="11"/>
  <c r="Z1610" i="11"/>
  <c r="Z1611" i="11"/>
  <c r="Z1612" i="11"/>
  <c r="Z1613" i="11"/>
  <c r="Z1614" i="11"/>
  <c r="Z1615" i="11"/>
  <c r="Z1616" i="11"/>
  <c r="Z1617" i="11"/>
  <c r="Z1618" i="11"/>
  <c r="Z1619" i="11"/>
  <c r="Z1620" i="11"/>
  <c r="Z1621" i="11"/>
  <c r="Z1622" i="11"/>
  <c r="Z1623" i="11"/>
  <c r="Z1624" i="11"/>
  <c r="Z1625" i="11"/>
  <c r="Z1626" i="11"/>
  <c r="Z1627" i="11"/>
  <c r="Z1628" i="11"/>
  <c r="Z1629" i="11"/>
  <c r="Z1630" i="11"/>
  <c r="Z1631" i="11"/>
  <c r="Z1632" i="11"/>
  <c r="Z1633" i="11"/>
  <c r="Z1634" i="11"/>
  <c r="Z1635" i="11"/>
  <c r="Z1636" i="11"/>
  <c r="Z1637" i="11"/>
  <c r="Z1638" i="11"/>
  <c r="Z1639" i="11"/>
  <c r="Z1640" i="11"/>
  <c r="Z1641" i="11"/>
  <c r="Z1642" i="11"/>
  <c r="Z1643" i="11"/>
  <c r="Z1644" i="11"/>
  <c r="Z1645" i="11"/>
  <c r="Z1646" i="11"/>
  <c r="Z1647" i="11"/>
  <c r="Z1648" i="11"/>
  <c r="Z1649" i="11"/>
  <c r="Z1650" i="11"/>
  <c r="Z1651" i="11"/>
  <c r="Z1652" i="11"/>
  <c r="Z1653" i="11"/>
  <c r="Z1654" i="11"/>
  <c r="Z1655" i="11"/>
  <c r="Z1656" i="11"/>
  <c r="Z1657" i="11"/>
  <c r="Z1658" i="11"/>
  <c r="Z1659" i="11"/>
  <c r="Z1660" i="11"/>
  <c r="Z1661" i="11"/>
  <c r="Z1662" i="11"/>
  <c r="Z1663" i="11"/>
  <c r="Z1664" i="11"/>
  <c r="Z1665" i="11"/>
  <c r="Z1666" i="11"/>
  <c r="Z1667" i="11"/>
  <c r="Z1668" i="11"/>
  <c r="Z1669" i="11"/>
  <c r="Z1670" i="11"/>
  <c r="Z1671" i="11"/>
  <c r="Z1672" i="11"/>
  <c r="Z1673" i="11"/>
  <c r="Z1674" i="11"/>
  <c r="Z1675" i="11"/>
  <c r="Z1676" i="11"/>
  <c r="Z1677" i="11"/>
  <c r="Z1678" i="11"/>
  <c r="Z1679" i="11"/>
  <c r="Z1680" i="11"/>
  <c r="Z1681" i="11"/>
  <c r="Z1682" i="11"/>
  <c r="Z1683" i="11"/>
  <c r="Z1684" i="11"/>
  <c r="Z1685" i="11"/>
  <c r="Z1686" i="11"/>
  <c r="Z1687" i="11"/>
  <c r="Z1688" i="11"/>
  <c r="Z1689" i="11"/>
  <c r="Z1690" i="11"/>
  <c r="Z1691" i="11"/>
  <c r="Z1692" i="11"/>
  <c r="Z1693" i="11"/>
  <c r="Z1694" i="11"/>
  <c r="Z1695" i="11"/>
  <c r="Z1696" i="11"/>
  <c r="Z1697" i="11"/>
  <c r="Z1698" i="11"/>
  <c r="Z1699" i="11"/>
  <c r="Z1700" i="11"/>
  <c r="Z1701" i="11"/>
  <c r="Z1702" i="11"/>
  <c r="Z1703" i="11"/>
  <c r="Z1704" i="11"/>
  <c r="Z1705" i="11"/>
  <c r="Z1706" i="11"/>
  <c r="Z1707" i="11"/>
  <c r="Z1708" i="11"/>
  <c r="Z1709" i="11"/>
  <c r="Z1710" i="11"/>
  <c r="Z1711" i="11"/>
  <c r="Z1712" i="11"/>
  <c r="Z1713" i="11"/>
  <c r="Z1714" i="11"/>
  <c r="Z1715" i="11"/>
  <c r="Z1716" i="11"/>
  <c r="Z1717" i="11"/>
  <c r="Z1718" i="11"/>
  <c r="Z1719" i="11"/>
  <c r="Z1720" i="11"/>
  <c r="Z1721" i="11"/>
  <c r="Z1722" i="11"/>
  <c r="Z1723" i="11"/>
  <c r="Z1724" i="11"/>
  <c r="Z1725" i="11"/>
  <c r="Z1726" i="11"/>
  <c r="Z1727" i="11"/>
  <c r="Z1728" i="11"/>
  <c r="Z1729" i="11"/>
  <c r="Z1730" i="11"/>
  <c r="Z1731" i="11"/>
  <c r="Z1732" i="11"/>
  <c r="Z1733" i="11"/>
  <c r="Z1734" i="11"/>
  <c r="Z1735" i="11"/>
  <c r="Z1736" i="11"/>
  <c r="Z1737" i="11"/>
  <c r="Z1738" i="11"/>
  <c r="Z1739" i="11"/>
  <c r="Z1740" i="11"/>
  <c r="Z1741" i="11"/>
  <c r="Z1742" i="11"/>
  <c r="Z1743" i="11"/>
  <c r="Z1744" i="11"/>
  <c r="Z1745" i="11"/>
  <c r="Z1746" i="11"/>
  <c r="Z1747" i="11"/>
  <c r="Z1748" i="11"/>
  <c r="Z1749" i="11"/>
  <c r="Z1750" i="11"/>
  <c r="Z1751" i="11"/>
  <c r="Z1752" i="11"/>
  <c r="Z1753" i="11"/>
  <c r="Z1754" i="11"/>
  <c r="Z1755" i="11"/>
  <c r="Z1756" i="11"/>
  <c r="Z1757" i="11"/>
  <c r="Z1758" i="11"/>
  <c r="Z1759" i="11"/>
  <c r="Z1760" i="11"/>
  <c r="Z1761" i="11"/>
  <c r="Z1762" i="11"/>
  <c r="Z1763" i="11"/>
  <c r="Z1764" i="11"/>
  <c r="Z1765" i="11"/>
  <c r="Z1766" i="11"/>
  <c r="Z1767" i="11"/>
  <c r="Z1768" i="11"/>
  <c r="Z1769" i="11"/>
  <c r="Z1770" i="11"/>
  <c r="Z1771" i="11"/>
  <c r="Z1772" i="11"/>
  <c r="Z1773" i="11"/>
  <c r="Z1774" i="11"/>
  <c r="Z1775" i="11"/>
  <c r="Z1776" i="11"/>
  <c r="Z1777" i="11"/>
  <c r="Z1778" i="11"/>
  <c r="Z1779" i="11"/>
  <c r="Z1780" i="11"/>
  <c r="Z1781" i="11"/>
  <c r="Z1782" i="11"/>
  <c r="Z1783" i="11"/>
  <c r="Z1784" i="11"/>
  <c r="Z1785" i="11"/>
  <c r="Z1786" i="11"/>
  <c r="Z1787" i="11"/>
  <c r="Z1788" i="11"/>
  <c r="Z1789" i="11"/>
  <c r="Z1790" i="11"/>
  <c r="Z1791" i="11"/>
  <c r="Z1792" i="11"/>
  <c r="Z1793" i="11"/>
  <c r="Z1794" i="11"/>
  <c r="Z1795" i="11"/>
  <c r="Z1796" i="11"/>
  <c r="Z1797" i="11"/>
  <c r="Z1798" i="11"/>
  <c r="Z1799" i="11"/>
  <c r="Z1800" i="11"/>
  <c r="Z1801" i="11"/>
  <c r="Z1802" i="11"/>
  <c r="Z1803" i="11"/>
  <c r="Z1804" i="11"/>
  <c r="Z1805" i="11"/>
  <c r="Z1806" i="11"/>
  <c r="Z1807" i="11"/>
  <c r="Z1808" i="11"/>
  <c r="Z1809" i="11"/>
  <c r="Z1810" i="11"/>
  <c r="Z1811" i="11"/>
  <c r="Z1812" i="11"/>
  <c r="Z1813" i="11"/>
  <c r="Z1814" i="11"/>
  <c r="Z1815" i="11"/>
  <c r="Z1816" i="11"/>
  <c r="Z1817" i="11"/>
  <c r="Z1818" i="11"/>
  <c r="Z1819" i="11"/>
  <c r="Z1820" i="11"/>
  <c r="Z1821" i="11"/>
  <c r="Z1822" i="11"/>
  <c r="Z1823" i="11"/>
  <c r="Z1824" i="11"/>
  <c r="Z1825" i="11"/>
  <c r="Z1826" i="11"/>
  <c r="Z1827" i="11"/>
  <c r="Z1828" i="11"/>
  <c r="Z1829" i="11"/>
  <c r="Z1830" i="11"/>
  <c r="Z1831" i="11"/>
  <c r="Z1832" i="11"/>
  <c r="Z1833" i="11"/>
  <c r="Z1834" i="11"/>
  <c r="Z1835" i="11"/>
  <c r="Z1836" i="11"/>
  <c r="Z1837" i="11"/>
  <c r="Z1838" i="11"/>
  <c r="Z1839" i="11"/>
  <c r="Z1840" i="11"/>
  <c r="Z1841" i="11"/>
  <c r="Z1842" i="11"/>
  <c r="Z1843" i="11"/>
  <c r="Z1844" i="11"/>
  <c r="Z1845" i="11"/>
  <c r="Z1846" i="11"/>
  <c r="Z1847" i="11"/>
  <c r="Z1848" i="11"/>
  <c r="Z1849" i="11"/>
  <c r="Z1850" i="11"/>
  <c r="Z1851" i="11"/>
  <c r="Z1852" i="11"/>
  <c r="Z1853" i="11"/>
  <c r="Z1854" i="11"/>
  <c r="Z1855" i="11"/>
  <c r="Z1856" i="11"/>
  <c r="Z1857" i="11"/>
  <c r="Z1858" i="11"/>
  <c r="Z1859" i="11"/>
  <c r="Z1860" i="11"/>
  <c r="Z1861" i="11"/>
  <c r="Z1862" i="11"/>
  <c r="Z1863" i="11"/>
  <c r="Z1864" i="11"/>
  <c r="Z1865" i="11"/>
  <c r="Z1866" i="11"/>
  <c r="Z1867" i="11"/>
  <c r="Z1868" i="11"/>
  <c r="Z1869" i="11"/>
  <c r="Z1870" i="11"/>
  <c r="Z1871" i="11"/>
  <c r="Z1872" i="11"/>
  <c r="Z1873" i="11"/>
  <c r="Z1874" i="11"/>
  <c r="Z1875" i="11"/>
  <c r="Z1876" i="11"/>
  <c r="Z1877" i="11"/>
  <c r="Z1878" i="11"/>
  <c r="Z1879" i="11"/>
  <c r="Z1880" i="11"/>
  <c r="Z1881" i="11"/>
  <c r="Z1882" i="11"/>
  <c r="Z1883" i="11"/>
  <c r="Z1884" i="11"/>
  <c r="Z1885" i="11"/>
  <c r="Z1886" i="11"/>
  <c r="Z1887" i="11"/>
  <c r="Z1888" i="11"/>
  <c r="Z1889" i="11"/>
  <c r="Z1890" i="11"/>
  <c r="Z1891" i="11"/>
  <c r="Z1892" i="11"/>
  <c r="Z1893" i="11"/>
  <c r="Z1894" i="11"/>
  <c r="Z1895" i="11"/>
  <c r="Z1896" i="11"/>
  <c r="Z1897" i="11"/>
  <c r="Z1898" i="11"/>
  <c r="Z1899" i="11"/>
  <c r="Z1900" i="11"/>
  <c r="Z1901" i="11"/>
  <c r="Z1902" i="11"/>
  <c r="Z1903" i="11"/>
  <c r="Z1904" i="11"/>
  <c r="Z1905" i="11"/>
  <c r="Z1906" i="11"/>
  <c r="Z1907" i="11"/>
  <c r="Z1908" i="11"/>
  <c r="Z1909" i="11"/>
  <c r="Z1910" i="11"/>
  <c r="Z1911" i="11"/>
  <c r="Z1912" i="11"/>
  <c r="Z1913" i="11"/>
  <c r="Z1914" i="11"/>
  <c r="Z1915" i="11"/>
  <c r="Z1916" i="11"/>
  <c r="Z1917" i="11"/>
  <c r="Z1918" i="11"/>
  <c r="Z1919" i="11"/>
  <c r="Z1920" i="11"/>
  <c r="Z1921" i="11"/>
  <c r="Z1922" i="11"/>
  <c r="Z1923" i="11"/>
  <c r="Z1924" i="11"/>
  <c r="Z1925" i="11"/>
  <c r="Z1926" i="11"/>
  <c r="Z1927" i="11"/>
  <c r="Z1928" i="11"/>
  <c r="Z1929" i="11"/>
  <c r="Z1930" i="11"/>
  <c r="Z1931" i="11"/>
  <c r="Z1932" i="11"/>
  <c r="Z1933" i="11"/>
  <c r="Z1934" i="11"/>
  <c r="Z1935" i="11"/>
  <c r="Z1936" i="11"/>
  <c r="Z1937" i="11"/>
  <c r="Z1938" i="11"/>
  <c r="Z1939" i="11"/>
  <c r="Z1940" i="11"/>
  <c r="Z1941" i="11"/>
  <c r="Z1942" i="11"/>
  <c r="Z1943" i="11"/>
  <c r="Z1944" i="11"/>
  <c r="Z1945" i="11"/>
  <c r="Z1946" i="11"/>
  <c r="Z1947" i="11"/>
  <c r="Z1948" i="11"/>
  <c r="Z1949" i="11"/>
  <c r="Z1950" i="11"/>
  <c r="Z1951" i="11"/>
  <c r="Z1952" i="11"/>
  <c r="Z1953" i="11"/>
  <c r="Z1954" i="11"/>
  <c r="Z1955" i="11"/>
  <c r="Z1956" i="11"/>
  <c r="Z1957" i="11"/>
  <c r="Z1958" i="11"/>
  <c r="Z1959" i="11"/>
  <c r="Z1960" i="11"/>
  <c r="Z1961" i="11"/>
  <c r="Z1962" i="11"/>
  <c r="Z1963" i="11"/>
  <c r="Z1964" i="11"/>
  <c r="Z1965" i="11"/>
  <c r="Z1966" i="11"/>
  <c r="Z1967" i="11"/>
  <c r="Z1968" i="11"/>
  <c r="Z1969" i="11"/>
  <c r="Z1970" i="11"/>
  <c r="Z1971" i="11"/>
  <c r="Z1972" i="11"/>
  <c r="Z1973" i="11"/>
  <c r="Z1974" i="11"/>
  <c r="Z1975" i="11"/>
  <c r="Z1976" i="11"/>
  <c r="Z1977" i="11"/>
  <c r="Z1978" i="11"/>
  <c r="Z1979" i="11"/>
  <c r="Z1980" i="11"/>
  <c r="Z1981" i="11"/>
  <c r="Z1982" i="11"/>
  <c r="Z1983" i="11"/>
  <c r="Z1984" i="11"/>
  <c r="Z1985" i="11"/>
  <c r="Z1986" i="11"/>
  <c r="Z1987" i="11"/>
  <c r="Z1988" i="11"/>
  <c r="Z1989" i="11"/>
  <c r="Z1990" i="11"/>
  <c r="Z1991" i="11"/>
  <c r="Z1992" i="11"/>
  <c r="Z1993" i="11"/>
  <c r="Z1994" i="11"/>
  <c r="Z1995" i="11"/>
  <c r="Z1996" i="11"/>
  <c r="Z1997" i="11"/>
  <c r="Z1998" i="11"/>
  <c r="Z1999" i="11"/>
  <c r="Z2000" i="11"/>
  <c r="Z2001" i="11"/>
  <c r="Z2002" i="11"/>
  <c r="Z2003" i="11"/>
  <c r="Z2004" i="11"/>
  <c r="Z2005" i="11"/>
  <c r="Z2006" i="11"/>
  <c r="Z2007" i="11"/>
  <c r="Z2008" i="11"/>
  <c r="Z2009" i="11"/>
  <c r="Z2010" i="11"/>
  <c r="Z2011" i="11"/>
  <c r="Z2012" i="11"/>
  <c r="Z2013" i="11"/>
  <c r="Z2014" i="11"/>
  <c r="Z2015" i="11"/>
  <c r="Z2016" i="11"/>
  <c r="Z2017" i="11"/>
  <c r="Z2018" i="11"/>
  <c r="Z2019" i="11"/>
  <c r="Z2020" i="11"/>
  <c r="Z2021" i="11"/>
  <c r="Z2022" i="11"/>
  <c r="Z2023" i="11"/>
  <c r="Z2024" i="11"/>
  <c r="Z2025" i="11"/>
  <c r="Z2026" i="11"/>
  <c r="Z2027" i="11"/>
  <c r="Z2028" i="11"/>
  <c r="Z2029" i="11"/>
  <c r="Z2030" i="11"/>
  <c r="Z2031" i="11"/>
  <c r="Z2032" i="11"/>
  <c r="Z2033" i="11"/>
  <c r="Z2034" i="11"/>
  <c r="Z2035" i="11"/>
  <c r="Z2036" i="11"/>
  <c r="Z2037" i="11"/>
  <c r="Z2038" i="11"/>
  <c r="Z2039" i="11"/>
  <c r="Z2040" i="11"/>
  <c r="Z2041" i="11"/>
  <c r="Z2042" i="11"/>
  <c r="Z2043" i="11"/>
  <c r="Z2044" i="11"/>
  <c r="Z2045" i="11"/>
  <c r="Z2046" i="11"/>
  <c r="Z2047" i="11"/>
  <c r="Z2048" i="11"/>
  <c r="Z2049" i="11"/>
  <c r="Z2050" i="11"/>
  <c r="Z2051" i="11"/>
  <c r="Z2052" i="11"/>
  <c r="Z2053" i="11"/>
  <c r="Z2054" i="11"/>
  <c r="Z2055" i="11"/>
  <c r="Z2056" i="11"/>
  <c r="Z2057" i="11"/>
  <c r="Z2058" i="11"/>
  <c r="Z2059" i="11"/>
  <c r="Z2060" i="11"/>
  <c r="Z2061" i="11"/>
  <c r="Z2062" i="11"/>
  <c r="Z2063" i="11"/>
  <c r="Z2064" i="11"/>
  <c r="Z2065" i="11"/>
  <c r="Z2066" i="11"/>
  <c r="Z2067" i="11"/>
  <c r="Z2068" i="11"/>
  <c r="Z2069" i="11"/>
  <c r="Z2070" i="11"/>
  <c r="Z2071" i="11"/>
  <c r="Z2072" i="11"/>
  <c r="Z2073" i="11"/>
  <c r="Z2074" i="11"/>
  <c r="Z2075" i="11"/>
  <c r="Z2076" i="11"/>
  <c r="Z2077" i="11"/>
  <c r="Z2078" i="11"/>
  <c r="Z2079" i="11"/>
  <c r="Z2080" i="11"/>
  <c r="Z2081" i="11"/>
  <c r="Z2082" i="11"/>
  <c r="Z2083" i="11"/>
  <c r="Z2084" i="11"/>
  <c r="Z2085" i="11"/>
  <c r="Z2086" i="11"/>
  <c r="Z2087" i="11"/>
  <c r="Z2088" i="11"/>
  <c r="Z2089" i="11"/>
  <c r="Z2090" i="11"/>
  <c r="Z2091" i="11"/>
  <c r="Z2092" i="11"/>
  <c r="Z2093" i="11"/>
  <c r="Z2094" i="11"/>
  <c r="Z2095" i="11"/>
  <c r="Z2096" i="11"/>
  <c r="Z2097" i="11"/>
  <c r="Z2098" i="11"/>
  <c r="Z2099" i="11"/>
  <c r="Z2100" i="11"/>
  <c r="Z2101" i="11"/>
  <c r="Z2102" i="11"/>
  <c r="Z2103" i="11"/>
  <c r="Z2104" i="11"/>
  <c r="Z2105" i="11"/>
  <c r="Z2106" i="11"/>
  <c r="Z2107" i="11"/>
  <c r="Z2108" i="11"/>
  <c r="Z2109" i="11"/>
  <c r="Z2110" i="11"/>
  <c r="Z2111" i="11"/>
  <c r="Z2112" i="11"/>
  <c r="Z2113" i="11"/>
  <c r="Z2114" i="11"/>
  <c r="Z2115" i="11"/>
  <c r="Z2116" i="11"/>
  <c r="Z2117" i="11"/>
  <c r="Z2118" i="11"/>
  <c r="Z2119" i="11"/>
  <c r="Z2120" i="11"/>
  <c r="Z2121" i="11"/>
  <c r="Z2122" i="11"/>
  <c r="Z2123" i="11"/>
  <c r="Z2124" i="11"/>
  <c r="Z2125" i="11"/>
  <c r="Z2126" i="11"/>
  <c r="Z2127" i="11"/>
  <c r="Z2128" i="11"/>
  <c r="Z2129" i="11"/>
  <c r="Z2130" i="11"/>
  <c r="Z2131" i="11"/>
  <c r="Z2132" i="11"/>
  <c r="Z2133" i="11"/>
  <c r="Z2134" i="11"/>
  <c r="Z2135" i="11"/>
  <c r="Z2136" i="11"/>
  <c r="Z2137" i="11"/>
  <c r="Z2138" i="11"/>
  <c r="Z2139" i="11"/>
  <c r="Z2140" i="11"/>
  <c r="Z2141" i="11"/>
  <c r="Z2142" i="11"/>
  <c r="Z2143" i="11"/>
  <c r="Z2144" i="11"/>
  <c r="Z2145" i="11"/>
  <c r="Z2146" i="11"/>
  <c r="Z2147" i="11"/>
  <c r="Z2148" i="11"/>
  <c r="Z2149" i="11"/>
  <c r="Z2150" i="11"/>
  <c r="Z2151" i="11"/>
  <c r="Z2152" i="11"/>
  <c r="Z2153" i="11"/>
  <c r="Z2154" i="11"/>
  <c r="Z2155" i="11"/>
  <c r="Z2156" i="11"/>
  <c r="Z2157" i="11"/>
  <c r="Z2158" i="11"/>
  <c r="Z2159" i="11"/>
  <c r="Z2160" i="11"/>
  <c r="Z2161" i="11"/>
  <c r="Z2162" i="11"/>
  <c r="Z2163" i="11"/>
  <c r="Z2164" i="11"/>
  <c r="Z2165" i="11"/>
  <c r="Z2166" i="11"/>
  <c r="Z2167" i="11"/>
  <c r="Z2168" i="11"/>
  <c r="Z2169" i="11"/>
  <c r="Z2170" i="11"/>
  <c r="Z2171" i="11"/>
  <c r="Z2172" i="11"/>
  <c r="Z2173" i="11"/>
  <c r="Z2174" i="11"/>
  <c r="Z2175" i="11"/>
  <c r="Z2176" i="11"/>
  <c r="Z2177" i="11"/>
  <c r="Z2178" i="11"/>
  <c r="Z2179" i="11"/>
  <c r="Z2180" i="11"/>
  <c r="Z2181" i="11"/>
  <c r="Z2182" i="11"/>
  <c r="Z2183" i="11"/>
  <c r="Z2184" i="11"/>
  <c r="Z2185" i="11"/>
  <c r="Z2186" i="11"/>
  <c r="Z2187" i="11"/>
  <c r="Z2188" i="11"/>
  <c r="Z2189" i="11"/>
  <c r="Z2190" i="11"/>
  <c r="Z2191" i="11"/>
  <c r="Z2192" i="11"/>
  <c r="Z2193" i="11"/>
  <c r="Z2194" i="11"/>
  <c r="Z2195" i="11"/>
  <c r="Z2196" i="11"/>
  <c r="Z2197" i="11"/>
  <c r="Z2198" i="11"/>
  <c r="Z2199" i="11"/>
  <c r="Z2200" i="11"/>
  <c r="Z2201" i="11"/>
  <c r="Z2202" i="11"/>
  <c r="Z2203" i="11"/>
  <c r="Z2204" i="11"/>
  <c r="Z2205" i="11"/>
  <c r="Z2206" i="11"/>
  <c r="Z2207" i="11"/>
  <c r="Z2208" i="11"/>
  <c r="Z2209" i="11"/>
  <c r="Z2210" i="11"/>
  <c r="Z2211" i="11"/>
  <c r="Z2212" i="11"/>
  <c r="Z2213" i="11"/>
  <c r="Z2214" i="11"/>
  <c r="Z2215" i="11"/>
  <c r="Z2216" i="11"/>
  <c r="Z2217" i="11"/>
  <c r="Z2218" i="11"/>
  <c r="Z2219" i="11"/>
  <c r="Z2220" i="11"/>
  <c r="Z2221" i="11"/>
  <c r="Z2222" i="11"/>
  <c r="Z2223" i="11"/>
  <c r="Z2224" i="11"/>
  <c r="Z2225" i="11"/>
  <c r="Z2226" i="11"/>
  <c r="Y2" i="11"/>
  <c r="Y3" i="11"/>
  <c r="Y4" i="11"/>
  <c r="Y5" i="11"/>
  <c r="Y6" i="11"/>
  <c r="Y7" i="11"/>
  <c r="Y8" i="11"/>
  <c r="Y9" i="11"/>
  <c r="Y10" i="11"/>
  <c r="Y11" i="11"/>
  <c r="Y12" i="11"/>
  <c r="Y13" i="11"/>
  <c r="Y14" i="11"/>
  <c r="Y15" i="11"/>
  <c r="Y16" i="11"/>
  <c r="Y17" i="11"/>
  <c r="Y18" i="11"/>
  <c r="Y19" i="11"/>
  <c r="Y20" i="11"/>
  <c r="Y21" i="11"/>
  <c r="Y22" i="11"/>
  <c r="Y23" i="11"/>
  <c r="Y24" i="11"/>
  <c r="Y25" i="11"/>
  <c r="Y26" i="11"/>
  <c r="Y27" i="11"/>
  <c r="Y28" i="11"/>
  <c r="Y29" i="11"/>
  <c r="Y30" i="11"/>
  <c r="Y31" i="11"/>
  <c r="Y32" i="11"/>
  <c r="Y33" i="11"/>
  <c r="Y34" i="11"/>
  <c r="Y35" i="11"/>
  <c r="Y36" i="11"/>
  <c r="Y37" i="11"/>
  <c r="Y38" i="11"/>
  <c r="Y39" i="11"/>
  <c r="Y40" i="11"/>
  <c r="Y41" i="11"/>
  <c r="Y42" i="11"/>
  <c r="Y43" i="11"/>
  <c r="Y44" i="11"/>
  <c r="Y45" i="11"/>
  <c r="Y46" i="11"/>
  <c r="Y47" i="11"/>
  <c r="Y48" i="11"/>
  <c r="Y49" i="11"/>
  <c r="Y50" i="11"/>
  <c r="Y51" i="11"/>
  <c r="Y52" i="11"/>
  <c r="Y53" i="11"/>
  <c r="Y54" i="11"/>
  <c r="Y55" i="11"/>
  <c r="Y56" i="11"/>
  <c r="Y57" i="11"/>
  <c r="Y58" i="11"/>
  <c r="Y59" i="11"/>
  <c r="Y60" i="11"/>
  <c r="Y61" i="11"/>
  <c r="Y62" i="11"/>
  <c r="Y63" i="11"/>
  <c r="Y64" i="11"/>
  <c r="Y65" i="11"/>
  <c r="Y66" i="11"/>
  <c r="Y67" i="11"/>
  <c r="Y68" i="11"/>
  <c r="Y69" i="11"/>
  <c r="Y70" i="11"/>
  <c r="Y71" i="11"/>
  <c r="Y72" i="11"/>
  <c r="Y73" i="11"/>
  <c r="Y74" i="11"/>
  <c r="Y75" i="11"/>
  <c r="Y76" i="11"/>
  <c r="Y77" i="11"/>
  <c r="Y78" i="11"/>
  <c r="Y79" i="11"/>
  <c r="Y80" i="11"/>
  <c r="Y81" i="11"/>
  <c r="Y82" i="11"/>
  <c r="Y83" i="11"/>
  <c r="Y84" i="11"/>
  <c r="Y85" i="11"/>
  <c r="Y86" i="11"/>
  <c r="Y87" i="11"/>
  <c r="Y88" i="11"/>
  <c r="Y89" i="11"/>
  <c r="Y90" i="11"/>
  <c r="Y91" i="11"/>
  <c r="Y92" i="11"/>
  <c r="Y93" i="11"/>
  <c r="Y94" i="11"/>
  <c r="Y95" i="11"/>
  <c r="Y96" i="11"/>
  <c r="Y97" i="11"/>
  <c r="Y98" i="11"/>
  <c r="Y99" i="11"/>
  <c r="Y100" i="11"/>
  <c r="Y101" i="11"/>
  <c r="Y102" i="11"/>
  <c r="Y103" i="11"/>
  <c r="Y104" i="11"/>
  <c r="Y105" i="11"/>
  <c r="Y106" i="11"/>
  <c r="Y107" i="11"/>
  <c r="Y108" i="11"/>
  <c r="Y109" i="11"/>
  <c r="Y110" i="11"/>
  <c r="Y111" i="11"/>
  <c r="Y112" i="11"/>
  <c r="Y113" i="11"/>
  <c r="Y114" i="11"/>
  <c r="Y115" i="11"/>
  <c r="Y116" i="11"/>
  <c r="Y117" i="11"/>
  <c r="Y118" i="11"/>
  <c r="Y119" i="11"/>
  <c r="Y120" i="11"/>
  <c r="Y121" i="11"/>
  <c r="Y122" i="11"/>
  <c r="Y123" i="11"/>
  <c r="Y124" i="11"/>
  <c r="Y125" i="11"/>
  <c r="Y126" i="11"/>
  <c r="Y127" i="11"/>
  <c r="Y128" i="11"/>
  <c r="Y129" i="11"/>
  <c r="Y130" i="11"/>
  <c r="Y131" i="11"/>
  <c r="Y132" i="11"/>
  <c r="Y133" i="11"/>
  <c r="Y134" i="11"/>
  <c r="Y135" i="11"/>
  <c r="Y136" i="11"/>
  <c r="Y137" i="11"/>
  <c r="Y138" i="11"/>
  <c r="Y139" i="11"/>
  <c r="Y140" i="11"/>
  <c r="Y141" i="11"/>
  <c r="Y142" i="11"/>
  <c r="Y143" i="11"/>
  <c r="Y144" i="11"/>
  <c r="Y145" i="11"/>
  <c r="Y146" i="11"/>
  <c r="Y147" i="11"/>
  <c r="Y148" i="11"/>
  <c r="Y149" i="11"/>
  <c r="Y150" i="11"/>
  <c r="Y151" i="11"/>
  <c r="Y152" i="11"/>
  <c r="Y153" i="11"/>
  <c r="Y154" i="11"/>
  <c r="Y155" i="11"/>
  <c r="Y156" i="11"/>
  <c r="Y157" i="11"/>
  <c r="Y158" i="11"/>
  <c r="Y159" i="11"/>
  <c r="Y160" i="11"/>
  <c r="Y161" i="11"/>
  <c r="Y162" i="11"/>
  <c r="Y163" i="11"/>
  <c r="Y164" i="11"/>
  <c r="Y165" i="11"/>
  <c r="Y166" i="11"/>
  <c r="Y167" i="11"/>
  <c r="Y168" i="11"/>
  <c r="Y169" i="11"/>
  <c r="Y170" i="11"/>
  <c r="Y171" i="11"/>
  <c r="Y172" i="11"/>
  <c r="Y173" i="11"/>
  <c r="Y174" i="11"/>
  <c r="Y175" i="11"/>
  <c r="Y176" i="11"/>
  <c r="Y177" i="11"/>
  <c r="Y178" i="11"/>
  <c r="Y179" i="11"/>
  <c r="Y180" i="11"/>
  <c r="Y181" i="11"/>
  <c r="Y182" i="11"/>
  <c r="Y183" i="11"/>
  <c r="Y184" i="11"/>
  <c r="Y185" i="11"/>
  <c r="Y186" i="11"/>
  <c r="Y187" i="11"/>
  <c r="Y188" i="11"/>
  <c r="Y189" i="11"/>
  <c r="Y190" i="11"/>
  <c r="Y191" i="11"/>
  <c r="Y192" i="11"/>
  <c r="Y193" i="11"/>
  <c r="Y194" i="11"/>
  <c r="Y195" i="11"/>
  <c r="Y196" i="11"/>
  <c r="Y197" i="11"/>
  <c r="Y198" i="11"/>
  <c r="Y199" i="11"/>
  <c r="Y200" i="11"/>
  <c r="Y201" i="11"/>
  <c r="Y202" i="11"/>
  <c r="Y203" i="11"/>
  <c r="Y204" i="11"/>
  <c r="Y205" i="11"/>
  <c r="Y206" i="11"/>
  <c r="Y207" i="11"/>
  <c r="Y208" i="11"/>
  <c r="Y209" i="11"/>
  <c r="Y210" i="11"/>
  <c r="Y211" i="11"/>
  <c r="Y212" i="11"/>
  <c r="Y213" i="11"/>
  <c r="Y214" i="11"/>
  <c r="Y215" i="11"/>
  <c r="Y216" i="11"/>
  <c r="Y217" i="11"/>
  <c r="Y218" i="11"/>
  <c r="Y219" i="11"/>
  <c r="Y220" i="11"/>
  <c r="Y221" i="11"/>
  <c r="Y222" i="11"/>
  <c r="Y223" i="11"/>
  <c r="Y224" i="11"/>
  <c r="Y225" i="11"/>
  <c r="Y226" i="11"/>
  <c r="Y227" i="11"/>
  <c r="Y228" i="11"/>
  <c r="Y229" i="11"/>
  <c r="Y230" i="11"/>
  <c r="Y231" i="11"/>
  <c r="Y232" i="11"/>
  <c r="Y233" i="11"/>
  <c r="Y234" i="11"/>
  <c r="Y235" i="11"/>
  <c r="Y236" i="11"/>
  <c r="Y237" i="11"/>
  <c r="Y238" i="11"/>
  <c r="Y239" i="11"/>
  <c r="Y240" i="11"/>
  <c r="Y241" i="11"/>
  <c r="Y242" i="11"/>
  <c r="Y243" i="11"/>
  <c r="Y244" i="11"/>
  <c r="Y245" i="11"/>
  <c r="Y246" i="11"/>
  <c r="Y247" i="11"/>
  <c r="Y248" i="11"/>
  <c r="Y249" i="11"/>
  <c r="Y250" i="11"/>
  <c r="Y251" i="11"/>
  <c r="Y252" i="11"/>
  <c r="Y253" i="11"/>
  <c r="Y254" i="11"/>
  <c r="Y255" i="11"/>
  <c r="Y256" i="11"/>
  <c r="Y257" i="11"/>
  <c r="Y258" i="11"/>
  <c r="Y259" i="11"/>
  <c r="Y260" i="11"/>
  <c r="Y261" i="11"/>
  <c r="Y262" i="11"/>
  <c r="Y263" i="11"/>
  <c r="Y264" i="11"/>
  <c r="Y265" i="11"/>
  <c r="Y266" i="11"/>
  <c r="Y267" i="11"/>
  <c r="Y268" i="11"/>
  <c r="Y269" i="11"/>
  <c r="Y270" i="11"/>
  <c r="Y271" i="11"/>
  <c r="Y272" i="11"/>
  <c r="Y273" i="11"/>
  <c r="Y274" i="11"/>
  <c r="Y275" i="11"/>
  <c r="Y276" i="11"/>
  <c r="Y277" i="11"/>
  <c r="Y278" i="11"/>
  <c r="Y279" i="11"/>
  <c r="Y280" i="11"/>
  <c r="Y281" i="11"/>
  <c r="Y282" i="11"/>
  <c r="Y283" i="11"/>
  <c r="Y284" i="11"/>
  <c r="Y285" i="11"/>
  <c r="Y286" i="11"/>
  <c r="Y287" i="11"/>
  <c r="Y288" i="11"/>
  <c r="Y289" i="11"/>
  <c r="Y290" i="11"/>
  <c r="Y291" i="11"/>
  <c r="Y292" i="11"/>
  <c r="Y293" i="11"/>
  <c r="Y294" i="11"/>
  <c r="Y295" i="11"/>
  <c r="Y296" i="11"/>
  <c r="Y297" i="11"/>
  <c r="Y298" i="11"/>
  <c r="Y299" i="11"/>
  <c r="Y300" i="11"/>
  <c r="Y301" i="11"/>
  <c r="Y302" i="11"/>
  <c r="Y303" i="11"/>
  <c r="Y304" i="11"/>
  <c r="Y305" i="11"/>
  <c r="Y306" i="11"/>
  <c r="Y307" i="11"/>
  <c r="Y308" i="11"/>
  <c r="Y309" i="11"/>
  <c r="Y310" i="11"/>
  <c r="Y311" i="11"/>
  <c r="Y312" i="11"/>
  <c r="Y313" i="11"/>
  <c r="Y314" i="11"/>
  <c r="Y315" i="11"/>
  <c r="Y316" i="11"/>
  <c r="Y317" i="11"/>
  <c r="Y318" i="11"/>
  <c r="Y319" i="11"/>
  <c r="Y320" i="11"/>
  <c r="Y321" i="11"/>
  <c r="Y322" i="11"/>
  <c r="Y323" i="11"/>
  <c r="Y324" i="11"/>
  <c r="Y325" i="11"/>
  <c r="Y326" i="11"/>
  <c r="Y327" i="11"/>
  <c r="Y328" i="11"/>
  <c r="Y329" i="11"/>
  <c r="Y330" i="11"/>
  <c r="Y331" i="11"/>
  <c r="Y332" i="11"/>
  <c r="Y333" i="11"/>
  <c r="Y334" i="11"/>
  <c r="Y335" i="11"/>
  <c r="Y336" i="11"/>
  <c r="Y337" i="11"/>
  <c r="Y338" i="11"/>
  <c r="Y339" i="11"/>
  <c r="Y340" i="11"/>
  <c r="Y341" i="11"/>
  <c r="Y342" i="11"/>
  <c r="Y343" i="11"/>
  <c r="Y344" i="11"/>
  <c r="Y345" i="11"/>
  <c r="Y346" i="11"/>
  <c r="Y347" i="11"/>
  <c r="Y348" i="11"/>
  <c r="Y349" i="11"/>
  <c r="Y350" i="11"/>
  <c r="Y351" i="11"/>
  <c r="Y352" i="11"/>
  <c r="Y353" i="11"/>
  <c r="Y354" i="11"/>
  <c r="Y355" i="11"/>
  <c r="Y356" i="11"/>
  <c r="Y357" i="11"/>
  <c r="Y358" i="11"/>
  <c r="Y359" i="11"/>
  <c r="Y360" i="11"/>
  <c r="Y361" i="11"/>
  <c r="Y362" i="11"/>
  <c r="Y363" i="11"/>
  <c r="Y364" i="11"/>
  <c r="Y365" i="11"/>
  <c r="Y366" i="11"/>
  <c r="Y367" i="11"/>
  <c r="Y368" i="11"/>
  <c r="Y369" i="11"/>
  <c r="Y370" i="11"/>
  <c r="Y371" i="11"/>
  <c r="Y372" i="11"/>
  <c r="Y373" i="11"/>
  <c r="Y374" i="11"/>
  <c r="Y375" i="11"/>
  <c r="Y376" i="11"/>
  <c r="Y377" i="11"/>
  <c r="Y378" i="11"/>
  <c r="Y379" i="11"/>
  <c r="Y380" i="11"/>
  <c r="Y381" i="11"/>
  <c r="Y382" i="11"/>
  <c r="Y383" i="11"/>
  <c r="Y384" i="11"/>
  <c r="Y385" i="11"/>
  <c r="Y386" i="11"/>
  <c r="Y387" i="11"/>
  <c r="Y388" i="11"/>
  <c r="Y389" i="11"/>
  <c r="Y390" i="11"/>
  <c r="Y391" i="11"/>
  <c r="Y392" i="11"/>
  <c r="Y393" i="11"/>
  <c r="Y394" i="11"/>
  <c r="Y395" i="11"/>
  <c r="Y396" i="11"/>
  <c r="Y397" i="11"/>
  <c r="Y398" i="11"/>
  <c r="Y399" i="11"/>
  <c r="Y400" i="11"/>
  <c r="Y401" i="11"/>
  <c r="Y402" i="11"/>
  <c r="Y403" i="11"/>
  <c r="Y404" i="11"/>
  <c r="Y405" i="11"/>
  <c r="Y406" i="11"/>
  <c r="Y407" i="11"/>
  <c r="Y408" i="11"/>
  <c r="Y409" i="11"/>
  <c r="Y410" i="11"/>
  <c r="Y411" i="11"/>
  <c r="Y412" i="11"/>
  <c r="Y413" i="11"/>
  <c r="Y414" i="11"/>
  <c r="Y415" i="11"/>
  <c r="Y416" i="11"/>
  <c r="Y417" i="11"/>
  <c r="Y418" i="11"/>
  <c r="Y419" i="11"/>
  <c r="Y420" i="11"/>
  <c r="Y421" i="11"/>
  <c r="Y422" i="11"/>
  <c r="Y423" i="11"/>
  <c r="Y424" i="11"/>
  <c r="Y425" i="11"/>
  <c r="Y426" i="11"/>
  <c r="Y427" i="11"/>
  <c r="Y428" i="11"/>
  <c r="Y429" i="11"/>
  <c r="Y430" i="11"/>
  <c r="Y431" i="11"/>
  <c r="Y432" i="11"/>
  <c r="Y433" i="11"/>
  <c r="Y434" i="11"/>
  <c r="Y435" i="11"/>
  <c r="Y436" i="11"/>
  <c r="Y437" i="11"/>
  <c r="Y438" i="11"/>
  <c r="Y439" i="11"/>
  <c r="Y440" i="11"/>
  <c r="Y441" i="11"/>
  <c r="Y442" i="11"/>
  <c r="Y443" i="11"/>
  <c r="Y444" i="11"/>
  <c r="Y445" i="11"/>
  <c r="Y446" i="11"/>
  <c r="Y447" i="11"/>
  <c r="Y448" i="11"/>
  <c r="Y449" i="11"/>
  <c r="Y450" i="11"/>
  <c r="Y451" i="11"/>
  <c r="Y452" i="11"/>
  <c r="Y453" i="11"/>
  <c r="Y454" i="11"/>
  <c r="Y455" i="11"/>
  <c r="Y456" i="11"/>
  <c r="Y457" i="11"/>
  <c r="Y458" i="11"/>
  <c r="Y459" i="11"/>
  <c r="Y460" i="11"/>
  <c r="Y461" i="11"/>
  <c r="Y462" i="11"/>
  <c r="Y463" i="11"/>
  <c r="Y464" i="11"/>
  <c r="Y465" i="11"/>
  <c r="Y466" i="11"/>
  <c r="Y467" i="11"/>
  <c r="Y468" i="11"/>
  <c r="Y469" i="11"/>
  <c r="Y470" i="11"/>
  <c r="Y471" i="11"/>
  <c r="Y472" i="11"/>
  <c r="Y473" i="11"/>
  <c r="Y474" i="11"/>
  <c r="Y475" i="11"/>
  <c r="Y476" i="11"/>
  <c r="Y477" i="11"/>
  <c r="Y478" i="11"/>
  <c r="Y479" i="11"/>
  <c r="Y480" i="11"/>
  <c r="Y481" i="11"/>
  <c r="Y482" i="11"/>
  <c r="Y483" i="11"/>
  <c r="Y484" i="11"/>
  <c r="Y485" i="11"/>
  <c r="Y486" i="11"/>
  <c r="Y487" i="11"/>
  <c r="Y488" i="11"/>
  <c r="Y489" i="11"/>
  <c r="Y490" i="11"/>
  <c r="Y491" i="11"/>
  <c r="Y492" i="11"/>
  <c r="Y493" i="11"/>
  <c r="Y494" i="11"/>
  <c r="Y495" i="11"/>
  <c r="Y496" i="11"/>
  <c r="Y497" i="11"/>
  <c r="Y498" i="11"/>
  <c r="Y499" i="11"/>
  <c r="Y500" i="11"/>
  <c r="Y501" i="11"/>
  <c r="Y502" i="11"/>
  <c r="Y503" i="11"/>
  <c r="Y504" i="11"/>
  <c r="Y505" i="11"/>
  <c r="Y506" i="11"/>
  <c r="Y507" i="11"/>
  <c r="Y508" i="11"/>
  <c r="Y509" i="11"/>
  <c r="Y510" i="11"/>
  <c r="Y511" i="11"/>
  <c r="Y512" i="11"/>
  <c r="Y513" i="11"/>
  <c r="Y514" i="11"/>
  <c r="Y515" i="11"/>
  <c r="Y516" i="11"/>
  <c r="Y517" i="11"/>
  <c r="Y518" i="11"/>
  <c r="Y519" i="11"/>
  <c r="Y520" i="11"/>
  <c r="Y521" i="11"/>
  <c r="Y522" i="11"/>
  <c r="Y523" i="11"/>
  <c r="Y524" i="11"/>
  <c r="Y525" i="11"/>
  <c r="Y526" i="11"/>
  <c r="Y527" i="11"/>
  <c r="Y528" i="11"/>
  <c r="Y529" i="11"/>
  <c r="Y530" i="11"/>
  <c r="Y531" i="11"/>
  <c r="Y532" i="11"/>
  <c r="Y533" i="11"/>
  <c r="Y534" i="11"/>
  <c r="Y535" i="11"/>
  <c r="Y536" i="11"/>
  <c r="Y537" i="11"/>
  <c r="Y538" i="11"/>
  <c r="Y539" i="11"/>
  <c r="Y540" i="11"/>
  <c r="Y541" i="11"/>
  <c r="Y542" i="11"/>
  <c r="Y543" i="11"/>
  <c r="Y544" i="11"/>
  <c r="Y545" i="11"/>
  <c r="Y546" i="11"/>
  <c r="Y547" i="11"/>
  <c r="Y548" i="11"/>
  <c r="Y549" i="11"/>
  <c r="Y550" i="11"/>
  <c r="Y551" i="11"/>
  <c r="Y552" i="11"/>
  <c r="Y553" i="11"/>
  <c r="Y554" i="11"/>
  <c r="Y555" i="11"/>
  <c r="Y556" i="11"/>
  <c r="Y557" i="11"/>
  <c r="Y558" i="11"/>
  <c r="Y559" i="11"/>
  <c r="Y560" i="11"/>
  <c r="Y561" i="11"/>
  <c r="Y562" i="11"/>
  <c r="Y563" i="11"/>
  <c r="Y564" i="11"/>
  <c r="Y565" i="11"/>
  <c r="Y566" i="11"/>
  <c r="Y567" i="11"/>
  <c r="Y568" i="11"/>
  <c r="Y569" i="11"/>
  <c r="Y570" i="11"/>
  <c r="Y571" i="11"/>
  <c r="Y572" i="11"/>
  <c r="Y573" i="11"/>
  <c r="Y574" i="11"/>
  <c r="Y575" i="11"/>
  <c r="Y576" i="11"/>
  <c r="Y577" i="11"/>
  <c r="Y578" i="11"/>
  <c r="Y579" i="11"/>
  <c r="Y580" i="11"/>
  <c r="Y581" i="11"/>
  <c r="Y582" i="11"/>
  <c r="Y583" i="11"/>
  <c r="Y584" i="11"/>
  <c r="Y585" i="11"/>
  <c r="Y586" i="11"/>
  <c r="Y587" i="11"/>
  <c r="Y588" i="11"/>
  <c r="Y589" i="11"/>
  <c r="Y590" i="11"/>
  <c r="Y591" i="11"/>
  <c r="Y592" i="11"/>
  <c r="Y593" i="11"/>
  <c r="Y594" i="11"/>
  <c r="Y595" i="11"/>
  <c r="Y596" i="11"/>
  <c r="Y597" i="11"/>
  <c r="Y598" i="11"/>
  <c r="Y599" i="11"/>
  <c r="Y600" i="11"/>
  <c r="Y601" i="11"/>
  <c r="Y602" i="11"/>
  <c r="Y603" i="11"/>
  <c r="Y604" i="11"/>
  <c r="Y605" i="11"/>
  <c r="Y606" i="11"/>
  <c r="Y607" i="11"/>
  <c r="Y608" i="11"/>
  <c r="Y609" i="11"/>
  <c r="Y610" i="11"/>
  <c r="Y611" i="11"/>
  <c r="Y612" i="11"/>
  <c r="Y613" i="11"/>
  <c r="Y614" i="11"/>
  <c r="Y615" i="11"/>
  <c r="Y616" i="11"/>
  <c r="Y617" i="11"/>
  <c r="Y618" i="11"/>
  <c r="Y619" i="11"/>
  <c r="Y620" i="11"/>
  <c r="Y621" i="11"/>
  <c r="Y622" i="11"/>
  <c r="Y623" i="11"/>
  <c r="Y624" i="11"/>
  <c r="Y625" i="11"/>
  <c r="Y626" i="11"/>
  <c r="Y627" i="11"/>
  <c r="Y628" i="11"/>
  <c r="Y629" i="11"/>
  <c r="Y630" i="11"/>
  <c r="Y631" i="11"/>
  <c r="Y632" i="11"/>
  <c r="Y633" i="11"/>
  <c r="Y634" i="11"/>
  <c r="Y635" i="11"/>
  <c r="Y636" i="11"/>
  <c r="Y637" i="11"/>
  <c r="Y638" i="11"/>
  <c r="Y639" i="11"/>
  <c r="Y640" i="11"/>
  <c r="Y641" i="11"/>
  <c r="Y642" i="11"/>
  <c r="Y643" i="11"/>
  <c r="Y644" i="11"/>
  <c r="Y645" i="11"/>
  <c r="Y646" i="11"/>
  <c r="Y647" i="11"/>
  <c r="Y648" i="11"/>
  <c r="Y649" i="11"/>
  <c r="Y650" i="11"/>
  <c r="Y651" i="11"/>
  <c r="Y652" i="11"/>
  <c r="Y653" i="11"/>
  <c r="Y654" i="11"/>
  <c r="Y655" i="11"/>
  <c r="Y656" i="11"/>
  <c r="Y657" i="11"/>
  <c r="Y658" i="11"/>
  <c r="Y659" i="11"/>
  <c r="Y660" i="11"/>
  <c r="Y661" i="11"/>
  <c r="Y662" i="11"/>
  <c r="Y663" i="11"/>
  <c r="Y664" i="11"/>
  <c r="Y665" i="11"/>
  <c r="Y666" i="11"/>
  <c r="Y667" i="11"/>
  <c r="Y668" i="11"/>
  <c r="Y669" i="11"/>
  <c r="Y670" i="11"/>
  <c r="Y671" i="11"/>
  <c r="Y672" i="11"/>
  <c r="Y673" i="11"/>
  <c r="Y674" i="11"/>
  <c r="Y675" i="11"/>
  <c r="Y676" i="11"/>
  <c r="Y677" i="11"/>
  <c r="Y678" i="11"/>
  <c r="Y679" i="11"/>
  <c r="Y680" i="11"/>
  <c r="Y681" i="11"/>
  <c r="Y682" i="11"/>
  <c r="Y683" i="11"/>
  <c r="Y684" i="11"/>
  <c r="Y685" i="11"/>
  <c r="Y686" i="11"/>
  <c r="Y687" i="11"/>
  <c r="Y688" i="11"/>
  <c r="Y689" i="11"/>
  <c r="Y690" i="11"/>
  <c r="Y691" i="11"/>
  <c r="Y692" i="11"/>
  <c r="Y693" i="11"/>
  <c r="Y694" i="11"/>
  <c r="Y695" i="11"/>
  <c r="Y696" i="11"/>
  <c r="Y697" i="11"/>
  <c r="Y698" i="11"/>
  <c r="Y699" i="11"/>
  <c r="Y700" i="11"/>
  <c r="Y701" i="11"/>
  <c r="Y702" i="11"/>
  <c r="Y703" i="11"/>
  <c r="Y704" i="11"/>
  <c r="Y705" i="11"/>
  <c r="Y706" i="11"/>
  <c r="Y707" i="11"/>
  <c r="Y708" i="11"/>
  <c r="Y709" i="11"/>
  <c r="Y710" i="11"/>
  <c r="Y711" i="11"/>
  <c r="Y712" i="11"/>
  <c r="Y713" i="11"/>
  <c r="Y714" i="11"/>
  <c r="Y715" i="11"/>
  <c r="Y716" i="11"/>
  <c r="Y717" i="11"/>
  <c r="Y718" i="11"/>
  <c r="Y719" i="11"/>
  <c r="Y720" i="11"/>
  <c r="Y721" i="11"/>
  <c r="Y722" i="11"/>
  <c r="Y723" i="11"/>
  <c r="Y724" i="11"/>
  <c r="Y725" i="11"/>
  <c r="Y726" i="11"/>
  <c r="Y727" i="11"/>
  <c r="Y728" i="11"/>
  <c r="Y729" i="11"/>
  <c r="Y730" i="11"/>
  <c r="Y731" i="11"/>
  <c r="Y732" i="11"/>
  <c r="Y733" i="11"/>
  <c r="Y734" i="11"/>
  <c r="Y735" i="11"/>
  <c r="Y736" i="11"/>
  <c r="Y737" i="11"/>
  <c r="Y738" i="11"/>
  <c r="Y739" i="11"/>
  <c r="Y740" i="11"/>
  <c r="Y741" i="11"/>
  <c r="Y742" i="11"/>
  <c r="Y743" i="11"/>
  <c r="Y744" i="11"/>
  <c r="Y745" i="11"/>
  <c r="Y746" i="11"/>
  <c r="Y747" i="11"/>
  <c r="Y748" i="11"/>
  <c r="Y749" i="11"/>
  <c r="Y750" i="11"/>
  <c r="Y751" i="11"/>
  <c r="Y752" i="11"/>
  <c r="Y753" i="11"/>
  <c r="Y754" i="11"/>
  <c r="Y755" i="11"/>
  <c r="Y756" i="11"/>
  <c r="Y757" i="11"/>
  <c r="Y758" i="11"/>
  <c r="Y759" i="11"/>
  <c r="Y760" i="11"/>
  <c r="Y761" i="11"/>
  <c r="Y762" i="11"/>
  <c r="Y763" i="11"/>
  <c r="Y764" i="11"/>
  <c r="Y765" i="11"/>
  <c r="Y766" i="11"/>
  <c r="Y767" i="11"/>
  <c r="Y768" i="11"/>
  <c r="Y769" i="11"/>
  <c r="Y770" i="11"/>
  <c r="Y771" i="11"/>
  <c r="Y772" i="11"/>
  <c r="Y773" i="11"/>
  <c r="Y774" i="11"/>
  <c r="Y775" i="11"/>
  <c r="Y776" i="11"/>
  <c r="Y777" i="11"/>
  <c r="Y778" i="11"/>
  <c r="Y779" i="11"/>
  <c r="Y780" i="11"/>
  <c r="Y781" i="11"/>
  <c r="Y782" i="11"/>
  <c r="Y783" i="11"/>
  <c r="Y784" i="11"/>
  <c r="Y785" i="11"/>
  <c r="Y786" i="11"/>
  <c r="Y787" i="11"/>
  <c r="Y788" i="11"/>
  <c r="Y789" i="11"/>
  <c r="Y790" i="11"/>
  <c r="Y791" i="11"/>
  <c r="Y792" i="11"/>
  <c r="Y793" i="11"/>
  <c r="Y794" i="11"/>
  <c r="Y795" i="11"/>
  <c r="Y796" i="11"/>
  <c r="Y797" i="11"/>
  <c r="Y798" i="11"/>
  <c r="Y799" i="11"/>
  <c r="Y800" i="11"/>
  <c r="Y801" i="11"/>
  <c r="Y802" i="11"/>
  <c r="Y803" i="11"/>
  <c r="Y804" i="11"/>
  <c r="Y805" i="11"/>
  <c r="Y806" i="11"/>
  <c r="Y807" i="11"/>
  <c r="Y808" i="11"/>
  <c r="Y809" i="11"/>
  <c r="Y810" i="11"/>
  <c r="Y811" i="11"/>
  <c r="Y812" i="11"/>
  <c r="Y813" i="11"/>
  <c r="Y814" i="11"/>
  <c r="Y815" i="11"/>
  <c r="Y816" i="11"/>
  <c r="Y817" i="11"/>
  <c r="Y818" i="11"/>
  <c r="Y819" i="11"/>
  <c r="Y820" i="11"/>
  <c r="Y821" i="11"/>
  <c r="Y822" i="11"/>
  <c r="Y823" i="11"/>
  <c r="Y824" i="11"/>
  <c r="Y825" i="11"/>
  <c r="Y826" i="11"/>
  <c r="Y827" i="11"/>
  <c r="Y828" i="11"/>
  <c r="Y829" i="11"/>
  <c r="Y830" i="11"/>
  <c r="Y831" i="11"/>
  <c r="Y832" i="11"/>
  <c r="Y833" i="11"/>
  <c r="Y834" i="11"/>
  <c r="Y835" i="11"/>
  <c r="Y836" i="11"/>
  <c r="Y837" i="11"/>
  <c r="Y838" i="11"/>
  <c r="Y839" i="11"/>
  <c r="Y840" i="11"/>
  <c r="Y841" i="11"/>
  <c r="Y842" i="11"/>
  <c r="Y843" i="11"/>
  <c r="Y844" i="11"/>
  <c r="Y845" i="11"/>
  <c r="Y846" i="11"/>
  <c r="Y847" i="11"/>
  <c r="Y848" i="11"/>
  <c r="Y849" i="11"/>
  <c r="Y850" i="11"/>
  <c r="Y851" i="11"/>
  <c r="Y852" i="11"/>
  <c r="Y853" i="11"/>
  <c r="Y854" i="11"/>
  <c r="Y855" i="11"/>
  <c r="Y856" i="11"/>
  <c r="Y857" i="11"/>
  <c r="Y858" i="11"/>
  <c r="Y859" i="11"/>
  <c r="Y860" i="11"/>
  <c r="Y861" i="11"/>
  <c r="Y862" i="11"/>
  <c r="Y863" i="11"/>
  <c r="Y864" i="11"/>
  <c r="Y865" i="11"/>
  <c r="Y866" i="11"/>
  <c r="Y867" i="11"/>
  <c r="Y868" i="11"/>
  <c r="Y869" i="11"/>
  <c r="Y870" i="11"/>
  <c r="Y871" i="11"/>
  <c r="Y872" i="11"/>
  <c r="Y873" i="11"/>
  <c r="Y874" i="11"/>
  <c r="Y875" i="11"/>
  <c r="Y876" i="11"/>
  <c r="Y877" i="11"/>
  <c r="Y878" i="11"/>
  <c r="Y879" i="11"/>
  <c r="Y880" i="11"/>
  <c r="Y881" i="11"/>
  <c r="Y882" i="11"/>
  <c r="Y883" i="11"/>
  <c r="Y884" i="11"/>
  <c r="Y885" i="11"/>
  <c r="Y886" i="11"/>
  <c r="Y887" i="11"/>
  <c r="Y888" i="11"/>
  <c r="Y889" i="11"/>
  <c r="Y890" i="11"/>
  <c r="Y891" i="11"/>
  <c r="Y892" i="11"/>
  <c r="Y893" i="11"/>
  <c r="Y894" i="11"/>
  <c r="Y895" i="11"/>
  <c r="Y896" i="11"/>
  <c r="Y897" i="11"/>
  <c r="Y898" i="11"/>
  <c r="Y899" i="11"/>
  <c r="Y900" i="11"/>
  <c r="Y901" i="11"/>
  <c r="Y902" i="11"/>
  <c r="Y903" i="11"/>
  <c r="Y904" i="11"/>
  <c r="Y905" i="11"/>
  <c r="Y906" i="11"/>
  <c r="Y907" i="11"/>
  <c r="Y908" i="11"/>
  <c r="Y909" i="11"/>
  <c r="Y910" i="11"/>
  <c r="Y911" i="11"/>
  <c r="Y912" i="11"/>
  <c r="Y913" i="11"/>
  <c r="Y914" i="11"/>
  <c r="Y915" i="11"/>
  <c r="Y916" i="11"/>
  <c r="Y917" i="11"/>
  <c r="Y918" i="11"/>
  <c r="Y919" i="11"/>
  <c r="Y920" i="11"/>
  <c r="Y921" i="11"/>
  <c r="Y922" i="11"/>
  <c r="Y923" i="11"/>
  <c r="Y924" i="11"/>
  <c r="Y925" i="11"/>
  <c r="Y926" i="11"/>
  <c r="Y927" i="11"/>
  <c r="Y928" i="11"/>
  <c r="Y929" i="11"/>
  <c r="Y930" i="11"/>
  <c r="Y931" i="11"/>
  <c r="Y932" i="11"/>
  <c r="Y933" i="11"/>
  <c r="Y934" i="11"/>
  <c r="Y935" i="11"/>
  <c r="Y936" i="11"/>
  <c r="Y937" i="11"/>
  <c r="Y938" i="11"/>
  <c r="Y939" i="11"/>
  <c r="Y940" i="11"/>
  <c r="Y941" i="11"/>
  <c r="Y942" i="11"/>
  <c r="Y943" i="11"/>
  <c r="Y944" i="11"/>
  <c r="Y945" i="11"/>
  <c r="Y946" i="11"/>
  <c r="Y947" i="11"/>
  <c r="Y948" i="11"/>
  <c r="Y949" i="11"/>
  <c r="Y950" i="11"/>
  <c r="Y951" i="11"/>
  <c r="Y952" i="11"/>
  <c r="Y953" i="11"/>
  <c r="Y954" i="11"/>
  <c r="Y955" i="11"/>
  <c r="Y956" i="11"/>
  <c r="Y957" i="11"/>
  <c r="Y958" i="11"/>
  <c r="Y959" i="11"/>
  <c r="Y960" i="11"/>
  <c r="Y961" i="11"/>
  <c r="Y962" i="11"/>
  <c r="Y963" i="11"/>
  <c r="Y964" i="11"/>
  <c r="Y965" i="11"/>
  <c r="Y966" i="11"/>
  <c r="Y967" i="11"/>
  <c r="Y968" i="11"/>
  <c r="Y969" i="11"/>
  <c r="Y970" i="11"/>
  <c r="Y971" i="11"/>
  <c r="Y972" i="11"/>
  <c r="Y973" i="11"/>
  <c r="Y974" i="11"/>
  <c r="Y975" i="11"/>
  <c r="Y976" i="11"/>
  <c r="Y977" i="11"/>
  <c r="Y978" i="11"/>
  <c r="Y979" i="11"/>
  <c r="Y980" i="11"/>
  <c r="Y981" i="11"/>
  <c r="Y982" i="11"/>
  <c r="Y983" i="11"/>
  <c r="Y984" i="11"/>
  <c r="Y985" i="11"/>
  <c r="Y986" i="11"/>
  <c r="Y987" i="11"/>
  <c r="Y988" i="11"/>
  <c r="Y989" i="11"/>
  <c r="Y990" i="11"/>
  <c r="Y991" i="11"/>
  <c r="Y992" i="11"/>
  <c r="Y993" i="11"/>
  <c r="Y994" i="11"/>
  <c r="Y995" i="11"/>
  <c r="Y996" i="11"/>
  <c r="Y997" i="11"/>
  <c r="Y998" i="11"/>
  <c r="Y999" i="11"/>
  <c r="Y1000" i="11"/>
  <c r="Y1001" i="11"/>
  <c r="Y1002" i="11"/>
  <c r="Y1003" i="11"/>
  <c r="Y1004" i="11"/>
  <c r="Y1005" i="11"/>
  <c r="Y1006" i="11"/>
  <c r="Y1007" i="11"/>
  <c r="Y1008" i="11"/>
  <c r="Y1009" i="11"/>
  <c r="Y1010" i="11"/>
  <c r="Y1011" i="11"/>
  <c r="Y1012" i="11"/>
  <c r="Y1013" i="11"/>
  <c r="Y1014" i="11"/>
  <c r="Y1015" i="11"/>
  <c r="Y1016" i="11"/>
  <c r="Y1017" i="11"/>
  <c r="Y1018" i="11"/>
  <c r="Y1019" i="11"/>
  <c r="Y1020" i="11"/>
  <c r="Y1021" i="11"/>
  <c r="Y1022" i="11"/>
  <c r="Y1023" i="11"/>
  <c r="Y1024" i="11"/>
  <c r="Y1025" i="11"/>
  <c r="Y1026" i="11"/>
  <c r="Y1027" i="11"/>
  <c r="Y1028" i="11"/>
  <c r="Y1029" i="11"/>
  <c r="Y1030" i="11"/>
  <c r="Y1031" i="11"/>
  <c r="Y1032" i="11"/>
  <c r="Y1033" i="11"/>
  <c r="Y1034" i="11"/>
  <c r="Y1035" i="11"/>
  <c r="Y1036" i="11"/>
  <c r="Y1037" i="11"/>
  <c r="Y1038" i="11"/>
  <c r="Y1039" i="11"/>
  <c r="Y1040" i="11"/>
  <c r="Y1041" i="11"/>
  <c r="Y1042" i="11"/>
  <c r="Y1043" i="11"/>
  <c r="Y1044" i="11"/>
  <c r="Y1045" i="11"/>
  <c r="Y1046" i="11"/>
  <c r="Y1047" i="11"/>
  <c r="Y1048" i="11"/>
  <c r="Y1049" i="11"/>
  <c r="Y1050" i="11"/>
  <c r="Y1051" i="11"/>
  <c r="Y1052" i="11"/>
  <c r="Y1053" i="11"/>
  <c r="Y1054" i="11"/>
  <c r="Y1055" i="11"/>
  <c r="Y1056" i="11"/>
  <c r="Y1057" i="11"/>
  <c r="Y1058" i="11"/>
  <c r="Y1059" i="11"/>
  <c r="Y1060" i="11"/>
  <c r="Y1061" i="11"/>
  <c r="Y1062" i="11"/>
  <c r="Y1063" i="11"/>
  <c r="Y1064" i="11"/>
  <c r="Y1065" i="11"/>
  <c r="Y1066" i="11"/>
  <c r="Y1067" i="11"/>
  <c r="Y1068" i="11"/>
  <c r="Y1069" i="11"/>
  <c r="Y1070" i="11"/>
  <c r="Y1071" i="11"/>
  <c r="Y1072" i="11"/>
  <c r="Y1073" i="11"/>
  <c r="Y1074" i="11"/>
  <c r="Y1075" i="11"/>
  <c r="Y1076" i="11"/>
  <c r="Y1077" i="11"/>
  <c r="Y1078" i="11"/>
  <c r="Y1079" i="11"/>
  <c r="Y1080" i="11"/>
  <c r="Y1081" i="11"/>
  <c r="Y1082" i="11"/>
  <c r="Y1083" i="11"/>
  <c r="Y1084" i="11"/>
  <c r="Y1085" i="11"/>
  <c r="Y1086" i="11"/>
  <c r="Y1087" i="11"/>
  <c r="Y1088" i="11"/>
  <c r="Y1089" i="11"/>
  <c r="Y1090" i="11"/>
  <c r="Y1091" i="11"/>
  <c r="Y1092" i="11"/>
  <c r="Y1093" i="11"/>
  <c r="Y1094" i="11"/>
  <c r="Y1095" i="11"/>
  <c r="Y1096" i="11"/>
  <c r="Y1097" i="11"/>
  <c r="Y1098" i="11"/>
  <c r="Y1099" i="11"/>
  <c r="Y1100" i="11"/>
  <c r="Y1101" i="11"/>
  <c r="Y1102" i="11"/>
  <c r="Y1103" i="11"/>
  <c r="Y1104" i="11"/>
  <c r="Y1105" i="11"/>
  <c r="Y1106" i="11"/>
  <c r="Y1107" i="11"/>
  <c r="Y1108" i="11"/>
  <c r="Y1109" i="11"/>
  <c r="Y1110" i="11"/>
  <c r="Y1111" i="11"/>
  <c r="Y1112" i="11"/>
  <c r="Y1113" i="11"/>
  <c r="Y1114" i="11"/>
  <c r="Y1115" i="11"/>
  <c r="Y1116" i="11"/>
  <c r="Y1117" i="11"/>
  <c r="Y1118" i="11"/>
  <c r="Y1119" i="11"/>
  <c r="Y1120" i="11"/>
  <c r="Y1121" i="11"/>
  <c r="Y1122" i="11"/>
  <c r="Y1123" i="11"/>
  <c r="Y1124" i="11"/>
  <c r="Y1125" i="11"/>
  <c r="Y1126" i="11"/>
  <c r="Y1127" i="11"/>
  <c r="Y1128" i="11"/>
  <c r="Y1129" i="11"/>
  <c r="Y1130" i="11"/>
  <c r="Y1131" i="11"/>
  <c r="Y1132" i="11"/>
  <c r="Y1133" i="11"/>
  <c r="Y1134" i="11"/>
  <c r="Y1135" i="11"/>
  <c r="Y1136" i="11"/>
  <c r="Y1137" i="11"/>
  <c r="Y1138" i="11"/>
  <c r="Y1139" i="11"/>
  <c r="Y1140" i="11"/>
  <c r="Y1141" i="11"/>
  <c r="Y1142" i="11"/>
  <c r="Y1143" i="11"/>
  <c r="Y1144" i="11"/>
  <c r="Y1145" i="11"/>
  <c r="Y1146" i="11"/>
  <c r="Y1147" i="11"/>
  <c r="Y1148" i="11"/>
  <c r="Y1149" i="11"/>
  <c r="Y1150" i="11"/>
  <c r="Y1151" i="11"/>
  <c r="Y1152" i="11"/>
  <c r="Y1153" i="11"/>
  <c r="Y1154" i="11"/>
  <c r="Y1155" i="11"/>
  <c r="Y1156" i="11"/>
  <c r="Y1157" i="11"/>
  <c r="Y1158" i="11"/>
  <c r="Y1159" i="11"/>
  <c r="Y1160" i="11"/>
  <c r="Y1161" i="11"/>
  <c r="Y1162" i="11"/>
  <c r="Y1163" i="11"/>
  <c r="Y1164" i="11"/>
  <c r="Y1165" i="11"/>
  <c r="Y1166" i="11"/>
  <c r="Y1167" i="11"/>
  <c r="Y1168" i="11"/>
  <c r="Y1169" i="11"/>
  <c r="Y1170" i="11"/>
  <c r="Y1171" i="11"/>
  <c r="Y1172" i="11"/>
  <c r="Y1173" i="11"/>
  <c r="Y1174" i="11"/>
  <c r="Y1175" i="11"/>
  <c r="Y1176" i="11"/>
  <c r="Y1177" i="11"/>
  <c r="Y1178" i="11"/>
  <c r="Y1179" i="11"/>
  <c r="Y1180" i="11"/>
  <c r="Y1181" i="11"/>
  <c r="Y1182" i="11"/>
  <c r="Y1183" i="11"/>
  <c r="Y1184" i="11"/>
  <c r="Y1185" i="11"/>
  <c r="Y1186" i="11"/>
  <c r="Y1187" i="11"/>
  <c r="Y1188" i="11"/>
  <c r="Y1189" i="11"/>
  <c r="Y1190" i="11"/>
  <c r="Y1191" i="11"/>
  <c r="Y1192" i="11"/>
  <c r="Y1193" i="11"/>
  <c r="Y1194" i="11"/>
  <c r="Y1195" i="11"/>
  <c r="Y1196" i="11"/>
  <c r="Y1197" i="11"/>
  <c r="Y1198" i="11"/>
  <c r="Y1199" i="11"/>
  <c r="Y1200" i="11"/>
  <c r="Y1201" i="11"/>
  <c r="Y1202" i="11"/>
  <c r="Y1203" i="11"/>
  <c r="Y1204" i="11"/>
  <c r="Y1205" i="11"/>
  <c r="Y1206" i="11"/>
  <c r="Y1207" i="11"/>
  <c r="Y1208" i="11"/>
  <c r="Y1209" i="11"/>
  <c r="Y1210" i="11"/>
  <c r="Y1211" i="11"/>
  <c r="Y1212" i="11"/>
  <c r="Y1213" i="11"/>
  <c r="Y1214" i="11"/>
  <c r="Y1215" i="11"/>
  <c r="Y1216" i="11"/>
  <c r="Y1217" i="11"/>
  <c r="Y1218" i="11"/>
  <c r="Y1219" i="11"/>
  <c r="Y1220" i="11"/>
  <c r="Y1221" i="11"/>
  <c r="Y1222" i="11"/>
  <c r="Y1223" i="11"/>
  <c r="Y1224" i="11"/>
  <c r="Y1225" i="11"/>
  <c r="Y1226" i="11"/>
  <c r="Y1227" i="11"/>
  <c r="Y1228" i="11"/>
  <c r="Y1229" i="11"/>
  <c r="Y1230" i="11"/>
  <c r="Y1231" i="11"/>
  <c r="Y1232" i="11"/>
  <c r="Y1233" i="11"/>
  <c r="Y1234" i="11"/>
  <c r="Y1235" i="11"/>
  <c r="Y1236" i="11"/>
  <c r="Y1237" i="11"/>
  <c r="Y1238" i="11"/>
  <c r="Y1239" i="11"/>
  <c r="Y1240" i="11"/>
  <c r="Y1241" i="11"/>
  <c r="Y1242" i="11"/>
  <c r="Y1243" i="11"/>
  <c r="Y1244" i="11"/>
  <c r="Y1245" i="11"/>
  <c r="Y1246" i="11"/>
  <c r="Y1247" i="11"/>
  <c r="Y1248" i="11"/>
  <c r="Y1249" i="11"/>
  <c r="Y1250" i="11"/>
  <c r="Y1251" i="11"/>
  <c r="Y1252" i="11"/>
  <c r="Y1253" i="11"/>
  <c r="Y1254" i="11"/>
  <c r="Y1255" i="11"/>
  <c r="Y1256" i="11"/>
  <c r="Y1257" i="11"/>
  <c r="Y1258" i="11"/>
  <c r="Y1259" i="11"/>
  <c r="Y1260" i="11"/>
  <c r="Y1261" i="11"/>
  <c r="Y1262" i="11"/>
  <c r="Y1263" i="11"/>
  <c r="Y1264" i="11"/>
  <c r="Y1265" i="11"/>
  <c r="Y1266" i="11"/>
  <c r="Y1267" i="11"/>
  <c r="Y1268" i="11"/>
  <c r="Y1269" i="11"/>
  <c r="Y1270" i="11"/>
  <c r="Y1271" i="11"/>
  <c r="Y1272" i="11"/>
  <c r="Y1273" i="11"/>
  <c r="Y1274" i="11"/>
  <c r="Y1275" i="11"/>
  <c r="Y1276" i="11"/>
  <c r="Y1277" i="11"/>
  <c r="Y1278" i="11"/>
  <c r="Y1279" i="11"/>
  <c r="Y1280" i="11"/>
  <c r="Y1281" i="11"/>
  <c r="Y1282" i="11"/>
  <c r="Y1283" i="11"/>
  <c r="Y1284" i="11"/>
  <c r="Y1285" i="11"/>
  <c r="Y1286" i="11"/>
  <c r="Y1287" i="11"/>
  <c r="Y1288" i="11"/>
  <c r="Y1289" i="11"/>
  <c r="Y1290" i="11"/>
  <c r="Y1291" i="11"/>
  <c r="Y1292" i="11"/>
  <c r="Y1293" i="11"/>
  <c r="Y1294" i="11"/>
  <c r="Y1295" i="11"/>
  <c r="Y1296" i="11"/>
  <c r="Y1297" i="11"/>
  <c r="Y1298" i="11"/>
  <c r="Y1299" i="11"/>
  <c r="Y1300" i="11"/>
  <c r="Y1301" i="11"/>
  <c r="Y1302" i="11"/>
  <c r="Y1303" i="11"/>
  <c r="Y1304" i="11"/>
  <c r="Y1305" i="11"/>
  <c r="Y1306" i="11"/>
  <c r="Y1307" i="11"/>
  <c r="Y1308" i="11"/>
  <c r="Y1309" i="11"/>
  <c r="Y1310" i="11"/>
  <c r="Y1311" i="11"/>
  <c r="Y1312" i="11"/>
  <c r="Y1313" i="11"/>
  <c r="Y1314" i="11"/>
  <c r="Y1315" i="11"/>
  <c r="Y1316" i="11"/>
  <c r="Y1317" i="11"/>
  <c r="Y1318" i="11"/>
  <c r="Y1319" i="11"/>
  <c r="Y1320" i="11"/>
  <c r="Y1321" i="11"/>
  <c r="Y1322" i="11"/>
  <c r="Y1323" i="11"/>
  <c r="Y1324" i="11"/>
  <c r="Y1325" i="11"/>
  <c r="Y1326" i="11"/>
  <c r="Y1327" i="11"/>
  <c r="Y1328" i="11"/>
  <c r="Y1329" i="11"/>
  <c r="Y1330" i="11"/>
  <c r="Y1331" i="11"/>
  <c r="Y1332" i="11"/>
  <c r="Y1333" i="11"/>
  <c r="Y1334" i="11"/>
  <c r="Y1335" i="11"/>
  <c r="Y1336" i="11"/>
  <c r="Y1337" i="11"/>
  <c r="Y1338" i="11"/>
  <c r="Y1339" i="11"/>
  <c r="Y1340" i="11"/>
  <c r="Y1341" i="11"/>
  <c r="Y1342" i="11"/>
  <c r="Y1343" i="11"/>
  <c r="Y1344" i="11"/>
  <c r="Y1345" i="11"/>
  <c r="Y1346" i="11"/>
  <c r="Y1347" i="11"/>
  <c r="Y1348" i="11"/>
  <c r="Y1349" i="11"/>
  <c r="Y1350" i="11"/>
  <c r="Y1351" i="11"/>
  <c r="Y1352" i="11"/>
  <c r="Y1353" i="11"/>
  <c r="Y1354" i="11"/>
  <c r="Y1355" i="11"/>
  <c r="Y1356" i="11"/>
  <c r="Y1357" i="11"/>
  <c r="Y1358" i="11"/>
  <c r="Y1359" i="11"/>
  <c r="Y1360" i="11"/>
  <c r="Y1361" i="11"/>
  <c r="Y1362" i="11"/>
  <c r="Y1363" i="11"/>
  <c r="Y1364" i="11"/>
  <c r="Y1365" i="11"/>
  <c r="Y1366" i="11"/>
  <c r="Y1367" i="11"/>
  <c r="Y1368" i="11"/>
  <c r="Y1369" i="11"/>
  <c r="Y1370" i="11"/>
  <c r="Y1371" i="11"/>
  <c r="Y1372" i="11"/>
  <c r="Y1373" i="11"/>
  <c r="Y1374" i="11"/>
  <c r="Y1375" i="11"/>
  <c r="Y1376" i="11"/>
  <c r="Y1377" i="11"/>
  <c r="Y1378" i="11"/>
  <c r="Y1379" i="11"/>
  <c r="Y1380" i="11"/>
  <c r="Y1381" i="11"/>
  <c r="Y1382" i="11"/>
  <c r="Y1383" i="11"/>
  <c r="Y1384" i="11"/>
  <c r="Y1385" i="11"/>
  <c r="Y1386" i="11"/>
  <c r="Y1387" i="11"/>
  <c r="Y1388" i="11"/>
  <c r="Y1389" i="11"/>
  <c r="Y1390" i="11"/>
  <c r="Y1391" i="11"/>
  <c r="Y1392" i="11"/>
  <c r="Y1393" i="11"/>
  <c r="Y1394" i="11"/>
  <c r="Y1395" i="11"/>
  <c r="Y1396" i="11"/>
  <c r="Y1397" i="11"/>
  <c r="Y1398" i="11"/>
  <c r="Y1399" i="11"/>
  <c r="Y1400" i="11"/>
  <c r="Y1401" i="11"/>
  <c r="Y1402" i="11"/>
  <c r="Y1403" i="11"/>
  <c r="Y1404" i="11"/>
  <c r="Y1405" i="11"/>
  <c r="Y1406" i="11"/>
  <c r="Y1407" i="11"/>
  <c r="Y1408" i="11"/>
  <c r="Y1409" i="11"/>
  <c r="Y1410" i="11"/>
  <c r="Y1411" i="11"/>
  <c r="Y1412" i="11"/>
  <c r="Y1413" i="11"/>
  <c r="Y1414" i="11"/>
  <c r="Y1415" i="11"/>
  <c r="Y1416" i="11"/>
  <c r="Y1417" i="11"/>
  <c r="Y1418" i="11"/>
  <c r="Y1419" i="11"/>
  <c r="Y1420" i="11"/>
  <c r="Y1421" i="11"/>
  <c r="Y1422" i="11"/>
  <c r="Y1423" i="11"/>
  <c r="Y1424" i="11"/>
  <c r="Y1425" i="11"/>
  <c r="Y1426" i="11"/>
  <c r="Y1427" i="11"/>
  <c r="Y1428" i="11"/>
  <c r="Y1429" i="11"/>
  <c r="Y1430" i="11"/>
  <c r="Y1431" i="11"/>
  <c r="Y1432" i="11"/>
  <c r="Y1433" i="11"/>
  <c r="Y1434" i="11"/>
  <c r="Y1435" i="11"/>
  <c r="Y1436" i="11"/>
  <c r="Y1437" i="11"/>
  <c r="Y1438" i="11"/>
  <c r="Y1439" i="11"/>
  <c r="Y1440" i="11"/>
  <c r="Y1441" i="11"/>
  <c r="Y1442" i="11"/>
  <c r="Y1443" i="11"/>
  <c r="Y1444" i="11"/>
  <c r="Y1445" i="11"/>
  <c r="Y1446" i="11"/>
  <c r="Y1447" i="11"/>
  <c r="Y1448" i="11"/>
  <c r="Y1449" i="11"/>
  <c r="Y1450" i="11"/>
  <c r="Y1451" i="11"/>
  <c r="Y1452" i="11"/>
  <c r="Y1453" i="11"/>
  <c r="Y1454" i="11"/>
  <c r="Y1455" i="11"/>
  <c r="Y1456" i="11"/>
  <c r="Y1457" i="11"/>
  <c r="Y1458" i="11"/>
  <c r="Y1459" i="11"/>
  <c r="Y1460" i="11"/>
  <c r="Y1461" i="11"/>
  <c r="Y1462" i="11"/>
  <c r="Y1463" i="11"/>
  <c r="Y1464" i="11"/>
  <c r="Y1465" i="11"/>
  <c r="Y1466" i="11"/>
  <c r="Y1467" i="11"/>
  <c r="Y1468" i="11"/>
  <c r="Y1469" i="11"/>
  <c r="Y1470" i="11"/>
  <c r="Y1471" i="11"/>
  <c r="Y1472" i="11"/>
  <c r="Y1473" i="11"/>
  <c r="Y1474" i="11"/>
  <c r="Y1475" i="11"/>
  <c r="Y1476" i="11"/>
  <c r="Y1477" i="11"/>
  <c r="Y1478" i="11"/>
  <c r="Y1479" i="11"/>
  <c r="Y1480" i="11"/>
  <c r="Y1481" i="11"/>
  <c r="Y1482" i="11"/>
  <c r="Y1483" i="11"/>
  <c r="Y1484" i="11"/>
  <c r="Y1485" i="11"/>
  <c r="Y1486" i="11"/>
  <c r="Y1487" i="11"/>
  <c r="Y1488" i="11"/>
  <c r="Y1489" i="11"/>
  <c r="Y1490" i="11"/>
  <c r="Y1491" i="11"/>
  <c r="Y1492" i="11"/>
  <c r="Y1493" i="11"/>
  <c r="Y1494" i="11"/>
  <c r="Y1495" i="11"/>
  <c r="Y1496" i="11"/>
  <c r="Y1497" i="11"/>
  <c r="Y1498" i="11"/>
  <c r="Y1499" i="11"/>
  <c r="Y1500" i="11"/>
  <c r="Y1501" i="11"/>
  <c r="Y1502" i="11"/>
  <c r="Y1503" i="11"/>
  <c r="Y1504" i="11"/>
  <c r="Y1505" i="11"/>
  <c r="Y1506" i="11"/>
  <c r="Y1507" i="11"/>
  <c r="Y1508" i="11"/>
  <c r="Y1509" i="11"/>
  <c r="Y1510" i="11"/>
  <c r="Y1511" i="11"/>
  <c r="Y1512" i="11"/>
  <c r="Y1513" i="11"/>
  <c r="Y1514" i="11"/>
  <c r="Y1515" i="11"/>
  <c r="Y1516" i="11"/>
  <c r="Y1517" i="11"/>
  <c r="Y1518" i="11"/>
  <c r="Y1519" i="11"/>
  <c r="Y1520" i="11"/>
  <c r="Y1521" i="11"/>
  <c r="Y1522" i="11"/>
  <c r="Y1523" i="11"/>
  <c r="Y1524" i="11"/>
  <c r="Y1525" i="11"/>
  <c r="Y1526" i="11"/>
  <c r="Y1527" i="11"/>
  <c r="Y1528" i="11"/>
  <c r="Y1529" i="11"/>
  <c r="Y1530" i="11"/>
  <c r="Y1531" i="11"/>
  <c r="Y1532" i="11"/>
  <c r="Y1533" i="11"/>
  <c r="Y1534" i="11"/>
  <c r="Y1535" i="11"/>
  <c r="Y1536" i="11"/>
  <c r="Y1537" i="11"/>
  <c r="Y1538" i="11"/>
  <c r="Y1539" i="11"/>
  <c r="Y1540" i="11"/>
  <c r="Y1541" i="11"/>
  <c r="Y1542" i="11"/>
  <c r="Y1543" i="11"/>
  <c r="Y1544" i="11"/>
  <c r="Y1545" i="11"/>
  <c r="Y1546" i="11"/>
  <c r="Y1547" i="11"/>
  <c r="Y1548" i="11"/>
  <c r="Y1549" i="11"/>
  <c r="Y1550" i="11"/>
  <c r="Y1551" i="11"/>
  <c r="Y1552" i="11"/>
  <c r="Y1553" i="11"/>
  <c r="Y1554" i="11"/>
  <c r="Y1555" i="11"/>
  <c r="Y1556" i="11"/>
  <c r="Y1557" i="11"/>
  <c r="Y1558" i="11"/>
  <c r="Y1559" i="11"/>
  <c r="Y1560" i="11"/>
  <c r="Y1561" i="11"/>
  <c r="Y1562" i="11"/>
  <c r="Y1563" i="11"/>
  <c r="Y1564" i="11"/>
  <c r="Y1565" i="11"/>
  <c r="Y1566" i="11"/>
  <c r="Y1567" i="11"/>
  <c r="Y1568" i="11"/>
  <c r="Y1569" i="11"/>
  <c r="Y1570" i="11"/>
  <c r="Y1571" i="11"/>
  <c r="Y1572" i="11"/>
  <c r="Y1573" i="11"/>
  <c r="Y1574" i="11"/>
  <c r="Y1575" i="11"/>
  <c r="Y1576" i="11"/>
  <c r="Y1577" i="11"/>
  <c r="Y1578" i="11"/>
  <c r="Y1579" i="11"/>
  <c r="Y1580" i="11"/>
  <c r="Y1581" i="11"/>
  <c r="Y1582" i="11"/>
  <c r="Y1583" i="11"/>
  <c r="Y1584" i="11"/>
  <c r="Y1585" i="11"/>
  <c r="Y1586" i="11"/>
  <c r="Y1587" i="11"/>
  <c r="Y1588" i="11"/>
  <c r="Y1589" i="11"/>
  <c r="Y1590" i="11"/>
  <c r="Y1591" i="11"/>
  <c r="Y1592" i="11"/>
  <c r="Y1593" i="11"/>
  <c r="Y1594" i="11"/>
  <c r="Y1595" i="11"/>
  <c r="Y1596" i="11"/>
  <c r="Y1597" i="11"/>
  <c r="Y1598" i="11"/>
  <c r="Y1599" i="11"/>
  <c r="Y1600" i="11"/>
  <c r="Y1601" i="11"/>
  <c r="Y1602" i="11"/>
  <c r="Y1603" i="11"/>
  <c r="Y1604" i="11"/>
  <c r="Y1605" i="11"/>
  <c r="Y1606" i="11"/>
  <c r="Y1607" i="11"/>
  <c r="Y1608" i="11"/>
  <c r="Y1609" i="11"/>
  <c r="Y1610" i="11"/>
  <c r="Y1611" i="11"/>
  <c r="Y1612" i="11"/>
  <c r="Y1613" i="11"/>
  <c r="Y1614" i="11"/>
  <c r="Y1615" i="11"/>
  <c r="Y1616" i="11"/>
  <c r="Y1617" i="11"/>
  <c r="Y1618" i="11"/>
  <c r="Y1619" i="11"/>
  <c r="Y1620" i="11"/>
  <c r="Y1621" i="11"/>
  <c r="Y1622" i="11"/>
  <c r="Y1623" i="11"/>
  <c r="Y1624" i="11"/>
  <c r="Y1625" i="11"/>
  <c r="Y1626" i="11"/>
  <c r="Y1627" i="11"/>
  <c r="Y1628" i="11"/>
  <c r="Y1629" i="11"/>
  <c r="Y1630" i="11"/>
  <c r="Y1631" i="11"/>
  <c r="Y1632" i="11"/>
  <c r="Y1633" i="11"/>
  <c r="Y1634" i="11"/>
  <c r="Y1635" i="11"/>
  <c r="Y1636" i="11"/>
  <c r="Y1637" i="11"/>
  <c r="Y1638" i="11"/>
  <c r="Y1639" i="11"/>
  <c r="Y1640" i="11"/>
  <c r="Y1641" i="11"/>
  <c r="Y1642" i="11"/>
  <c r="Y1643" i="11"/>
  <c r="Y1644" i="11"/>
  <c r="Y1645" i="11"/>
  <c r="Y1646" i="11"/>
  <c r="Y1647" i="11"/>
  <c r="Y1648" i="11"/>
  <c r="Y1649" i="11"/>
  <c r="Y1650" i="11"/>
  <c r="Y1651" i="11"/>
  <c r="Y1652" i="11"/>
  <c r="Y1653" i="11"/>
  <c r="Y1654" i="11"/>
  <c r="Y1655" i="11"/>
  <c r="Y1656" i="11"/>
  <c r="Y1657" i="11"/>
  <c r="Y1658" i="11"/>
  <c r="Y1659" i="11"/>
  <c r="Y1660" i="11"/>
  <c r="Y1661" i="11"/>
  <c r="Y1662" i="11"/>
  <c r="Y1663" i="11"/>
  <c r="Y1664" i="11"/>
  <c r="Y1665" i="11"/>
  <c r="Y1666" i="11"/>
  <c r="Y1667" i="11"/>
  <c r="Y1668" i="11"/>
  <c r="Y1669" i="11"/>
  <c r="Y1670" i="11"/>
  <c r="Y1671" i="11"/>
  <c r="Y1672" i="11"/>
  <c r="Y1673" i="11"/>
  <c r="Y1674" i="11"/>
  <c r="Y1675" i="11"/>
  <c r="Y1676" i="11"/>
  <c r="Y1677" i="11"/>
  <c r="Y1678" i="11"/>
  <c r="Y1679" i="11"/>
  <c r="Y1680" i="11"/>
  <c r="Y1681" i="11"/>
  <c r="Y1682" i="11"/>
  <c r="Y1683" i="11"/>
  <c r="Y1684" i="11"/>
  <c r="Y1685" i="11"/>
  <c r="Y1686" i="11"/>
  <c r="Y1687" i="11"/>
  <c r="Y1688" i="11"/>
  <c r="Y1689" i="11"/>
  <c r="Y1690" i="11"/>
  <c r="Y1691" i="11"/>
  <c r="Y1692" i="11"/>
  <c r="Y1693" i="11"/>
  <c r="Y1694" i="11"/>
  <c r="Y1695" i="11"/>
  <c r="Y1696" i="11"/>
  <c r="Y1697" i="11"/>
  <c r="Y1698" i="11"/>
  <c r="Y1699" i="11"/>
  <c r="Y1700" i="11"/>
  <c r="Y1701" i="11"/>
  <c r="Y1702" i="11"/>
  <c r="Y1703" i="11"/>
  <c r="Y1704" i="11"/>
  <c r="Y1705" i="11"/>
  <c r="Y1706" i="11"/>
  <c r="Y1707" i="11"/>
  <c r="Y1708" i="11"/>
  <c r="Y1709" i="11"/>
  <c r="Y1710" i="11"/>
  <c r="Y1711" i="11"/>
  <c r="Y1712" i="11"/>
  <c r="Y1713" i="11"/>
  <c r="Y1714" i="11"/>
  <c r="Y1715" i="11"/>
  <c r="Y1716" i="11"/>
  <c r="Y1717" i="11"/>
  <c r="Y1718" i="11"/>
  <c r="Y1719" i="11"/>
  <c r="Y1720" i="11"/>
  <c r="Y1721" i="11"/>
  <c r="Y1722" i="11"/>
  <c r="Y1723" i="11"/>
  <c r="Y1724" i="11"/>
  <c r="Y1725" i="11"/>
  <c r="Y1726" i="11"/>
  <c r="Y1727" i="11"/>
  <c r="Y1728" i="11"/>
  <c r="Y1729" i="11"/>
  <c r="Y1730" i="11"/>
  <c r="Y1731" i="11"/>
  <c r="Y1732" i="11"/>
  <c r="Y1733" i="11"/>
  <c r="Y1734" i="11"/>
  <c r="Y1735" i="11"/>
  <c r="Y1736" i="11"/>
  <c r="Y1737" i="11"/>
  <c r="Y1738" i="11"/>
  <c r="Y1739" i="11"/>
  <c r="Y1740" i="11"/>
  <c r="Y1741" i="11"/>
  <c r="Y1742" i="11"/>
  <c r="Y1743" i="11"/>
  <c r="Y1744" i="11"/>
  <c r="Y1745" i="11"/>
  <c r="Y1746" i="11"/>
  <c r="Y1747" i="11"/>
  <c r="Y1748" i="11"/>
  <c r="Y1749" i="11"/>
  <c r="Y1750" i="11"/>
  <c r="Y1751" i="11"/>
  <c r="Y1752" i="11"/>
  <c r="Y1753" i="11"/>
  <c r="Y1754" i="11"/>
  <c r="Y1755" i="11"/>
  <c r="Y1756" i="11"/>
  <c r="Y1757" i="11"/>
  <c r="Y1758" i="11"/>
  <c r="Y1759" i="11"/>
  <c r="Y1760" i="11"/>
  <c r="Y1761" i="11"/>
  <c r="Y1762" i="11"/>
  <c r="Y1763" i="11"/>
  <c r="Y1764" i="11"/>
  <c r="Y1765" i="11"/>
  <c r="Y1766" i="11"/>
  <c r="Y1767" i="11"/>
  <c r="Y1768" i="11"/>
  <c r="Y1769" i="11"/>
  <c r="Y1770" i="11"/>
  <c r="Y1771" i="11"/>
  <c r="Y1772" i="11"/>
  <c r="Y1773" i="11"/>
  <c r="Y1774" i="11"/>
  <c r="Y1775" i="11"/>
  <c r="Y1776" i="11"/>
  <c r="Y1777" i="11"/>
  <c r="Y1778" i="11"/>
  <c r="Y1779" i="11"/>
  <c r="Y1780" i="11"/>
  <c r="Y1781" i="11"/>
  <c r="Y1782" i="11"/>
  <c r="Y1783" i="11"/>
  <c r="Y1784" i="11"/>
  <c r="Y1785" i="11"/>
  <c r="Y1786" i="11"/>
  <c r="Y1787" i="11"/>
  <c r="Y1788" i="11"/>
  <c r="Y1789" i="11"/>
  <c r="Y1790" i="11"/>
  <c r="Y1791" i="11"/>
  <c r="Y1792" i="11"/>
  <c r="Y1793" i="11"/>
  <c r="Y1794" i="11"/>
  <c r="Y1795" i="11"/>
  <c r="Y1796" i="11"/>
  <c r="Y1797" i="11"/>
  <c r="Y1798" i="11"/>
  <c r="Y1799" i="11"/>
  <c r="Y1800" i="11"/>
  <c r="Y1801" i="11"/>
  <c r="Y1802" i="11"/>
  <c r="Y1803" i="11"/>
  <c r="Y1804" i="11"/>
  <c r="Y1805" i="11"/>
  <c r="Y1806" i="11"/>
  <c r="Y1807" i="11"/>
  <c r="Y1808" i="11"/>
  <c r="Y1809" i="11"/>
  <c r="Y1810" i="11"/>
  <c r="Y1811" i="11"/>
  <c r="Y1812" i="11"/>
  <c r="Y1813" i="11"/>
  <c r="Y1814" i="11"/>
  <c r="Y1815" i="11"/>
  <c r="Y1816" i="11"/>
  <c r="Y1817" i="11"/>
  <c r="Y1818" i="11"/>
  <c r="Y1819" i="11"/>
  <c r="Y1820" i="11"/>
  <c r="Y1821" i="11"/>
  <c r="Y1822" i="11"/>
  <c r="Y1823" i="11"/>
  <c r="Y1824" i="11"/>
  <c r="Y1825" i="11"/>
  <c r="Y1826" i="11"/>
  <c r="Y1827" i="11"/>
  <c r="Y1828" i="11"/>
  <c r="Y1829" i="11"/>
  <c r="Y1830" i="11"/>
  <c r="Y1831" i="11"/>
  <c r="Y1832" i="11"/>
  <c r="Y1833" i="11"/>
  <c r="Y1834" i="11"/>
  <c r="Y1835" i="11"/>
  <c r="Y1836" i="11"/>
  <c r="Y1837" i="11"/>
  <c r="Y1838" i="11"/>
  <c r="Y1839" i="11"/>
  <c r="Y1840" i="11"/>
  <c r="Y1841" i="11"/>
  <c r="Y1842" i="11"/>
  <c r="Y1843" i="11"/>
  <c r="Y1844" i="11"/>
  <c r="Y1845" i="11"/>
  <c r="Y1846" i="11"/>
  <c r="Y1847" i="11"/>
  <c r="Y1848" i="11"/>
  <c r="Y1849" i="11"/>
  <c r="Y1850" i="11"/>
  <c r="Y1851" i="11"/>
  <c r="Y1852" i="11"/>
  <c r="Y1853" i="11"/>
  <c r="Y1854" i="11"/>
  <c r="Y1855" i="11"/>
  <c r="Y1856" i="11"/>
  <c r="Y1857" i="11"/>
  <c r="Y1858" i="11"/>
  <c r="Y1859" i="11"/>
  <c r="Y1860" i="11"/>
  <c r="Y1861" i="11"/>
  <c r="Y1862" i="11"/>
  <c r="Y1863" i="11"/>
  <c r="Y1864" i="11"/>
  <c r="Y1865" i="11"/>
  <c r="Y1866" i="11"/>
  <c r="Y1867" i="11"/>
  <c r="Y1868" i="11"/>
  <c r="Y1869" i="11"/>
  <c r="Y1870" i="11"/>
  <c r="Y1871" i="11"/>
  <c r="Y1872" i="11"/>
  <c r="Y1873" i="11"/>
  <c r="Y1874" i="11"/>
  <c r="Y1875" i="11"/>
  <c r="Y1876" i="11"/>
  <c r="Y1877" i="11"/>
  <c r="Y1878" i="11"/>
  <c r="Y1879" i="11"/>
  <c r="Y1880" i="11"/>
  <c r="Y1881" i="11"/>
  <c r="Y1882" i="11"/>
  <c r="Y1883" i="11"/>
  <c r="Y1884" i="11"/>
  <c r="Y1885" i="11"/>
  <c r="Y1886" i="11"/>
  <c r="Y1887" i="11"/>
  <c r="Y1888" i="11"/>
  <c r="Y1889" i="11"/>
  <c r="Y1890" i="11"/>
  <c r="Y1891" i="11"/>
  <c r="Y1892" i="11"/>
  <c r="Y1893" i="11"/>
  <c r="Y1894" i="11"/>
  <c r="Y1895" i="11"/>
  <c r="Y1896" i="11"/>
  <c r="Y1897" i="11"/>
  <c r="Y1898" i="11"/>
  <c r="Y1899" i="11"/>
  <c r="Y1900" i="11"/>
  <c r="Y1901" i="11"/>
  <c r="Y1902" i="11"/>
  <c r="Y1903" i="11"/>
  <c r="Y1904" i="11"/>
  <c r="Y1905" i="11"/>
  <c r="Y1906" i="11"/>
  <c r="Y1907" i="11"/>
  <c r="Y1908" i="11"/>
  <c r="Y1909" i="11"/>
  <c r="Y1910" i="11"/>
  <c r="Y1911" i="11"/>
  <c r="Y1912" i="11"/>
  <c r="Y1913" i="11"/>
  <c r="Y1914" i="11"/>
  <c r="Y1915" i="11"/>
  <c r="Y1916" i="11"/>
  <c r="Y1917" i="11"/>
  <c r="Y1918" i="11"/>
  <c r="Y1919" i="11"/>
  <c r="Y1920" i="11"/>
  <c r="Y1921" i="11"/>
  <c r="Y1922" i="11"/>
  <c r="Y1923" i="11"/>
  <c r="Y1924" i="11"/>
  <c r="Y1925" i="11"/>
  <c r="Y1926" i="11"/>
  <c r="Y1927" i="11"/>
  <c r="Y1928" i="11"/>
  <c r="Y1929" i="11"/>
  <c r="Y1930" i="11"/>
  <c r="Y1931" i="11"/>
  <c r="Y1932" i="11"/>
  <c r="Y1933" i="11"/>
  <c r="Y1934" i="11"/>
  <c r="Y1935" i="11"/>
  <c r="Y1936" i="11"/>
  <c r="Y1937" i="11"/>
  <c r="Y1938" i="11"/>
  <c r="Y1939" i="11"/>
  <c r="Y1940" i="11"/>
  <c r="Y1941" i="11"/>
  <c r="Y1942" i="11"/>
  <c r="Y1943" i="11"/>
  <c r="Y1944" i="11"/>
  <c r="Y1945" i="11"/>
  <c r="Y1946" i="11"/>
  <c r="Y1947" i="11"/>
  <c r="Y1948" i="11"/>
  <c r="Y1949" i="11"/>
  <c r="Y1950" i="11"/>
  <c r="Y1951" i="11"/>
  <c r="Y1952" i="11"/>
  <c r="Y1953" i="11"/>
  <c r="Y1954" i="11"/>
  <c r="Y1955" i="11"/>
  <c r="Y1956" i="11"/>
  <c r="Y1957" i="11"/>
  <c r="Y1958" i="11"/>
  <c r="Y1959" i="11"/>
  <c r="Y1960" i="11"/>
  <c r="Y1961" i="11"/>
  <c r="Y1962" i="11"/>
  <c r="Y1963" i="11"/>
  <c r="Y1964" i="11"/>
  <c r="Y1965" i="11"/>
  <c r="Y1966" i="11"/>
  <c r="Y1967" i="11"/>
  <c r="Y1968" i="11"/>
  <c r="Y1969" i="11"/>
  <c r="Y1970" i="11"/>
  <c r="Y1971" i="11"/>
  <c r="Y1972" i="11"/>
  <c r="Y1973" i="11"/>
  <c r="Y1974" i="11"/>
  <c r="Y1975" i="11"/>
  <c r="Y1976" i="11"/>
  <c r="Y1977" i="11"/>
  <c r="Y1978" i="11"/>
  <c r="Y1979" i="11"/>
  <c r="Y1980" i="11"/>
  <c r="Y1981" i="11"/>
  <c r="Y1982" i="11"/>
  <c r="Y1983" i="11"/>
  <c r="Y1984" i="11"/>
  <c r="Y1985" i="11"/>
  <c r="Y1986" i="11"/>
  <c r="Y1987" i="11"/>
  <c r="Y1988" i="11"/>
  <c r="Y1989" i="11"/>
  <c r="Y1990" i="11"/>
  <c r="Y1991" i="11"/>
  <c r="Y1992" i="11"/>
  <c r="Y1993" i="11"/>
  <c r="Y1994" i="11"/>
  <c r="Y1995" i="11"/>
  <c r="Y1996" i="11"/>
  <c r="Y1997" i="11"/>
  <c r="Y1998" i="11"/>
  <c r="Y1999" i="11"/>
  <c r="Y2000" i="11"/>
  <c r="Y2001" i="11"/>
  <c r="Y2002" i="11"/>
  <c r="Y2003" i="11"/>
  <c r="Y2004" i="11"/>
  <c r="Y2005" i="11"/>
  <c r="Y2006" i="11"/>
  <c r="Y2007" i="11"/>
  <c r="Y2008" i="11"/>
  <c r="Y2009" i="11"/>
  <c r="Y2010" i="11"/>
  <c r="Y2011" i="11"/>
  <c r="Y2012" i="11"/>
  <c r="Y2013" i="11"/>
  <c r="Y2014" i="11"/>
  <c r="Y2015" i="11"/>
  <c r="Y2016" i="11"/>
  <c r="Y2017" i="11"/>
  <c r="Y2018" i="11"/>
  <c r="Y2019" i="11"/>
  <c r="Y2020" i="11"/>
  <c r="Y2021" i="11"/>
  <c r="Y2022" i="11"/>
  <c r="Y2023" i="11"/>
  <c r="Y2024" i="11"/>
  <c r="Y2025" i="11"/>
  <c r="Y2026" i="11"/>
  <c r="Y2027" i="11"/>
  <c r="Y2028" i="11"/>
  <c r="Y2029" i="11"/>
  <c r="Y2030" i="11"/>
  <c r="Y2031" i="11"/>
  <c r="Y2032" i="11"/>
  <c r="Y2033" i="11"/>
  <c r="Y2034" i="11"/>
  <c r="Y2035" i="11"/>
  <c r="Y2036" i="11"/>
  <c r="Y2037" i="11"/>
  <c r="Y2038" i="11"/>
  <c r="Y2039" i="11"/>
  <c r="Y2040" i="11"/>
  <c r="Y2041" i="11"/>
  <c r="Y2042" i="11"/>
  <c r="Y2043" i="11"/>
  <c r="Y2044" i="11"/>
  <c r="Y2045" i="11"/>
  <c r="Y2046" i="11"/>
  <c r="Y2047" i="11"/>
  <c r="Y2048" i="11"/>
  <c r="Y2049" i="11"/>
  <c r="Y2050" i="11"/>
  <c r="Y2051" i="11"/>
  <c r="Y2052" i="11"/>
  <c r="Y2053" i="11"/>
  <c r="Y2054" i="11"/>
  <c r="Y2055" i="11"/>
  <c r="Y2056" i="11"/>
  <c r="Y2057" i="11"/>
  <c r="Y2058" i="11"/>
  <c r="Y2059" i="11"/>
  <c r="Y2060" i="11"/>
  <c r="Y2061" i="11"/>
  <c r="Y2062" i="11"/>
  <c r="Y2063" i="11"/>
  <c r="Y2064" i="11"/>
  <c r="Y2065" i="11"/>
  <c r="Y2066" i="11"/>
  <c r="Y2067" i="11"/>
  <c r="Y2068" i="11"/>
  <c r="Y2069" i="11"/>
  <c r="Y2070" i="11"/>
  <c r="Y2071" i="11"/>
  <c r="Y2072" i="11"/>
  <c r="Y2073" i="11"/>
  <c r="Y2074" i="11"/>
  <c r="Y2075" i="11"/>
  <c r="Y2076" i="11"/>
  <c r="Y2077" i="11"/>
  <c r="Y2078" i="11"/>
  <c r="Y2079" i="11"/>
  <c r="Y2080" i="11"/>
  <c r="Y2081" i="11"/>
  <c r="Y2082" i="11"/>
  <c r="Y2083" i="11"/>
  <c r="Y2084" i="11"/>
  <c r="Y2085" i="11"/>
  <c r="Y2086" i="11"/>
  <c r="Y2087" i="11"/>
  <c r="Y2088" i="11"/>
  <c r="Y2089" i="11"/>
  <c r="Y2090" i="11"/>
  <c r="Y2091" i="11"/>
  <c r="Y2092" i="11"/>
  <c r="Y2093" i="11"/>
  <c r="Y2094" i="11"/>
  <c r="Y2095" i="11"/>
  <c r="Y2096" i="11"/>
  <c r="Y2097" i="11"/>
  <c r="Y2098" i="11"/>
  <c r="Y2099" i="11"/>
  <c r="Y2100" i="11"/>
  <c r="Y2101" i="11"/>
  <c r="Y2102" i="11"/>
  <c r="Y2103" i="11"/>
  <c r="Y2104" i="11"/>
  <c r="Y2105" i="11"/>
  <c r="Y2106" i="11"/>
  <c r="Y2107" i="11"/>
  <c r="Y2108" i="11"/>
  <c r="Y2109" i="11"/>
  <c r="Y2110" i="11"/>
  <c r="Y2111" i="11"/>
  <c r="Y2112" i="11"/>
  <c r="Y2113" i="11"/>
  <c r="Y2114" i="11"/>
  <c r="Y2115" i="11"/>
  <c r="Y2116" i="11"/>
  <c r="Y2117" i="11"/>
  <c r="Y2118" i="11"/>
  <c r="Y2119" i="11"/>
  <c r="Y2120" i="11"/>
  <c r="Y2121" i="11"/>
  <c r="Y2122" i="11"/>
  <c r="Y2123" i="11"/>
  <c r="Y2124" i="11"/>
  <c r="Y2125" i="11"/>
  <c r="Y2126" i="11"/>
  <c r="Y2127" i="11"/>
  <c r="Y2128" i="11"/>
  <c r="Y2129" i="11"/>
  <c r="Y2130" i="11"/>
  <c r="Y2131" i="11"/>
  <c r="Y2132" i="11"/>
  <c r="Y2133" i="11"/>
  <c r="Y2134" i="11"/>
  <c r="Y2135" i="11"/>
  <c r="Y2136" i="11"/>
  <c r="Y2137" i="11"/>
  <c r="Y2138" i="11"/>
  <c r="Y2139" i="11"/>
  <c r="Y2140" i="11"/>
  <c r="Y2141" i="11"/>
  <c r="Y2142" i="11"/>
  <c r="Y2143" i="11"/>
  <c r="Y2144" i="11"/>
  <c r="Y2145" i="11"/>
  <c r="Y2146" i="11"/>
  <c r="Y2147" i="11"/>
  <c r="Y2148" i="11"/>
  <c r="Y2149" i="11"/>
  <c r="Y2150" i="11"/>
  <c r="Y2151" i="11"/>
  <c r="Y2152" i="11"/>
  <c r="Y2153" i="11"/>
  <c r="Y2154" i="11"/>
  <c r="Y2155" i="11"/>
  <c r="Y2156" i="11"/>
  <c r="Y2157" i="11"/>
  <c r="Y2158" i="11"/>
  <c r="Y2159" i="11"/>
  <c r="Y2160" i="11"/>
  <c r="Y2161" i="11"/>
  <c r="Y2162" i="11"/>
  <c r="Y2163" i="11"/>
  <c r="Y2164" i="11"/>
  <c r="Y2165" i="11"/>
  <c r="Y2166" i="11"/>
  <c r="Y2167" i="11"/>
  <c r="Y2168" i="11"/>
  <c r="Y2169" i="11"/>
  <c r="Y2170" i="11"/>
  <c r="Y2171" i="11"/>
  <c r="Y2172" i="11"/>
  <c r="Y2173" i="11"/>
  <c r="Y2174" i="11"/>
  <c r="Y2175" i="11"/>
  <c r="Y2176" i="11"/>
  <c r="Y2177" i="11"/>
  <c r="Y2178" i="11"/>
  <c r="Y2179" i="11"/>
  <c r="Y2180" i="11"/>
  <c r="Y2181" i="11"/>
  <c r="Y2182" i="11"/>
  <c r="Y2183" i="11"/>
  <c r="Y2184" i="11"/>
  <c r="Y2185" i="11"/>
  <c r="Y2186" i="11"/>
  <c r="Y2187" i="11"/>
  <c r="Y2188" i="11"/>
  <c r="Y2189" i="11"/>
  <c r="Y2190" i="11"/>
  <c r="Y2191" i="11"/>
  <c r="Y2192" i="11"/>
  <c r="Y2193" i="11"/>
  <c r="Y2194" i="11"/>
  <c r="Y2195" i="11"/>
  <c r="Y2196" i="11"/>
  <c r="Y2197" i="11"/>
  <c r="Y2198" i="11"/>
  <c r="Y2199" i="11"/>
  <c r="Y2200" i="11"/>
  <c r="Y2201" i="11"/>
  <c r="Y2202" i="11"/>
  <c r="Y2203" i="11"/>
  <c r="Y2204" i="11"/>
  <c r="Y2205" i="11"/>
  <c r="Y2206" i="11"/>
  <c r="Y2207" i="11"/>
  <c r="Y2208" i="11"/>
  <c r="Y2209" i="11"/>
  <c r="Y2210" i="11"/>
  <c r="Y2211" i="11"/>
  <c r="Y2212" i="11"/>
  <c r="Y2213" i="11"/>
  <c r="Y2214" i="11"/>
  <c r="Y2215" i="11"/>
  <c r="Y2216" i="11"/>
  <c r="Y2217" i="11"/>
  <c r="Y2218" i="11"/>
  <c r="Y2219" i="11"/>
  <c r="Y2220" i="11"/>
  <c r="Y2221" i="11"/>
  <c r="Y2222" i="11"/>
  <c r="Y2223" i="11"/>
  <c r="Y2224" i="11"/>
  <c r="Y2225" i="11"/>
  <c r="Y2226" i="11"/>
  <c r="C124" i="18"/>
  <c r="C133" i="18" s="1"/>
  <c r="M123" i="18"/>
  <c r="M124" i="18" s="1"/>
  <c r="C142" i="18" s="1"/>
  <c r="L123" i="18"/>
  <c r="L124" i="18" s="1"/>
  <c r="C141" i="18" s="1"/>
  <c r="J123" i="18"/>
  <c r="J124" i="18" s="1"/>
  <c r="C139" i="18" s="1"/>
  <c r="I123" i="18"/>
  <c r="I124" i="18" s="1"/>
  <c r="H123" i="18"/>
  <c r="H124" i="18" s="1"/>
  <c r="G123" i="18"/>
  <c r="G124" i="18" s="1"/>
  <c r="C137" i="18" s="1"/>
  <c r="E123" i="18"/>
  <c r="E124" i="18" s="1"/>
  <c r="C135" i="18" s="1"/>
  <c r="C123" i="18"/>
  <c r="T121" i="18"/>
  <c r="T120" i="18"/>
  <c r="T119" i="18"/>
  <c r="T118" i="18"/>
  <c r="T117" i="18"/>
  <c r="T116" i="18"/>
  <c r="T115" i="18"/>
  <c r="T114" i="18"/>
  <c r="T113" i="18"/>
  <c r="T112" i="18"/>
  <c r="T111" i="18"/>
  <c r="T110" i="18"/>
  <c r="T108" i="18"/>
  <c r="T107" i="18"/>
  <c r="T106" i="18"/>
  <c r="T105" i="18"/>
  <c r="T104" i="18"/>
  <c r="T103" i="18"/>
  <c r="T102" i="18"/>
  <c r="T100" i="18"/>
  <c r="T99" i="18"/>
  <c r="T98" i="18"/>
  <c r="T97" i="18"/>
  <c r="T96" i="18"/>
  <c r="T95" i="18"/>
  <c r="T94" i="18"/>
  <c r="T93" i="18"/>
  <c r="T92" i="18"/>
  <c r="T91" i="18"/>
  <c r="T90" i="18"/>
  <c r="T88" i="18"/>
  <c r="T87" i="18"/>
  <c r="T86" i="18"/>
  <c r="T85" i="18"/>
  <c r="T84" i="18"/>
  <c r="T83" i="18"/>
  <c r="F83" i="18"/>
  <c r="T81" i="18"/>
  <c r="T80" i="18"/>
  <c r="T79" i="18"/>
  <c r="T78" i="18"/>
  <c r="T77" i="18"/>
  <c r="T76" i="18"/>
  <c r="T75" i="18"/>
  <c r="T74" i="18"/>
  <c r="T73" i="18"/>
  <c r="T72" i="18"/>
  <c r="T71" i="18"/>
  <c r="T70" i="18"/>
  <c r="T69" i="18"/>
  <c r="T68" i="18"/>
  <c r="T67" i="18"/>
  <c r="T66" i="18"/>
  <c r="T65" i="18"/>
  <c r="T64" i="18"/>
  <c r="T63" i="18"/>
  <c r="T62" i="18"/>
  <c r="T61" i="18"/>
  <c r="T60" i="18"/>
  <c r="T59" i="18"/>
  <c r="T58" i="18"/>
  <c r="T57" i="18"/>
  <c r="T56" i="18"/>
  <c r="T54" i="18"/>
  <c r="T53" i="18"/>
  <c r="T52" i="18"/>
  <c r="T51" i="18"/>
  <c r="T50" i="18"/>
  <c r="T48" i="18"/>
  <c r="T47" i="18"/>
  <c r="T46" i="18"/>
  <c r="T45" i="18"/>
  <c r="T44" i="18"/>
  <c r="T43" i="18"/>
  <c r="T42" i="18"/>
  <c r="T41" i="18"/>
  <c r="T40" i="18"/>
  <c r="T39" i="18"/>
  <c r="K37" i="18"/>
  <c r="T37" i="18" s="1"/>
  <c r="T36" i="18"/>
  <c r="T35" i="18"/>
  <c r="T34" i="18"/>
  <c r="T33" i="18"/>
  <c r="T32" i="18"/>
  <c r="T31" i="18"/>
  <c r="D30" i="18"/>
  <c r="D123" i="18" s="1"/>
  <c r="D124" i="18" s="1"/>
  <c r="C134" i="18" s="1"/>
  <c r="T29" i="18"/>
  <c r="T28" i="18"/>
  <c r="T27" i="18"/>
  <c r="T26" i="18"/>
  <c r="F26" i="18"/>
  <c r="F123" i="18" s="1"/>
  <c r="F124" i="18" s="1"/>
  <c r="C136" i="18" s="1"/>
  <c r="T25" i="18"/>
  <c r="T24" i="18"/>
  <c r="T23" i="18"/>
  <c r="T22" i="18"/>
  <c r="T21" i="18"/>
  <c r="T20" i="18"/>
  <c r="T19" i="18"/>
  <c r="T17" i="18"/>
  <c r="T16" i="18"/>
  <c r="T15" i="18"/>
  <c r="T14" i="18"/>
  <c r="T13" i="18"/>
  <c r="T12" i="18"/>
  <c r="T11" i="18"/>
  <c r="T10" i="18"/>
  <c r="T9" i="18"/>
  <c r="T8" i="18"/>
  <c r="T7" i="18"/>
  <c r="T6" i="18"/>
  <c r="T5" i="18"/>
  <c r="T4" i="18"/>
  <c r="T3" i="18"/>
  <c r="E5" i="20"/>
  <c r="E4" i="20"/>
  <c r="E7" i="20" l="1"/>
  <c r="AJ2" i="20" a="1"/>
  <c r="AJ2" i="20" s="1"/>
  <c r="R1" i="20"/>
  <c r="AG1" i="20"/>
  <c r="AH1" i="20"/>
  <c r="S1" i="20"/>
  <c r="E6" i="20"/>
  <c r="C138" i="18"/>
  <c r="K123" i="18"/>
  <c r="K124" i="18" s="1"/>
  <c r="C140" i="18" s="1"/>
  <c r="C143" i="18" s="1"/>
  <c r="T30" i="18"/>
  <c r="T123" i="18" s="1"/>
  <c r="T126" i="18" s="1"/>
  <c r="C11" i="5"/>
  <c r="G11" i="5"/>
  <c r="G15" i="5" l="1"/>
  <c r="G5" i="5" l="1"/>
  <c r="G42" i="5"/>
  <c r="G43" i="5"/>
  <c r="G44" i="5"/>
  <c r="G45" i="5"/>
  <c r="G46" i="5"/>
  <c r="G47" i="5"/>
  <c r="G48" i="5"/>
  <c r="G49" i="5"/>
  <c r="G41" i="5"/>
  <c r="G30" i="5" l="1"/>
  <c r="G4" i="5" l="1"/>
  <c r="G6" i="5"/>
  <c r="G7" i="5"/>
  <c r="G8" i="5"/>
  <c r="G9" i="5"/>
  <c r="G10" i="5"/>
  <c r="G3" i="5"/>
  <c r="G16" i="5"/>
  <c r="G17" i="5"/>
  <c r="G18" i="5"/>
  <c r="G19" i="5"/>
  <c r="G20" i="5"/>
  <c r="G21" i="5"/>
  <c r="G22" i="5"/>
  <c r="G23" i="5"/>
  <c r="C3" i="5"/>
  <c r="C4" i="5"/>
  <c r="C5" i="5"/>
  <c r="C6" i="5"/>
  <c r="C7" i="5"/>
  <c r="C8" i="5"/>
  <c r="C9" i="5"/>
  <c r="C10" i="5"/>
  <c r="G12" i="5" l="1"/>
  <c r="G88" i="5" l="1"/>
  <c r="G87" i="5"/>
  <c r="G86" i="5"/>
  <c r="G85" i="5"/>
  <c r="G84" i="5"/>
  <c r="G83" i="5"/>
  <c r="G81" i="5"/>
  <c r="G80" i="5"/>
  <c r="G82" i="5"/>
  <c r="G89" i="5" l="1"/>
  <c r="G75" i="5" l="1"/>
  <c r="G74" i="5"/>
  <c r="G73" i="5"/>
  <c r="G72" i="5"/>
  <c r="G71" i="5"/>
  <c r="G70" i="5"/>
  <c r="G69" i="5"/>
  <c r="G68" i="5"/>
  <c r="G67" i="5"/>
  <c r="G76" i="5" l="1"/>
  <c r="G62" i="5" l="1"/>
  <c r="G61" i="5"/>
  <c r="G60" i="5"/>
  <c r="G59" i="5"/>
  <c r="G58" i="5"/>
  <c r="G57" i="5"/>
  <c r="G56" i="5"/>
  <c r="G55" i="5"/>
  <c r="G54" i="5"/>
  <c r="J5" i="5" l="1"/>
  <c r="G50" i="5"/>
  <c r="G63" i="5"/>
  <c r="G36" i="5" l="1"/>
  <c r="G35" i="5"/>
  <c r="G34" i="5"/>
  <c r="G33" i="5"/>
  <c r="G32" i="5"/>
  <c r="G31" i="5"/>
  <c r="G29" i="5"/>
  <c r="G28" i="5"/>
  <c r="G37" i="5" l="1"/>
  <c r="G24" i="5" l="1"/>
  <c r="J11" i="5" l="1"/>
  <c r="J4" i="5" l="1"/>
  <c r="J6" i="5"/>
  <c r="J8" i="5"/>
  <c r="J10" i="5"/>
  <c r="J3" i="5"/>
  <c r="J7" i="5"/>
  <c r="J9" i="5"/>
  <c r="C12" i="5"/>
  <c r="C14" i="5" s="1"/>
  <c r="K24" i="5"/>
  <c r="L12" i="5"/>
  <c r="K12" i="5"/>
  <c r="J12" i="5" l="1"/>
  <c r="J15" i="5"/>
  <c r="J23" i="5"/>
  <c r="M9" i="5"/>
  <c r="M6" i="5"/>
  <c r="J22" i="5"/>
  <c r="M3" i="5"/>
  <c r="J17" i="5"/>
  <c r="J20" i="5"/>
  <c r="J19" i="5"/>
  <c r="J21" i="5" l="1"/>
  <c r="M11" i="5"/>
  <c r="M5" i="5"/>
  <c r="J18" i="5"/>
  <c r="M8" i="5"/>
  <c r="M10" i="5"/>
  <c r="M12" i="5"/>
  <c r="M7" i="5"/>
  <c r="J16" i="5"/>
  <c r="M4" i="5"/>
  <c r="J24"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<sst xmlns="http://schemas.openxmlformats.org/spreadsheetml/2006/main" count="35467" uniqueCount="8534">
  <si>
    <t>Sales Group</t>
  </si>
  <si>
    <t>Sales Office</t>
  </si>
  <si>
    <t>Billing date</t>
  </si>
  <si>
    <t>Sales Contract No</t>
  </si>
  <si>
    <t>Invoice No</t>
  </si>
  <si>
    <t>Sales Order</t>
  </si>
  <si>
    <t>Delivery</t>
  </si>
  <si>
    <t>Customer No</t>
  </si>
  <si>
    <t>Name</t>
  </si>
  <si>
    <t>Material Code</t>
  </si>
  <si>
    <t>Material Code Description</t>
  </si>
  <si>
    <t>Quantity</t>
  </si>
  <si>
    <t>MT</t>
  </si>
  <si>
    <t>Per Unit Rate</t>
  </si>
  <si>
    <t>Tax</t>
  </si>
  <si>
    <t>Net Value</t>
  </si>
  <si>
    <t>Gross Value</t>
  </si>
  <si>
    <t>Truck Number</t>
  </si>
  <si>
    <t>Driver Name</t>
  </si>
  <si>
    <t>Phone number</t>
  </si>
  <si>
    <t>Reference number</t>
  </si>
  <si>
    <t>Storage Location</t>
  </si>
  <si>
    <t>BP HAUT NKAM</t>
  </si>
  <si>
    <t>COMPLEXE BOULANGERIE MINA SARL</t>
  </si>
  <si>
    <t>000000100000015737</t>
  </si>
  <si>
    <t>YIMAFOUO DUCRECE</t>
  </si>
  <si>
    <t>SOP MARCEL</t>
  </si>
  <si>
    <t>GIC PLANTEUR DU LITTORAL</t>
  </si>
  <si>
    <t>Mamy Jacka</t>
  </si>
  <si>
    <t>KAMDOM EPSE MOPHOU THERESE</t>
  </si>
  <si>
    <t>HAROUNA SALIHOU</t>
  </si>
  <si>
    <t>THETHE EZECHIEL</t>
  </si>
  <si>
    <t>MOUSTAPHA HASSAN</t>
  </si>
  <si>
    <t>OUMAROU MOHAMDADOU</t>
  </si>
  <si>
    <t>SOANEG</t>
  </si>
  <si>
    <t>CENTRALE MODERNE DE DISTRIBUTI</t>
  </si>
  <si>
    <t>Socropral</t>
  </si>
  <si>
    <t>PEUJEU EPSE PANLAP SANDRINE AI</t>
  </si>
  <si>
    <t>MOUSSA HISSEINI</t>
  </si>
  <si>
    <t>ONE SKY COMPANY LTD</t>
  </si>
  <si>
    <t>NDORAHERMAN PASCAL</t>
  </si>
  <si>
    <t>SOGECO</t>
  </si>
  <si>
    <t>KELLY SAMBA</t>
  </si>
  <si>
    <t>HAMODA ABTSS</t>
  </si>
  <si>
    <t>AFRECOM SARL</t>
  </si>
  <si>
    <t>BIBI ANJIA RANSOME</t>
  </si>
  <si>
    <t>DJUKEM  MARTHE</t>
  </si>
  <si>
    <t>Mouintseyi Tchouaya Hugues</t>
  </si>
  <si>
    <t>SOUAIBOU IBRAHIMA</t>
  </si>
  <si>
    <t>SAMPLE SALES</t>
  </si>
  <si>
    <t>Ehmat Harouna</t>
  </si>
  <si>
    <t>KUETE JEAN</t>
  </si>
  <si>
    <t>NGAHA THIERRY LAMINE</t>
  </si>
  <si>
    <t>Tsapi Elisabeth</t>
  </si>
  <si>
    <t>ETS TRIO EMERGENT NEGOCE</t>
  </si>
  <si>
    <t>NKONFFO GUTEMBERT</t>
  </si>
  <si>
    <t>SATSA ANDRE</t>
  </si>
  <si>
    <t>LES FRERES HIPO &amp; BORIS</t>
  </si>
  <si>
    <t>FOPA KENNE</t>
  </si>
  <si>
    <t>MOHAMADOU HAMIDOU</t>
  </si>
  <si>
    <t>CHATUE</t>
  </si>
  <si>
    <t>DJOUGUEM DJOYOU ZACHEE</t>
  </si>
  <si>
    <t>STE L'ATRIUM SA</t>
  </si>
  <si>
    <t>MATCHIM MARIE CHRISTIANE</t>
  </si>
  <si>
    <t>TEMATIO CLOVIS MAGLOIRE</t>
  </si>
  <si>
    <t>DONGMO ROVASIER</t>
  </si>
  <si>
    <t>SOCIETE MEUYOU ET CIE</t>
  </si>
  <si>
    <t>NGASOP JEAN PIERRE</t>
  </si>
  <si>
    <t>SOBJIO PASCAL</t>
  </si>
  <si>
    <t>Target</t>
  </si>
  <si>
    <t>MTD</t>
  </si>
  <si>
    <t>South West</t>
  </si>
  <si>
    <t>West</t>
  </si>
  <si>
    <t>Littoral</t>
  </si>
  <si>
    <t>Centre</t>
  </si>
  <si>
    <t>East</t>
  </si>
  <si>
    <t>Adamaoua</t>
  </si>
  <si>
    <t>North</t>
  </si>
  <si>
    <t>Export</t>
  </si>
  <si>
    <t>Key Account</t>
  </si>
  <si>
    <t>Total</t>
  </si>
  <si>
    <t>Row Labels</t>
  </si>
  <si>
    <t>Sum of MT</t>
  </si>
  <si>
    <t>KENGNE KAMGANG EPSE YENGANG</t>
  </si>
  <si>
    <t>ETS MOUNAWARA PLUS</t>
  </si>
  <si>
    <t>KING CLAUDE BEST BREAD</t>
  </si>
  <si>
    <t>MEKONTSO TETANG</t>
  </si>
  <si>
    <t>DOUANLA NGUIMATIO HIPPOLYTE</t>
  </si>
  <si>
    <t>SOBGO DAVID</t>
  </si>
  <si>
    <t>NADINE LAURE</t>
  </si>
  <si>
    <t>DJOUMBI SANGO BILL CHIRAK</t>
  </si>
  <si>
    <t>000000100000011866</t>
  </si>
  <si>
    <t>SCRAP FLOUR</t>
  </si>
  <si>
    <t>WHEAT BRAN</t>
  </si>
  <si>
    <t>000000500000000009</t>
  </si>
  <si>
    <t>SCREENINGS</t>
  </si>
  <si>
    <t>000000100000011559</t>
  </si>
  <si>
    <t>000000100000017855</t>
  </si>
  <si>
    <t>CWRS</t>
  </si>
  <si>
    <t>RUSSIAN WHEAT</t>
  </si>
  <si>
    <t>000000100000048261</t>
  </si>
  <si>
    <t>LATVIAN MILLING WHEAT</t>
  </si>
  <si>
    <t>000000100000048262</t>
  </si>
  <si>
    <t>LITHUANIAN MILLING WHEAT 12.5%</t>
  </si>
  <si>
    <t>MTD June'21</t>
  </si>
  <si>
    <t>May'21</t>
  </si>
  <si>
    <t>June'20</t>
  </si>
  <si>
    <t>WEST</t>
  </si>
  <si>
    <t>CM-Bafoussam</t>
  </si>
  <si>
    <t>1380057637</t>
  </si>
  <si>
    <t>9490039883</t>
  </si>
  <si>
    <t>2380084163</t>
  </si>
  <si>
    <t>8380139730</t>
  </si>
  <si>
    <t>Wheat Bran-40Kg</t>
  </si>
  <si>
    <t>LT 068 FJ</t>
  </si>
  <si>
    <t>MR PENE FRANCOIS</t>
  </si>
  <si>
    <t>677350154</t>
  </si>
  <si>
    <t>1400004895</t>
  </si>
  <si>
    <t>FG Store</t>
  </si>
  <si>
    <t>LITTORAL</t>
  </si>
  <si>
    <t>CM-Douala – 1</t>
  </si>
  <si>
    <t>1380057872</t>
  </si>
  <si>
    <t>9490039886</t>
  </si>
  <si>
    <t>2380084553</t>
  </si>
  <si>
    <t>8380139746</t>
  </si>
  <si>
    <t>000000100000015724</t>
  </si>
  <si>
    <t>Toast bread flour-50kg</t>
  </si>
  <si>
    <t>LT 103 KN</t>
  </si>
  <si>
    <t>MR TADON VOKENG MARTIN</t>
  </si>
  <si>
    <t>678347038</t>
  </si>
  <si>
    <t>SALES TO NDORAHERMAN</t>
  </si>
  <si>
    <t>EXPORT</t>
  </si>
  <si>
    <t>CM-Maroua</t>
  </si>
  <si>
    <t>1380057893</t>
  </si>
  <si>
    <t>9490039875</t>
  </si>
  <si>
    <t>2380084586</t>
  </si>
  <si>
    <t>8380139782</t>
  </si>
  <si>
    <t>LT 033 IV</t>
  </si>
  <si>
    <t>MR MELI WAMBO ROMEO</t>
  </si>
  <si>
    <t>651359465</t>
  </si>
  <si>
    <t>1400005229</t>
  </si>
  <si>
    <t>7004700731</t>
  </si>
  <si>
    <t>8380139785</t>
  </si>
  <si>
    <t>LT 518 JY</t>
  </si>
  <si>
    <t>MR SONKOUE KOUEDACHOU GUY</t>
  </si>
  <si>
    <t>651526895</t>
  </si>
  <si>
    <t>9490039873</t>
  </si>
  <si>
    <t>9490039882</t>
  </si>
  <si>
    <t>1380057875</t>
  </si>
  <si>
    <t>9490039874</t>
  </si>
  <si>
    <t>2380084557</t>
  </si>
  <si>
    <t>8380139787</t>
  </si>
  <si>
    <t>TEFOUET DONJIO HERVE</t>
  </si>
  <si>
    <t>CH362208</t>
  </si>
  <si>
    <t>MR KAMGAING TAGNE ARNOLD</t>
  </si>
  <si>
    <t>691290981</t>
  </si>
  <si>
    <t>1400005210</t>
  </si>
  <si>
    <t>CENTRE</t>
  </si>
  <si>
    <t>CM-Yaoundé</t>
  </si>
  <si>
    <t>1380057913</t>
  </si>
  <si>
    <t>9490039869</t>
  </si>
  <si>
    <t>2380084642</t>
  </si>
  <si>
    <t>8380139805</t>
  </si>
  <si>
    <t>HAMADOU DJOULDE</t>
  </si>
  <si>
    <t>000000100000015723</t>
  </si>
  <si>
    <t>Standard baguette Flour-50Kg</t>
  </si>
  <si>
    <t>LTTR 160 AL</t>
  </si>
  <si>
    <t>MR TCHOUNACK ANGELBERT</t>
  </si>
  <si>
    <t>679956470</t>
  </si>
  <si>
    <t/>
  </si>
  <si>
    <t>SOUTH WEST</t>
  </si>
  <si>
    <t>CM-Douala - 2</t>
  </si>
  <si>
    <t>1380057917</t>
  </si>
  <si>
    <t>9490039872</t>
  </si>
  <si>
    <t>2380084647</t>
  </si>
  <si>
    <t>8380139815</t>
  </si>
  <si>
    <t>000000100000015721</t>
  </si>
  <si>
    <t>BIJOU MAMMY 50kg</t>
  </si>
  <si>
    <t>CH 286933</t>
  </si>
  <si>
    <t>MR MOFFO RODRIGUE</t>
  </si>
  <si>
    <t>674893162</t>
  </si>
  <si>
    <t>000000100000016952</t>
  </si>
  <si>
    <t>BIJOU MAMMY 25 Kg</t>
  </si>
  <si>
    <t>000000100000016408</t>
  </si>
  <si>
    <t>Bijou Mammy 5kg</t>
  </si>
  <si>
    <t>1380057925</t>
  </si>
  <si>
    <t>9490039878</t>
  </si>
  <si>
    <t>2380084655</t>
  </si>
  <si>
    <t>8380139836</t>
  </si>
  <si>
    <t>LT 780 AI</t>
  </si>
  <si>
    <t>MR BLAISE CHIA KWANGA</t>
  </si>
  <si>
    <t>653424999</t>
  </si>
  <si>
    <t>SALES TO MOUSSA HISSEINI</t>
  </si>
  <si>
    <t>KEY ACCOUNT</t>
  </si>
  <si>
    <t>1380057924</t>
  </si>
  <si>
    <t>9490039870</t>
  </si>
  <si>
    <t>2380084654</t>
  </si>
  <si>
    <t>8380139837</t>
  </si>
  <si>
    <t>LTTR 006 AQ</t>
  </si>
  <si>
    <t>MR BESSALA SIMEON</t>
  </si>
  <si>
    <t>694455933</t>
  </si>
  <si>
    <t>SALES TO CENTRALE MOD</t>
  </si>
  <si>
    <t>9490039879</t>
  </si>
  <si>
    <t>8380139838</t>
  </si>
  <si>
    <t>CETR 716 AC</t>
  </si>
  <si>
    <t>MR TEFOUET JEAN REMY</t>
  </si>
  <si>
    <t>677438618</t>
  </si>
  <si>
    <t>9490039871</t>
  </si>
  <si>
    <t>8380139839</t>
  </si>
  <si>
    <t>LTTR 288 AK</t>
  </si>
  <si>
    <t>MR DJOUMLAKO GUILLAUME</t>
  </si>
  <si>
    <t>678221052</t>
  </si>
  <si>
    <t>1380057927</t>
  </si>
  <si>
    <t>9490039877</t>
  </si>
  <si>
    <t>2380084657</t>
  </si>
  <si>
    <t>8380139844</t>
  </si>
  <si>
    <t>LT 197 HV</t>
  </si>
  <si>
    <t>MR DEUYI KEMGANG DUMEL</t>
  </si>
  <si>
    <t>1380057926</t>
  </si>
  <si>
    <t>9490039880</t>
  </si>
  <si>
    <t>2380084656</t>
  </si>
  <si>
    <t>8380139845</t>
  </si>
  <si>
    <t>STE MEGRO SARL</t>
  </si>
  <si>
    <t>LTTR 072 AQ</t>
  </si>
  <si>
    <t>MR CHU KANGA JUDE</t>
  </si>
  <si>
    <t>682442645</t>
  </si>
  <si>
    <t>1380057929</t>
  </si>
  <si>
    <t>9490039881</t>
  </si>
  <si>
    <t>2380084659</t>
  </si>
  <si>
    <t>8380139859</t>
  </si>
  <si>
    <t>LT 284 AE</t>
  </si>
  <si>
    <t>MR MELLA DOUANLA HUGUES</t>
  </si>
  <si>
    <t>651292728</t>
  </si>
  <si>
    <t>1400005277</t>
  </si>
  <si>
    <t>1380057930</t>
  </si>
  <si>
    <t>9490039887</t>
  </si>
  <si>
    <t>2380084661</t>
  </si>
  <si>
    <t>8380139865</t>
  </si>
  <si>
    <t>MR TADON VOKENG</t>
  </si>
  <si>
    <t>1380057931</t>
  </si>
  <si>
    <t>9490039884</t>
  </si>
  <si>
    <t>2380084662</t>
  </si>
  <si>
    <t>8380139868</t>
  </si>
  <si>
    <t>CH 022300</t>
  </si>
  <si>
    <t>MR NKAYI JOSEPH</t>
  </si>
  <si>
    <t>675709098</t>
  </si>
  <si>
    <t>SALES TO BIBI ANJIA</t>
  </si>
  <si>
    <t>1380057940</t>
  </si>
  <si>
    <t>9490039876</t>
  </si>
  <si>
    <t>2380084672</t>
  </si>
  <si>
    <t>8380139877</t>
  </si>
  <si>
    <t>L'ARTISAN KANEM</t>
  </si>
  <si>
    <t>LT 039 HI</t>
  </si>
  <si>
    <t>MR NKONGO MISSONGUE</t>
  </si>
  <si>
    <t>699139836</t>
  </si>
  <si>
    <t>1380057938</t>
  </si>
  <si>
    <t>9490039885</t>
  </si>
  <si>
    <t>2380084670</t>
  </si>
  <si>
    <t>8380139882</t>
  </si>
  <si>
    <t>OU 677 AY</t>
  </si>
  <si>
    <t>MR KENGMENE ANDRE</t>
  </si>
  <si>
    <t>676566865</t>
  </si>
  <si>
    <t>1400005287/5289/5294/5295</t>
  </si>
  <si>
    <t>8380139883</t>
  </si>
  <si>
    <t>OU 795 AY</t>
  </si>
  <si>
    <t>MR KEUBENG BRUNO</t>
  </si>
  <si>
    <t>653016344</t>
  </si>
  <si>
    <t>1380057825</t>
  </si>
  <si>
    <t>9490039903</t>
  </si>
  <si>
    <t>2380084489</t>
  </si>
  <si>
    <t>8380139609</t>
  </si>
  <si>
    <t>LT 039 IH</t>
  </si>
  <si>
    <t>NKONGO MISSONGUE</t>
  </si>
  <si>
    <t>699 13 98 36</t>
  </si>
  <si>
    <t>9490039895</t>
  </si>
  <si>
    <t>8380139729</t>
  </si>
  <si>
    <t>LT  808  GR</t>
  </si>
  <si>
    <t>KOUTOUO  CHOUAIBOU</t>
  </si>
  <si>
    <t>698841907</t>
  </si>
  <si>
    <t>9490039914</t>
  </si>
  <si>
    <t>8380139747</t>
  </si>
  <si>
    <t>CE 712 HS</t>
  </si>
  <si>
    <t>LEUMENI KAMDE</t>
  </si>
  <si>
    <t>677 97 88 98</t>
  </si>
  <si>
    <t>9490039890</t>
  </si>
  <si>
    <t>8380139798</t>
  </si>
  <si>
    <t>LT 808  GR</t>
  </si>
  <si>
    <t>KOUOTOU  CHOUAIBOU</t>
  </si>
  <si>
    <t>NORTH</t>
  </si>
  <si>
    <t>CM-Ngaoundere</t>
  </si>
  <si>
    <t>1380057866</t>
  </si>
  <si>
    <t>9490039918</t>
  </si>
  <si>
    <t>2380084547</t>
  </si>
  <si>
    <t>8380139799</t>
  </si>
  <si>
    <t>ADTR 959 AB</t>
  </si>
  <si>
    <t>IBRAHIMA</t>
  </si>
  <si>
    <t>694 30 52 37</t>
  </si>
  <si>
    <t>9490039916</t>
  </si>
  <si>
    <t>8380139800</t>
  </si>
  <si>
    <t>ADTR 005 AC</t>
  </si>
  <si>
    <t>MOHAMADOU HASSIMI</t>
  </si>
  <si>
    <t>652 50 17 80</t>
  </si>
  <si>
    <t>1380057918</t>
  </si>
  <si>
    <t>9490039905</t>
  </si>
  <si>
    <t>2380084648</t>
  </si>
  <si>
    <t>8380139834</t>
  </si>
  <si>
    <t>LTTR 132 AU</t>
  </si>
  <si>
    <t>MAKA MARCEL</t>
  </si>
  <si>
    <t>696 99 98 23</t>
  </si>
  <si>
    <t>1380057928</t>
  </si>
  <si>
    <t>9490039892</t>
  </si>
  <si>
    <t>2380084658</t>
  </si>
  <si>
    <t>8380139842</t>
  </si>
  <si>
    <t>EN TR  401 AA</t>
  </si>
  <si>
    <t>OUMAR  YOUGOUDA</t>
  </si>
  <si>
    <t>672151574</t>
  </si>
  <si>
    <t>ADAMAOUA</t>
  </si>
  <si>
    <t>9490039900</t>
  </si>
  <si>
    <t>8380139843</t>
  </si>
  <si>
    <t>LTTR 501 AP</t>
  </si>
  <si>
    <t>ABOUBAKAR SIDDIKI</t>
  </si>
  <si>
    <t>658 98 21 20</t>
  </si>
  <si>
    <t>9490039910</t>
  </si>
  <si>
    <t>8380139847</t>
  </si>
  <si>
    <t>LT 194 KA</t>
  </si>
  <si>
    <t>MELI NGANGA EMMANUEL</t>
  </si>
  <si>
    <t>682 30 89 48</t>
  </si>
  <si>
    <t>8380139848</t>
  </si>
  <si>
    <t>LT 090 JU</t>
  </si>
  <si>
    <t>NOUME ARNOLD</t>
  </si>
  <si>
    <t>682 76 62 73</t>
  </si>
  <si>
    <t>1380057932</t>
  </si>
  <si>
    <t>9490039893</t>
  </si>
  <si>
    <t>2380084663</t>
  </si>
  <si>
    <t>8380139858</t>
  </si>
  <si>
    <t>AD  TR 938 AB</t>
  </si>
  <si>
    <t>ABBO AMADOU</t>
  </si>
  <si>
    <t>695619095</t>
  </si>
  <si>
    <t>1380057933</t>
  </si>
  <si>
    <t>9490039901</t>
  </si>
  <si>
    <t>2380084664</t>
  </si>
  <si>
    <t>8380139870</t>
  </si>
  <si>
    <t>LA BAGUETTE DU NDE SARL</t>
  </si>
  <si>
    <t>LT 790 JL</t>
  </si>
  <si>
    <t>KANOUO KIAPPI</t>
  </si>
  <si>
    <t>651 72 52 07</t>
  </si>
  <si>
    <t>1380057939</t>
  </si>
  <si>
    <t>9490039891</t>
  </si>
  <si>
    <t>2380084671</t>
  </si>
  <si>
    <t>8380139872</t>
  </si>
  <si>
    <t>CE 582  LO</t>
  </si>
  <si>
    <t>TEGOUBONG  ROSTAND</t>
  </si>
  <si>
    <t>675838374</t>
  </si>
  <si>
    <t>1050682</t>
  </si>
  <si>
    <t>9490039889</t>
  </si>
  <si>
    <t>8380139880</t>
  </si>
  <si>
    <t>OU  977  AO</t>
  </si>
  <si>
    <t>TCHOFFO  BRUNO</t>
  </si>
  <si>
    <t>653768310</t>
  </si>
  <si>
    <t>1380057942</t>
  </si>
  <si>
    <t>9490039912</t>
  </si>
  <si>
    <t>2380084682</t>
  </si>
  <si>
    <t>8380139881</t>
  </si>
  <si>
    <t>1380057945</t>
  </si>
  <si>
    <t>9490039888</t>
  </si>
  <si>
    <t>2380084685</t>
  </si>
  <si>
    <t>8380139885</t>
  </si>
  <si>
    <t>LT  584  FF</t>
  </si>
  <si>
    <t>NGWA  BERNARD</t>
  </si>
  <si>
    <t>677063545</t>
  </si>
  <si>
    <t>1050151</t>
  </si>
  <si>
    <t>9490039896</t>
  </si>
  <si>
    <t>8380139908</t>
  </si>
  <si>
    <t>LT  710  KM</t>
  </si>
  <si>
    <t>MOUAFO  DADJO  SEVERIN</t>
  </si>
  <si>
    <t>670866434</t>
  </si>
  <si>
    <t>9490039898</t>
  </si>
  <si>
    <t>8380139909</t>
  </si>
  <si>
    <t>NW 262 BG</t>
  </si>
  <si>
    <t>ACHU EMMANUEL</t>
  </si>
  <si>
    <t>683 19 04 72</t>
  </si>
  <si>
    <t>1380057944</t>
  </si>
  <si>
    <t>9490039917</t>
  </si>
  <si>
    <t>2380084684</t>
  </si>
  <si>
    <t>8380139911</t>
  </si>
  <si>
    <t>CETR 814 AA</t>
  </si>
  <si>
    <t>kamguia kouam</t>
  </si>
  <si>
    <t>693 06 96 77</t>
  </si>
  <si>
    <t>1400005304</t>
  </si>
  <si>
    <t>9490039894</t>
  </si>
  <si>
    <t>8380139912</t>
  </si>
  <si>
    <t>OU  375  AY</t>
  </si>
  <si>
    <t>TIOPAP  FEUPI  ALEXIS</t>
  </si>
  <si>
    <t>671314319</t>
  </si>
  <si>
    <t>1380057915</t>
  </si>
  <si>
    <t>9490039899</t>
  </si>
  <si>
    <t>2380084644</t>
  </si>
  <si>
    <t>8380139925</t>
  </si>
  <si>
    <t>Retail Customers</t>
  </si>
  <si>
    <t>A PIED</t>
  </si>
  <si>
    <t>OLOUMOU PATRICK</t>
  </si>
  <si>
    <t>SALES TO STAFF</t>
  </si>
  <si>
    <t>1380057949</t>
  </si>
  <si>
    <t>9490039897</t>
  </si>
  <si>
    <t>2380084694</t>
  </si>
  <si>
    <t>8380139929</t>
  </si>
  <si>
    <t>CE  935  KR</t>
  </si>
  <si>
    <t>NGANKAM INNOCENT</t>
  </si>
  <si>
    <t>677581989</t>
  </si>
  <si>
    <t>1400004761/1400005301</t>
  </si>
  <si>
    <t>1380057760</t>
  </si>
  <si>
    <t>9490039908</t>
  </si>
  <si>
    <t>2380084370</t>
  </si>
  <si>
    <t>8380139932</t>
  </si>
  <si>
    <t>GIC ASSOCIATION DES ELEVEURS E</t>
  </si>
  <si>
    <t>Screenings</t>
  </si>
  <si>
    <t>LT 097 EU</t>
  </si>
  <si>
    <t>PAGUI APPOLINAIRE</t>
  </si>
  <si>
    <t>677 17 39 76</t>
  </si>
  <si>
    <t>SALES TO GIC ASEVAL</t>
  </si>
  <si>
    <t>Screenings A1</t>
  </si>
  <si>
    <t>7004700732</t>
  </si>
  <si>
    <t>8380139933</t>
  </si>
  <si>
    <t>LT 719 IC</t>
  </si>
  <si>
    <t>TSAKOU FOUMOUO</t>
  </si>
  <si>
    <t>671 37 29 71</t>
  </si>
  <si>
    <t>9490039902</t>
  </si>
  <si>
    <t>9490039904</t>
  </si>
  <si>
    <t>1380057954</t>
  </si>
  <si>
    <t>9490039913</t>
  </si>
  <si>
    <t>2380084701</t>
  </si>
  <si>
    <t>8380139934</t>
  </si>
  <si>
    <t>1380057951</t>
  </si>
  <si>
    <t>9490039906</t>
  </si>
  <si>
    <t>2380084698</t>
  </si>
  <si>
    <t>8380139935</t>
  </si>
  <si>
    <t>ADTR 038 AC</t>
  </si>
  <si>
    <t>OUMAROU SOULEYMANOU</t>
  </si>
  <si>
    <t>699 06 22 48</t>
  </si>
  <si>
    <t>1380057943</t>
  </si>
  <si>
    <t>9490039915</t>
  </si>
  <si>
    <t>2380084683</t>
  </si>
  <si>
    <t>8380139940</t>
  </si>
  <si>
    <t>KEMGNE ROBERT</t>
  </si>
  <si>
    <t>SALES TO KEMGNE ROBERT</t>
  </si>
  <si>
    <t>1380057961</t>
  </si>
  <si>
    <t>9490039907</t>
  </si>
  <si>
    <t>2380084712</t>
  </si>
  <si>
    <t>8380139941</t>
  </si>
  <si>
    <t>DOROSOI DISTRIBUTION SARL</t>
  </si>
  <si>
    <t>1095733</t>
  </si>
  <si>
    <t>EAST</t>
  </si>
  <si>
    <t>CM-Bertoua</t>
  </si>
  <si>
    <t>1380057956</t>
  </si>
  <si>
    <t>9490039909</t>
  </si>
  <si>
    <t>2380084703</t>
  </si>
  <si>
    <t>8380139942</t>
  </si>
  <si>
    <t>CETR 196 AE</t>
  </si>
  <si>
    <t>NONO CYRILLE</t>
  </si>
  <si>
    <t>652 52 38 28</t>
  </si>
  <si>
    <t>1048185</t>
  </si>
  <si>
    <t>1380057970</t>
  </si>
  <si>
    <t>9490039920</t>
  </si>
  <si>
    <t>2380084726</t>
  </si>
  <si>
    <t>8380139960</t>
  </si>
  <si>
    <t>STE BONNES COURSES SARL</t>
  </si>
  <si>
    <t>LT 030 JA</t>
  </si>
  <si>
    <t>KEUGNE KAMSAP</t>
  </si>
  <si>
    <t>680 31 69 19</t>
  </si>
  <si>
    <t>1380057972</t>
  </si>
  <si>
    <t>9490039923</t>
  </si>
  <si>
    <t>2380084728</t>
  </si>
  <si>
    <t>8380139964</t>
  </si>
  <si>
    <t>LTTR 882 AL</t>
  </si>
  <si>
    <t>TCHEUTCHOUA TAZO</t>
  </si>
  <si>
    <t>675 64 56 22</t>
  </si>
  <si>
    <t>1380057976</t>
  </si>
  <si>
    <t>9490039911</t>
  </si>
  <si>
    <t>2380084732</t>
  </si>
  <si>
    <t>8380139966</t>
  </si>
  <si>
    <t>LT 710 KM</t>
  </si>
  <si>
    <t>MOUAFO DADJO SEVERIN</t>
  </si>
  <si>
    <t>670 86 64 34</t>
  </si>
  <si>
    <t>1400005348</t>
  </si>
  <si>
    <t>1380057969</t>
  </si>
  <si>
    <t>9490039919</t>
  </si>
  <si>
    <t>2380084725</t>
  </si>
  <si>
    <t>8380139967</t>
  </si>
  <si>
    <t>DEUYI KAMGANG</t>
  </si>
  <si>
    <t>678 34 70 38</t>
  </si>
  <si>
    <t>1380057971</t>
  </si>
  <si>
    <t>9490039921</t>
  </si>
  <si>
    <t>2380084738</t>
  </si>
  <si>
    <t>8380139968</t>
  </si>
  <si>
    <t>1380057981</t>
  </si>
  <si>
    <t>9490039924</t>
  </si>
  <si>
    <t>2380084741</t>
  </si>
  <si>
    <t>8380139973</t>
  </si>
  <si>
    <t>MBONG NCHIA LINDA</t>
  </si>
  <si>
    <t>LT 010 KL</t>
  </si>
  <si>
    <t>ANGELBERT TCHATCHOUANG</t>
  </si>
  <si>
    <t>673 80 80 15</t>
  </si>
  <si>
    <t>1095709</t>
  </si>
  <si>
    <t>9490039922</t>
  </si>
  <si>
    <t>8380139975</t>
  </si>
  <si>
    <t>LT 201 HW</t>
  </si>
  <si>
    <t>HAMADU AWALU</t>
  </si>
  <si>
    <t>674 75 07 82</t>
  </si>
  <si>
    <t>9490039626</t>
  </si>
  <si>
    <t>7005306472</t>
  </si>
  <si>
    <t>2389507804</t>
  </si>
  <si>
    <t>1380056766</t>
  </si>
  <si>
    <t>9490039926</t>
  </si>
  <si>
    <t>2380082669</t>
  </si>
  <si>
    <t>8380136820</t>
  </si>
  <si>
    <t>TCHOFFO FOTSA</t>
  </si>
  <si>
    <t>LT 697  IZ</t>
  </si>
  <si>
    <t>FOTSO KADJI  PAULIN</t>
  </si>
  <si>
    <t>696834358</t>
  </si>
  <si>
    <t>1400003874/5133</t>
  </si>
  <si>
    <t>1380057570</t>
  </si>
  <si>
    <t>9490039939</t>
  </si>
  <si>
    <t>2380084055</t>
  </si>
  <si>
    <t>8380139263</t>
  </si>
  <si>
    <t>TSOBO YVE</t>
  </si>
  <si>
    <t>CE 399 KU</t>
  </si>
  <si>
    <t>MR WAMBA PERRES</t>
  </si>
  <si>
    <t>677980226</t>
  </si>
  <si>
    <t>1400004812</t>
  </si>
  <si>
    <t>1380057870</t>
  </si>
  <si>
    <t>7004700733</t>
  </si>
  <si>
    <t>2380084551</t>
  </si>
  <si>
    <t>8380139759</t>
  </si>
  <si>
    <t>CE 347 IA</t>
  </si>
  <si>
    <t>MR NGAGOP PHILIBERT</t>
  </si>
  <si>
    <t>677733520</t>
  </si>
  <si>
    <t>SALES TO CENTRALE MODERNE</t>
  </si>
  <si>
    <t>9490039942</t>
  </si>
  <si>
    <t>9490039953</t>
  </si>
  <si>
    <t>9490039932</t>
  </si>
  <si>
    <t>8380139761</t>
  </si>
  <si>
    <t>LT  TR  606  AK</t>
  </si>
  <si>
    <t>NKOUAMO  IRIS</t>
  </si>
  <si>
    <t>676689834</t>
  </si>
  <si>
    <t>9490039930</t>
  </si>
  <si>
    <t>8380139840</t>
  </si>
  <si>
    <t>LT  TR  874  AL</t>
  </si>
  <si>
    <t>MBONING TATANG RENE</t>
  </si>
  <si>
    <t>677283426</t>
  </si>
  <si>
    <t>1380057902</t>
  </si>
  <si>
    <t>9490039929</t>
  </si>
  <si>
    <t>2380084622</t>
  </si>
  <si>
    <t>8380139846</t>
  </si>
  <si>
    <t>NW 437  BI</t>
  </si>
  <si>
    <t>PIANKEU  TCHATANG</t>
  </si>
  <si>
    <t>670514989</t>
  </si>
  <si>
    <t>1400005235/1400005355</t>
  </si>
  <si>
    <t>9490039935</t>
  </si>
  <si>
    <t>8380139849</t>
  </si>
  <si>
    <t>LT   945  JL</t>
  </si>
  <si>
    <t>FOPA  DJEUTA  BERNARD</t>
  </si>
  <si>
    <t>674227712</t>
  </si>
  <si>
    <t>9490039949</t>
  </si>
  <si>
    <t>8380139860</t>
  </si>
  <si>
    <t>NW 613 AB</t>
  </si>
  <si>
    <t>MR ALACMAGO TCHEUAZE</t>
  </si>
  <si>
    <t>670053317</t>
  </si>
  <si>
    <t>9490039927</t>
  </si>
  <si>
    <t>8380139913</t>
  </si>
  <si>
    <t>OU  508  AX</t>
  </si>
  <si>
    <t>TIMENE  RENE</t>
  </si>
  <si>
    <t>677727753</t>
  </si>
  <si>
    <t>9490039950</t>
  </si>
  <si>
    <t>8380139948</t>
  </si>
  <si>
    <t>MR TADONVOKENG MARTIN</t>
  </si>
  <si>
    <t>1380057975</t>
  </si>
  <si>
    <t>9490039925</t>
  </si>
  <si>
    <t>2380084731</t>
  </si>
  <si>
    <t>8380139969</t>
  </si>
  <si>
    <t>LT 584  FF</t>
  </si>
  <si>
    <t>NGWA  BRERNARD</t>
  </si>
  <si>
    <t>1380057980</t>
  </si>
  <si>
    <t>9490039928</t>
  </si>
  <si>
    <t>2380084740</t>
  </si>
  <si>
    <t>8380139971</t>
  </si>
  <si>
    <t>LT  TR 622  AS</t>
  </si>
  <si>
    <t>AMADOU  MUSA</t>
  </si>
  <si>
    <t>1380057973</t>
  </si>
  <si>
    <t>9490039931</t>
  </si>
  <si>
    <t>2380084729</t>
  </si>
  <si>
    <t>8380139977</t>
  </si>
  <si>
    <t>LT  TR  912  AI</t>
  </si>
  <si>
    <t>NZOH  RAPHAEL</t>
  </si>
  <si>
    <t>695266388</t>
  </si>
  <si>
    <t>9490039934</t>
  </si>
  <si>
    <t>8380139978</t>
  </si>
  <si>
    <t>LT  971 AV</t>
  </si>
  <si>
    <t>MAMTINKANG  TAFOE WEH</t>
  </si>
  <si>
    <t>653745622</t>
  </si>
  <si>
    <t>9490039933</t>
  </si>
  <si>
    <t>8380139996</t>
  </si>
  <si>
    <t>LTTR 750 AD</t>
  </si>
  <si>
    <t>MOUMI RAYA  THOMAS</t>
  </si>
  <si>
    <t>1380057992</t>
  </si>
  <si>
    <t>9490039936</t>
  </si>
  <si>
    <t>2380084778</t>
  </si>
  <si>
    <t>8380140013</t>
  </si>
  <si>
    <t>DEUYI  KAMGANG  DUMEL</t>
  </si>
  <si>
    <t>677904649</t>
  </si>
  <si>
    <t>1380057993</t>
  </si>
  <si>
    <t>9490039941</t>
  </si>
  <si>
    <t>2380084779</t>
  </si>
  <si>
    <t>8380140014</t>
  </si>
  <si>
    <t>TALLA HERVE</t>
  </si>
  <si>
    <t>CETR 379 AD</t>
  </si>
  <si>
    <t>MR KAMDEM AIME</t>
  </si>
  <si>
    <t>676398704</t>
  </si>
  <si>
    <t>1380057994</t>
  </si>
  <si>
    <t>9490039947</t>
  </si>
  <si>
    <t>2380084780</t>
  </si>
  <si>
    <t>8380140015</t>
  </si>
  <si>
    <t>1380057998</t>
  </si>
  <si>
    <t>9490039948</t>
  </si>
  <si>
    <t>2380084784</t>
  </si>
  <si>
    <t>8380140016</t>
  </si>
  <si>
    <t>ADTR 063 AC</t>
  </si>
  <si>
    <t>R YOUBA HAROUNA</t>
  </si>
  <si>
    <t>699950608</t>
  </si>
  <si>
    <t>7004700734</t>
  </si>
  <si>
    <t>8380140017</t>
  </si>
  <si>
    <t>LTTR 943 AT</t>
  </si>
  <si>
    <t>mr ABDU NGWANG</t>
  </si>
  <si>
    <t>676146303</t>
  </si>
  <si>
    <t>9490039937</t>
  </si>
  <si>
    <t>9490039952</t>
  </si>
  <si>
    <t>8380140018</t>
  </si>
  <si>
    <t>LTTR 292 AT</t>
  </si>
  <si>
    <t>MR AFANYU ABDOULAI KARIMU</t>
  </si>
  <si>
    <t>671260706</t>
  </si>
  <si>
    <t>9490039951</t>
  </si>
  <si>
    <t>1380057997</t>
  </si>
  <si>
    <t>9490039944</t>
  </si>
  <si>
    <t>2380084783</t>
  </si>
  <si>
    <t>8380140020</t>
  </si>
  <si>
    <t>CE 535 GR</t>
  </si>
  <si>
    <t>MR MOMENE NOEL</t>
  </si>
  <si>
    <t>678786129</t>
  </si>
  <si>
    <t>1380057996</t>
  </si>
  <si>
    <t>9490039943</t>
  </si>
  <si>
    <t>2380084782</t>
  </si>
  <si>
    <t>8380140021</t>
  </si>
  <si>
    <t>LTTR 274 AF</t>
  </si>
  <si>
    <t>MR MOHAMADOU IBN ISMAEL</t>
  </si>
  <si>
    <t>670766601</t>
  </si>
  <si>
    <t>1380057999</t>
  </si>
  <si>
    <t>9490039940</t>
  </si>
  <si>
    <t>2380084785</t>
  </si>
  <si>
    <t>8380140025</t>
  </si>
  <si>
    <t>SWTR 301 AA</t>
  </si>
  <si>
    <t>MR HAMGJA SIDDIKI</t>
  </si>
  <si>
    <t>654982113</t>
  </si>
  <si>
    <t>SALES TO HAMODA</t>
  </si>
  <si>
    <t>1380058006</t>
  </si>
  <si>
    <t>9490039938</t>
  </si>
  <si>
    <t>2380084792</t>
  </si>
  <si>
    <t>8380140031</t>
  </si>
  <si>
    <t>MR TIAMENI CHARLIE</t>
  </si>
  <si>
    <t>699327845</t>
  </si>
  <si>
    <t>1380058010</t>
  </si>
  <si>
    <t>9490039946</t>
  </si>
  <si>
    <t>2380084797</t>
  </si>
  <si>
    <t>8380140039</t>
  </si>
  <si>
    <t>LT 973 FD</t>
  </si>
  <si>
    <t>MR FON ELVICE ALIH</t>
  </si>
  <si>
    <t>671373064</t>
  </si>
  <si>
    <t>1380058011</t>
  </si>
  <si>
    <t>9490039945</t>
  </si>
  <si>
    <t>2380084798</t>
  </si>
  <si>
    <t>8380140040</t>
  </si>
  <si>
    <t>LTTR 214 AJ</t>
  </si>
  <si>
    <t>MR HAMIDOU OUSMANOU</t>
  </si>
  <si>
    <t>699793080</t>
  </si>
  <si>
    <t>9490039955</t>
  </si>
  <si>
    <t>8380139910</t>
  </si>
  <si>
    <t>OU  706  AZ</t>
  </si>
  <si>
    <t>KOFFO  MOFFO  HERVE</t>
  </si>
  <si>
    <t>653084763</t>
  </si>
  <si>
    <t>1380057965</t>
  </si>
  <si>
    <t>9490039956</t>
  </si>
  <si>
    <t>2380084719</t>
  </si>
  <si>
    <t>8380139949</t>
  </si>
  <si>
    <t>LT  418  JQ</t>
  </si>
  <si>
    <t>KUETE  EVARISTE</t>
  </si>
  <si>
    <t>677819644</t>
  </si>
  <si>
    <t>1400005303</t>
  </si>
  <si>
    <t>9490039959</t>
  </si>
  <si>
    <t>8380140000</t>
  </si>
  <si>
    <t>LT 033  IV</t>
  </si>
  <si>
    <t>MELI  WAMBA  ROMEO</t>
  </si>
  <si>
    <t>9490039960</t>
  </si>
  <si>
    <t>8380140001</t>
  </si>
  <si>
    <t>OU 444  AY</t>
  </si>
  <si>
    <t>SEGNING  PARICE</t>
  </si>
  <si>
    <t>679249534</t>
  </si>
  <si>
    <t>9490039967</t>
  </si>
  <si>
    <t>8380140019</t>
  </si>
  <si>
    <t>LT 337 JV</t>
  </si>
  <si>
    <t>TSAKOU YEMDJI</t>
  </si>
  <si>
    <t>677 08 37 22</t>
  </si>
  <si>
    <t>9490039958</t>
  </si>
  <si>
    <t>8380140026</t>
  </si>
  <si>
    <t>LT  TR 132  AU</t>
  </si>
  <si>
    <t>696999823</t>
  </si>
  <si>
    <t>1380058003</t>
  </si>
  <si>
    <t>9490039954</t>
  </si>
  <si>
    <t>2380084789</t>
  </si>
  <si>
    <t>8380140027</t>
  </si>
  <si>
    <t>CH  28 69 33</t>
  </si>
  <si>
    <t>MOFFO  RODRIGUE</t>
  </si>
  <si>
    <t>1380058005</t>
  </si>
  <si>
    <t>9490039961</t>
  </si>
  <si>
    <t>2380084791</t>
  </si>
  <si>
    <t>8380140029</t>
  </si>
  <si>
    <t>000000100000019446</t>
  </si>
  <si>
    <t>AL SALAM BEIGNET FLOUR 50KG</t>
  </si>
  <si>
    <t>AD TR 117  AC</t>
  </si>
  <si>
    <t>AYOUBA  DEMA</t>
  </si>
  <si>
    <t>676100915</t>
  </si>
  <si>
    <t>9490039962</t>
  </si>
  <si>
    <t>8380140030</t>
  </si>
  <si>
    <t>LTTR 971 AR</t>
  </si>
  <si>
    <t>SADAM MARBIROU</t>
  </si>
  <si>
    <t>673 55 24 20</t>
  </si>
  <si>
    <t>1380058014</t>
  </si>
  <si>
    <t>9490039957</t>
  </si>
  <si>
    <t>2380084804</t>
  </si>
  <si>
    <t>8380140052</t>
  </si>
  <si>
    <t>LT  605  JS</t>
  </si>
  <si>
    <t>FOTEU  ZEFACK  BERTRAND</t>
  </si>
  <si>
    <t>678899123</t>
  </si>
  <si>
    <t>1380058021</t>
  </si>
  <si>
    <t>9490039969</t>
  </si>
  <si>
    <t>2380084814</t>
  </si>
  <si>
    <t>8380140059</t>
  </si>
  <si>
    <t>DAOUDA BOBBO MOUSSA</t>
  </si>
  <si>
    <t>LTTR 987 AF</t>
  </si>
  <si>
    <t>OLINGA BONIFACE</t>
  </si>
  <si>
    <t>658 71 21 04</t>
  </si>
  <si>
    <t>SALES TO DAOUDDA</t>
  </si>
  <si>
    <t>9490039965</t>
  </si>
  <si>
    <t>8380140060</t>
  </si>
  <si>
    <t>LTTR 404 AS</t>
  </si>
  <si>
    <t>MANSOUROU YERO</t>
  </si>
  <si>
    <t>696 36 38 97</t>
  </si>
  <si>
    <t>1380058018</t>
  </si>
  <si>
    <t>9490039963</t>
  </si>
  <si>
    <t>2380084811</t>
  </si>
  <si>
    <t>8380140064</t>
  </si>
  <si>
    <t>TENGOH FRANKLIN</t>
  </si>
  <si>
    <t>LT 714 JF</t>
  </si>
  <si>
    <t>TANGOH KILIA</t>
  </si>
  <si>
    <t>671 42 71 90</t>
  </si>
  <si>
    <t>1380057995</t>
  </si>
  <si>
    <t>9490039966</t>
  </si>
  <si>
    <t>2380084781</t>
  </si>
  <si>
    <t>8380140079</t>
  </si>
  <si>
    <t>OU 384 AS</t>
  </si>
  <si>
    <t>MFOPOU ISMAILA</t>
  </si>
  <si>
    <t>674 16 11 20</t>
  </si>
  <si>
    <t>1400005401</t>
  </si>
  <si>
    <t>1380058033</t>
  </si>
  <si>
    <t>9490039964</t>
  </si>
  <si>
    <t>2380084841</t>
  </si>
  <si>
    <t>8380140081</t>
  </si>
  <si>
    <t>SAOUDI NDOHWA</t>
  </si>
  <si>
    <t>LT 201 IK</t>
  </si>
  <si>
    <t>KOUEKAM HERVE</t>
  </si>
  <si>
    <t>670 84 84 60</t>
  </si>
  <si>
    <t>1380058042</t>
  </si>
  <si>
    <t>9490039968</t>
  </si>
  <si>
    <t>2380084867</t>
  </si>
  <si>
    <t>8380140083</t>
  </si>
  <si>
    <t>000000100000023421</t>
  </si>
  <si>
    <t>Al Salam Beignet 25kg</t>
  </si>
  <si>
    <t>ADTR 276 AC</t>
  </si>
  <si>
    <t>HAMIDOU BOBBO</t>
  </si>
  <si>
    <t>699 05 26 20</t>
  </si>
  <si>
    <t>1380057663</t>
  </si>
  <si>
    <t>9490039985</t>
  </si>
  <si>
    <t>2380084203</t>
  </si>
  <si>
    <t>8380139728</t>
  </si>
  <si>
    <t>LT 374 IX</t>
  </si>
  <si>
    <t>MR DJIEFOUET YVES</t>
  </si>
  <si>
    <t>673219870</t>
  </si>
  <si>
    <t>1400004921</t>
  </si>
  <si>
    <t>9490039984</t>
  </si>
  <si>
    <t>8380139762</t>
  </si>
  <si>
    <t>9490039995</t>
  </si>
  <si>
    <t>8380139841</t>
  </si>
  <si>
    <t>LTTR 690 AT</t>
  </si>
  <si>
    <t>MR KOSSA SIM COLBERT</t>
  </si>
  <si>
    <t>691373800</t>
  </si>
  <si>
    <t>9490039981</t>
  </si>
  <si>
    <t>8380140002</t>
  </si>
  <si>
    <t>NW 809 BI</t>
  </si>
  <si>
    <t>MT TCHINDA GUY MERLIN</t>
  </si>
  <si>
    <t>675557326</t>
  </si>
  <si>
    <t>9490039994</t>
  </si>
  <si>
    <t>8380140003</t>
  </si>
  <si>
    <t>MR KONGNING DOUANLA DARLIN</t>
  </si>
  <si>
    <t>670511547</t>
  </si>
  <si>
    <t>9490039977</t>
  </si>
  <si>
    <t>8380140005</t>
  </si>
  <si>
    <t>MR KAMGAIN TAGNE ARNOLD</t>
  </si>
  <si>
    <t>CH 362208</t>
  </si>
  <si>
    <t>1380058001</t>
  </si>
  <si>
    <t>9490039970</t>
  </si>
  <si>
    <t>2380084787</t>
  </si>
  <si>
    <t>8380140028</t>
  </si>
  <si>
    <t>LT 215 AX</t>
  </si>
  <si>
    <t>MR DEPI ALEXIS</t>
  </si>
  <si>
    <t>675458673</t>
  </si>
  <si>
    <t>9490039975</t>
  </si>
  <si>
    <t>8380140041</t>
  </si>
  <si>
    <t>LTTR 396 AR</t>
  </si>
  <si>
    <t>MR BELLO AMADOU</t>
  </si>
  <si>
    <t>693901453</t>
  </si>
  <si>
    <t>9490039972</t>
  </si>
  <si>
    <t>8380140053</t>
  </si>
  <si>
    <t>LT 284 JF</t>
  </si>
  <si>
    <t>MR SOB MONDELI</t>
  </si>
  <si>
    <t>671284047</t>
  </si>
  <si>
    <t>1380058019</t>
  </si>
  <si>
    <t>9490039978</t>
  </si>
  <si>
    <t>2380084812</t>
  </si>
  <si>
    <t>8380140061</t>
  </si>
  <si>
    <t>NW 514 AC</t>
  </si>
  <si>
    <t>MR KENNE BOBO ACHIL</t>
  </si>
  <si>
    <t>654510404</t>
  </si>
  <si>
    <t>9490039976</t>
  </si>
  <si>
    <t>8380140065</t>
  </si>
  <si>
    <t>LT 617 JI</t>
  </si>
  <si>
    <t>MR SONWA ROSTANT</t>
  </si>
  <si>
    <t>674040027</t>
  </si>
  <si>
    <t>1380057960</t>
  </si>
  <si>
    <t>9490039980</t>
  </si>
  <si>
    <t>2380084711</t>
  </si>
  <si>
    <t>8380140066</t>
  </si>
  <si>
    <t>SW 489 AP</t>
  </si>
  <si>
    <t>MR NYAMJUO GILBERT</t>
  </si>
  <si>
    <t>677146512</t>
  </si>
  <si>
    <t>1400005327</t>
  </si>
  <si>
    <t>9490039982</t>
  </si>
  <si>
    <t>8380140067</t>
  </si>
  <si>
    <t>MR NYAMJUO</t>
  </si>
  <si>
    <t>1380058034</t>
  </si>
  <si>
    <t>9490039973</t>
  </si>
  <si>
    <t>2380084842</t>
  </si>
  <si>
    <t>8380140074</t>
  </si>
  <si>
    <t>ADTR 936 AB</t>
  </si>
  <si>
    <t>MR IYA ISMAILA</t>
  </si>
  <si>
    <t>693587152</t>
  </si>
  <si>
    <t>1380058032</t>
  </si>
  <si>
    <t>9490039983</t>
  </si>
  <si>
    <t>2380084840</t>
  </si>
  <si>
    <t>8380140078</t>
  </si>
  <si>
    <t>NW 468 AO</t>
  </si>
  <si>
    <t>MR JAFARO IBRAHIM</t>
  </si>
  <si>
    <t>672915414</t>
  </si>
  <si>
    <t>9490039979</t>
  </si>
  <si>
    <t>8380140082</t>
  </si>
  <si>
    <t>NOTR 512 AA</t>
  </si>
  <si>
    <t>MR AHIDJO ROUFAI</t>
  </si>
  <si>
    <t>690812711</t>
  </si>
  <si>
    <t>9490039974</t>
  </si>
  <si>
    <t>8380140084</t>
  </si>
  <si>
    <t>ADTR 142 AC</t>
  </si>
  <si>
    <t>MR YAOUBA</t>
  </si>
  <si>
    <t>699552127</t>
  </si>
  <si>
    <t>1380058044</t>
  </si>
  <si>
    <t>9490039986</t>
  </si>
  <si>
    <t>2380084869</t>
  </si>
  <si>
    <t>8380140096</t>
  </si>
  <si>
    <t>1400005452</t>
  </si>
  <si>
    <t>1380058043</t>
  </si>
  <si>
    <t>9490039992</t>
  </si>
  <si>
    <t>2380084868</t>
  </si>
  <si>
    <t>8380140099</t>
  </si>
  <si>
    <t>LT 584 FF</t>
  </si>
  <si>
    <t>MR NGWA BERNARD</t>
  </si>
  <si>
    <t>1380058049</t>
  </si>
  <si>
    <t>9490039990</t>
  </si>
  <si>
    <t>2380084876</t>
  </si>
  <si>
    <t>8380140102</t>
  </si>
  <si>
    <t>LTTR 912 AI</t>
  </si>
  <si>
    <t>MR NZOH RAPHAEL</t>
  </si>
  <si>
    <t>1380058051</t>
  </si>
  <si>
    <t>9490039987</t>
  </si>
  <si>
    <t>2380084878</t>
  </si>
  <si>
    <t>8380140103</t>
  </si>
  <si>
    <t>1380058052</t>
  </si>
  <si>
    <t>9490039971</t>
  </si>
  <si>
    <t>2380084879</t>
  </si>
  <si>
    <t>8380140105</t>
  </si>
  <si>
    <t>MR FON ELVICE</t>
  </si>
  <si>
    <t>1380058050</t>
  </si>
  <si>
    <t>9490039989</t>
  </si>
  <si>
    <t>2380084877</t>
  </si>
  <si>
    <t>8380140108</t>
  </si>
  <si>
    <t>1380058061</t>
  </si>
  <si>
    <t>9490039993</t>
  </si>
  <si>
    <t>2380084888</t>
  </si>
  <si>
    <t>8380140119</t>
  </si>
  <si>
    <t>LTTR 205 AS</t>
  </si>
  <si>
    <t>MR OUSSOUMANOU</t>
  </si>
  <si>
    <t>695912060</t>
  </si>
  <si>
    <t>1380058062</t>
  </si>
  <si>
    <t>9490039991</t>
  </si>
  <si>
    <t>2380084889</t>
  </si>
  <si>
    <t>8380140120</t>
  </si>
  <si>
    <t>LTTR 379 AS</t>
  </si>
  <si>
    <t>MR MELAFA ERIC TARTEH</t>
  </si>
  <si>
    <t>671719518</t>
  </si>
  <si>
    <t>SALES TO DAOUDA BOBBO</t>
  </si>
  <si>
    <t>9490039997</t>
  </si>
  <si>
    <t>8380140135</t>
  </si>
  <si>
    <t>LT 079 KN</t>
  </si>
  <si>
    <t>mr ngoho germain</t>
  </si>
  <si>
    <t>650775178</t>
  </si>
  <si>
    <t>1380058068</t>
  </si>
  <si>
    <t>9490039988</t>
  </si>
  <si>
    <t>2380084895</t>
  </si>
  <si>
    <t>8380140142</t>
  </si>
  <si>
    <t>ADTR 382 AB</t>
  </si>
  <si>
    <t>MR MOHAMADOU AWALOU</t>
  </si>
  <si>
    <t>699122834</t>
  </si>
  <si>
    <t>1380058071</t>
  </si>
  <si>
    <t>9490039996</t>
  </si>
  <si>
    <t>2380084898</t>
  </si>
  <si>
    <t>8380140144</t>
  </si>
  <si>
    <t>1380058009</t>
  </si>
  <si>
    <t>9490040000</t>
  </si>
  <si>
    <t>2380084796</t>
  </si>
  <si>
    <t>8380140068</t>
  </si>
  <si>
    <t>LT 605 FO</t>
  </si>
  <si>
    <t>MR ARREY CHARLES EGBE</t>
  </si>
  <si>
    <t>674562221</t>
  </si>
  <si>
    <t>100000015737</t>
  </si>
  <si>
    <t>9490039999</t>
  </si>
  <si>
    <t>8380140097</t>
  </si>
  <si>
    <t>1380058025</t>
  </si>
  <si>
    <t>9490040003</t>
  </si>
  <si>
    <t>2380084828</t>
  </si>
  <si>
    <t>8380140121</t>
  </si>
  <si>
    <t>LT 201 IA</t>
  </si>
  <si>
    <t>IBRAHIM UMARU</t>
  </si>
  <si>
    <t>670 87 42 46</t>
  </si>
  <si>
    <t>1400005425</t>
  </si>
  <si>
    <t>1380058057</t>
  </si>
  <si>
    <t>9490039998</t>
  </si>
  <si>
    <t>2380084884</t>
  </si>
  <si>
    <t>8380140122</t>
  </si>
  <si>
    <t>OU 091 AY</t>
  </si>
  <si>
    <t>SAAKHOU APPOLINAUIRE</t>
  </si>
  <si>
    <t>679 25 46 61</t>
  </si>
  <si>
    <t>1400005461</t>
  </si>
  <si>
    <t>1380058046</t>
  </si>
  <si>
    <t>9490040007</t>
  </si>
  <si>
    <t>2380084873</t>
  </si>
  <si>
    <t>8380140125</t>
  </si>
  <si>
    <t>LTTR 162 AL</t>
  </si>
  <si>
    <t>SOBZE CHIEGUE</t>
  </si>
  <si>
    <t>678 46 98 03</t>
  </si>
  <si>
    <t>9490040008</t>
  </si>
  <si>
    <t>8380140126</t>
  </si>
  <si>
    <t>CETR 100 AD</t>
  </si>
  <si>
    <t>MALI URBAIN</t>
  </si>
  <si>
    <t>691 651 123</t>
  </si>
  <si>
    <t>9490040009</t>
  </si>
  <si>
    <t>8380140127</t>
  </si>
  <si>
    <t>MOUMI RAYA</t>
  </si>
  <si>
    <t>677 79 26 28</t>
  </si>
  <si>
    <t>9490040011</t>
  </si>
  <si>
    <t>8380140128</t>
  </si>
  <si>
    <t>TEFOUET JEAN REMY</t>
  </si>
  <si>
    <t>677 43 86 18</t>
  </si>
  <si>
    <t>1380058070</t>
  </si>
  <si>
    <t>9490040010</t>
  </si>
  <si>
    <t>2380084897</t>
  </si>
  <si>
    <t>8380140140</t>
  </si>
  <si>
    <t>LTTR 657 AQ</t>
  </si>
  <si>
    <t>MUHAMADU ADAMU</t>
  </si>
  <si>
    <t>671 81 58 16</t>
  </si>
  <si>
    <t>1380058066</t>
  </si>
  <si>
    <t>9490040004</t>
  </si>
  <si>
    <t>2380084893</t>
  </si>
  <si>
    <t>8380140141</t>
  </si>
  <si>
    <t>CE 716 IH</t>
  </si>
  <si>
    <t>DALISU VERNYUY</t>
  </si>
  <si>
    <t>670 29 48 76</t>
  </si>
  <si>
    <t>1400005478</t>
  </si>
  <si>
    <t>1380058073</t>
  </si>
  <si>
    <t>9490040001</t>
  </si>
  <si>
    <t>2380084900</t>
  </si>
  <si>
    <t>8380140143</t>
  </si>
  <si>
    <t>FON ELVICE ALIH</t>
  </si>
  <si>
    <t>671 37 30 64</t>
  </si>
  <si>
    <t>1380058024</t>
  </si>
  <si>
    <t>9490040016</t>
  </si>
  <si>
    <t>2380084827</t>
  </si>
  <si>
    <t>8380140145</t>
  </si>
  <si>
    <t>SOGESCOM</t>
  </si>
  <si>
    <t>ARREY CHARLES</t>
  </si>
  <si>
    <t>674 56 22 21</t>
  </si>
  <si>
    <t>1400005423</t>
  </si>
  <si>
    <t>1380058074</t>
  </si>
  <si>
    <t>9490040002</t>
  </si>
  <si>
    <t>2380084901</t>
  </si>
  <si>
    <t>8380140146</t>
  </si>
  <si>
    <t>TETSUKOUE AKONO PAUL</t>
  </si>
  <si>
    <t>LTTR 079 AQ</t>
  </si>
  <si>
    <t>LITIKA BANYE</t>
  </si>
  <si>
    <t>677 31 60 11</t>
  </si>
  <si>
    <t>SALES TO TETUSKOUE</t>
  </si>
  <si>
    <t>1380058069</t>
  </si>
  <si>
    <t>9490040015</t>
  </si>
  <si>
    <t>2380084896</t>
  </si>
  <si>
    <t>8380140151</t>
  </si>
  <si>
    <t>LTTR 372 AT</t>
  </si>
  <si>
    <t>ONANA SIMON</t>
  </si>
  <si>
    <t>656 31 28 90</t>
  </si>
  <si>
    <t>1380058026</t>
  </si>
  <si>
    <t>9490040017</t>
  </si>
  <si>
    <t>2380084829</t>
  </si>
  <si>
    <t>8380140164</t>
  </si>
  <si>
    <t>CH 46 20 49</t>
  </si>
  <si>
    <t>NGUGUEA TSEBOU</t>
  </si>
  <si>
    <t>670 32 04 26</t>
  </si>
  <si>
    <t>1400005434</t>
  </si>
  <si>
    <t>1380058076</t>
  </si>
  <si>
    <t>9490040013</t>
  </si>
  <si>
    <t>2380084903</t>
  </si>
  <si>
    <t>8380140165</t>
  </si>
  <si>
    <t>ESTR 719 AA</t>
  </si>
  <si>
    <t>MOHAMADOU BASSIROU</t>
  </si>
  <si>
    <t>655 96 92 38</t>
  </si>
  <si>
    <t>1062965</t>
  </si>
  <si>
    <t>1380058079</t>
  </si>
  <si>
    <t>9490040012</t>
  </si>
  <si>
    <t>2380084907</t>
  </si>
  <si>
    <t>8380140172</t>
  </si>
  <si>
    <t>TADONVOKENG MARTIN</t>
  </si>
  <si>
    <t>SALES TO CENTRALE MODERN</t>
  </si>
  <si>
    <t>9490040006</t>
  </si>
  <si>
    <t>8380140173</t>
  </si>
  <si>
    <t>LT 780 IA</t>
  </si>
  <si>
    <t>CHIA BLAISE</t>
  </si>
  <si>
    <t>653 42 49 99</t>
  </si>
  <si>
    <t>9490040005</t>
  </si>
  <si>
    <t>8380140176</t>
  </si>
  <si>
    <t>NGOHO GERMAIN</t>
  </si>
  <si>
    <t>650 77 51 78</t>
  </si>
  <si>
    <t>1380058075</t>
  </si>
  <si>
    <t>9490040014</t>
  </si>
  <si>
    <t>2380084902</t>
  </si>
  <si>
    <t>8380140185</t>
  </si>
  <si>
    <t>STE DEE LITE SARL</t>
  </si>
  <si>
    <t>1380057852</t>
  </si>
  <si>
    <t>9490040040</t>
  </si>
  <si>
    <t>2380084533</t>
  </si>
  <si>
    <t>8380139689</t>
  </si>
  <si>
    <t>LTTR 842 AN</t>
  </si>
  <si>
    <t>MR BALIKILE IKWELE BIENVENU</t>
  </si>
  <si>
    <t>694896884</t>
  </si>
  <si>
    <t>1380057968</t>
  </si>
  <si>
    <t>9490040019</t>
  </si>
  <si>
    <t>2380084724</t>
  </si>
  <si>
    <t>8380139955</t>
  </si>
  <si>
    <t>OU 508  AX</t>
  </si>
  <si>
    <t>1400005339</t>
  </si>
  <si>
    <t>1380057548</t>
  </si>
  <si>
    <t>9490040020</t>
  </si>
  <si>
    <t>2380084019</t>
  </si>
  <si>
    <t>1400004751</t>
  </si>
  <si>
    <t>1380058027</t>
  </si>
  <si>
    <t>9490040029</t>
  </si>
  <si>
    <t>2380084830</t>
  </si>
  <si>
    <t>8380140089</t>
  </si>
  <si>
    <t>CE  716  IH</t>
  </si>
  <si>
    <t>DALISU  VERNYUY</t>
  </si>
  <si>
    <t>670294876</t>
  </si>
  <si>
    <t>1400005433</t>
  </si>
  <si>
    <t>1380058072</t>
  </si>
  <si>
    <t>9490040036</t>
  </si>
  <si>
    <t>2380084899</t>
  </si>
  <si>
    <t>8380140156</t>
  </si>
  <si>
    <t>OU 954 AV</t>
  </si>
  <si>
    <t>MR TATCHAGO FOHOM JULIO</t>
  </si>
  <si>
    <t>674194798</t>
  </si>
  <si>
    <t>1095233</t>
  </si>
  <si>
    <t>9490040027</t>
  </si>
  <si>
    <t>8380140174</t>
  </si>
  <si>
    <t>LT  103  KN</t>
  </si>
  <si>
    <t>TADON  VOKENG  MARTIN</t>
  </si>
  <si>
    <t>9490040021</t>
  </si>
  <si>
    <t>8380140177</t>
  </si>
  <si>
    <t>DEUYI KEMGANG</t>
  </si>
  <si>
    <t>9490040022</t>
  </si>
  <si>
    <t>8380140178</t>
  </si>
  <si>
    <t>LT 079  KN</t>
  </si>
  <si>
    <t>9490040026</t>
  </si>
  <si>
    <t>8380140179</t>
  </si>
  <si>
    <t>LT  780  AI</t>
  </si>
  <si>
    <t>BLAISE  CHIA  KWANGA</t>
  </si>
  <si>
    <t>9490040030</t>
  </si>
  <si>
    <t>8380140180</t>
  </si>
  <si>
    <t>CE  347  IA</t>
  </si>
  <si>
    <t>NGAGOP  PHILIBERT</t>
  </si>
  <si>
    <t>9490040024</t>
  </si>
  <si>
    <t>8380140181</t>
  </si>
  <si>
    <t>FOTUE  ZEFACK</t>
  </si>
  <si>
    <t>9490040023</t>
  </si>
  <si>
    <t>8380140186</t>
  </si>
  <si>
    <t>LT 605  JS</t>
  </si>
  <si>
    <t>FOTUE ZEFACK BERTRAND</t>
  </si>
  <si>
    <t>1380058081</t>
  </si>
  <si>
    <t>9490040032</t>
  </si>
  <si>
    <t>2380084908</t>
  </si>
  <si>
    <t>8380140187</t>
  </si>
  <si>
    <t>NW  920  BH</t>
  </si>
  <si>
    <t>ERIC  DOCTA</t>
  </si>
  <si>
    <t>677812848</t>
  </si>
  <si>
    <t>Cash 274572 of 04.06.2021</t>
  </si>
  <si>
    <t>1380058077</t>
  </si>
  <si>
    <t>9490040035</t>
  </si>
  <si>
    <t>2380084904</t>
  </si>
  <si>
    <t>8380140188</t>
  </si>
  <si>
    <t>1380058082</t>
  </si>
  <si>
    <t>9490040018</t>
  </si>
  <si>
    <t>2380084909</t>
  </si>
  <si>
    <t>8380140189</t>
  </si>
  <si>
    <t>LT 194  KA</t>
  </si>
  <si>
    <t>meli nganga emmanuel</t>
  </si>
  <si>
    <t>9490040025</t>
  </si>
  <si>
    <t>8380140190</t>
  </si>
  <si>
    <t>LT 945  JL</t>
  </si>
  <si>
    <t>1380058053</t>
  </si>
  <si>
    <t>9490040048</t>
  </si>
  <si>
    <t>2380084880</t>
  </si>
  <si>
    <t>8380140192</t>
  </si>
  <si>
    <t>CE 886 JN</t>
  </si>
  <si>
    <t>MR TCHOTCHOUA PONG MAURICE</t>
  </si>
  <si>
    <t>677693947</t>
  </si>
  <si>
    <t>1400005471</t>
  </si>
  <si>
    <t>1380058086</t>
  </si>
  <si>
    <t>9490040028</t>
  </si>
  <si>
    <t>2380084912</t>
  </si>
  <si>
    <t>8380140195</t>
  </si>
  <si>
    <t>LT  948  IZ</t>
  </si>
  <si>
    <t>NGANDO GABEL  MICHEL</t>
  </si>
  <si>
    <t>678798042</t>
  </si>
  <si>
    <t>1380058087</t>
  </si>
  <si>
    <t>9490040044</t>
  </si>
  <si>
    <t>2380084913</t>
  </si>
  <si>
    <t>8380140196</t>
  </si>
  <si>
    <t>653423999</t>
  </si>
  <si>
    <t>1380058089</t>
  </si>
  <si>
    <t>9490040031</t>
  </si>
  <si>
    <t>2380084915</t>
  </si>
  <si>
    <t>8380140198</t>
  </si>
  <si>
    <t>CE  684  KC</t>
  </si>
  <si>
    <t>TSAYEM  MIRIAM OSCAR</t>
  </si>
  <si>
    <t>677526295</t>
  </si>
  <si>
    <t>1380058088</t>
  </si>
  <si>
    <t>9490040033</t>
  </si>
  <si>
    <t>2380084914</t>
  </si>
  <si>
    <t>8380140199</t>
  </si>
  <si>
    <t>STE EXCLUSIVE SARL</t>
  </si>
  <si>
    <t>CE  712  HS</t>
  </si>
  <si>
    <t>LEUMENI  KAMDE  PAUL</t>
  </si>
  <si>
    <t>677978898</t>
  </si>
  <si>
    <t>1380058093</t>
  </si>
  <si>
    <t>9490040045</t>
  </si>
  <si>
    <t>2380084926</t>
  </si>
  <si>
    <t>8380140201</t>
  </si>
  <si>
    <t>SOHALYA SARL</t>
  </si>
  <si>
    <t>MR NOUME ARNOLD</t>
  </si>
  <si>
    <t>682766273</t>
  </si>
  <si>
    <t>1400005513</t>
  </si>
  <si>
    <t>9490040034</t>
  </si>
  <si>
    <t>8380140202</t>
  </si>
  <si>
    <t>MR MELI NGANGA EMMANUEL</t>
  </si>
  <si>
    <t>680112810</t>
  </si>
  <si>
    <t>1380058103</t>
  </si>
  <si>
    <t>9490040038</t>
  </si>
  <si>
    <t>2380084961</t>
  </si>
  <si>
    <t>8380140218</t>
  </si>
  <si>
    <t>9490040037</t>
  </si>
  <si>
    <t>8380140219</t>
  </si>
  <si>
    <t>1380058104</t>
  </si>
  <si>
    <t>9490040046</t>
  </si>
  <si>
    <t>2380084962</t>
  </si>
  <si>
    <t>8380140221</t>
  </si>
  <si>
    <t>LT  103 KN</t>
  </si>
  <si>
    <t>1380058108</t>
  </si>
  <si>
    <t>9490040042</t>
  </si>
  <si>
    <t>2380084967</t>
  </si>
  <si>
    <t>8380140234</t>
  </si>
  <si>
    <t>MR NGOHO GERMAIN</t>
  </si>
  <si>
    <t>9490040039</t>
  </si>
  <si>
    <t>8380140236</t>
  </si>
  <si>
    <t>LTTR 253 AK</t>
  </si>
  <si>
    <t>MR NJINU WILSON</t>
  </si>
  <si>
    <t>676244330</t>
  </si>
  <si>
    <t>9490040049</t>
  </si>
  <si>
    <t>8380140237</t>
  </si>
  <si>
    <t>LTTR 874 AL</t>
  </si>
  <si>
    <t>MR MBONING TATANG RENE</t>
  </si>
  <si>
    <t>1380058110</t>
  </si>
  <si>
    <t>9490040041</t>
  </si>
  <si>
    <t>2380084969</t>
  </si>
  <si>
    <t>8380140241</t>
  </si>
  <si>
    <t>LTTR 110 AN</t>
  </si>
  <si>
    <t>MR MOHAMADOU SUNUSI</t>
  </si>
  <si>
    <t>672533484</t>
  </si>
  <si>
    <t>8380140242</t>
  </si>
  <si>
    <t>LTTR 575 AP</t>
  </si>
  <si>
    <t>MR YAYA MOUSSA</t>
  </si>
  <si>
    <t>693454340</t>
  </si>
  <si>
    <t>1380058112</t>
  </si>
  <si>
    <t>9490040043</t>
  </si>
  <si>
    <t>2380084972</t>
  </si>
  <si>
    <t>8380140250</t>
  </si>
  <si>
    <t>1380058113</t>
  </si>
  <si>
    <t>9490040047</t>
  </si>
  <si>
    <t>2380084973</t>
  </si>
  <si>
    <t>8380140256</t>
  </si>
  <si>
    <t>MR DEUYI KAMGANG DUMEL</t>
  </si>
  <si>
    <t>1380058114</t>
  </si>
  <si>
    <t>9490040050</t>
  </si>
  <si>
    <t>2380084974</t>
  </si>
  <si>
    <t>8380140278</t>
  </si>
  <si>
    <t>MOHAMADOU SALI (MALIKI)</t>
  </si>
  <si>
    <t>LTTR 595 AH</t>
  </si>
  <si>
    <t>MR ABOUBAKAR IDRISSOU</t>
  </si>
  <si>
    <t>676430197</t>
  </si>
  <si>
    <t>CM-Garoua</t>
  </si>
  <si>
    <t>1380058020</t>
  </si>
  <si>
    <t>9490040059</t>
  </si>
  <si>
    <t>2380084813</t>
  </si>
  <si>
    <t>8380140072</t>
  </si>
  <si>
    <t>HAMAN ZOURMBA</t>
  </si>
  <si>
    <t>LTTR 794 AQ</t>
  </si>
  <si>
    <t>ISSA ALHADJI</t>
  </si>
  <si>
    <t>696 66 82 26</t>
  </si>
  <si>
    <t>1380057974</t>
  </si>
  <si>
    <t>9490040068</t>
  </si>
  <si>
    <t>2380084730</t>
  </si>
  <si>
    <t>8380140090</t>
  </si>
  <si>
    <t>TIAMENI CHARLIE</t>
  </si>
  <si>
    <t>699 32 78 45</t>
  </si>
  <si>
    <t>1380058054</t>
  </si>
  <si>
    <t>9490040055</t>
  </si>
  <si>
    <t>2380084881</t>
  </si>
  <si>
    <t>8380140147</t>
  </si>
  <si>
    <t>LANGMI ANTHANASIUS MBABUM</t>
  </si>
  <si>
    <t>CE 347   IA</t>
  </si>
  <si>
    <t>NGAGOP PHILIBERT</t>
  </si>
  <si>
    <t>1400005455</t>
  </si>
  <si>
    <t>1380058080</t>
  </si>
  <si>
    <t>9490040052</t>
  </si>
  <si>
    <t>2380084906</t>
  </si>
  <si>
    <t>8380140167</t>
  </si>
  <si>
    <t>NW  034  BI</t>
  </si>
  <si>
    <t>DOUNGUE  TIAYA  ERNEST</t>
  </si>
  <si>
    <t>670230695</t>
  </si>
  <si>
    <t>Cash 276129 of 06.06.2021</t>
  </si>
  <si>
    <t>9490040058</t>
  </si>
  <si>
    <t>8380140194</t>
  </si>
  <si>
    <t>9490040051</t>
  </si>
  <si>
    <t>8380140197</t>
  </si>
  <si>
    <t>LT 605 JS</t>
  </si>
  <si>
    <t>MR FOTEU ZEFACK</t>
  </si>
  <si>
    <t>1380058109</t>
  </si>
  <si>
    <t>9490040057</t>
  </si>
  <si>
    <t>2380084968</t>
  </si>
  <si>
    <t>8380140230</t>
  </si>
  <si>
    <t>1380058002</t>
  </si>
  <si>
    <t>9490040053</t>
  </si>
  <si>
    <t>2380084788</t>
  </si>
  <si>
    <t>8380140239</t>
  </si>
  <si>
    <t>LT  239  KM</t>
  </si>
  <si>
    <t>KEMZE  SONFO  ERIC</t>
  </si>
  <si>
    <t>653606021</t>
  </si>
  <si>
    <t>1400005411</t>
  </si>
  <si>
    <t>1380057531</t>
  </si>
  <si>
    <t>9490040074</t>
  </si>
  <si>
    <t>2380083983</t>
  </si>
  <si>
    <t>8380140244</t>
  </si>
  <si>
    <t>AD 502 AI</t>
  </si>
  <si>
    <t>SULEI BAKARI</t>
  </si>
  <si>
    <t>676 50 44 66</t>
  </si>
  <si>
    <t>1400004351</t>
  </si>
  <si>
    <t>1380057533</t>
  </si>
  <si>
    <t>9490040054</t>
  </si>
  <si>
    <t>2380083987</t>
  </si>
  <si>
    <t>8380140254</t>
  </si>
  <si>
    <t>FOCHE RENE</t>
  </si>
  <si>
    <t>LT  070  IG</t>
  </si>
  <si>
    <t>NOUBOSSE AUGUSTE  PARFAIT</t>
  </si>
  <si>
    <t>693672884</t>
  </si>
  <si>
    <t>1400004720/4801</t>
  </si>
  <si>
    <t>9490040056</t>
  </si>
  <si>
    <t>8380140260</t>
  </si>
  <si>
    <t>OU  977 AO</t>
  </si>
  <si>
    <t>TCHOFFO  NDE  BRUNO</t>
  </si>
  <si>
    <t>9490040064</t>
  </si>
  <si>
    <t>8380140279</t>
  </si>
  <si>
    <t>LTTR 210 AS</t>
  </si>
  <si>
    <t>MOHAMADOU SUNUSI</t>
  </si>
  <si>
    <t>655 51 66 95</t>
  </si>
  <si>
    <t>9490040063</t>
  </si>
  <si>
    <t>8380140294</t>
  </si>
  <si>
    <t>LTTR 074 AQ</t>
  </si>
  <si>
    <t>TIOFACK MAXIME</t>
  </si>
  <si>
    <t>677 21 34 50</t>
  </si>
  <si>
    <t>1380058096</t>
  </si>
  <si>
    <t>9490040060</t>
  </si>
  <si>
    <t>2380084937</t>
  </si>
  <si>
    <t>8380140300</t>
  </si>
  <si>
    <t>LT 782 JA</t>
  </si>
  <si>
    <t>FOUOTSA NESTOR</t>
  </si>
  <si>
    <t>673 28 06 58</t>
  </si>
  <si>
    <t>1400005515</t>
  </si>
  <si>
    <t>1380058124</t>
  </si>
  <si>
    <t>9490040061</t>
  </si>
  <si>
    <t>2380084996</t>
  </si>
  <si>
    <t>8380140307</t>
  </si>
  <si>
    <t>1380058127</t>
  </si>
  <si>
    <t>9490040069</t>
  </si>
  <si>
    <t>2380084999</t>
  </si>
  <si>
    <t>8380140313</t>
  </si>
  <si>
    <t>KEUKOUO FEUKOU</t>
  </si>
  <si>
    <t>LTTR 255 AK</t>
  </si>
  <si>
    <t>KEPSEU NOUTCHOU ERIC</t>
  </si>
  <si>
    <t>670 16 38 09</t>
  </si>
  <si>
    <t>1380058131</t>
  </si>
  <si>
    <t>9490040070</t>
  </si>
  <si>
    <t>2380085008</t>
  </si>
  <si>
    <t>8380140316</t>
  </si>
  <si>
    <t>1380058129</t>
  </si>
  <si>
    <t>9490040062</t>
  </si>
  <si>
    <t>2380085003</t>
  </si>
  <si>
    <t>8380140317</t>
  </si>
  <si>
    <t>LTTR 087 AO</t>
  </si>
  <si>
    <t>TADOUM BLAISE</t>
  </si>
  <si>
    <t>696 24 96 96</t>
  </si>
  <si>
    <t>1026474</t>
  </si>
  <si>
    <t>1380058136</t>
  </si>
  <si>
    <t>9490040071</t>
  </si>
  <si>
    <t>2380085026</t>
  </si>
  <si>
    <t>8380140320</t>
  </si>
  <si>
    <t>NGWA BERNARD CHE</t>
  </si>
  <si>
    <t>677 06 35 45</t>
  </si>
  <si>
    <t>1380058137</t>
  </si>
  <si>
    <t>9490040067</t>
  </si>
  <si>
    <t>2380085027</t>
  </si>
  <si>
    <t>8380140349</t>
  </si>
  <si>
    <t>ENTR 399 AA</t>
  </si>
  <si>
    <t>ABOUBAKAR AHMADOU</t>
  </si>
  <si>
    <t>698 47 44 02</t>
  </si>
  <si>
    <t>1380058139</t>
  </si>
  <si>
    <t>9490040075</t>
  </si>
  <si>
    <t>2380085029</t>
  </si>
  <si>
    <t>8380140350</t>
  </si>
  <si>
    <t>MOHAMADOU ISMAEL</t>
  </si>
  <si>
    <t>670 76 66 01</t>
  </si>
  <si>
    <t>1380058140</t>
  </si>
  <si>
    <t>9490040065</t>
  </si>
  <si>
    <t>2380085030</t>
  </si>
  <si>
    <t>8380140351</t>
  </si>
  <si>
    <t>NZOH RAPHAEL</t>
  </si>
  <si>
    <t>695 26 63 88</t>
  </si>
  <si>
    <t>1380058141</t>
  </si>
  <si>
    <t>9490040072</t>
  </si>
  <si>
    <t>2380085031</t>
  </si>
  <si>
    <t>8380140353</t>
  </si>
  <si>
    <t>1380058102</t>
  </si>
  <si>
    <t>9490040066</t>
  </si>
  <si>
    <t>2380084960</t>
  </si>
  <si>
    <t>8380140355</t>
  </si>
  <si>
    <t>CE 614 KV</t>
  </si>
  <si>
    <t>KANA JEAN CELESTIN</t>
  </si>
  <si>
    <t>678 10 77 98</t>
  </si>
  <si>
    <t>1400005525</t>
  </si>
  <si>
    <t>1380058151</t>
  </si>
  <si>
    <t>9490040076</t>
  </si>
  <si>
    <t>2380085043</t>
  </si>
  <si>
    <t>8380140362</t>
  </si>
  <si>
    <t>FADIL AMADOU YAYA BELLO</t>
  </si>
  <si>
    <t>LTTR 915 AE</t>
  </si>
  <si>
    <t>YAYA</t>
  </si>
  <si>
    <t>658 78 87 69</t>
  </si>
  <si>
    <t>SALES TO FADIL AMADOU</t>
  </si>
  <si>
    <t>1380058133</t>
  </si>
  <si>
    <t>9490040073</t>
  </si>
  <si>
    <t>2380085012</t>
  </si>
  <si>
    <t>8380140365</t>
  </si>
  <si>
    <t>SELECTE SARL</t>
  </si>
  <si>
    <t>1400005564</t>
  </si>
  <si>
    <t>1380057921</t>
  </si>
  <si>
    <t>9490040084</t>
  </si>
  <si>
    <t>2380084651</t>
  </si>
  <si>
    <t>8380139835</t>
  </si>
  <si>
    <t>LT  TR 480  AT</t>
  </si>
  <si>
    <t>ABDOURA WOHOU  ALIM</t>
  </si>
  <si>
    <t>699418544</t>
  </si>
  <si>
    <t>1400005267</t>
  </si>
  <si>
    <t>1380058058</t>
  </si>
  <si>
    <t>9490040077</t>
  </si>
  <si>
    <t>2380084885</t>
  </si>
  <si>
    <t>8380140158</t>
  </si>
  <si>
    <t>FOMOE FOKUI</t>
  </si>
  <si>
    <t>LT  605  FO</t>
  </si>
  <si>
    <t>ARREY  CHARLES</t>
  </si>
  <si>
    <t>1400005459</t>
  </si>
  <si>
    <t>9490040082</t>
  </si>
  <si>
    <t>8380140182</t>
  </si>
  <si>
    <t>NGANGOP PHLIBERT</t>
  </si>
  <si>
    <t>9490040078</t>
  </si>
  <si>
    <t>8380140183</t>
  </si>
  <si>
    <t>LT 201  IK</t>
  </si>
  <si>
    <t>KOUEKAM  CARLOSSE</t>
  </si>
  <si>
    <t>670848460</t>
  </si>
  <si>
    <t>9490040096</t>
  </si>
  <si>
    <t>8380140184</t>
  </si>
  <si>
    <t>1380058094</t>
  </si>
  <si>
    <t>9490040097</t>
  </si>
  <si>
    <t>2380084927</t>
  </si>
  <si>
    <t>8380140203</t>
  </si>
  <si>
    <t>CH 333658</t>
  </si>
  <si>
    <t>MR TCHOUOFFO HERMAN</t>
  </si>
  <si>
    <t>672638440</t>
  </si>
  <si>
    <t>1400005514</t>
  </si>
  <si>
    <t>9490040080</t>
  </si>
  <si>
    <t>8380140261</t>
  </si>
  <si>
    <t>LT 605  FO</t>
  </si>
  <si>
    <t>ARREY  CHARLES EGBE</t>
  </si>
  <si>
    <t>1380058125</t>
  </si>
  <si>
    <t>9490040085</t>
  </si>
  <si>
    <t>2380084997</t>
  </si>
  <si>
    <t>8380140303</t>
  </si>
  <si>
    <t>LT  284  JF</t>
  </si>
  <si>
    <t>SOB  MONDELI</t>
  </si>
  <si>
    <t>1380058122</t>
  </si>
  <si>
    <t>9490040079</t>
  </si>
  <si>
    <t>2380084994</t>
  </si>
  <si>
    <t>8380140306</t>
  </si>
  <si>
    <t>LT  205  IA</t>
  </si>
  <si>
    <t>IBRAHIM  UMARU</t>
  </si>
  <si>
    <t>670874246</t>
  </si>
  <si>
    <t>1400005546</t>
  </si>
  <si>
    <t>1380058126</t>
  </si>
  <si>
    <t>9490040087</t>
  </si>
  <si>
    <t>2380084998</t>
  </si>
  <si>
    <t>8380140309</t>
  </si>
  <si>
    <t>1400005559</t>
  </si>
  <si>
    <t>1380058059</t>
  </si>
  <si>
    <t>9490040098</t>
  </si>
  <si>
    <t>2380084886</t>
  </si>
  <si>
    <t>8380140336</t>
  </si>
  <si>
    <t>SW 6127 F</t>
  </si>
  <si>
    <t>WAFO HUBERT</t>
  </si>
  <si>
    <t>670775117</t>
  </si>
  <si>
    <t>1400005464</t>
  </si>
  <si>
    <t>1380058142</t>
  </si>
  <si>
    <t>9490040094</t>
  </si>
  <si>
    <t>2380085032</t>
  </si>
  <si>
    <t>8380140352</t>
  </si>
  <si>
    <t>LT 497 IS</t>
  </si>
  <si>
    <t>MR JARI ISSA</t>
  </si>
  <si>
    <t>670054869</t>
  </si>
  <si>
    <t>SALES TO YIMAFOUO</t>
  </si>
  <si>
    <t>1380058146</t>
  </si>
  <si>
    <t>9490040081</t>
  </si>
  <si>
    <t>2380085036</t>
  </si>
  <si>
    <t>8380140357</t>
  </si>
  <si>
    <t>NGWA  BERNARD  CHE</t>
  </si>
  <si>
    <t>9490040086</t>
  </si>
  <si>
    <t>8380140361</t>
  </si>
  <si>
    <t>LT TR 808  AL</t>
  </si>
  <si>
    <t>MOHAMADOU  AWALOU</t>
  </si>
  <si>
    <t>655501221</t>
  </si>
  <si>
    <t>1380058153</t>
  </si>
  <si>
    <t>9490040100</t>
  </si>
  <si>
    <t>2380085045</t>
  </si>
  <si>
    <t>8380140369</t>
  </si>
  <si>
    <t>ADTR 487 AB</t>
  </si>
  <si>
    <t>MR ADAMOU MOUSSA</t>
  </si>
  <si>
    <t>680802200</t>
  </si>
  <si>
    <t>1380058157</t>
  </si>
  <si>
    <t>9490040088</t>
  </si>
  <si>
    <t>2380085055</t>
  </si>
  <si>
    <t>8380140372</t>
  </si>
  <si>
    <t>KOUAM MAURICE</t>
  </si>
  <si>
    <t>CE  TR  100  AD</t>
  </si>
  <si>
    <t>MALI URBAIN  GUILLAUME</t>
  </si>
  <si>
    <t>691651123</t>
  </si>
  <si>
    <t>1380058156</t>
  </si>
  <si>
    <t>9490040083</t>
  </si>
  <si>
    <t>2380085054</t>
  </si>
  <si>
    <t>8380140373</t>
  </si>
  <si>
    <t>CE  TR  716  AC</t>
  </si>
  <si>
    <t>TEFOUET  JEAN  REMY</t>
  </si>
  <si>
    <t>9490040091</t>
  </si>
  <si>
    <t>8380140396</t>
  </si>
  <si>
    <t>9490040092</t>
  </si>
  <si>
    <t>8380140398</t>
  </si>
  <si>
    <t>LTTR 028 AA</t>
  </si>
  <si>
    <t>MR SHIFU ASAR</t>
  </si>
  <si>
    <t>677031930</t>
  </si>
  <si>
    <t>1380058169</t>
  </si>
  <si>
    <t>9490040089</t>
  </si>
  <si>
    <t>2380085102</t>
  </si>
  <si>
    <t>8380140402</t>
  </si>
  <si>
    <t>CH 28 69 33</t>
  </si>
  <si>
    <t>MOFFO RODRIGUE</t>
  </si>
  <si>
    <t>1380058170</t>
  </si>
  <si>
    <t>9490040093</t>
  </si>
  <si>
    <t>2380085103</t>
  </si>
  <si>
    <t>8380140417</t>
  </si>
  <si>
    <t>NOUTON MARTINE</t>
  </si>
  <si>
    <t>1380058166</t>
  </si>
  <si>
    <t>9490040095</t>
  </si>
  <si>
    <t>2380085098</t>
  </si>
  <si>
    <t>8380140425</t>
  </si>
  <si>
    <t>MR MOUMI RAYA THOMAS</t>
  </si>
  <si>
    <t>677792628</t>
  </si>
  <si>
    <t>1380058178</t>
  </si>
  <si>
    <t>9490040099</t>
  </si>
  <si>
    <t>2380085119</t>
  </si>
  <si>
    <t>8380140427</t>
  </si>
  <si>
    <t>1380058185</t>
  </si>
  <si>
    <t>9490040101</t>
  </si>
  <si>
    <t>2380085125</t>
  </si>
  <si>
    <t>8380140437</t>
  </si>
  <si>
    <t>LTTR 051 AP</t>
  </si>
  <si>
    <t>MR ABOUBAKAR SIDDIKI</t>
  </si>
  <si>
    <t>699395059</t>
  </si>
  <si>
    <t>Order + Back to school</t>
  </si>
  <si>
    <t>1380058184</t>
  </si>
  <si>
    <t>9490040102</t>
  </si>
  <si>
    <t>2380085124</t>
  </si>
  <si>
    <t>8380140438</t>
  </si>
  <si>
    <t>LTTR 961 AS</t>
  </si>
  <si>
    <t>655772309</t>
  </si>
  <si>
    <t>MR ALIOU ABOUBAKAR</t>
  </si>
  <si>
    <t>Order+ Back school +Cpst risk stock</t>
  </si>
  <si>
    <t>9490040103</t>
  </si>
  <si>
    <t>8380140446</t>
  </si>
  <si>
    <t>LTTR 371  AT</t>
  </si>
  <si>
    <t>MR MOUSSONGO MAKEMBE</t>
  </si>
  <si>
    <t>699115287</t>
  </si>
  <si>
    <t>9490040105</t>
  </si>
  <si>
    <t>8380140447</t>
  </si>
  <si>
    <t>LT  780  IA</t>
  </si>
  <si>
    <t>1380058186</t>
  </si>
  <si>
    <t>9490040090</t>
  </si>
  <si>
    <t>2380085126</t>
  </si>
  <si>
    <t>8380140449</t>
  </si>
  <si>
    <t>A PIEDS</t>
  </si>
  <si>
    <t>MR YOUSSEF</t>
  </si>
  <si>
    <t>SALES TO EMPLOYEES</t>
  </si>
  <si>
    <t>1380058191</t>
  </si>
  <si>
    <t>9490040104</t>
  </si>
  <si>
    <t>2380085136</t>
  </si>
  <si>
    <t>8380140467</t>
  </si>
  <si>
    <t>LT  197  HV</t>
  </si>
  <si>
    <t>DEUYI  KEMGANG DUMEL</t>
  </si>
  <si>
    <t>9490040110</t>
  </si>
  <si>
    <t>8380140123</t>
  </si>
  <si>
    <t>SW  054  BD</t>
  </si>
  <si>
    <t>NDAH  RICHARD  MOKOM</t>
  </si>
  <si>
    <t>674158631</t>
  </si>
  <si>
    <t>9490040107</t>
  </si>
  <si>
    <t>8380140175</t>
  </si>
  <si>
    <t>CE 712  HS</t>
  </si>
  <si>
    <t>LEUMENI  KAMDE PAUL</t>
  </si>
  <si>
    <t>1380058105</t>
  </si>
  <si>
    <t>9490040118</t>
  </si>
  <si>
    <t>2380084964</t>
  </si>
  <si>
    <t>8380140333</t>
  </si>
  <si>
    <t>LT 964 FA</t>
  </si>
  <si>
    <t>TIMBA G</t>
  </si>
  <si>
    <t>698006634</t>
  </si>
  <si>
    <t>SALES TO DEPOT</t>
  </si>
  <si>
    <t>YAOUNDE WH GRAIN</t>
  </si>
  <si>
    <t>9490040121</t>
  </si>
  <si>
    <t>8380140335</t>
  </si>
  <si>
    <t>1380058147</t>
  </si>
  <si>
    <t>9490040114</t>
  </si>
  <si>
    <t>2380085037</t>
  </si>
  <si>
    <t>8380140356</t>
  </si>
  <si>
    <t>LT 103  KN</t>
  </si>
  <si>
    <t>TADONVOKENG  MARTIN</t>
  </si>
  <si>
    <t>1380058143</t>
  </si>
  <si>
    <t>9490040106</t>
  </si>
  <si>
    <t>2380085033</t>
  </si>
  <si>
    <t>8380140358</t>
  </si>
  <si>
    <t>CH  02 23 00</t>
  </si>
  <si>
    <t>NKAYI  JOSEPH</t>
  </si>
  <si>
    <t>675171998</t>
  </si>
  <si>
    <t>1380058155</t>
  </si>
  <si>
    <t>9490040120</t>
  </si>
  <si>
    <t>2380085053</t>
  </si>
  <si>
    <t>8380140374</t>
  </si>
  <si>
    <t>1380058067</t>
  </si>
  <si>
    <t>9490040109</t>
  </si>
  <si>
    <t>2380084894</t>
  </si>
  <si>
    <t>8380140421</t>
  </si>
  <si>
    <t>LT  989  KI</t>
  </si>
  <si>
    <t>TIOYEM  DADJIO  MOISE</t>
  </si>
  <si>
    <t>675447683</t>
  </si>
  <si>
    <t>1400005483</t>
  </si>
  <si>
    <t>1380058182</t>
  </si>
  <si>
    <t>9490040108</t>
  </si>
  <si>
    <t>2380085122</t>
  </si>
  <si>
    <t>8380140436</t>
  </si>
  <si>
    <t>LT  TR  511  AE</t>
  </si>
  <si>
    <t>YAYA  SOULEYMANOU</t>
  </si>
  <si>
    <t>674981548</t>
  </si>
  <si>
    <t>1400005624</t>
  </si>
  <si>
    <t>9490040134</t>
  </si>
  <si>
    <t>8380140443</t>
  </si>
  <si>
    <t>8380140448</t>
  </si>
  <si>
    <t>FOTEU  ZEFACK</t>
  </si>
  <si>
    <t>1380058138</t>
  </si>
  <si>
    <t>9490040111</t>
  </si>
  <si>
    <t>2380085131</t>
  </si>
  <si>
    <t>8380140450</t>
  </si>
  <si>
    <t>LT  104  IH</t>
  </si>
  <si>
    <t>MBEMOUN MBOUOMBOUO</t>
  </si>
  <si>
    <t>694012294</t>
  </si>
  <si>
    <t>1400005541</t>
  </si>
  <si>
    <t>1380058145</t>
  </si>
  <si>
    <t>9490040128</t>
  </si>
  <si>
    <t>2380085035</t>
  </si>
  <si>
    <t>8380140452</t>
  </si>
  <si>
    <t>MR WAFO HUBERT</t>
  </si>
  <si>
    <t>1400005569</t>
  </si>
  <si>
    <t>9490040117</t>
  </si>
  <si>
    <t>8380140453</t>
  </si>
  <si>
    <t>LT  391  JC</t>
  </si>
  <si>
    <t>NENBUOZI  DJAMBONG</t>
  </si>
  <si>
    <t>1380058206</t>
  </si>
  <si>
    <t>9490040119</t>
  </si>
  <si>
    <t>2380085183</t>
  </si>
  <si>
    <t>8380140479</t>
  </si>
  <si>
    <t>MR TSAFACK PAUL</t>
  </si>
  <si>
    <t>679968867</t>
  </si>
  <si>
    <t>9490040125</t>
  </si>
  <si>
    <t>8380140480</t>
  </si>
  <si>
    <t>MR BLAISE CHIA</t>
  </si>
  <si>
    <t>1380058207</t>
  </si>
  <si>
    <t>9490040115</t>
  </si>
  <si>
    <t>2380085184</t>
  </si>
  <si>
    <t>8380140481</t>
  </si>
  <si>
    <t>SALES TO HAROUNA</t>
  </si>
  <si>
    <t>1380058205</t>
  </si>
  <si>
    <t>9490040126</t>
  </si>
  <si>
    <t>2380085182</t>
  </si>
  <si>
    <t>8380140484</t>
  </si>
  <si>
    <t>SALES TO SOCROPRAL</t>
  </si>
  <si>
    <t>1380058203</t>
  </si>
  <si>
    <t>9490040116</t>
  </si>
  <si>
    <t>2380085178</t>
  </si>
  <si>
    <t>8380140487</t>
  </si>
  <si>
    <t>BELVA COMPANY LTD</t>
  </si>
  <si>
    <t>OU  861  AY</t>
  </si>
  <si>
    <t>DJOUKENG  NOTSANG</t>
  </si>
  <si>
    <t>673364335</t>
  </si>
  <si>
    <t>SALES TO BELVA</t>
  </si>
  <si>
    <t>1380058208</t>
  </si>
  <si>
    <t>9490040113</t>
  </si>
  <si>
    <t>2380085185</t>
  </si>
  <si>
    <t>8380140488</t>
  </si>
  <si>
    <t>KOUEKAM  HERVE CALORSSE</t>
  </si>
  <si>
    <t>SALES TO TCHOUAYA</t>
  </si>
  <si>
    <t>9490040112</t>
  </si>
  <si>
    <t>8380140489</t>
  </si>
  <si>
    <t>LT  079  KN</t>
  </si>
  <si>
    <t>ngoho  germain</t>
  </si>
  <si>
    <t>1380058209</t>
  </si>
  <si>
    <t>9490040131</t>
  </si>
  <si>
    <t>2380085186</t>
  </si>
  <si>
    <t>8380140490</t>
  </si>
  <si>
    <t>STE PARTHENON SARL</t>
  </si>
  <si>
    <t>LTTR 834 AG</t>
  </si>
  <si>
    <t>MR NGAMENI YOSSA CYRIAQUE</t>
  </si>
  <si>
    <t>695252188</t>
  </si>
  <si>
    <t>SALES TO PARTHENON</t>
  </si>
  <si>
    <t>1380058195</t>
  </si>
  <si>
    <t>9490040122</t>
  </si>
  <si>
    <t>2380085168</t>
  </si>
  <si>
    <t>8380140492</t>
  </si>
  <si>
    <t>OU 202 AZ</t>
  </si>
  <si>
    <t>MR TAZOH OPENE MARCIAL</t>
  </si>
  <si>
    <t>673305092</t>
  </si>
  <si>
    <t>1380058210</t>
  </si>
  <si>
    <t>9490040123</t>
  </si>
  <si>
    <t>2380085187</t>
  </si>
  <si>
    <t>8380140493</t>
  </si>
  <si>
    <t>MR TATCHGO FOHOM</t>
  </si>
  <si>
    <t>SALES TO DOROSOI</t>
  </si>
  <si>
    <t>1380058211</t>
  </si>
  <si>
    <t>9490040124</t>
  </si>
  <si>
    <t>2380085188</t>
  </si>
  <si>
    <t>8380140496</t>
  </si>
  <si>
    <t>SALES TO TSAPI</t>
  </si>
  <si>
    <t>1380058214</t>
  </si>
  <si>
    <t>9490040127</t>
  </si>
  <si>
    <t>2380085195</t>
  </si>
  <si>
    <t>8380140513</t>
  </si>
  <si>
    <t>SALES TO KEMGNE</t>
  </si>
  <si>
    <t>1380058222</t>
  </si>
  <si>
    <t>9490040130</t>
  </si>
  <si>
    <t>2380085216</t>
  </si>
  <si>
    <t>8380140536</t>
  </si>
  <si>
    <t>000000100000015722</t>
  </si>
  <si>
    <t>BIJOU-Gros Pain - 50 Kg</t>
  </si>
  <si>
    <t>ENTR 401 AA</t>
  </si>
  <si>
    <t>MR OUMAR YOUGOUDA</t>
  </si>
  <si>
    <t>1380058225</t>
  </si>
  <si>
    <t>9490040129</t>
  </si>
  <si>
    <t>2380085224</t>
  </si>
  <si>
    <t>8380140539</t>
  </si>
  <si>
    <t>1380058227</t>
  </si>
  <si>
    <t>9490040133</t>
  </si>
  <si>
    <t>2380085227</t>
  </si>
  <si>
    <t>8380140545</t>
  </si>
  <si>
    <t>NOTR 552 AA</t>
  </si>
  <si>
    <t>MR BOUBAKARY</t>
  </si>
  <si>
    <t>693194009</t>
  </si>
  <si>
    <t>1380058228</t>
  </si>
  <si>
    <t>9490040132</t>
  </si>
  <si>
    <t>2380085228</t>
  </si>
  <si>
    <t>8380140547</t>
  </si>
  <si>
    <t>DJOUDA MAURICE</t>
  </si>
  <si>
    <t>1380058226</t>
  </si>
  <si>
    <t>9490040135</t>
  </si>
  <si>
    <t>2380085226</t>
  </si>
  <si>
    <t>8380140551</t>
  </si>
  <si>
    <t>MR TANGOH KILIA MBOZIKEH</t>
  </si>
  <si>
    <t>671256138</t>
  </si>
  <si>
    <t>9490040137</t>
  </si>
  <si>
    <t>8380140259</t>
  </si>
  <si>
    <t>OU  677  AY</t>
  </si>
  <si>
    <t>KENGMENE  ANDRE</t>
  </si>
  <si>
    <t>1380058064</t>
  </si>
  <si>
    <t>9490040151</t>
  </si>
  <si>
    <t>2380084891</t>
  </si>
  <si>
    <t>8380140339</t>
  </si>
  <si>
    <t>1400005476</t>
  </si>
  <si>
    <t>9490040136</t>
  </si>
  <si>
    <t>8380140444</t>
  </si>
  <si>
    <t>LT  945  JL</t>
  </si>
  <si>
    <t>9490040139</t>
  </si>
  <si>
    <t>8380140520</t>
  </si>
  <si>
    <t>CE  059  KK</t>
  </si>
  <si>
    <t>MOFFO  ULRICH</t>
  </si>
  <si>
    <t>676105389</t>
  </si>
  <si>
    <t>1380058215</t>
  </si>
  <si>
    <t>9490040138</t>
  </si>
  <si>
    <t>2380085202</t>
  </si>
  <si>
    <t>8380140527</t>
  </si>
  <si>
    <t>SAAHKOU APPOLINAIRE</t>
  </si>
  <si>
    <t>679254661</t>
  </si>
  <si>
    <t>1400005655</t>
  </si>
  <si>
    <t>9490040140</t>
  </si>
  <si>
    <t>8380140546</t>
  </si>
  <si>
    <t>NO TR 367  AA</t>
  </si>
  <si>
    <t>NASSOUROU  HAMADOU</t>
  </si>
  <si>
    <t>696463928</t>
  </si>
  <si>
    <t>1380058232</t>
  </si>
  <si>
    <t>9490040145</t>
  </si>
  <si>
    <t>2380085233</t>
  </si>
  <si>
    <t>8380140575</t>
  </si>
  <si>
    <t>CH 42 69 36</t>
  </si>
  <si>
    <t>KENGNE FOTSO BERTRAND</t>
  </si>
  <si>
    <t>693 00 54 34</t>
  </si>
  <si>
    <t>1380058233</t>
  </si>
  <si>
    <t>9490040148</t>
  </si>
  <si>
    <t>2380085234</t>
  </si>
  <si>
    <t>8380140585</t>
  </si>
  <si>
    <t>1380058234</t>
  </si>
  <si>
    <t>9490040149</t>
  </si>
  <si>
    <t>2380085235</t>
  </si>
  <si>
    <t>8380140586</t>
  </si>
  <si>
    <t>TSAFACK PAUL</t>
  </si>
  <si>
    <t>679 96 88 67</t>
  </si>
  <si>
    <t>1380058241</t>
  </si>
  <si>
    <t>9490040141</t>
  </si>
  <si>
    <t>2380085246</t>
  </si>
  <si>
    <t>8380140591</t>
  </si>
  <si>
    <t>LT  TR  072  AQ</t>
  </si>
  <si>
    <t>CHU  KANGA   JUDE</t>
  </si>
  <si>
    <t>9490040142</t>
  </si>
  <si>
    <t>8380140592</t>
  </si>
  <si>
    <t>LTTR  880  AJ</t>
  </si>
  <si>
    <t>NGUELE  RODRIGUE  ALAIN</t>
  </si>
  <si>
    <t>678715425</t>
  </si>
  <si>
    <t>1380058235</t>
  </si>
  <si>
    <t>9490040144</t>
  </si>
  <si>
    <t>2380085236</t>
  </si>
  <si>
    <t>8380140603</t>
  </si>
  <si>
    <t>LT 160 HR</t>
  </si>
  <si>
    <t>MOSSY FOKOU</t>
  </si>
  <si>
    <t>677 23 49 35</t>
  </si>
  <si>
    <t>1380058055</t>
  </si>
  <si>
    <t>9490040156</t>
  </si>
  <si>
    <t>2380084882</t>
  </si>
  <si>
    <t>8380140605</t>
  </si>
  <si>
    <t>LT 455 KB</t>
  </si>
  <si>
    <t>FOUDJIO TCHINDA</t>
  </si>
  <si>
    <t>682 35 50 64</t>
  </si>
  <si>
    <t>1400005454</t>
  </si>
  <si>
    <t>1380058251</t>
  </si>
  <si>
    <t>9490040155</t>
  </si>
  <si>
    <t>2380085266</t>
  </si>
  <si>
    <t>8380140630</t>
  </si>
  <si>
    <t>LT 719 AC</t>
  </si>
  <si>
    <t>TSAKOU FOUOWOUO</t>
  </si>
  <si>
    <t>671 37 2971</t>
  </si>
  <si>
    <t>8380140632</t>
  </si>
  <si>
    <t>LT 912 ES</t>
  </si>
  <si>
    <t>DONGUE TSOP ETIENNE</t>
  </si>
  <si>
    <t>675 87 44 06</t>
  </si>
  <si>
    <t>1380058249</t>
  </si>
  <si>
    <t>9490040153</t>
  </si>
  <si>
    <t>2380085264</t>
  </si>
  <si>
    <t>8380140635</t>
  </si>
  <si>
    <t>CH 70 61 31</t>
  </si>
  <si>
    <t>INOUSSA DANG</t>
  </si>
  <si>
    <t>679 20 59 56</t>
  </si>
  <si>
    <t>1400005689</t>
  </si>
  <si>
    <t>1380058260</t>
  </si>
  <si>
    <t>9490040143</t>
  </si>
  <si>
    <t>2380085276</t>
  </si>
  <si>
    <t>8380140638</t>
  </si>
  <si>
    <t>FOTEU ZEFACK</t>
  </si>
  <si>
    <t>678 89 91 23</t>
  </si>
  <si>
    <t>1380058264</t>
  </si>
  <si>
    <t>9490040150</t>
  </si>
  <si>
    <t>2380085280</t>
  </si>
  <si>
    <t>8380140639</t>
  </si>
  <si>
    <t>FOODIC SARL</t>
  </si>
  <si>
    <t>1380058261</t>
  </si>
  <si>
    <t>9490040146</t>
  </si>
  <si>
    <t>2380085277</t>
  </si>
  <si>
    <t>8380140649</t>
  </si>
  <si>
    <t>9490040147</t>
  </si>
  <si>
    <t>8380140650</t>
  </si>
  <si>
    <t>9490040154</t>
  </si>
  <si>
    <t>8380140662</t>
  </si>
  <si>
    <t>BALIKILE IKWELE</t>
  </si>
  <si>
    <t>694 89 68 84</t>
  </si>
  <si>
    <t>9490040158</t>
  </si>
  <si>
    <t>8380140665</t>
  </si>
  <si>
    <t>LTTR 641 AS</t>
  </si>
  <si>
    <t>MOHAMADOU</t>
  </si>
  <si>
    <t>699 79 12 13</t>
  </si>
  <si>
    <t>1380058270</t>
  </si>
  <si>
    <t>9490040160</t>
  </si>
  <si>
    <t>2380085290</t>
  </si>
  <si>
    <t>8380140666</t>
  </si>
  <si>
    <t>ADTR 113 AC</t>
  </si>
  <si>
    <t>AHMADOU</t>
  </si>
  <si>
    <t>676 25 67 64</t>
  </si>
  <si>
    <t>1380058271</t>
  </si>
  <si>
    <t>9490040152</t>
  </si>
  <si>
    <t>2380085291</t>
  </si>
  <si>
    <t>8380140674</t>
  </si>
  <si>
    <t>LT 962 KK</t>
  </si>
  <si>
    <t>FOUAPON ALASSA</t>
  </si>
  <si>
    <t>694 71 24 93</t>
  </si>
  <si>
    <t>1380058180</t>
  </si>
  <si>
    <t>9490040159</t>
  </si>
  <si>
    <t>2380085120</t>
  </si>
  <si>
    <t>8380140678</t>
  </si>
  <si>
    <t>FOUDJO TCHINDA</t>
  </si>
  <si>
    <t>1400005621</t>
  </si>
  <si>
    <t>1380058272</t>
  </si>
  <si>
    <t>9490040157</t>
  </si>
  <si>
    <t>2380085292</t>
  </si>
  <si>
    <t>8380140680</t>
  </si>
  <si>
    <t>BESSALA SIMEON</t>
  </si>
  <si>
    <t>694 45 59 33</t>
  </si>
  <si>
    <t>SALES TO LANGMI ANTHANASIUS</t>
  </si>
  <si>
    <t>9490040162</t>
  </si>
  <si>
    <t>8380140445</t>
  </si>
  <si>
    <t>KONGNING DOUANLA</t>
  </si>
  <si>
    <t>670 51 15 47</t>
  </si>
  <si>
    <t>9490040161</t>
  </si>
  <si>
    <t>8380140544</t>
  </si>
  <si>
    <t>LTTR 904 AE</t>
  </si>
  <si>
    <t>SEIDU MOHAMADU</t>
  </si>
  <si>
    <t>677 30 79 71</t>
  </si>
  <si>
    <t>9490040169</t>
  </si>
  <si>
    <t>8380140576</t>
  </si>
  <si>
    <t>NYOM KWEDI JEROME</t>
  </si>
  <si>
    <t>690 03 19 08</t>
  </si>
  <si>
    <t>9490040175</t>
  </si>
  <si>
    <t>8380140578</t>
  </si>
  <si>
    <t>LTTR 068 AF</t>
  </si>
  <si>
    <t>KENDJI FRANCK</t>
  </si>
  <si>
    <t>679 73 67 14</t>
  </si>
  <si>
    <t>1380058265</t>
  </si>
  <si>
    <t>9490040174</t>
  </si>
  <si>
    <t>2380085281</t>
  </si>
  <si>
    <t>8380140641</t>
  </si>
  <si>
    <t>SW 763 AQ</t>
  </si>
  <si>
    <t>EDMUND MBOU</t>
  </si>
  <si>
    <t>677 66 57 59</t>
  </si>
  <si>
    <t>1400005684</t>
  </si>
  <si>
    <t>1380058255</t>
  </si>
  <si>
    <t>9490040182</t>
  </si>
  <si>
    <t>2380085271</t>
  </si>
  <si>
    <t>8380140647</t>
  </si>
  <si>
    <t>LTTR 024 AT</t>
  </si>
  <si>
    <t>POUEMO GEORGES</t>
  </si>
  <si>
    <t>671 45 00 32</t>
  </si>
  <si>
    <t>1380058263</t>
  </si>
  <si>
    <t>9490040167</t>
  </si>
  <si>
    <t>2380085279</t>
  </si>
  <si>
    <t>8380140658</t>
  </si>
  <si>
    <t>NGWA BERNARD</t>
  </si>
  <si>
    <t>1380058267</t>
  </si>
  <si>
    <t>9490040168</t>
  </si>
  <si>
    <t>2380085283</t>
  </si>
  <si>
    <t>8380140667</t>
  </si>
  <si>
    <t>1400005726</t>
  </si>
  <si>
    <t>9490040163</t>
  </si>
  <si>
    <t>8380140669</t>
  </si>
  <si>
    <t>SONWA ROSTANT</t>
  </si>
  <si>
    <t>674 04 00 27</t>
  </si>
  <si>
    <t>1380058230</t>
  </si>
  <si>
    <t>9490040166</t>
  </si>
  <si>
    <t>2380085231</t>
  </si>
  <si>
    <t>8380140675</t>
  </si>
  <si>
    <t>LT 038 IT</t>
  </si>
  <si>
    <t>1400005672</t>
  </si>
  <si>
    <t>9490040164</t>
  </si>
  <si>
    <t>8380140676</t>
  </si>
  <si>
    <t>LT 410 IU</t>
  </si>
  <si>
    <t>FOTEM GILDAS</t>
  </si>
  <si>
    <t>652 51 05 87</t>
  </si>
  <si>
    <t>1380058083</t>
  </si>
  <si>
    <t>9490040165</t>
  </si>
  <si>
    <t>2380084910</t>
  </si>
  <si>
    <t>8380140697</t>
  </si>
  <si>
    <t>1400005491</t>
  </si>
  <si>
    <t>1380058280</t>
  </si>
  <si>
    <t>9490040170</t>
  </si>
  <si>
    <t>2380085302</t>
  </si>
  <si>
    <t>8380140713</t>
  </si>
  <si>
    <t>FON ELVICE</t>
  </si>
  <si>
    <t>1380058279</t>
  </si>
  <si>
    <t>9490040176</t>
  </si>
  <si>
    <t>2380085301</t>
  </si>
  <si>
    <t>8380140714</t>
  </si>
  <si>
    <t>KOUONANG NGODUO</t>
  </si>
  <si>
    <t>693 38 87 00</t>
  </si>
  <si>
    <t>1380058289</t>
  </si>
  <si>
    <t>9490040171</t>
  </si>
  <si>
    <t>2380085311</t>
  </si>
  <si>
    <t>8380140719</t>
  </si>
  <si>
    <t>NW 545 BF</t>
  </si>
  <si>
    <t>WOPEWO CHRISTOPHE</t>
  </si>
  <si>
    <t>656 56 01 56</t>
  </si>
  <si>
    <t>1380058288</t>
  </si>
  <si>
    <t>9490040172</t>
  </si>
  <si>
    <t>2380085310</t>
  </si>
  <si>
    <t>8380140720</t>
  </si>
  <si>
    <t>677 90 46 49</t>
  </si>
  <si>
    <t>1380058287</t>
  </si>
  <si>
    <t>9490040173</t>
  </si>
  <si>
    <t>2380085309</t>
  </si>
  <si>
    <t>8380140721</t>
  </si>
  <si>
    <t>LTTR 676 AS</t>
  </si>
  <si>
    <t>NWAMBO JOSEPH</t>
  </si>
  <si>
    <t>653 37 86 39</t>
  </si>
  <si>
    <t>7004700735</t>
  </si>
  <si>
    <t>2380085316</t>
  </si>
  <si>
    <t>8380140724</t>
  </si>
  <si>
    <t>LTTR 875 AP</t>
  </si>
  <si>
    <t>SAIDU BAWA</t>
  </si>
  <si>
    <t>672 44 81 22</t>
  </si>
  <si>
    <t>SALES TO RAMAT</t>
  </si>
  <si>
    <t>7004700736</t>
  </si>
  <si>
    <t>9490040177</t>
  </si>
  <si>
    <t>9490040181</t>
  </si>
  <si>
    <t>1380058301</t>
  </si>
  <si>
    <t>9490040190</t>
  </si>
  <si>
    <t>2380085323</t>
  </si>
  <si>
    <t>SALES TO MOUSSA</t>
  </si>
  <si>
    <t>1380058292</t>
  </si>
  <si>
    <t>9490040178</t>
  </si>
  <si>
    <t>2380085314</t>
  </si>
  <si>
    <t>8380140731</t>
  </si>
  <si>
    <t>LTTR 059 AQ</t>
  </si>
  <si>
    <t>YACOUBOU ISMAEL</t>
  </si>
  <si>
    <t>653 29 05 12</t>
  </si>
  <si>
    <t>1380058293</t>
  </si>
  <si>
    <t>9490040179</t>
  </si>
  <si>
    <t>2380085315</t>
  </si>
  <si>
    <t>8380140732</t>
  </si>
  <si>
    <t>1380058283</t>
  </si>
  <si>
    <t>9490040180</t>
  </si>
  <si>
    <t>2380085305</t>
  </si>
  <si>
    <t>8380140733</t>
  </si>
  <si>
    <t>693 26 63 88</t>
  </si>
  <si>
    <t>1380058281</t>
  </si>
  <si>
    <t>9490040183</t>
  </si>
  <si>
    <t>2380085303</t>
  </si>
  <si>
    <t>8380140736</t>
  </si>
  <si>
    <t>BLAISE CHIA</t>
  </si>
  <si>
    <t>653 42 39 99</t>
  </si>
  <si>
    <t>9490040200</t>
  </si>
  <si>
    <t>8380140579</t>
  </si>
  <si>
    <t>MR SOULEYMANOU ABOUBAKAR</t>
  </si>
  <si>
    <t>654982110</t>
  </si>
  <si>
    <t>1380058198</t>
  </si>
  <si>
    <t>9490040185</t>
  </si>
  <si>
    <t>2380085173</t>
  </si>
  <si>
    <t>8380140628</t>
  </si>
  <si>
    <t>1400005640</t>
  </si>
  <si>
    <t>9490040186</t>
  </si>
  <si>
    <t>8380140643</t>
  </si>
  <si>
    <t>MR ARREY CHARLES</t>
  </si>
  <si>
    <t>1380058258</t>
  </si>
  <si>
    <t>9490040187</t>
  </si>
  <si>
    <t>2380085274</t>
  </si>
  <si>
    <t>8380140645</t>
  </si>
  <si>
    <t>CETR 663 AD</t>
  </si>
  <si>
    <t>MR SAHA NDOUGTIO OLIVIER</t>
  </si>
  <si>
    <t>651606750</t>
  </si>
  <si>
    <t>1400005714</t>
  </si>
  <si>
    <t>9490040188</t>
  </si>
  <si>
    <t>9490040195</t>
  </si>
  <si>
    <t>8380140677</t>
  </si>
  <si>
    <t>LT 087 HA</t>
  </si>
  <si>
    <t>MR PAUL  OTIA</t>
  </si>
  <si>
    <t>682280270</t>
  </si>
  <si>
    <t>1380058231</t>
  </si>
  <si>
    <t>9490040189</t>
  </si>
  <si>
    <t>2380085232</t>
  </si>
  <si>
    <t>8380140687</t>
  </si>
  <si>
    <t>LT 205 IA</t>
  </si>
  <si>
    <t>MR IBRAHIM UMARU</t>
  </si>
  <si>
    <t>1400005673</t>
  </si>
  <si>
    <t>9490040201</t>
  </si>
  <si>
    <t>8380140709</t>
  </si>
  <si>
    <t>1380058282</t>
  </si>
  <si>
    <t>9490040191</t>
  </si>
  <si>
    <t>2380085304</t>
  </si>
  <si>
    <t>8380140735</t>
  </si>
  <si>
    <t>1380058297</t>
  </si>
  <si>
    <t>9490040184</t>
  </si>
  <si>
    <t>2380085319</t>
  </si>
  <si>
    <t>8380140738</t>
  </si>
  <si>
    <t>MR WOPEWO CHRISTOPHER</t>
  </si>
  <si>
    <t>656560156</t>
  </si>
  <si>
    <t>1380058298</t>
  </si>
  <si>
    <t>9490040193</t>
  </si>
  <si>
    <t>2380085320</t>
  </si>
  <si>
    <t>8380140739</t>
  </si>
  <si>
    <t>MR MALI URBAIN GUILLL</t>
  </si>
  <si>
    <t>SALES TO CENTRALE MODER</t>
  </si>
  <si>
    <t>9490040192</t>
  </si>
  <si>
    <t>8380140740</t>
  </si>
  <si>
    <t>MR LITIKA BANYE BEDES</t>
  </si>
  <si>
    <t>677316011</t>
  </si>
  <si>
    <t>9490040197</t>
  </si>
  <si>
    <t>8380140741</t>
  </si>
  <si>
    <t>MR NGANGOP PHILIBERT</t>
  </si>
  <si>
    <t>9490040198</t>
  </si>
  <si>
    <t>8380140749</t>
  </si>
  <si>
    <t>CH 009535</t>
  </si>
  <si>
    <t>MR LAMINOU HAMIDOU</t>
  </si>
  <si>
    <t>699394871</t>
  </si>
  <si>
    <t>1380058302</t>
  </si>
  <si>
    <t>9490040196</t>
  </si>
  <si>
    <t>2380085324</t>
  </si>
  <si>
    <t>8380140750</t>
  </si>
  <si>
    <t>LTTR 761 AT</t>
  </si>
  <si>
    <t>mr oussoumanou wadjiri</t>
  </si>
  <si>
    <t>699440116</t>
  </si>
  <si>
    <t>9490040199</t>
  </si>
  <si>
    <t>8380140751</t>
  </si>
  <si>
    <t>CH 265794</t>
  </si>
  <si>
    <t>MR SAIDOU SARKIYAI</t>
  </si>
  <si>
    <t>697523048</t>
  </si>
  <si>
    <t>8380140752</t>
  </si>
  <si>
    <t>LTTR 803 AR</t>
  </si>
  <si>
    <t>MR SEID MOHAMADOU</t>
  </si>
  <si>
    <t>677307971</t>
  </si>
  <si>
    <t>8380140757</t>
  </si>
  <si>
    <t>LTTR 224 AU</t>
  </si>
  <si>
    <t>MR HAMIDOU SALI</t>
  </si>
  <si>
    <t>690448080</t>
  </si>
  <si>
    <t>1380058299</t>
  </si>
  <si>
    <t>9490040194</t>
  </si>
  <si>
    <t>2380085321</t>
  </si>
  <si>
    <t>8380140758</t>
  </si>
  <si>
    <t>ce 712 hs</t>
  </si>
  <si>
    <t>mr leumeni kamde paul</t>
  </si>
  <si>
    <t>9490040230</t>
  </si>
  <si>
    <t>8380140363</t>
  </si>
  <si>
    <t>LTTR 372 AS</t>
  </si>
  <si>
    <t>IDRISSA MAHAMA</t>
  </si>
  <si>
    <t>697 11 89 38</t>
  </si>
  <si>
    <t>1380058259</t>
  </si>
  <si>
    <t>9490040217</t>
  </si>
  <si>
    <t>2380085275</t>
  </si>
  <si>
    <t>8380140651</t>
  </si>
  <si>
    <t>ABDOURAHMAN BAKARI</t>
  </si>
  <si>
    <t>670 77 51 17</t>
  </si>
  <si>
    <t>1400005715</t>
  </si>
  <si>
    <t>1380058284</t>
  </si>
  <si>
    <t>9490040207</t>
  </si>
  <si>
    <t>2380085306</t>
  </si>
  <si>
    <t>8380140715</t>
  </si>
  <si>
    <t>NW 920  BH</t>
  </si>
  <si>
    <t>ERIC  FRU  DOCTA</t>
  </si>
  <si>
    <t>1400005740</t>
  </si>
  <si>
    <t>1380058277</t>
  </si>
  <si>
    <t>9490040202</t>
  </si>
  <si>
    <t>2380085298</t>
  </si>
  <si>
    <t>8380140727</t>
  </si>
  <si>
    <t>1380058078</t>
  </si>
  <si>
    <t>9490040209</t>
  </si>
  <si>
    <t>2380084905</t>
  </si>
  <si>
    <t>8380140728</t>
  </si>
  <si>
    <t>CE  TR  422  AC</t>
  </si>
  <si>
    <t>TESBID  MBAH</t>
  </si>
  <si>
    <t>679286424</t>
  </si>
  <si>
    <t>1400005485</t>
  </si>
  <si>
    <t>1380058291</t>
  </si>
  <si>
    <t>9490040214</t>
  </si>
  <si>
    <t>2380085313</t>
  </si>
  <si>
    <t>8380140734</t>
  </si>
  <si>
    <t>CIBOVI SARL</t>
  </si>
  <si>
    <t>SALES TO CIBOVI</t>
  </si>
  <si>
    <t>1380058285</t>
  </si>
  <si>
    <t>9490040218</t>
  </si>
  <si>
    <t>2380085307</t>
  </si>
  <si>
    <t>8380140737</t>
  </si>
  <si>
    <t>LTTR 136 AR</t>
  </si>
  <si>
    <t>NJONG GORDEN</t>
  </si>
  <si>
    <t>677 42 90 23</t>
  </si>
  <si>
    <t>9490040211</t>
  </si>
  <si>
    <t>8380140742</t>
  </si>
  <si>
    <t>677 73 35 20</t>
  </si>
  <si>
    <t>9490040213</t>
  </si>
  <si>
    <t>8380140743</t>
  </si>
  <si>
    <t>9490040206</t>
  </si>
  <si>
    <t>8380140744</t>
  </si>
  <si>
    <t>9490040224</t>
  </si>
  <si>
    <t>8380140745</t>
  </si>
  <si>
    <t>9490040222</t>
  </si>
  <si>
    <t>8380140746</t>
  </si>
  <si>
    <t>9490040223</t>
  </si>
  <si>
    <t>8380140747</t>
  </si>
  <si>
    <t>1380058176</t>
  </si>
  <si>
    <t>9490040208</t>
  </si>
  <si>
    <t>2380085116</t>
  </si>
  <si>
    <t>8380140753</t>
  </si>
  <si>
    <t>CH  54 57 47</t>
  </si>
  <si>
    <t>TEDJONG  LOUIS</t>
  </si>
  <si>
    <t>690089499</t>
  </si>
  <si>
    <t>1400005618</t>
  </si>
  <si>
    <t>1380058300</t>
  </si>
  <si>
    <t>9490040204</t>
  </si>
  <si>
    <t>2380085322</t>
  </si>
  <si>
    <t>8380140755</t>
  </si>
  <si>
    <t>9490040203</t>
  </si>
  <si>
    <t>8380140756</t>
  </si>
  <si>
    <t>DEUYI  KAMGANG</t>
  </si>
  <si>
    <t>9490040215</t>
  </si>
  <si>
    <t>8380140759</t>
  </si>
  <si>
    <t>1380058290</t>
  </si>
  <si>
    <t>9490040205</t>
  </si>
  <si>
    <t>2380085312</t>
  </si>
  <si>
    <t>8380140763</t>
  </si>
  <si>
    <t>1380058305</t>
  </si>
  <si>
    <t>9490040219</t>
  </si>
  <si>
    <t>2380085330</t>
  </si>
  <si>
    <t>8380140770</t>
  </si>
  <si>
    <t>SAHA NDOUGTIO</t>
  </si>
  <si>
    <t>651 60 67 50</t>
  </si>
  <si>
    <t>1400005769</t>
  </si>
  <si>
    <t>1380058308</t>
  </si>
  <si>
    <t>9490040210</t>
  </si>
  <si>
    <t>2380085333</t>
  </si>
  <si>
    <t>8380140780</t>
  </si>
  <si>
    <t>LT  364  KK</t>
  </si>
  <si>
    <t>DOUANLA NGUIAMENE  JEAN</t>
  </si>
  <si>
    <t>670400401</t>
  </si>
  <si>
    <t>1380058309</t>
  </si>
  <si>
    <t>9490040221</t>
  </si>
  <si>
    <t>2380085334</t>
  </si>
  <si>
    <t>8380140781</t>
  </si>
  <si>
    <t>HABUBAKAR ISIAKA</t>
  </si>
  <si>
    <t>693 98 36 00</t>
  </si>
  <si>
    <t>9490040220</t>
  </si>
  <si>
    <t>8380140782</t>
  </si>
  <si>
    <t>LTTR 663 AT</t>
  </si>
  <si>
    <t>ALIOUM MOUSSA</t>
  </si>
  <si>
    <t>693 29 29 06</t>
  </si>
  <si>
    <t>8380140783</t>
  </si>
  <si>
    <t>ADTR 526 AB</t>
  </si>
  <si>
    <t>OUMAROU MOUSSA</t>
  </si>
  <si>
    <t>677 45 45 83</t>
  </si>
  <si>
    <t>1380058315</t>
  </si>
  <si>
    <t>9490040216</t>
  </si>
  <si>
    <t>2380085339</t>
  </si>
  <si>
    <t>8380140805</t>
  </si>
  <si>
    <t>CHIATOH HONEST</t>
  </si>
  <si>
    <t>683 40 52 78</t>
  </si>
  <si>
    <t>1380058310</t>
  </si>
  <si>
    <t>9490040212</t>
  </si>
  <si>
    <t>2380085344</t>
  </si>
  <si>
    <t>8380140819</t>
  </si>
  <si>
    <t>LT 948 IZ</t>
  </si>
  <si>
    <t>NGANDO GABEL</t>
  </si>
  <si>
    <t>678 79 80 42</t>
  </si>
  <si>
    <t>1380058321</t>
  </si>
  <si>
    <t>9490040225</t>
  </si>
  <si>
    <t>2380085349</t>
  </si>
  <si>
    <t>8380140836</t>
  </si>
  <si>
    <t>NKEPTOUNJI SIME SANDRINE</t>
  </si>
  <si>
    <t>1380058323</t>
  </si>
  <si>
    <t>9490040229</t>
  </si>
  <si>
    <t>2380085351</t>
  </si>
  <si>
    <t>8380140842</t>
  </si>
  <si>
    <t>SALES T HAMADOU DJOULDE</t>
  </si>
  <si>
    <t>1380058320</t>
  </si>
  <si>
    <t>9490040226</t>
  </si>
  <si>
    <t>2380085348</t>
  </si>
  <si>
    <t>8380140843</t>
  </si>
  <si>
    <t>BOULANGERIE PATISS CINQ ETOILE</t>
  </si>
  <si>
    <t>9490040227</t>
  </si>
  <si>
    <t>8380140844</t>
  </si>
  <si>
    <t>LTTR 474 AS</t>
  </si>
  <si>
    <t>GORY MOUSSA</t>
  </si>
  <si>
    <t>696 37 32 45</t>
  </si>
  <si>
    <t>8380140845</t>
  </si>
  <si>
    <t>LTTR 839 AN</t>
  </si>
  <si>
    <t>SONFACK TABAKAM</t>
  </si>
  <si>
    <t>652 51 11 44</t>
  </si>
  <si>
    <t>9490040228</t>
  </si>
  <si>
    <t>8380140847</t>
  </si>
  <si>
    <t>LTTR 487 AM</t>
  </si>
  <si>
    <t>KUEGANG TSIALEU</t>
  </si>
  <si>
    <t>698 11 97 67</t>
  </si>
  <si>
    <t>7005306473</t>
  </si>
  <si>
    <t>2389507806</t>
  </si>
  <si>
    <t>7005306474</t>
  </si>
  <si>
    <t>2389507807</t>
  </si>
  <si>
    <t>7005306475</t>
  </si>
  <si>
    <t>2389507808</t>
  </si>
  <si>
    <t>7005306476</t>
  </si>
  <si>
    <t>2389507809</t>
  </si>
  <si>
    <t>7005306477</t>
  </si>
  <si>
    <t>2389507810</t>
  </si>
  <si>
    <t>7005401065</t>
  </si>
  <si>
    <t>2389601368</t>
  </si>
  <si>
    <t>7004700737</t>
  </si>
  <si>
    <t>2389601369</t>
  </si>
  <si>
    <t>7005401066</t>
  </si>
  <si>
    <t>1380058183</t>
  </si>
  <si>
    <t>9490040231</t>
  </si>
  <si>
    <t>2380085123</t>
  </si>
  <si>
    <t>8380140454</t>
  </si>
  <si>
    <t>NOUBOSSE  AUGUSTE  PARFAIT</t>
  </si>
  <si>
    <t>1400005622</t>
  </si>
  <si>
    <t>9490040233</t>
  </si>
  <si>
    <t>8380140469</t>
  </si>
  <si>
    <t>NOUBOUSSE  AUGUSTE</t>
  </si>
  <si>
    <t>9490040237</t>
  </si>
  <si>
    <t>8380140577</t>
  </si>
  <si>
    <t>LT  TR  840  AN</t>
  </si>
  <si>
    <t>PIELO  MEGAPTCHE  GILDAS</t>
  </si>
  <si>
    <t>675774044</t>
  </si>
  <si>
    <t>9490040246</t>
  </si>
  <si>
    <t>8380140710</t>
  </si>
  <si>
    <t>LT 446 KP</t>
  </si>
  <si>
    <t>MR MEUTTANE NAMEKONG</t>
  </si>
  <si>
    <t>652359981</t>
  </si>
  <si>
    <t>9490040238</t>
  </si>
  <si>
    <t>8380140793</t>
  </si>
  <si>
    <t>LT 808 GR</t>
  </si>
  <si>
    <t>MR KOUTOU CHOUAIBOU</t>
  </si>
  <si>
    <t>651815685</t>
  </si>
  <si>
    <t>1380058314</t>
  </si>
  <si>
    <t>9490040232</t>
  </si>
  <si>
    <t>2380085338</t>
  </si>
  <si>
    <t>8380140795</t>
  </si>
  <si>
    <t>LT  033  IV</t>
  </si>
  <si>
    <t>1400005787</t>
  </si>
  <si>
    <t>8380140797</t>
  </si>
  <si>
    <t>1380058329</t>
  </si>
  <si>
    <t>9490040236</t>
  </si>
  <si>
    <t>2380085381</t>
  </si>
  <si>
    <t>8380140852</t>
  </si>
  <si>
    <t>AD  TR  812  AA</t>
  </si>
  <si>
    <t>674985579</t>
  </si>
  <si>
    <t>1380058349</t>
  </si>
  <si>
    <t>9490040234</t>
  </si>
  <si>
    <t>2380085408</t>
  </si>
  <si>
    <t>8380140867</t>
  </si>
  <si>
    <t>NGOHO  GERMAIN</t>
  </si>
  <si>
    <t>1380058348</t>
  </si>
  <si>
    <t>9490040235</t>
  </si>
  <si>
    <t>2380085407</t>
  </si>
  <si>
    <t>8380140870</t>
  </si>
  <si>
    <t>1380058354</t>
  </si>
  <si>
    <t>9490040244</t>
  </si>
  <si>
    <t>2380085418</t>
  </si>
  <si>
    <t>8380140877</t>
  </si>
  <si>
    <t>MR NGANDO GABEL MICHEL</t>
  </si>
  <si>
    <t>1380058358</t>
  </si>
  <si>
    <t>9490040239</t>
  </si>
  <si>
    <t>2380085422</t>
  </si>
  <si>
    <t>8380140883</t>
  </si>
  <si>
    <t>NW 083 BI</t>
  </si>
  <si>
    <t>MR NGUEMETA ERIC BLAISE</t>
  </si>
  <si>
    <t>674103930</t>
  </si>
  <si>
    <t>1380058357</t>
  </si>
  <si>
    <t>9490040240</t>
  </si>
  <si>
    <t>2380085421</t>
  </si>
  <si>
    <t>8380140884</t>
  </si>
  <si>
    <t>MR MOUIMI RAYA THOMAS</t>
  </si>
  <si>
    <t>SALES TO TCHOFFO FOTSA</t>
  </si>
  <si>
    <t>9490040241</t>
  </si>
  <si>
    <t>8380140890</t>
  </si>
  <si>
    <t>NW 829 BC</t>
  </si>
  <si>
    <t>MR LONNO CALVIN GOGER</t>
  </si>
  <si>
    <t>675458546</t>
  </si>
  <si>
    <t>1380058367</t>
  </si>
  <si>
    <t>9490040242</t>
  </si>
  <si>
    <t>2380085441</t>
  </si>
  <si>
    <t>8380140903</t>
  </si>
  <si>
    <t>MR KEUGNE KAMSSAP MODESTE</t>
  </si>
  <si>
    <t>680316919</t>
  </si>
  <si>
    <t>1380058368</t>
  </si>
  <si>
    <t>9490040243</t>
  </si>
  <si>
    <t>2380085442</t>
  </si>
  <si>
    <t>8380140904</t>
  </si>
  <si>
    <t>1380058370</t>
  </si>
  <si>
    <t>9490040245</t>
  </si>
  <si>
    <t>2380085445</t>
  </si>
  <si>
    <t>8380140917</t>
  </si>
  <si>
    <t>BOUL. ELYSEE ONE SARL</t>
  </si>
  <si>
    <t>MR MBONNING TATANG RENE</t>
  </si>
  <si>
    <t>1380058372</t>
  </si>
  <si>
    <t>9490040247</t>
  </si>
  <si>
    <t>2380085452</t>
  </si>
  <si>
    <t>8380140918</t>
  </si>
  <si>
    <t>1380058374</t>
  </si>
  <si>
    <t>9490040248</t>
  </si>
  <si>
    <t>2380085454</t>
  </si>
  <si>
    <t>8380140919</t>
  </si>
  <si>
    <t>MR KAMDEM FOTIO AIME</t>
  </si>
  <si>
    <t>674633888</t>
  </si>
  <si>
    <t>1380058060</t>
  </si>
  <si>
    <t>9490040279</t>
  </si>
  <si>
    <t>2380084887</t>
  </si>
  <si>
    <t>8380140124</t>
  </si>
  <si>
    <t>1400005472</t>
  </si>
  <si>
    <t>9490040259</t>
  </si>
  <si>
    <t>8380140580</t>
  </si>
  <si>
    <t>AD TR 180  AC</t>
  </si>
  <si>
    <t>MOHAMADOU  BACHIROU</t>
  </si>
  <si>
    <t>690939346</t>
  </si>
  <si>
    <t>1380058257</t>
  </si>
  <si>
    <t>9490040277</t>
  </si>
  <si>
    <t>2380085273</t>
  </si>
  <si>
    <t>8380140670</t>
  </si>
  <si>
    <t>CH 0041 67</t>
  </si>
  <si>
    <t>KALIEUHEU TCHI VALERY</t>
  </si>
  <si>
    <t>651 92 35 95</t>
  </si>
  <si>
    <t>1400005713</t>
  </si>
  <si>
    <t>1380058196</t>
  </si>
  <si>
    <t>9490040278</t>
  </si>
  <si>
    <t>2380085169</t>
  </si>
  <si>
    <t>8380140712</t>
  </si>
  <si>
    <t>LT 442 HG</t>
  </si>
  <si>
    <t>JIEUGA MARCELIN</t>
  </si>
  <si>
    <t>674 94 63 29</t>
  </si>
  <si>
    <t>1400005633</t>
  </si>
  <si>
    <t>9490040267</t>
  </si>
  <si>
    <t>8380140748</t>
  </si>
  <si>
    <t>9490040258</t>
  </si>
  <si>
    <t>8380140771</t>
  </si>
  <si>
    <t>LT  768  GC</t>
  </si>
  <si>
    <t>ZEUFACK  JEAN  BRUNO</t>
  </si>
  <si>
    <t>679661101</t>
  </si>
  <si>
    <t>9490040257</t>
  </si>
  <si>
    <t>8380140792</t>
  </si>
  <si>
    <t>LT 648  JW</t>
  </si>
  <si>
    <t>LAMENE</t>
  </si>
  <si>
    <t>682239068</t>
  </si>
  <si>
    <t>9490040254</t>
  </si>
  <si>
    <t>8380140798</t>
  </si>
  <si>
    <t>LT  194  KA</t>
  </si>
  <si>
    <t>DELE  ALAIN</t>
  </si>
  <si>
    <t>671514239</t>
  </si>
  <si>
    <t>9490040256</t>
  </si>
  <si>
    <t>8380140800</t>
  </si>
  <si>
    <t>LT  090  JU</t>
  </si>
  <si>
    <t>NOUME  ARNOLD</t>
  </si>
  <si>
    <t>681824705</t>
  </si>
  <si>
    <t>9490040255</t>
  </si>
  <si>
    <t>8380140820</t>
  </si>
  <si>
    <t>CE  059 KK</t>
  </si>
  <si>
    <t>MOFFO  ULRICH  FRNACK</t>
  </si>
  <si>
    <t>9490040274</t>
  </si>
  <si>
    <t>8380140825</t>
  </si>
  <si>
    <t>MOMENE NOEL</t>
  </si>
  <si>
    <t>678 78 61 29</t>
  </si>
  <si>
    <t>1380058056</t>
  </si>
  <si>
    <t>9490040275</t>
  </si>
  <si>
    <t>2380084883</t>
  </si>
  <si>
    <t>8380140839</t>
  </si>
  <si>
    <t>1380058338</t>
  </si>
  <si>
    <t>9490040251</t>
  </si>
  <si>
    <t>2380085392</t>
  </si>
  <si>
    <t>8380140888</t>
  </si>
  <si>
    <t>LT  TR  676  AO</t>
  </si>
  <si>
    <t>BIA  MAMOUDOU</t>
  </si>
  <si>
    <t>650257345</t>
  </si>
  <si>
    <t>1380058365</t>
  </si>
  <si>
    <t>9490040249</t>
  </si>
  <si>
    <t>2380085439</t>
  </si>
  <si>
    <t>8380140901</t>
  </si>
  <si>
    <t>NGWA  CHE  BERNARD</t>
  </si>
  <si>
    <t>1380058363</t>
  </si>
  <si>
    <t>9490040271</t>
  </si>
  <si>
    <t>2380085437</t>
  </si>
  <si>
    <t>8380140905</t>
  </si>
  <si>
    <t>1380058356</t>
  </si>
  <si>
    <t>9490040253</t>
  </si>
  <si>
    <t>2380085419</t>
  </si>
  <si>
    <t>8380140913</t>
  </si>
  <si>
    <t>SALES TO ATRIUM</t>
  </si>
  <si>
    <t>1380058375</t>
  </si>
  <si>
    <t>9490040250</t>
  </si>
  <si>
    <t>2380085455</t>
  </si>
  <si>
    <t>8380140922</t>
  </si>
  <si>
    <t>chu kanga jude</t>
  </si>
  <si>
    <t>1380058373</t>
  </si>
  <si>
    <t>9490040252</t>
  </si>
  <si>
    <t>2380085453</t>
  </si>
  <si>
    <t>8380140923</t>
  </si>
  <si>
    <t>1380058383</t>
  </si>
  <si>
    <t>9490040260</t>
  </si>
  <si>
    <t>2380085466</t>
  </si>
  <si>
    <t>8380140928</t>
  </si>
  <si>
    <t>LTTR 872 AT</t>
  </si>
  <si>
    <t>AHMAT SALEH</t>
  </si>
  <si>
    <t>693 33 26 33</t>
  </si>
  <si>
    <t>9490040261</t>
  </si>
  <si>
    <t>8380140929</t>
  </si>
  <si>
    <t>OU 376 AZ</t>
  </si>
  <si>
    <t>SUEZO KENNE</t>
  </si>
  <si>
    <t>676 40 80 93</t>
  </si>
  <si>
    <t>1380058389</t>
  </si>
  <si>
    <t>9490040272</t>
  </si>
  <si>
    <t>2380085487</t>
  </si>
  <si>
    <t>8380140937</t>
  </si>
  <si>
    <t>9490040273</t>
  </si>
  <si>
    <t>8380140938</t>
  </si>
  <si>
    <t>1380058390</t>
  </si>
  <si>
    <t>9490040270</t>
  </si>
  <si>
    <t>2380085488</t>
  </si>
  <si>
    <t>8380140939</t>
  </si>
  <si>
    <t>KOSSA SIM COLBERT</t>
  </si>
  <si>
    <t>691 37 38 00</t>
  </si>
  <si>
    <t>8380140940</t>
  </si>
  <si>
    <t>SHIFU ASAR</t>
  </si>
  <si>
    <t>677 03 19 30</t>
  </si>
  <si>
    <t>1380058395</t>
  </si>
  <si>
    <t>9490040262</t>
  </si>
  <si>
    <t>2380085500</t>
  </si>
  <si>
    <t>8380140951</t>
  </si>
  <si>
    <t>1380058340</t>
  </si>
  <si>
    <t>9490040263</t>
  </si>
  <si>
    <t>2380085399</t>
  </si>
  <si>
    <t>8380140952</t>
  </si>
  <si>
    <t>MAY 2021 - LTTORAL FREE BAGS</t>
  </si>
  <si>
    <t>1380058396</t>
  </si>
  <si>
    <t>9490040264</t>
  </si>
  <si>
    <t>2380085501</t>
  </si>
  <si>
    <t>8380140960</t>
  </si>
  <si>
    <t>ngoho germain</t>
  </si>
  <si>
    <t>9490040265</t>
  </si>
  <si>
    <t>8380140974</t>
  </si>
  <si>
    <t>1380058399</t>
  </si>
  <si>
    <t>9490040269</t>
  </si>
  <si>
    <t>2380085505</t>
  </si>
  <si>
    <t>8380140979</t>
  </si>
  <si>
    <t>SALES TO MBONG CHIA</t>
  </si>
  <si>
    <t>1380058341</t>
  </si>
  <si>
    <t>9490040266</t>
  </si>
  <si>
    <t>2380085400</t>
  </si>
  <si>
    <t>8380140981</t>
  </si>
  <si>
    <t>1380058343</t>
  </si>
  <si>
    <t>9490040268</t>
  </si>
  <si>
    <t>2380085402</t>
  </si>
  <si>
    <t>8380140982</t>
  </si>
  <si>
    <t>1380058403</t>
  </si>
  <si>
    <t>9490040280</t>
  </si>
  <si>
    <t>2380085520</t>
  </si>
  <si>
    <t>8380140984</t>
  </si>
  <si>
    <t>LT  TR  051  AP</t>
  </si>
  <si>
    <t>ABOUBAKAR  SIDDIKI</t>
  </si>
  <si>
    <t>1380058406</t>
  </si>
  <si>
    <t>9490040276</t>
  </si>
  <si>
    <t>2380085526</t>
  </si>
  <si>
    <t>8380140987</t>
  </si>
  <si>
    <t>fouapon alassa</t>
  </si>
  <si>
    <t>1380058408</t>
  </si>
  <si>
    <t>9490040281</t>
  </si>
  <si>
    <t>2380085528</t>
  </si>
  <si>
    <t>8380140999</t>
  </si>
  <si>
    <t>LT TR 754  AT</t>
  </si>
  <si>
    <t>NGUIYEDIM  CONRALD</t>
  </si>
  <si>
    <t>674888018</t>
  </si>
  <si>
    <t>8380141000</t>
  </si>
  <si>
    <t>CH  05 70 46</t>
  </si>
  <si>
    <t>BANLA  PRISLY</t>
  </si>
  <si>
    <t>672535075</t>
  </si>
  <si>
    <t>1380058065</t>
  </si>
  <si>
    <t>9490040305</t>
  </si>
  <si>
    <t>2380084892</t>
  </si>
  <si>
    <t>8380140139</t>
  </si>
  <si>
    <t>LTTR 665 AS</t>
  </si>
  <si>
    <t>MR ABOUBAKAR NOUHOU</t>
  </si>
  <si>
    <t>694867327</t>
  </si>
  <si>
    <t>1380058250</t>
  </si>
  <si>
    <t>9490040309</t>
  </si>
  <si>
    <t>2380085265</t>
  </si>
  <si>
    <t>8380140633</t>
  </si>
  <si>
    <t>CENDISCOM SARL</t>
  </si>
  <si>
    <t>NW 140 BF</t>
  </si>
  <si>
    <t>MR KAWOU KENZO GISCARD</t>
  </si>
  <si>
    <t>676623908</t>
  </si>
  <si>
    <t>1400005683</t>
  </si>
  <si>
    <t>1380058286</t>
  </si>
  <si>
    <t>9490040297</t>
  </si>
  <si>
    <t>2380085308</t>
  </si>
  <si>
    <t>8380140722</t>
  </si>
  <si>
    <t>LTTR 911 AO</t>
  </si>
  <si>
    <t>MR MOHAMADOU AWAL</t>
  </si>
  <si>
    <t>691642223</t>
  </si>
  <si>
    <t>9490040283</t>
  </si>
  <si>
    <t>8380140760</t>
  </si>
  <si>
    <t>LT  038  IT</t>
  </si>
  <si>
    <t>1380058262</t>
  </si>
  <si>
    <t>9490040284</t>
  </si>
  <si>
    <t>2380085287</t>
  </si>
  <si>
    <t>1400005721</t>
  </si>
  <si>
    <t>9490040286</t>
  </si>
  <si>
    <t>8380140761</t>
  </si>
  <si>
    <t>LT  087  HA</t>
  </si>
  <si>
    <t>PAUL  OTTIA</t>
  </si>
  <si>
    <t>1380058316</t>
  </si>
  <si>
    <t>9490040285</t>
  </si>
  <si>
    <t>2380085340</t>
  </si>
  <si>
    <t>8380140799</t>
  </si>
  <si>
    <t>DEUYI  KMGANG  DUMEL</t>
  </si>
  <si>
    <t>9490040292</t>
  </si>
  <si>
    <t>8380140802</t>
  </si>
  <si>
    <t>LT 205  IA</t>
  </si>
  <si>
    <t>1380058347</t>
  </si>
  <si>
    <t>9490040291</t>
  </si>
  <si>
    <t>2380085406</t>
  </si>
  <si>
    <t>8380140880</t>
  </si>
  <si>
    <t>LT  617  JI</t>
  </si>
  <si>
    <t>SONWA  ROSTANT</t>
  </si>
  <si>
    <t>1400005832</t>
  </si>
  <si>
    <t>9490040308</t>
  </si>
  <si>
    <t>8380140921</t>
  </si>
  <si>
    <t>MR NGUEGUE TSEBOU SERGE</t>
  </si>
  <si>
    <t>670320426</t>
  </si>
  <si>
    <t>1380058332</t>
  </si>
  <si>
    <t>9490040282</t>
  </si>
  <si>
    <t>2380085385</t>
  </si>
  <si>
    <t>8380140932</t>
  </si>
  <si>
    <t>COMPLEXE LA DYLANELLE SARL</t>
  </si>
  <si>
    <t>1400005808</t>
  </si>
  <si>
    <t>9490040287</t>
  </si>
  <si>
    <t>8380140941</t>
  </si>
  <si>
    <t>LT  TR 006  AQ</t>
  </si>
  <si>
    <t>BESSALA  SIMEON</t>
  </si>
  <si>
    <t>9490040296</t>
  </si>
  <si>
    <t>8380140942</t>
  </si>
  <si>
    <t>LTTR 264 AT</t>
  </si>
  <si>
    <t>MR ADAMOU HAMADOU FESSAL</t>
  </si>
  <si>
    <t>690886615</t>
  </si>
  <si>
    <t>9490040288</t>
  </si>
  <si>
    <t>8380140943</t>
  </si>
  <si>
    <t>LT  TR 873  AJ</t>
  </si>
  <si>
    <t>BPUPDA  HILARION  WILLIAM</t>
  </si>
  <si>
    <t>673447665</t>
  </si>
  <si>
    <t>1380058324</t>
  </si>
  <si>
    <t>9490040290</t>
  </si>
  <si>
    <t>2380085352</t>
  </si>
  <si>
    <t>8380140948</t>
  </si>
  <si>
    <t>MOHAMADOU SANI</t>
  </si>
  <si>
    <t>SW 6127  F</t>
  </si>
  <si>
    <t>670775112</t>
  </si>
  <si>
    <t>1400005739</t>
  </si>
  <si>
    <t>1380058407</t>
  </si>
  <si>
    <t>9490040289</t>
  </si>
  <si>
    <t>2380085527</t>
  </si>
  <si>
    <t>8380140988</t>
  </si>
  <si>
    <t>1380058413</t>
  </si>
  <si>
    <t>9490040294</t>
  </si>
  <si>
    <t>2380085547</t>
  </si>
  <si>
    <t>8380141003</t>
  </si>
  <si>
    <t>LT 868 IB</t>
  </si>
  <si>
    <t>MR NGAMENI YANNICK ROMARIC</t>
  </si>
  <si>
    <t>674779165</t>
  </si>
  <si>
    <t>9490040293</t>
  </si>
  <si>
    <t>8380141016</t>
  </si>
  <si>
    <t>MALI  URBAIN  GUILLAUME</t>
  </si>
  <si>
    <t>1380058423</t>
  </si>
  <si>
    <t>9490040302</t>
  </si>
  <si>
    <t>2380085569</t>
  </si>
  <si>
    <t>8380141044</t>
  </si>
  <si>
    <t>MR FON ELVIC ALIH</t>
  </si>
  <si>
    <t>1380058424</t>
  </si>
  <si>
    <t>9490040295</t>
  </si>
  <si>
    <t>2380085568</t>
  </si>
  <si>
    <t>8380141047</t>
  </si>
  <si>
    <t>MR NGWA CHE BERNARD</t>
  </si>
  <si>
    <t>9490040298</t>
  </si>
  <si>
    <t>8380141059</t>
  </si>
  <si>
    <t>1380058429</t>
  </si>
  <si>
    <t>9490040301</t>
  </si>
  <si>
    <t>2380085575</t>
  </si>
  <si>
    <t>8380141060</t>
  </si>
  <si>
    <t>MR KEUGNE KAMSAP</t>
  </si>
  <si>
    <t>1380058428</t>
  </si>
  <si>
    <t>9490040303</t>
  </si>
  <si>
    <t>2380085574</t>
  </si>
  <si>
    <t>8380141061</t>
  </si>
  <si>
    <t>CH 087901</t>
  </si>
  <si>
    <t>MR TCHINDA TEUZEM GUY</t>
  </si>
  <si>
    <t>653953766</t>
  </si>
  <si>
    <t>1380058430</t>
  </si>
  <si>
    <t>9490040299</t>
  </si>
  <si>
    <t>2380085576</t>
  </si>
  <si>
    <t>8380141064</t>
  </si>
  <si>
    <t>LT 175 HN</t>
  </si>
  <si>
    <t>MR MATHIAS BETECK MOKI</t>
  </si>
  <si>
    <t>675101387</t>
  </si>
  <si>
    <t>7220000</t>
  </si>
  <si>
    <t>1380058427</t>
  </si>
  <si>
    <t>9490040300</t>
  </si>
  <si>
    <t>2380085573</t>
  </si>
  <si>
    <t>8380141076</t>
  </si>
  <si>
    <t>MR KEUGNE KAMSAP MODESTE</t>
  </si>
  <si>
    <t>1380058433</t>
  </si>
  <si>
    <t>9490040304</t>
  </si>
  <si>
    <t>2380085579</t>
  </si>
  <si>
    <t>8380141078</t>
  </si>
  <si>
    <t>MR YACOUBOU ISMAEL</t>
  </si>
  <si>
    <t>653290512</t>
  </si>
  <si>
    <t>1380058437</t>
  </si>
  <si>
    <t>9490040306</t>
  </si>
  <si>
    <t>2380085586</t>
  </si>
  <si>
    <t>8380141084</t>
  </si>
  <si>
    <t>MR SOBZE CHIEGUE NARCISE</t>
  </si>
  <si>
    <t>678469803</t>
  </si>
  <si>
    <t>1098550</t>
  </si>
  <si>
    <t>1380058438</t>
  </si>
  <si>
    <t>9490040307</t>
  </si>
  <si>
    <t>2380085588</t>
  </si>
  <si>
    <t>8380141085</t>
  </si>
  <si>
    <t>1380058144</t>
  </si>
  <si>
    <t>9490040310</t>
  </si>
  <si>
    <t>2380085034</t>
  </si>
  <si>
    <t>8380140359</t>
  </si>
  <si>
    <t>ARREY CHARLES EGBE</t>
  </si>
  <si>
    <t>1400005572</t>
  </si>
  <si>
    <t>1380058000</t>
  </si>
  <si>
    <t>9490040313</t>
  </si>
  <si>
    <t>2380084786</t>
  </si>
  <si>
    <t>8380140422</t>
  </si>
  <si>
    <t>CE TR 267  AB</t>
  </si>
  <si>
    <t>NDOMTCHI  JEAN  CLAUDE</t>
  </si>
  <si>
    <t>696440590</t>
  </si>
  <si>
    <t>1400005408</t>
  </si>
  <si>
    <t>9490040312</t>
  </si>
  <si>
    <t>8380140451</t>
  </si>
  <si>
    <t>1380058063</t>
  </si>
  <si>
    <t>9490040311</t>
  </si>
  <si>
    <t>2380085326</t>
  </si>
  <si>
    <t>8380140768</t>
  </si>
  <si>
    <t>Sopal</t>
  </si>
  <si>
    <t>NW  140  BF</t>
  </si>
  <si>
    <t>KAWOU  KENZO  GISCARD</t>
  </si>
  <si>
    <t>1400005475</t>
  </si>
  <si>
    <t>9490040320</t>
  </si>
  <si>
    <t>8380140796</t>
  </si>
  <si>
    <t>9490040331</t>
  </si>
  <si>
    <t>8380140803</t>
  </si>
  <si>
    <t>9490040314</t>
  </si>
  <si>
    <t>8380140878</t>
  </si>
  <si>
    <t>NW 809  BI</t>
  </si>
  <si>
    <t>TCHINDA  GUY</t>
  </si>
  <si>
    <t>9490040326</t>
  </si>
  <si>
    <t>8380140907</t>
  </si>
  <si>
    <t>LTTR 131 AU</t>
  </si>
  <si>
    <t>BEMA EMMANUEL</t>
  </si>
  <si>
    <t>695 86 02 60</t>
  </si>
  <si>
    <t>1380058376</t>
  </si>
  <si>
    <t>9490040329</t>
  </si>
  <si>
    <t>2380085456</t>
  </si>
  <si>
    <t>8380140925</t>
  </si>
  <si>
    <t>OU 083 AU</t>
  </si>
  <si>
    <t>NDAM ZOUNKIFILOU</t>
  </si>
  <si>
    <t>697 63 86 55</t>
  </si>
  <si>
    <t>1380058336</t>
  </si>
  <si>
    <t>9490040316</t>
  </si>
  <si>
    <t>2380085389</t>
  </si>
  <si>
    <t>8380140933</t>
  </si>
  <si>
    <t>1400005809</t>
  </si>
  <si>
    <t>9490040340</t>
  </si>
  <si>
    <t>8380140944</t>
  </si>
  <si>
    <t>LTTR 242 AJ</t>
  </si>
  <si>
    <t>FOSSO NGHANFANG GISCAR</t>
  </si>
  <si>
    <t>680 48 76 61</t>
  </si>
  <si>
    <t>1380058418</t>
  </si>
  <si>
    <t>9490040337</t>
  </si>
  <si>
    <t>2380085555</t>
  </si>
  <si>
    <t>8380141019</t>
  </si>
  <si>
    <t>TCHOTCHOUA MAURICE</t>
  </si>
  <si>
    <t>677 69 39 47</t>
  </si>
  <si>
    <t>1400005913</t>
  </si>
  <si>
    <t>9490040335</t>
  </si>
  <si>
    <t>8380141079</t>
  </si>
  <si>
    <t>NW 221 AU</t>
  </si>
  <si>
    <t>NGAH PAUL</t>
  </si>
  <si>
    <t>676 96 08 53</t>
  </si>
  <si>
    <t>1380058296</t>
  </si>
  <si>
    <t>9490040315</t>
  </si>
  <si>
    <t>2380085318</t>
  </si>
  <si>
    <t>8380141099</t>
  </si>
  <si>
    <t>LT TR 429  AP</t>
  </si>
  <si>
    <t>ABUBAKAR  DANLAMI</t>
  </si>
  <si>
    <t>672124236</t>
  </si>
  <si>
    <t>1380058342</t>
  </si>
  <si>
    <t>9490040330</t>
  </si>
  <si>
    <t>2380085401</t>
  </si>
  <si>
    <t>8380141101</t>
  </si>
  <si>
    <t>1380058446</t>
  </si>
  <si>
    <t>9490040339</t>
  </si>
  <si>
    <t>2380085605</t>
  </si>
  <si>
    <t>8380141107</t>
  </si>
  <si>
    <t>1400005945</t>
  </si>
  <si>
    <t>1380058454</t>
  </si>
  <si>
    <t>9490040325</t>
  </si>
  <si>
    <t>2380085618</t>
  </si>
  <si>
    <t>8380141131</t>
  </si>
  <si>
    <t>CE 665 JU</t>
  </si>
  <si>
    <t>ADAMOU DANG BABA</t>
  </si>
  <si>
    <t>675 87 75 27</t>
  </si>
  <si>
    <t>1380058455</t>
  </si>
  <si>
    <t>9490040322</t>
  </si>
  <si>
    <t>2380085619</t>
  </si>
  <si>
    <t>8380141133</t>
  </si>
  <si>
    <t>1380058460</t>
  </si>
  <si>
    <t>9490040317</t>
  </si>
  <si>
    <t>2380085626</t>
  </si>
  <si>
    <t>8380141134</t>
  </si>
  <si>
    <t>MOUMI RAYA THOMAS</t>
  </si>
  <si>
    <t>9490040323</t>
  </si>
  <si>
    <t>8380141135</t>
  </si>
  <si>
    <t>CHU KANGA JUDE</t>
  </si>
  <si>
    <t>682 44 26 45</t>
  </si>
  <si>
    <t>1380058461</t>
  </si>
  <si>
    <t>9490040324</t>
  </si>
  <si>
    <t>2380085627</t>
  </si>
  <si>
    <t>8380141136</t>
  </si>
  <si>
    <t>LTTR 502 AU</t>
  </si>
  <si>
    <t>MAHAMADOU AMINOU</t>
  </si>
  <si>
    <t>683 27 01 21</t>
  </si>
  <si>
    <t>9490040327</t>
  </si>
  <si>
    <t>8380141137</t>
  </si>
  <si>
    <t>LTTR 964 AQ</t>
  </si>
  <si>
    <t>SAIDOU</t>
  </si>
  <si>
    <t>679 05 52 83</t>
  </si>
  <si>
    <t>1380058453</t>
  </si>
  <si>
    <t>9490040319</t>
  </si>
  <si>
    <t>2380085617</t>
  </si>
  <si>
    <t>8380141138</t>
  </si>
  <si>
    <t>ETS RAMABI</t>
  </si>
  <si>
    <t>SALES TO RAMABI</t>
  </si>
  <si>
    <t>1380058458</t>
  </si>
  <si>
    <t>9490040328</t>
  </si>
  <si>
    <t>2380085624</t>
  </si>
  <si>
    <t>8380141139</t>
  </si>
  <si>
    <t>NW 920 BH</t>
  </si>
  <si>
    <t>FRU CLETUS</t>
  </si>
  <si>
    <t>675 46 04 20</t>
  </si>
  <si>
    <t>9490040333</t>
  </si>
  <si>
    <t>8380141142</t>
  </si>
  <si>
    <t>LTTR 622 AS</t>
  </si>
  <si>
    <t>MOHA%ADOU SUNUSI</t>
  </si>
  <si>
    <t>672 53 34 84</t>
  </si>
  <si>
    <t>1380058459</t>
  </si>
  <si>
    <t>9490040321</t>
  </si>
  <si>
    <t>2380085625</t>
  </si>
  <si>
    <t>8380141147</t>
  </si>
  <si>
    <t>MATHIAS BETECK</t>
  </si>
  <si>
    <t>675 10 13 87</t>
  </si>
  <si>
    <t>1380058462</t>
  </si>
  <si>
    <t>9490040334</t>
  </si>
  <si>
    <t>2380085628</t>
  </si>
  <si>
    <t>8380141148</t>
  </si>
  <si>
    <t>tadonvokeng martin</t>
  </si>
  <si>
    <t>1380058463</t>
  </si>
  <si>
    <t>9490040332</t>
  </si>
  <si>
    <t>2380085629</t>
  </si>
  <si>
    <t>8380141149</t>
  </si>
  <si>
    <t>SALES TO KEMGNE ROBERTY</t>
  </si>
  <si>
    <t>1380058466</t>
  </si>
  <si>
    <t>9490040318</t>
  </si>
  <si>
    <t>2380085633</t>
  </si>
  <si>
    <t>8380141162</t>
  </si>
  <si>
    <t>REGULARISATION</t>
  </si>
  <si>
    <t>SAMPLES FOR SCB EMPLOYEES</t>
  </si>
  <si>
    <t>1380058469</t>
  </si>
  <si>
    <t>9490040336</t>
  </si>
  <si>
    <t>2380085640</t>
  </si>
  <si>
    <t>8380141170</t>
  </si>
  <si>
    <t>MBOGNING TATANG</t>
  </si>
  <si>
    <t>677 28 34 26</t>
  </si>
  <si>
    <t>9490040338</t>
  </si>
  <si>
    <t>8380141171</t>
  </si>
  <si>
    <t>1380058171</t>
  </si>
  <si>
    <t>9490040351</t>
  </si>
  <si>
    <t>2380085104</t>
  </si>
  <si>
    <t>8380140477</t>
  </si>
  <si>
    <t>GALAXIES DU HAUT NKAM</t>
  </si>
  <si>
    <t>LT 169 FN</t>
  </si>
  <si>
    <t>TCHOUFFON PHILIPPE</t>
  </si>
  <si>
    <t>677 22 24 75</t>
  </si>
  <si>
    <t>1380058256</t>
  </si>
  <si>
    <t>9490040345</t>
  </si>
  <si>
    <t>2380085272</t>
  </si>
  <si>
    <t>8380140653</t>
  </si>
  <si>
    <t>1400005712</t>
  </si>
  <si>
    <t>9490040369</t>
  </si>
  <si>
    <t>8380140791</t>
  </si>
  <si>
    <t>OU 508 AX</t>
  </si>
  <si>
    <t>TIMENE RENE</t>
  </si>
  <si>
    <t>677 72 77 53</t>
  </si>
  <si>
    <t>9490040342</t>
  </si>
  <si>
    <t>8380140804</t>
  </si>
  <si>
    <t>PAUL OTTIA</t>
  </si>
  <si>
    <t>682 28 02 70</t>
  </si>
  <si>
    <t>9490040344</t>
  </si>
  <si>
    <t>8380140864</t>
  </si>
  <si>
    <t>9490040353</t>
  </si>
  <si>
    <t>8380141011</t>
  </si>
  <si>
    <t>LT 945 JL</t>
  </si>
  <si>
    <t>FOPA DJEUTA</t>
  </si>
  <si>
    <t>674 22 77 12</t>
  </si>
  <si>
    <t>9490040360</t>
  </si>
  <si>
    <t>8380141066</t>
  </si>
  <si>
    <t>SU 799 AL</t>
  </si>
  <si>
    <t>NONO NKEUNANG</t>
  </si>
  <si>
    <t>670 23 78 21</t>
  </si>
  <si>
    <t>1380058333</t>
  </si>
  <si>
    <t>9490040347</t>
  </si>
  <si>
    <t>2380085386</t>
  </si>
  <si>
    <t>8380141067</t>
  </si>
  <si>
    <t>1400005816</t>
  </si>
  <si>
    <t>1380058334</t>
  </si>
  <si>
    <t>9490040343</t>
  </si>
  <si>
    <t>2380085387</t>
  </si>
  <si>
    <t>8380141070</t>
  </si>
  <si>
    <t>NOSSI JEAN</t>
  </si>
  <si>
    <t>1400005815</t>
  </si>
  <si>
    <t>1380058441</t>
  </si>
  <si>
    <t>9490040346</t>
  </si>
  <si>
    <t>2380085595</t>
  </si>
  <si>
    <t>8380141087</t>
  </si>
  <si>
    <t>ADTR 920 AB</t>
  </si>
  <si>
    <t>AHMADOU FIDAILOU</t>
  </si>
  <si>
    <t>693 17 17 80</t>
  </si>
  <si>
    <t>9490040341</t>
  </si>
  <si>
    <t>8380141096</t>
  </si>
  <si>
    <t>681 82 47 05</t>
  </si>
  <si>
    <t>9490040356</t>
  </si>
  <si>
    <t>8380141132</t>
  </si>
  <si>
    <t>1380058436</t>
  </si>
  <si>
    <t>9490040361</t>
  </si>
  <si>
    <t>2380085587</t>
  </si>
  <si>
    <t>8380141178</t>
  </si>
  <si>
    <t>CH 00 41 67</t>
  </si>
  <si>
    <t>KALIEUHEU TCHI</t>
  </si>
  <si>
    <t>1400005936/5933</t>
  </si>
  <si>
    <t>9490040349</t>
  </si>
  <si>
    <t>8380141183</t>
  </si>
  <si>
    <t>CH 75 82 88</t>
  </si>
  <si>
    <t>ADAMOU IDRISSOU</t>
  </si>
  <si>
    <t>695 26 29 25</t>
  </si>
  <si>
    <t>8380141184</t>
  </si>
  <si>
    <t>CH 30 21 67</t>
  </si>
  <si>
    <t>ABOUBAKAR</t>
  </si>
  <si>
    <t>698 40 75 63</t>
  </si>
  <si>
    <t>1380058476</t>
  </si>
  <si>
    <t>9490040350</t>
  </si>
  <si>
    <t>2380085651</t>
  </si>
  <si>
    <t>8380141196</t>
  </si>
  <si>
    <t>ADTR 025 AC</t>
  </si>
  <si>
    <t>ABBASSI MOHAMADOU</t>
  </si>
  <si>
    <t>693 02 09 01</t>
  </si>
  <si>
    <t>1380058477</t>
  </si>
  <si>
    <t>9490040354</t>
  </si>
  <si>
    <t>2380085652</t>
  </si>
  <si>
    <t>8380141203</t>
  </si>
  <si>
    <t>LTTR 606 AK</t>
  </si>
  <si>
    <t>NKOUAMO IRIS</t>
  </si>
  <si>
    <t>676 68 98 34</t>
  </si>
  <si>
    <t>9490040355</t>
  </si>
  <si>
    <t>8380141204</t>
  </si>
  <si>
    <t>NJINU WILSON</t>
  </si>
  <si>
    <t>676 24 43 30</t>
  </si>
  <si>
    <t>9490040370</t>
  </si>
  <si>
    <t>8380141205</t>
  </si>
  <si>
    <t>MALI RUBAIN</t>
  </si>
  <si>
    <t>691 65 11 23</t>
  </si>
  <si>
    <t>9490040362</t>
  </si>
  <si>
    <t>8380141206</t>
  </si>
  <si>
    <t>9490040352</t>
  </si>
  <si>
    <t>8380141208</t>
  </si>
  <si>
    <t>ADTR 046 AB</t>
  </si>
  <si>
    <t>ABBA MAMOUDOU</t>
  </si>
  <si>
    <t>655 37 05 46</t>
  </si>
  <si>
    <t>9490040363</t>
  </si>
  <si>
    <t>8380141209</t>
  </si>
  <si>
    <t>ADTR 804 AB</t>
  </si>
  <si>
    <t>HAMADOU ABDOULAHI</t>
  </si>
  <si>
    <t>697 86 47 48</t>
  </si>
  <si>
    <t>1380058478</t>
  </si>
  <si>
    <t>9490040358</t>
  </si>
  <si>
    <t>2380085653</t>
  </si>
  <si>
    <t>8380141211</t>
  </si>
  <si>
    <t>674 89 31 62</t>
  </si>
  <si>
    <t>1380058479</t>
  </si>
  <si>
    <t>9490040348</t>
  </si>
  <si>
    <t>2380085654</t>
  </si>
  <si>
    <t>8380141213</t>
  </si>
  <si>
    <t>695  34 84 25</t>
  </si>
  <si>
    <t>1380058480</t>
  </si>
  <si>
    <t>9490040357</t>
  </si>
  <si>
    <t>2380085655</t>
  </si>
  <si>
    <t>8380141215</t>
  </si>
  <si>
    <t>1380058481</t>
  </si>
  <si>
    <t>9490040367</t>
  </si>
  <si>
    <t>2380085656</t>
  </si>
  <si>
    <t>8380141216</t>
  </si>
  <si>
    <t>CH 02 21 42</t>
  </si>
  <si>
    <t>ADAMOU MOUSSA</t>
  </si>
  <si>
    <t>680 80 22 00</t>
  </si>
  <si>
    <t>9490040366</t>
  </si>
  <si>
    <t>8380141217</t>
  </si>
  <si>
    <t>SUTR 240 AA</t>
  </si>
  <si>
    <t>JONG DIEUDONNE</t>
  </si>
  <si>
    <t>674 12 20 35</t>
  </si>
  <si>
    <t>9490040364</t>
  </si>
  <si>
    <t>8380141220</t>
  </si>
  <si>
    <t>YAOUBA</t>
  </si>
  <si>
    <t>699 55 21 27</t>
  </si>
  <si>
    <t>9490040359</t>
  </si>
  <si>
    <t>8380141221</t>
  </si>
  <si>
    <t>1380058485</t>
  </si>
  <si>
    <t>9490040368</t>
  </si>
  <si>
    <t>2380085660</t>
  </si>
  <si>
    <t>8380141223</t>
  </si>
  <si>
    <t>FON ELVICE ALHI</t>
  </si>
  <si>
    <t>1380058486</t>
  </si>
  <si>
    <t>9490040365</t>
  </si>
  <si>
    <t>2380085661</t>
  </si>
  <si>
    <t>8380141225</t>
  </si>
  <si>
    <t>CH 74 58 73</t>
  </si>
  <si>
    <t>oussoumanou aboubakar</t>
  </si>
  <si>
    <t>699 82 34 36</t>
  </si>
  <si>
    <t>1380058174</t>
  </si>
  <si>
    <t>9490040371</t>
  </si>
  <si>
    <t>2380085110</t>
  </si>
  <si>
    <t>8380140766</t>
  </si>
  <si>
    <t>NW 034 BI</t>
  </si>
  <si>
    <t>MR DOUNGUE TIAYA ERNEST</t>
  </si>
  <si>
    <t>1400005605</t>
  </si>
  <si>
    <t>1380058303</t>
  </si>
  <si>
    <t>9490040377</t>
  </si>
  <si>
    <t>2380085325</t>
  </si>
  <si>
    <t>8380140776</t>
  </si>
  <si>
    <t>1400005758</t>
  </si>
  <si>
    <t>9490040378</t>
  </si>
  <si>
    <t>9490040383</t>
  </si>
  <si>
    <t>8380140790</t>
  </si>
  <si>
    <t>OU 444 AY</t>
  </si>
  <si>
    <t>MR ATSUATA NOKUETSO JORDAN</t>
  </si>
  <si>
    <t>673332156</t>
  </si>
  <si>
    <t>9490040376</t>
  </si>
  <si>
    <t>8380141095</t>
  </si>
  <si>
    <t>1380058445</t>
  </si>
  <si>
    <t>9490040382</t>
  </si>
  <si>
    <t>2380085604</t>
  </si>
  <si>
    <t>8380141105</t>
  </si>
  <si>
    <t>MR DEMANO NARCIS</t>
  </si>
  <si>
    <t>1400005946/5994</t>
  </si>
  <si>
    <t>9490040373</t>
  </si>
  <si>
    <t>8380141144</t>
  </si>
  <si>
    <t>1380058483</t>
  </si>
  <si>
    <t>9490040375</t>
  </si>
  <si>
    <t>2380085658</t>
  </si>
  <si>
    <t>8380141222</t>
  </si>
  <si>
    <t>1380058484</t>
  </si>
  <si>
    <t>9490040372</t>
  </si>
  <si>
    <t>2380085659</t>
  </si>
  <si>
    <t>8380141224</t>
  </si>
  <si>
    <t>OU 502 AV</t>
  </si>
  <si>
    <t>MR LETENOU TCHIFFO CINCLAIR</t>
  </si>
  <si>
    <t>676242853</t>
  </si>
  <si>
    <t>1380058487</t>
  </si>
  <si>
    <t>9490040384</t>
  </si>
  <si>
    <t>2380085662</t>
  </si>
  <si>
    <t>8380141226</t>
  </si>
  <si>
    <t>LTTR 705 AL</t>
  </si>
  <si>
    <t>MR SALIHOU ALHADJI</t>
  </si>
  <si>
    <t>691403036</t>
  </si>
  <si>
    <t>9490040374</t>
  </si>
  <si>
    <t>8380141245</t>
  </si>
  <si>
    <t>LTTR 221 AO</t>
  </si>
  <si>
    <t>697517324</t>
  </si>
  <si>
    <t>9490040381</t>
  </si>
  <si>
    <t>8380141247</t>
  </si>
  <si>
    <t>ENTR 314 AA</t>
  </si>
  <si>
    <t>MR YOUSSOFA</t>
  </si>
  <si>
    <t>695542711</t>
  </si>
  <si>
    <t>8380141248</t>
  </si>
  <si>
    <t>ENTR 463 AA</t>
  </si>
  <si>
    <t>MR ADOUM MOUSSA</t>
  </si>
  <si>
    <t>699281177</t>
  </si>
  <si>
    <t>1380058490</t>
  </si>
  <si>
    <t>9490040379</t>
  </si>
  <si>
    <t>2380085665</t>
  </si>
  <si>
    <t>8380141249</t>
  </si>
  <si>
    <t>9490040385</t>
  </si>
  <si>
    <t>8380141250</t>
  </si>
  <si>
    <t>MR DUMEL DEUYI</t>
  </si>
  <si>
    <t>67904649</t>
  </si>
  <si>
    <t>1380058489</t>
  </si>
  <si>
    <t>9490040380</t>
  </si>
  <si>
    <t>2380085664</t>
  </si>
  <si>
    <t>8380141251</t>
  </si>
  <si>
    <t>LTTR 728 AO</t>
  </si>
  <si>
    <t>MR BABBA HAMADAMA</t>
  </si>
  <si>
    <t>670472799</t>
  </si>
  <si>
    <t>1380058344</t>
  </si>
  <si>
    <t>9490040386</t>
  </si>
  <si>
    <t>2380085403</t>
  </si>
  <si>
    <t>8380141253</t>
  </si>
  <si>
    <t>7005306478</t>
  </si>
  <si>
    <t>2389507811</t>
  </si>
  <si>
    <t>7005401067</t>
  </si>
  <si>
    <t>2389601370</t>
  </si>
  <si>
    <t>9490040397</t>
  </si>
  <si>
    <t>8380140340</t>
  </si>
  <si>
    <t>ARREY CHARLES  EGBE</t>
  </si>
  <si>
    <t>9490040403</t>
  </si>
  <si>
    <t>8380140341</t>
  </si>
  <si>
    <t>9490040393</t>
  </si>
  <si>
    <t>8380141010</t>
  </si>
  <si>
    <t>1380058431</t>
  </si>
  <si>
    <t>9490040387</t>
  </si>
  <si>
    <t>2380085577</t>
  </si>
  <si>
    <t>8380141077</t>
  </si>
  <si>
    <t>SU  799  AL</t>
  </si>
  <si>
    <t>NONO NKEUNANG  HUBERT</t>
  </si>
  <si>
    <t>670237821</t>
  </si>
  <si>
    <t>1400005927</t>
  </si>
  <si>
    <t>9490040389</t>
  </si>
  <si>
    <t>8380141097</t>
  </si>
  <si>
    <t>NW 514  AC</t>
  </si>
  <si>
    <t>GOUALEM  ARNAUD</t>
  </si>
  <si>
    <t>1380058448</t>
  </si>
  <si>
    <t>9490040390</t>
  </si>
  <si>
    <t>2380085607</t>
  </si>
  <si>
    <t>8380141126</t>
  </si>
  <si>
    <t>CE 347  IA</t>
  </si>
  <si>
    <t>NGANGO PHILIBERT</t>
  </si>
  <si>
    <t>1400005948</t>
  </si>
  <si>
    <t>1380057224</t>
  </si>
  <si>
    <t>9490040409</t>
  </si>
  <si>
    <t>2380083417</t>
  </si>
  <si>
    <t>8380141199</t>
  </si>
  <si>
    <t>MR EDMUND MBOU MONGU</t>
  </si>
  <si>
    <t>677665759</t>
  </si>
  <si>
    <t>9490040405</t>
  </si>
  <si>
    <t>8380141202</t>
  </si>
  <si>
    <t>LT 395 KP</t>
  </si>
  <si>
    <t>MR KHINJEM ODOU KPOUMIE</t>
  </si>
  <si>
    <t>679674165</t>
  </si>
  <si>
    <t>9490040400</t>
  </si>
  <si>
    <t>8380141229</t>
  </si>
  <si>
    <t>LTTR 040 AS</t>
  </si>
  <si>
    <t>MR YAMA BIDIAS MODESTE</t>
  </si>
  <si>
    <t>677922181</t>
  </si>
  <si>
    <t>1380058491</t>
  </si>
  <si>
    <t>9490040401</t>
  </si>
  <si>
    <t>2380085668</t>
  </si>
  <si>
    <t>8380141257</t>
  </si>
  <si>
    <t>MR TSAKOU FOUMOUO WILLIE</t>
  </si>
  <si>
    <t>671372971</t>
  </si>
  <si>
    <t>1380058494</t>
  </si>
  <si>
    <t>9490040396</t>
  </si>
  <si>
    <t>2380085672</t>
  </si>
  <si>
    <t>8380141264</t>
  </si>
  <si>
    <t>lt tr 874  al</t>
  </si>
  <si>
    <t>nboning  tatang</t>
  </si>
  <si>
    <t>9490040404</t>
  </si>
  <si>
    <t>8380141265</t>
  </si>
  <si>
    <t>LTTR 164 AL</t>
  </si>
  <si>
    <t>MR NGOUAFO KENNE GAEL</t>
  </si>
  <si>
    <t>678177879</t>
  </si>
  <si>
    <t>9490040394</t>
  </si>
  <si>
    <t>8380141267</t>
  </si>
  <si>
    <t>KOUEKAM  HERVE</t>
  </si>
  <si>
    <t>1380058497</t>
  </si>
  <si>
    <t>9490040398</t>
  </si>
  <si>
    <t>2380085680</t>
  </si>
  <si>
    <t>8380141270</t>
  </si>
  <si>
    <t>LT  TR  629  AH</t>
  </si>
  <si>
    <t>PAGUI  REGIS  BERTIN</t>
  </si>
  <si>
    <t>676353506</t>
  </si>
  <si>
    <t>1380058498</t>
  </si>
  <si>
    <t>9490040395</t>
  </si>
  <si>
    <t>2380085681</t>
  </si>
  <si>
    <t>8380141273</t>
  </si>
  <si>
    <t>LT 948  IZ</t>
  </si>
  <si>
    <t>ngango GABEL  MICHEL</t>
  </si>
  <si>
    <t>1380058501</t>
  </si>
  <si>
    <t>9490040402</t>
  </si>
  <si>
    <t>2380085689</t>
  </si>
  <si>
    <t>8380141275</t>
  </si>
  <si>
    <t>NOTR 622 AA</t>
  </si>
  <si>
    <t>MR HAMIDOU ADOUM</t>
  </si>
  <si>
    <t>694990093</t>
  </si>
  <si>
    <t>8380141276</t>
  </si>
  <si>
    <t>LTTR 203 AB</t>
  </si>
  <si>
    <t>MR CHOUAIBOU NOUHOU</t>
  </si>
  <si>
    <t>672719947</t>
  </si>
  <si>
    <t>1380058509</t>
  </si>
  <si>
    <t>9490040399</t>
  </si>
  <si>
    <t>2380085705</t>
  </si>
  <si>
    <t>8380141295</t>
  </si>
  <si>
    <t>MR NGWA BERNARD CHE</t>
  </si>
  <si>
    <t>1380058515</t>
  </si>
  <si>
    <t>9490040406</t>
  </si>
  <si>
    <t>2380085711</t>
  </si>
  <si>
    <t>8380141299</t>
  </si>
  <si>
    <t>SALES TO KEUKOUO</t>
  </si>
  <si>
    <t>9490040414</t>
  </si>
  <si>
    <t>8380141309</t>
  </si>
  <si>
    <t>9490040415</t>
  </si>
  <si>
    <t>8380141313</t>
  </si>
  <si>
    <t>1380058518</t>
  </si>
  <si>
    <t>9490040407</t>
  </si>
  <si>
    <t>2380085716</t>
  </si>
  <si>
    <t>8380141316</t>
  </si>
  <si>
    <t>LTTR 059 AO</t>
  </si>
  <si>
    <t>1380058503</t>
  </si>
  <si>
    <t>9490040410</t>
  </si>
  <si>
    <t>2380085693</t>
  </si>
  <si>
    <t>8380141320</t>
  </si>
  <si>
    <t>LTTR 122 AO</t>
  </si>
  <si>
    <t>MR IDRISSOU ABDOURAHMANOU</t>
  </si>
  <si>
    <t>656229038</t>
  </si>
  <si>
    <t>9490040408</t>
  </si>
  <si>
    <t>8380141322</t>
  </si>
  <si>
    <t>LTTR 501 AU</t>
  </si>
  <si>
    <t>MR MOHAMADOU SANI</t>
  </si>
  <si>
    <t>699665221</t>
  </si>
  <si>
    <t>1380058519</t>
  </si>
  <si>
    <t>9490040411</t>
  </si>
  <si>
    <t>2380085717</t>
  </si>
  <si>
    <t>8380141335</t>
  </si>
  <si>
    <t>MR MALI URBAIN GUILLAUME</t>
  </si>
  <si>
    <t>9490040416</t>
  </si>
  <si>
    <t>8380141266</t>
  </si>
  <si>
    <t>9490040417</t>
  </si>
  <si>
    <t>8380141308</t>
  </si>
  <si>
    <t>LT  030  JA</t>
  </si>
  <si>
    <t>KEUGNE KAMSAP MODESTE</t>
  </si>
  <si>
    <t>8380141314</t>
  </si>
  <si>
    <t>9490040422</t>
  </si>
  <si>
    <t>8380140900</t>
  </si>
  <si>
    <t>LT  TR 511  AE</t>
  </si>
  <si>
    <t>YAYA SOULEYMANOU</t>
  </si>
  <si>
    <t>1380058335</t>
  </si>
  <si>
    <t>9490040423</t>
  </si>
  <si>
    <t>2380085388</t>
  </si>
  <si>
    <t>1400005814</t>
  </si>
  <si>
    <t>9490040441</t>
  </si>
  <si>
    <t>8380140908</t>
  </si>
  <si>
    <t>MR NYOM KWEDI JEROME</t>
  </si>
  <si>
    <t>690031908</t>
  </si>
  <si>
    <t>9490040426</t>
  </si>
  <si>
    <t>8380140920</t>
  </si>
  <si>
    <t>LT 974  JD</t>
  </si>
  <si>
    <t>TOUOYEM  PAFELE  BERTRAND</t>
  </si>
  <si>
    <t>675792646</t>
  </si>
  <si>
    <t>1380058398</t>
  </si>
  <si>
    <t>9490040436</t>
  </si>
  <si>
    <t>2380085503</t>
  </si>
  <si>
    <t>8380140971</t>
  </si>
  <si>
    <t>ETS SIAKA NGASSU MURIELLE (ETS</t>
  </si>
  <si>
    <t>LT 374  IX</t>
  </si>
  <si>
    <t>MR.DJIEFOUET YVES</t>
  </si>
  <si>
    <t>1400005892</t>
  </si>
  <si>
    <t>1380058173</t>
  </si>
  <si>
    <t>9490040437</t>
  </si>
  <si>
    <t>2380085109</t>
  </si>
  <si>
    <t>1400005581</t>
  </si>
  <si>
    <t>9490040431</t>
  </si>
  <si>
    <t>8380141104</t>
  </si>
  <si>
    <t>LT 617  JI</t>
  </si>
  <si>
    <t>9490040432</t>
  </si>
  <si>
    <t>8380141179</t>
  </si>
  <si>
    <t>NW  613  AB</t>
  </si>
  <si>
    <t>PONGA KUETE YANNICK</t>
  </si>
  <si>
    <t>670523632</t>
  </si>
  <si>
    <t>9490040445</t>
  </si>
  <si>
    <t>8380141207</t>
  </si>
  <si>
    <t>9490040453</t>
  </si>
  <si>
    <t>8380141254</t>
  </si>
  <si>
    <t>LT 534 HR</t>
  </si>
  <si>
    <t>MR FOLEPE CARLOS</t>
  </si>
  <si>
    <t>677766341</t>
  </si>
  <si>
    <t>9490040425</t>
  </si>
  <si>
    <t>8380141256</t>
  </si>
  <si>
    <t>LT  097  EU</t>
  </si>
  <si>
    <t>PAGUI  APPOLONAIRE</t>
  </si>
  <si>
    <t>677173976</t>
  </si>
  <si>
    <t>1380058510</t>
  </si>
  <si>
    <t>9490040439</t>
  </si>
  <si>
    <t>2380085706</t>
  </si>
  <si>
    <t>8380141289</t>
  </si>
  <si>
    <t>SW 7881 F</t>
  </si>
  <si>
    <t>MR.FUNJUH ROGER NGHAH</t>
  </si>
  <si>
    <t>1380058511</t>
  </si>
  <si>
    <t>9490040427</t>
  </si>
  <si>
    <t>2380085707</t>
  </si>
  <si>
    <t>8380141292</t>
  </si>
  <si>
    <t>682775906</t>
  </si>
  <si>
    <t>1380058508</t>
  </si>
  <si>
    <t>9490040429</t>
  </si>
  <si>
    <t>2380085704</t>
  </si>
  <si>
    <t>8380141294</t>
  </si>
  <si>
    <t>LT  201  IK</t>
  </si>
  <si>
    <t>KOUEKAM  HERVE  CARLOSSE</t>
  </si>
  <si>
    <t>1380058513</t>
  </si>
  <si>
    <t>7004700742</t>
  </si>
  <si>
    <t>2380085709</t>
  </si>
  <si>
    <t>8380141298</t>
  </si>
  <si>
    <t>LT TR 087  AO</t>
  </si>
  <si>
    <t>TADOUM  BLAISE</t>
  </si>
  <si>
    <t>696249696</t>
  </si>
  <si>
    <t>9490040419</t>
  </si>
  <si>
    <t>9490040424</t>
  </si>
  <si>
    <t>9490040421</t>
  </si>
  <si>
    <t>8380141310</t>
  </si>
  <si>
    <t>9490040428</t>
  </si>
  <si>
    <t>8380141311</t>
  </si>
  <si>
    <t>KOUEKAM  HERVE CARLOSSE</t>
  </si>
  <si>
    <t>9490040420</t>
  </si>
  <si>
    <t>8380141319</t>
  </si>
  <si>
    <t>LT  TR 510  AT</t>
  </si>
  <si>
    <t>YOUSOUFA  MOHADOU</t>
  </si>
  <si>
    <t>690592206</t>
  </si>
  <si>
    <t>1380058520</t>
  </si>
  <si>
    <t>9490040418</t>
  </si>
  <si>
    <t>2380085718</t>
  </si>
  <si>
    <t>8380141334</t>
  </si>
  <si>
    <t>momene noel</t>
  </si>
  <si>
    <t>1380058521</t>
  </si>
  <si>
    <t>9490040443</t>
  </si>
  <si>
    <t>2380085719</t>
  </si>
  <si>
    <t>8380141336</t>
  </si>
  <si>
    <t>ADTR 126 AC</t>
  </si>
  <si>
    <t>MR AHMADOU FIDAYTOU</t>
  </si>
  <si>
    <t>656405649</t>
  </si>
  <si>
    <t>9490040413</t>
  </si>
  <si>
    <t>8380141341</t>
  </si>
  <si>
    <t>1380058523</t>
  </si>
  <si>
    <t>9490040430</t>
  </si>
  <si>
    <t>2380085722</t>
  </si>
  <si>
    <t>8380141342</t>
  </si>
  <si>
    <t>9490040442</t>
  </si>
  <si>
    <t>8380141344</t>
  </si>
  <si>
    <t>LTTR 873 AT</t>
  </si>
  <si>
    <t>MR BASSIROU ATIKOU</t>
  </si>
  <si>
    <t>698264685</t>
  </si>
  <si>
    <t>9490040440</t>
  </si>
  <si>
    <t>8380141345</t>
  </si>
  <si>
    <t>MR.ABDOUL HAKIM</t>
  </si>
  <si>
    <t>1380058536</t>
  </si>
  <si>
    <t>9490040433</t>
  </si>
  <si>
    <t>2380085745</t>
  </si>
  <si>
    <t>8380141351</t>
  </si>
  <si>
    <t>SALES TO STE BONNE COURSE</t>
  </si>
  <si>
    <t>1380058537</t>
  </si>
  <si>
    <t>9490040434</t>
  </si>
  <si>
    <t>2380085746</t>
  </si>
  <si>
    <t>8380141352</t>
  </si>
  <si>
    <t>LT  376  KB</t>
  </si>
  <si>
    <t>ZANGUE  SIMPLICE</t>
  </si>
  <si>
    <t>681983824</t>
  </si>
  <si>
    <t>1067076</t>
  </si>
  <si>
    <t>1380058535</t>
  </si>
  <si>
    <t>9490040435</t>
  </si>
  <si>
    <t>2380085744</t>
  </si>
  <si>
    <t>8380141357</t>
  </si>
  <si>
    <t>LT  948 IZ</t>
  </si>
  <si>
    <t>NGANDO  GABEL</t>
  </si>
  <si>
    <t>9490040438</t>
  </si>
  <si>
    <t>8380141359</t>
  </si>
  <si>
    <t>MR.NGOHO GERMAIN</t>
  </si>
  <si>
    <t>1380058524</t>
  </si>
  <si>
    <t>9490040450</t>
  </si>
  <si>
    <t>2380085723</t>
  </si>
  <si>
    <t>8380141361</t>
  </si>
  <si>
    <t>1380058542</t>
  </si>
  <si>
    <t>9490040448</t>
  </si>
  <si>
    <t>2380085753</t>
  </si>
  <si>
    <t>8380141362</t>
  </si>
  <si>
    <t>677428618</t>
  </si>
  <si>
    <t>1380058544</t>
  </si>
  <si>
    <t>9490040452</t>
  </si>
  <si>
    <t>2380085755</t>
  </si>
  <si>
    <t>8380141365</t>
  </si>
  <si>
    <t>LTTR 537 AR</t>
  </si>
  <si>
    <t>MR MOHAMADOU AMINOU</t>
  </si>
  <si>
    <t>668726008</t>
  </si>
  <si>
    <t>1380058543</t>
  </si>
  <si>
    <t>9490040444</t>
  </si>
  <si>
    <t>2380085754</t>
  </si>
  <si>
    <t>8380141368</t>
  </si>
  <si>
    <t>1380058540</t>
  </si>
  <si>
    <t>9490040446</t>
  </si>
  <si>
    <t>2380085751</t>
  </si>
  <si>
    <t>8380141370</t>
  </si>
  <si>
    <t>1380058552</t>
  </si>
  <si>
    <t>9490040447</t>
  </si>
  <si>
    <t>2380085772</t>
  </si>
  <si>
    <t>8380141374</t>
  </si>
  <si>
    <t>YEMATA RODRIGUE</t>
  </si>
  <si>
    <t>SALES TO YEMATA</t>
  </si>
  <si>
    <t>1380058541</t>
  </si>
  <si>
    <t>9490040451</t>
  </si>
  <si>
    <t>2380085752</t>
  </si>
  <si>
    <t>8380141379</t>
  </si>
  <si>
    <t>1380058554</t>
  </si>
  <si>
    <t>9490040449</t>
  </si>
  <si>
    <t>2380085780</t>
  </si>
  <si>
    <t>8380141386</t>
  </si>
  <si>
    <t>LTTR 077 AO</t>
  </si>
  <si>
    <t>MR COSMAS NKE</t>
  </si>
  <si>
    <t>683265002</t>
  </si>
  <si>
    <t>9490040491</t>
  </si>
  <si>
    <t>8380140754</t>
  </si>
  <si>
    <t>9490040486</t>
  </si>
  <si>
    <t>8380140906</t>
  </si>
  <si>
    <t>LTTR 722 AP</t>
  </si>
  <si>
    <t>MR MOHAMADOU AHMADOU</t>
  </si>
  <si>
    <t>695684509</t>
  </si>
  <si>
    <t>9490040485</t>
  </si>
  <si>
    <t>8380140931</t>
  </si>
  <si>
    <t>9490040487</t>
  </si>
  <si>
    <t>8380141020</t>
  </si>
  <si>
    <t>MR FOTEM GILDAS CETRIC</t>
  </si>
  <si>
    <t>652510587</t>
  </si>
  <si>
    <t>9490040488</t>
  </si>
  <si>
    <t>1380058322</t>
  </si>
  <si>
    <t>9490040463</t>
  </si>
  <si>
    <t>2380085350</t>
  </si>
  <si>
    <t>8380141073</t>
  </si>
  <si>
    <t>SOCIETE SAINTE REBECCA SARL</t>
  </si>
  <si>
    <t>1400005800</t>
  </si>
  <si>
    <t>1380058447</t>
  </si>
  <si>
    <t>9490040455</t>
  </si>
  <si>
    <t>2380085606</t>
  </si>
  <si>
    <t>8380141125</t>
  </si>
  <si>
    <t>1400005947</t>
  </si>
  <si>
    <t>9490040456</t>
  </si>
  <si>
    <t>8380141230</t>
  </si>
  <si>
    <t>TCHINDA GUY MERLIN</t>
  </si>
  <si>
    <t>9490040459</t>
  </si>
  <si>
    <t>8380141271</t>
  </si>
  <si>
    <t>LT 087 JF</t>
  </si>
  <si>
    <t>NGOUFO MATINIEN</t>
  </si>
  <si>
    <t>677979530</t>
  </si>
  <si>
    <t>9490040468</t>
  </si>
  <si>
    <t>8380141272</t>
  </si>
  <si>
    <t>FOPA DJETA  BRUNO</t>
  </si>
  <si>
    <t>9490040458</t>
  </si>
  <si>
    <t>8380141304</t>
  </si>
  <si>
    <t>OU 215 AW</t>
  </si>
  <si>
    <t>YAMKWA MARCELIN</t>
  </si>
  <si>
    <t>657569855</t>
  </si>
  <si>
    <t>9490040469</t>
  </si>
  <si>
    <t>8380141347</t>
  </si>
  <si>
    <t>9490040454</t>
  </si>
  <si>
    <t>8380141356</t>
  </si>
  <si>
    <t>9490040462</t>
  </si>
  <si>
    <t>8380141358</t>
  </si>
  <si>
    <t>NGANGOP PHILIBERT</t>
  </si>
  <si>
    <t>9490040480</t>
  </si>
  <si>
    <t>8380141360</t>
  </si>
  <si>
    <t>780 AI</t>
  </si>
  <si>
    <t>9490040470</t>
  </si>
  <si>
    <t>8380141387</t>
  </si>
  <si>
    <t>LTTR 774 AS</t>
  </si>
  <si>
    <t>MR HASSANOU</t>
  </si>
  <si>
    <t>698025555</t>
  </si>
  <si>
    <t>1380058561</t>
  </si>
  <si>
    <t>9490040457</t>
  </si>
  <si>
    <t>2380085788</t>
  </si>
  <si>
    <t>8380141390</t>
  </si>
  <si>
    <t>FOTEU ZEFACK BERTRAND</t>
  </si>
  <si>
    <t>1380058560</t>
  </si>
  <si>
    <t>9490040461</t>
  </si>
  <si>
    <t>2380085787</t>
  </si>
  <si>
    <t>8380141391</t>
  </si>
  <si>
    <t>670163809</t>
  </si>
  <si>
    <t>9490040460</t>
  </si>
  <si>
    <t>8380141392</t>
  </si>
  <si>
    <t>1380058563</t>
  </si>
  <si>
    <t>9490040467</t>
  </si>
  <si>
    <t>2380085791</t>
  </si>
  <si>
    <t>8380141396</t>
  </si>
  <si>
    <t>AD  TR  109  AC</t>
  </si>
  <si>
    <t>BOBBO ABOUBAKAR</t>
  </si>
  <si>
    <t>655046147</t>
  </si>
  <si>
    <t>1380058559</t>
  </si>
  <si>
    <t>9490040473</t>
  </si>
  <si>
    <t>2380085786</t>
  </si>
  <si>
    <t>8380141399</t>
  </si>
  <si>
    <t>7004700743</t>
  </si>
  <si>
    <t>8380141401</t>
  </si>
  <si>
    <t>LT 329 IW</t>
  </si>
  <si>
    <t>MR NEGOU JEAN MARIE</t>
  </si>
  <si>
    <t>676456128</t>
  </si>
  <si>
    <t>9490040481</t>
  </si>
  <si>
    <t>9490040490</t>
  </si>
  <si>
    <t>9490040484</t>
  </si>
  <si>
    <t>8380141407</t>
  </si>
  <si>
    <t>LT 104 IH</t>
  </si>
  <si>
    <t>MR MBEMOUN MBOUOMBOUO</t>
  </si>
  <si>
    <t>1380058573</t>
  </si>
  <si>
    <t>9490040474</t>
  </si>
  <si>
    <t>2380085803</t>
  </si>
  <si>
    <t>8380141409</t>
  </si>
  <si>
    <t>1380058570</t>
  </si>
  <si>
    <t>9490040472</t>
  </si>
  <si>
    <t>2380085800</t>
  </si>
  <si>
    <t>8380141412</t>
  </si>
  <si>
    <t>1380058569</t>
  </si>
  <si>
    <t>9490040465</t>
  </si>
  <si>
    <t>2380085799</t>
  </si>
  <si>
    <t>8380141413</t>
  </si>
  <si>
    <t>1380058572</t>
  </si>
  <si>
    <t>9490040482</t>
  </si>
  <si>
    <t>2380085802</t>
  </si>
  <si>
    <t>8380141414</t>
  </si>
  <si>
    <t>1380058571</t>
  </si>
  <si>
    <t>9490040464</t>
  </si>
  <si>
    <t>2380085801</t>
  </si>
  <si>
    <t>8380141417</t>
  </si>
  <si>
    <t>1380058577</t>
  </si>
  <si>
    <t>9490040478</t>
  </si>
  <si>
    <t>2380085807</t>
  </si>
  <si>
    <t>8380141422</t>
  </si>
  <si>
    <t>MR NKOUAMO IRIS</t>
  </si>
  <si>
    <t>1380058576</t>
  </si>
  <si>
    <t>9490040466</t>
  </si>
  <si>
    <t>2380085806</t>
  </si>
  <si>
    <t>8380141423</t>
  </si>
  <si>
    <t>9490040471</t>
  </si>
  <si>
    <t>8380141424</t>
  </si>
  <si>
    <t>1380058575</t>
  </si>
  <si>
    <t>9490040475</t>
  </si>
  <si>
    <t>2380085805</t>
  </si>
  <si>
    <t>8380141430</t>
  </si>
  <si>
    <t>MR TCHUNDA GUY MERLIN</t>
  </si>
  <si>
    <t>1380058581</t>
  </si>
  <si>
    <t>9490040477</t>
  </si>
  <si>
    <t>2380085816</t>
  </si>
  <si>
    <t>8380141434</t>
  </si>
  <si>
    <t>CE 134 KW</t>
  </si>
  <si>
    <t>MR NAMGO BISSILEU JEAN</t>
  </si>
  <si>
    <t>696804547</t>
  </si>
  <si>
    <t>1380058586</t>
  </si>
  <si>
    <t>9490040479</t>
  </si>
  <si>
    <t>2380085821</t>
  </si>
  <si>
    <t>8380141437</t>
  </si>
  <si>
    <t>LT 359 IU</t>
  </si>
  <si>
    <t>MR NGAMENI YANNICK</t>
  </si>
  <si>
    <t>1380058587</t>
  </si>
  <si>
    <t>9490040489</t>
  </si>
  <si>
    <t>2380085822</t>
  </si>
  <si>
    <t>8380141438</t>
  </si>
  <si>
    <t>LTTR 006 AO</t>
  </si>
  <si>
    <t>1380058584</t>
  </si>
  <si>
    <t>9490040476</t>
  </si>
  <si>
    <t>2380085819</t>
  </si>
  <si>
    <t>8380141441</t>
  </si>
  <si>
    <t>1380058582</t>
  </si>
  <si>
    <t>9490040483</t>
  </si>
  <si>
    <t>2380085817</t>
  </si>
  <si>
    <t>8380141442</t>
  </si>
  <si>
    <t>LT 030 AJ</t>
  </si>
  <si>
    <t>9490040492</t>
  </si>
  <si>
    <t>8380141448</t>
  </si>
  <si>
    <t>MR KARIS NYAMBE ISAAC</t>
  </si>
  <si>
    <t>690660660</t>
  </si>
  <si>
    <t>9490040493</t>
  </si>
  <si>
    <t>8380140930</t>
  </si>
  <si>
    <t>ARREY CHARLEY EGBE</t>
  </si>
  <si>
    <t>1380058134</t>
  </si>
  <si>
    <t>9490040511</t>
  </si>
  <si>
    <t>2380085013</t>
  </si>
  <si>
    <t>8380141246</t>
  </si>
  <si>
    <t>STE LE PETIT PRINCE SARL</t>
  </si>
  <si>
    <t>edmund mbou</t>
  </si>
  <si>
    <t>1400005565</t>
  </si>
  <si>
    <t>9490040496</t>
  </si>
  <si>
    <t>8380141337</t>
  </si>
  <si>
    <t>NW  514  AC</t>
  </si>
  <si>
    <t>KENNE BABA ACHIL</t>
  </si>
  <si>
    <t>9490040508</t>
  </si>
  <si>
    <t>8380141353</t>
  </si>
  <si>
    <t>LTTR 027 AF</t>
  </si>
  <si>
    <t>ILYASSA ALIOU GOGO</t>
  </si>
  <si>
    <t>697 30 60 39</t>
  </si>
  <si>
    <t>9490040494</t>
  </si>
  <si>
    <t>8380141354</t>
  </si>
  <si>
    <t>ERIC DOCTA</t>
  </si>
  <si>
    <t>9490040499</t>
  </si>
  <si>
    <t>8380141400</t>
  </si>
  <si>
    <t>LT  TR  131 AU</t>
  </si>
  <si>
    <t>BEMA  EMMANUEL</t>
  </si>
  <si>
    <t>695860260</t>
  </si>
  <si>
    <t>1380058558</t>
  </si>
  <si>
    <t>9490040497</t>
  </si>
  <si>
    <t>2380085785</t>
  </si>
  <si>
    <t>8380141403</t>
  </si>
  <si>
    <t>LT   TR 665  AS</t>
  </si>
  <si>
    <t>ABOUBAKAR NOUHOU</t>
  </si>
  <si>
    <t>1380058516</t>
  </si>
  <si>
    <t>9490040514</t>
  </si>
  <si>
    <t>2380085712</t>
  </si>
  <si>
    <t>8380141408</t>
  </si>
  <si>
    <t>CE 340 KU</t>
  </si>
  <si>
    <t>TAKOUEZIM NGOUFACK</t>
  </si>
  <si>
    <t>674 82 33 07</t>
  </si>
  <si>
    <t>1400006042</t>
  </si>
  <si>
    <t>1380058596</t>
  </si>
  <si>
    <t>9490040495</t>
  </si>
  <si>
    <t>2380085836</t>
  </si>
  <si>
    <t>8380141449</t>
  </si>
  <si>
    <t>CE 967  JW</t>
  </si>
  <si>
    <t>ATATANG KENNE PASCAL</t>
  </si>
  <si>
    <t>675800918</t>
  </si>
  <si>
    <t>1380058602</t>
  </si>
  <si>
    <t>7004700745</t>
  </si>
  <si>
    <t>2380085845</t>
  </si>
  <si>
    <t>8380141451</t>
  </si>
  <si>
    <t>AHMADOU GIT</t>
  </si>
  <si>
    <t>671 32 78 84</t>
  </si>
  <si>
    <t>9490040510</t>
  </si>
  <si>
    <t>9490040516</t>
  </si>
  <si>
    <t>9490040503</t>
  </si>
  <si>
    <t>8380141452</t>
  </si>
  <si>
    <t>LTTR 711 AL</t>
  </si>
  <si>
    <t>YUDUDA ALIYU</t>
  </si>
  <si>
    <t>654 59 20 85</t>
  </si>
  <si>
    <t>8380141453</t>
  </si>
  <si>
    <t>ABOU NGWANG</t>
  </si>
  <si>
    <t>676 14 63 04</t>
  </si>
  <si>
    <t>9490040501</t>
  </si>
  <si>
    <t>8380141467</t>
  </si>
  <si>
    <t>LTTR 959 AO</t>
  </si>
  <si>
    <t>NUHU YUSUFU</t>
  </si>
  <si>
    <t>677 08 00 62</t>
  </si>
  <si>
    <t>8380141468</t>
  </si>
  <si>
    <t>9490040505</t>
  </si>
  <si>
    <t>8380141478</t>
  </si>
  <si>
    <t>SOULEYMANOU</t>
  </si>
  <si>
    <t>654 98 21 10</t>
  </si>
  <si>
    <t>1380058592</t>
  </si>
  <si>
    <t>9490040498</t>
  </si>
  <si>
    <t>2380085830</t>
  </si>
  <si>
    <t>8380141479</t>
  </si>
  <si>
    <t>ERIC    FRU</t>
  </si>
  <si>
    <t>1400006158</t>
  </si>
  <si>
    <t>1380058610</t>
  </si>
  <si>
    <t>9490040500</t>
  </si>
  <si>
    <t>2380085879</t>
  </si>
  <si>
    <t>8380141483</t>
  </si>
  <si>
    <t>NGWA  BERNARD CHE</t>
  </si>
  <si>
    <t>1380058611</t>
  </si>
  <si>
    <t>9490040502</t>
  </si>
  <si>
    <t>2380085880</t>
  </si>
  <si>
    <t>8380141485</t>
  </si>
  <si>
    <t>LTTR 710 AL</t>
  </si>
  <si>
    <t>MUHAMADU AHMADU</t>
  </si>
  <si>
    <t>674 87 48 67</t>
  </si>
  <si>
    <t>9490040513</t>
  </si>
  <si>
    <t>8380141486</t>
  </si>
  <si>
    <t>LTTR 629 AS</t>
  </si>
  <si>
    <t>BANTAR USOUFU</t>
  </si>
  <si>
    <t>680 78 11 42</t>
  </si>
  <si>
    <t>8380141487</t>
  </si>
  <si>
    <t>LTTR 876 AP</t>
  </si>
  <si>
    <t>1380058612</t>
  </si>
  <si>
    <t>9490040507</t>
  </si>
  <si>
    <t>2380085881</t>
  </si>
  <si>
    <t>8380141494</t>
  </si>
  <si>
    <t>1380058609</t>
  </si>
  <si>
    <t>9490040504</t>
  </si>
  <si>
    <t>2380085878</t>
  </si>
  <si>
    <t>8380141501</t>
  </si>
  <si>
    <t>LT 305 HT</t>
  </si>
  <si>
    <t>PIEBENG FOMETIO</t>
  </si>
  <si>
    <t>673 68 11 35</t>
  </si>
  <si>
    <t>1380058621</t>
  </si>
  <si>
    <t>9490040512</t>
  </si>
  <si>
    <t>2380085894</t>
  </si>
  <si>
    <t>8380141514</t>
  </si>
  <si>
    <t>ADTR 090 AC</t>
  </si>
  <si>
    <t>MOHAMADOU YAYA</t>
  </si>
  <si>
    <t>695 45 04 40</t>
  </si>
  <si>
    <t>9490040515</t>
  </si>
  <si>
    <t>8380141515</t>
  </si>
  <si>
    <t>LTTR 881 AO</t>
  </si>
  <si>
    <t>AHIDJO ROUFAI</t>
  </si>
  <si>
    <t>695 23 73 74</t>
  </si>
  <si>
    <t>1380058620</t>
  </si>
  <si>
    <t>9490040509</t>
  </si>
  <si>
    <t>2380085893</t>
  </si>
  <si>
    <t>8380141516</t>
  </si>
  <si>
    <t>1380058631</t>
  </si>
  <si>
    <t>9490040506</t>
  </si>
  <si>
    <t>2380085908</t>
  </si>
  <si>
    <t>8380141539</t>
  </si>
  <si>
    <t>9490040536</t>
  </si>
  <si>
    <t>8380140909</t>
  </si>
  <si>
    <t>LTTR 132 IU</t>
  </si>
  <si>
    <t>9490040518</t>
  </si>
  <si>
    <t>8380140936</t>
  </si>
  <si>
    <t>NW 455 AD</t>
  </si>
  <si>
    <t>PONGA  KUETE</t>
  </si>
  <si>
    <t>9490040521</t>
  </si>
  <si>
    <t>8380141185</t>
  </si>
  <si>
    <t>CH 30 04 73</t>
  </si>
  <si>
    <t>OUMAROU  TIDJANI</t>
  </si>
  <si>
    <t>678154892</t>
  </si>
  <si>
    <t>9490040526</t>
  </si>
  <si>
    <t>8380141431</t>
  </si>
  <si>
    <t>9490040535</t>
  </si>
  <si>
    <t>8380141439</t>
  </si>
  <si>
    <t>9490040524</t>
  </si>
  <si>
    <t>8380141440</t>
  </si>
  <si>
    <t>LT  TR  285  AE</t>
  </si>
  <si>
    <t>KEMEKA  FABRICE</t>
  </si>
  <si>
    <t>680419585</t>
  </si>
  <si>
    <t>1380058350</t>
  </si>
  <si>
    <t>9490040519</t>
  </si>
  <si>
    <t>2380085409</t>
  </si>
  <si>
    <t>8380141480</t>
  </si>
  <si>
    <t>WAFO  HUBERT</t>
  </si>
  <si>
    <t>1400005835</t>
  </si>
  <si>
    <t>1380058617</t>
  </si>
  <si>
    <t>9490040522</t>
  </si>
  <si>
    <t>2380085886</t>
  </si>
  <si>
    <t>8380141507</t>
  </si>
  <si>
    <t>CE 565  JK</t>
  </si>
  <si>
    <t>TIOFACK   GUY</t>
  </si>
  <si>
    <t>677381118</t>
  </si>
  <si>
    <t>1400006230</t>
  </si>
  <si>
    <t>9490040523</t>
  </si>
  <si>
    <t>9490040527</t>
  </si>
  <si>
    <t>8380141513</t>
  </si>
  <si>
    <t>LT TR 971  AR</t>
  </si>
  <si>
    <t>SADAM  MAVIROU</t>
  </si>
  <si>
    <t>673552420</t>
  </si>
  <si>
    <t>1380058595</t>
  </si>
  <si>
    <t>9490040529</t>
  </si>
  <si>
    <t>2380085835</t>
  </si>
  <si>
    <t>8380141517</t>
  </si>
  <si>
    <t>CE 565 JK</t>
  </si>
  <si>
    <t>TIOFACT GUY DESIRE</t>
  </si>
  <si>
    <t>1400006176</t>
  </si>
  <si>
    <t>1380058614</t>
  </si>
  <si>
    <t>9490040532</t>
  </si>
  <si>
    <t>2380085883</t>
  </si>
  <si>
    <t>8380141518</t>
  </si>
  <si>
    <t>LT 697 IZ</t>
  </si>
  <si>
    <t>FOTSO KADJIE</t>
  </si>
  <si>
    <t>696 83 43 58</t>
  </si>
  <si>
    <t>1400006204</t>
  </si>
  <si>
    <t>9490040520</t>
  </si>
  <si>
    <t>8380141541</t>
  </si>
  <si>
    <t>NW  829  BC</t>
  </si>
  <si>
    <t>LONNO CLAVIN  ROGER</t>
  </si>
  <si>
    <t>1380058636</t>
  </si>
  <si>
    <t>9490040517</t>
  </si>
  <si>
    <t>2380085913</t>
  </si>
  <si>
    <t>8380141558</t>
  </si>
  <si>
    <t>8380141559</t>
  </si>
  <si>
    <t>LT  571  JZ</t>
  </si>
  <si>
    <t>FOSSO  KENGNE  HERMANN</t>
  </si>
  <si>
    <t>694714724</t>
  </si>
  <si>
    <t>1380058634</t>
  </si>
  <si>
    <t>9490040525</t>
  </si>
  <si>
    <t>2380085911</t>
  </si>
  <si>
    <t>8380141569</t>
  </si>
  <si>
    <t>LT  TR  433  AP</t>
  </si>
  <si>
    <t>HASSANA</t>
  </si>
  <si>
    <t>695705500</t>
  </si>
  <si>
    <t>1380058637</t>
  </si>
  <si>
    <t>9490040528</t>
  </si>
  <si>
    <t>2380085914</t>
  </si>
  <si>
    <t>8380141570</t>
  </si>
  <si>
    <t>1380058635</t>
  </si>
  <si>
    <t>9490040530</t>
  </si>
  <si>
    <t>2380085912</t>
  </si>
  <si>
    <t>8380141572</t>
  </si>
  <si>
    <t>1380058651</t>
  </si>
  <si>
    <t>9490040531</t>
  </si>
  <si>
    <t>2380085943</t>
  </si>
  <si>
    <t>8380141585</t>
  </si>
  <si>
    <t>1380058659</t>
  </si>
  <si>
    <t>9490040534</t>
  </si>
  <si>
    <t>2380085953</t>
  </si>
  <si>
    <t>8380141605</t>
  </si>
  <si>
    <t>1380058656</t>
  </si>
  <si>
    <t>9490040533</t>
  </si>
  <si>
    <t>2380085949</t>
  </si>
  <si>
    <t>8380141607</t>
  </si>
  <si>
    <t>690 65 51 17</t>
  </si>
  <si>
    <t>1400006270</t>
  </si>
  <si>
    <t>1380058640</t>
  </si>
  <si>
    <t>9490040538</t>
  </si>
  <si>
    <t>2380085919</t>
  </si>
  <si>
    <t>8380141625</t>
  </si>
  <si>
    <t>TIOFACK GUY DESIRE</t>
  </si>
  <si>
    <t>1400006251/4390</t>
  </si>
  <si>
    <t>1380058661</t>
  </si>
  <si>
    <t>9490040540</t>
  </si>
  <si>
    <t>2380085955</t>
  </si>
  <si>
    <t>8380141626</t>
  </si>
  <si>
    <t>TCHOUNACK ANGILBERT</t>
  </si>
  <si>
    <t>679 95 64 70</t>
  </si>
  <si>
    <t>SALES TO KUETE JEAN</t>
  </si>
  <si>
    <t>1380058650</t>
  </si>
  <si>
    <t>9490040537</t>
  </si>
  <si>
    <t>2380085942</t>
  </si>
  <si>
    <t>8380141629</t>
  </si>
  <si>
    <t>OU 436 AW</t>
  </si>
  <si>
    <t>TCHOFFO JEAN VINCENT</t>
  </si>
  <si>
    <t>0 87 74 76</t>
  </si>
  <si>
    <t>1380058665</t>
  </si>
  <si>
    <t>9490040539</t>
  </si>
  <si>
    <t>2380085961</t>
  </si>
  <si>
    <t>8380141636</t>
  </si>
  <si>
    <t>671 25 61 38</t>
  </si>
  <si>
    <t>1400006277</t>
  </si>
  <si>
    <t>9490040541</t>
  </si>
  <si>
    <t>8380141346</t>
  </si>
  <si>
    <t>LT 946 BH</t>
  </si>
  <si>
    <t>tsatsop jean</t>
  </si>
  <si>
    <t>652 58 61 75</t>
  </si>
  <si>
    <t>1380058655</t>
  </si>
  <si>
    <t>9490040547</t>
  </si>
  <si>
    <t>2380085946</t>
  </si>
  <si>
    <t>8380141599</t>
  </si>
  <si>
    <t>OU 549 AZ</t>
  </si>
  <si>
    <t>DEMANOU DONGMO</t>
  </si>
  <si>
    <t>1380058652</t>
  </si>
  <si>
    <t>9490040542</t>
  </si>
  <si>
    <t>2380085944</t>
  </si>
  <si>
    <t>8380141624</t>
  </si>
  <si>
    <t>SW 569 AY</t>
  </si>
  <si>
    <t>MBASSI ROMAIN</t>
  </si>
  <si>
    <t>653 32 07 30</t>
  </si>
  <si>
    <t>1380058669</t>
  </si>
  <si>
    <t>9490040544</t>
  </si>
  <si>
    <t>2380085967</t>
  </si>
  <si>
    <t>8380141642</t>
  </si>
  <si>
    <t>MOISSY FOKOU</t>
  </si>
  <si>
    <t>1380058668</t>
  </si>
  <si>
    <t>9490040546</t>
  </si>
  <si>
    <t>2380085966</t>
  </si>
  <si>
    <t>8380141643</t>
  </si>
  <si>
    <t>695 65 41 78</t>
  </si>
  <si>
    <t>1380058667</t>
  </si>
  <si>
    <t>9490040543</t>
  </si>
  <si>
    <t>2380085965</t>
  </si>
  <si>
    <t>8380141644</t>
  </si>
  <si>
    <t>8380141646</t>
  </si>
  <si>
    <t>1380058670</t>
  </si>
  <si>
    <t>9490040559</t>
  </si>
  <si>
    <t>2380085968</t>
  </si>
  <si>
    <t>8380141648</t>
  </si>
  <si>
    <t>OUTR 248 AA</t>
  </si>
  <si>
    <t>HAMADOU ISA</t>
  </si>
  <si>
    <t>674 87 16 28</t>
  </si>
  <si>
    <t>9490040549</t>
  </si>
  <si>
    <t>8380141650</t>
  </si>
  <si>
    <t>LTTR 679 AO</t>
  </si>
  <si>
    <t>FOFIE NODEM</t>
  </si>
  <si>
    <t>691 34 11 99</t>
  </si>
  <si>
    <t>9490040550</t>
  </si>
  <si>
    <t>8380141651</t>
  </si>
  <si>
    <t>LTTR 680 AO</t>
  </si>
  <si>
    <t>NGOUMOUN CHOUAIBOU</t>
  </si>
  <si>
    <t>675 92 41 46</t>
  </si>
  <si>
    <t>1380058671</t>
  </si>
  <si>
    <t>9490040545</t>
  </si>
  <si>
    <t>2380085969</t>
  </si>
  <si>
    <t>8380141662</t>
  </si>
  <si>
    <t>1380058672</t>
  </si>
  <si>
    <t>9490040554</t>
  </si>
  <si>
    <t>2380085970</t>
  </si>
  <si>
    <t>8380141664</t>
  </si>
  <si>
    <t>MALI URBAIN GUILLAUME</t>
  </si>
  <si>
    <t>1380058674</t>
  </si>
  <si>
    <t>9490040548</t>
  </si>
  <si>
    <t>2380085972</t>
  </si>
  <si>
    <t>8380141665</t>
  </si>
  <si>
    <t>1380058678</t>
  </si>
  <si>
    <t>9490040557</t>
  </si>
  <si>
    <t>2380085976</t>
  </si>
  <si>
    <t>8380141673</t>
  </si>
  <si>
    <t>9490040556</t>
  </si>
  <si>
    <t>8380141674</t>
  </si>
  <si>
    <t>9490040552</t>
  </si>
  <si>
    <t>8380141675</t>
  </si>
  <si>
    <t>9490040553</t>
  </si>
  <si>
    <t>8380141676</t>
  </si>
  <si>
    <t>LTTR 168 AK</t>
  </si>
  <si>
    <t>NJODZEKA BRENDON</t>
  </si>
  <si>
    <t>677 04 32 14</t>
  </si>
  <si>
    <t>9490040555</t>
  </si>
  <si>
    <t>8380141677</t>
  </si>
  <si>
    <t>SOBZE CHIEGUE NARCISSE</t>
  </si>
  <si>
    <t>1380058680</t>
  </si>
  <si>
    <t>9490040551</t>
  </si>
  <si>
    <t>2380085978</t>
  </si>
  <si>
    <t>8380141685</t>
  </si>
  <si>
    <t>9490040558</t>
  </si>
  <si>
    <t>8380141687</t>
  </si>
  <si>
    <t>OU 949 AU</t>
  </si>
  <si>
    <t>ADAMOU BARAMI</t>
  </si>
  <si>
    <t>678 27 03 55</t>
  </si>
  <si>
    <t>9490040567</t>
  </si>
  <si>
    <t>8380141402</t>
  </si>
  <si>
    <t>ABDOUSSALAM</t>
  </si>
  <si>
    <t>673 63 31 09</t>
  </si>
  <si>
    <t>9490040570</t>
  </si>
  <si>
    <t>8380141432</t>
  </si>
  <si>
    <t>9490040572</t>
  </si>
  <si>
    <t>8380141523</t>
  </si>
  <si>
    <t>674 56 22 31</t>
  </si>
  <si>
    <t>1380058630</t>
  </si>
  <si>
    <t>9490040566</t>
  </si>
  <si>
    <t>2380085907</t>
  </si>
  <si>
    <t>8380141536</t>
  </si>
  <si>
    <t>MOHAMADOU AWAL</t>
  </si>
  <si>
    <t>691 64 22 23</t>
  </si>
  <si>
    <t>1380058653</t>
  </si>
  <si>
    <t>9490040564</t>
  </si>
  <si>
    <t>2380085945</t>
  </si>
  <si>
    <t>8380141591</t>
  </si>
  <si>
    <t>1033762</t>
  </si>
  <si>
    <t>9490040575</t>
  </si>
  <si>
    <t>8380141653</t>
  </si>
  <si>
    <t>1380058673</t>
  </si>
  <si>
    <t>9490040561</t>
  </si>
  <si>
    <t>2380085971</t>
  </si>
  <si>
    <t>8380141663</t>
  </si>
  <si>
    <t>1380058675</t>
  </si>
  <si>
    <t>9490040562</t>
  </si>
  <si>
    <t>2380085973</t>
  </si>
  <si>
    <t>8380141670</t>
  </si>
  <si>
    <t>NGOUALEM ARNO</t>
  </si>
  <si>
    <t>682 77 59 06</t>
  </si>
  <si>
    <t>1380058679</t>
  </si>
  <si>
    <t>9490040565</t>
  </si>
  <si>
    <t>2380085977</t>
  </si>
  <si>
    <t>8380141678</t>
  </si>
  <si>
    <t>1380058677</t>
  </si>
  <si>
    <t>9490040560</t>
  </si>
  <si>
    <t>2380085975</t>
  </si>
  <si>
    <t>8380141684</t>
  </si>
  <si>
    <t>9490040563</t>
  </si>
  <si>
    <t>8380141688</t>
  </si>
  <si>
    <t>ADTR 180 AC</t>
  </si>
  <si>
    <t>MOHAMADOU DAOUDA</t>
  </si>
  <si>
    <t>697 27 41 80</t>
  </si>
  <si>
    <t>1380058683</t>
  </si>
  <si>
    <t>9490040571</t>
  </si>
  <si>
    <t>2380085982</t>
  </si>
  <si>
    <t>8380141690</t>
  </si>
  <si>
    <t>LTTR 704 AT</t>
  </si>
  <si>
    <t>ANAS KABIRU</t>
  </si>
  <si>
    <t>677 08 45 55</t>
  </si>
  <si>
    <t>8380141691</t>
  </si>
  <si>
    <t>LTTR 070 AF</t>
  </si>
  <si>
    <t>HALILOU ADAMOU</t>
  </si>
  <si>
    <t>694 62 50 44</t>
  </si>
  <si>
    <t>8380141692</t>
  </si>
  <si>
    <t>LTTR 620 AS</t>
  </si>
  <si>
    <t>NUHU SANU</t>
  </si>
  <si>
    <t>679 26 25 96</t>
  </si>
  <si>
    <t>9490040568</t>
  </si>
  <si>
    <t>8380141695</t>
  </si>
  <si>
    <t>9490040576</t>
  </si>
  <si>
    <t>8380141696</t>
  </si>
  <si>
    <t>1380058684</t>
  </si>
  <si>
    <t>9490040569</t>
  </si>
  <si>
    <t>2380085983</t>
  </si>
  <si>
    <t>8380141706</t>
  </si>
  <si>
    <t>1380058608</t>
  </si>
  <si>
    <t>9490040574</t>
  </si>
  <si>
    <t>2380085877</t>
  </si>
  <si>
    <t>8380141708</t>
  </si>
  <si>
    <t>LTTR 761 AH</t>
  </si>
  <si>
    <t>HAMADAMA NASSER</t>
  </si>
  <si>
    <t>690 95 68 98</t>
  </si>
  <si>
    <t>1380058686</t>
  </si>
  <si>
    <t>9490040573</t>
  </si>
  <si>
    <t>2380085985</t>
  </si>
  <si>
    <t>8380141709</t>
  </si>
  <si>
    <t>ADTR 529 AB</t>
  </si>
  <si>
    <t>674 91 16 28</t>
  </si>
  <si>
    <t>1380058152</t>
  </si>
  <si>
    <t>9490040578</t>
  </si>
  <si>
    <t>2380085044</t>
  </si>
  <si>
    <t>8380141369</t>
  </si>
  <si>
    <t>MOHAMADOU BABAN YAYA</t>
  </si>
  <si>
    <t>ARAY   CHARLES EGBE</t>
  </si>
  <si>
    <t>1400005593</t>
  </si>
  <si>
    <t>1380058613</t>
  </si>
  <si>
    <t>9490040585</t>
  </si>
  <si>
    <t>2380085882</t>
  </si>
  <si>
    <t>8380141505</t>
  </si>
  <si>
    <t>STE SOLUTION SARL</t>
  </si>
  <si>
    <t>ARRAY  CHARLES</t>
  </si>
  <si>
    <t>1400006198</t>
  </si>
  <si>
    <t>9490040587</t>
  </si>
  <si>
    <t>8380141649</t>
  </si>
  <si>
    <t>LT  TR  690  AT</t>
  </si>
  <si>
    <t>KOSSA  SIM  COLBERT</t>
  </si>
  <si>
    <t>9490040595</t>
  </si>
  <si>
    <t>8380141652</t>
  </si>
  <si>
    <t>LTTR 585 AR</t>
  </si>
  <si>
    <t>MR NOUMBO ALBERT</t>
  </si>
  <si>
    <t>685865102</t>
  </si>
  <si>
    <t>9490040579</t>
  </si>
  <si>
    <t>8380141655</t>
  </si>
  <si>
    <t>LT  TR  683  AO</t>
  </si>
  <si>
    <t>BOMBA  MEBENGA</t>
  </si>
  <si>
    <t>651333393</t>
  </si>
  <si>
    <t>9490040586</t>
  </si>
  <si>
    <t>8380141672</t>
  </si>
  <si>
    <t>KENE  BOBO</t>
  </si>
  <si>
    <t>9490040593</t>
  </si>
  <si>
    <t>8380141679</t>
  </si>
  <si>
    <t>LTTR 783 AS</t>
  </si>
  <si>
    <t>MR ABDOULBAKI ALADJI</t>
  </si>
  <si>
    <t>651225873</t>
  </si>
  <si>
    <t>9490040594</t>
  </si>
  <si>
    <t>8380141681</t>
  </si>
  <si>
    <t>LTTR 777 AQ</t>
  </si>
  <si>
    <t>MR KOUNGMENIOCK LONTCHI</t>
  </si>
  <si>
    <t>677399286</t>
  </si>
  <si>
    <t>9490040605</t>
  </si>
  <si>
    <t>8380141682</t>
  </si>
  <si>
    <t>LTTR 408 AQ</t>
  </si>
  <si>
    <t>MR NENKO JEAN BAPTISTE</t>
  </si>
  <si>
    <t>675704179</t>
  </si>
  <si>
    <t>1380058676</t>
  </si>
  <si>
    <t>9490040580</t>
  </si>
  <si>
    <t>2380085974</t>
  </si>
  <si>
    <t>8380141683</t>
  </si>
  <si>
    <t>9490040590</t>
  </si>
  <si>
    <t>8380141689</t>
  </si>
  <si>
    <t>CE 432 KM</t>
  </si>
  <si>
    <t>MR KAMSSOP MELAGHO HUGUES</t>
  </si>
  <si>
    <t>677745272</t>
  </si>
  <si>
    <t>9490040577</t>
  </si>
  <si>
    <t>8380141697</t>
  </si>
  <si>
    <t>keugne kamsap</t>
  </si>
  <si>
    <t>9490040581</t>
  </si>
  <si>
    <t>8380141698</t>
  </si>
  <si>
    <t>9490040582</t>
  </si>
  <si>
    <t>8380141699</t>
  </si>
  <si>
    <t>9490040584</t>
  </si>
  <si>
    <t>8380141701</t>
  </si>
  <si>
    <t>DEUYI KAMGANG  DANIEL</t>
  </si>
  <si>
    <t>1380058181</t>
  </si>
  <si>
    <t>9490040583</t>
  </si>
  <si>
    <t>2380085981</t>
  </si>
  <si>
    <t>8380141707</t>
  </si>
  <si>
    <t>CYAM SARL</t>
  </si>
  <si>
    <t>ARAY  CHARLES EGBE</t>
  </si>
  <si>
    <t>6745622221</t>
  </si>
  <si>
    <t>1400005623</t>
  </si>
  <si>
    <t>1380058691</t>
  </si>
  <si>
    <t>9490040589</t>
  </si>
  <si>
    <t>2380085992</t>
  </si>
  <si>
    <t>8380141714</t>
  </si>
  <si>
    <t>LT 710  KM</t>
  </si>
  <si>
    <t>MOUAFO DADJO</t>
  </si>
  <si>
    <t>1380058692</t>
  </si>
  <si>
    <t>9490040588</t>
  </si>
  <si>
    <t>2380085993</t>
  </si>
  <si>
    <t>8380141715</t>
  </si>
  <si>
    <t>NGANDO  GABEL MICHEL</t>
  </si>
  <si>
    <t>1380058698</t>
  </si>
  <si>
    <t>9490040592</t>
  </si>
  <si>
    <t>2380086004</t>
  </si>
  <si>
    <t>8380141716</t>
  </si>
  <si>
    <t>1380058588</t>
  </si>
  <si>
    <t>9490040601</t>
  </si>
  <si>
    <t>2380085823</t>
  </si>
  <si>
    <t>8380141718</t>
  </si>
  <si>
    <t>1380058697</t>
  </si>
  <si>
    <t>9490040591</t>
  </si>
  <si>
    <t>2380086003</t>
  </si>
  <si>
    <t>8380141719</t>
  </si>
  <si>
    <t>1380058705</t>
  </si>
  <si>
    <t>9490040602</t>
  </si>
  <si>
    <t>2380086016</t>
  </si>
  <si>
    <t>8380141720</t>
  </si>
  <si>
    <t>1380058690</t>
  </si>
  <si>
    <t>9490040597</t>
  </si>
  <si>
    <t>2380085991</t>
  </si>
  <si>
    <t>8380141721</t>
  </si>
  <si>
    <t>1400006315/6316</t>
  </si>
  <si>
    <t>9490040596</t>
  </si>
  <si>
    <t>8380141722</t>
  </si>
  <si>
    <t>CH 808390</t>
  </si>
  <si>
    <t>MR KAKABI KANKEU REMY</t>
  </si>
  <si>
    <t>1380058704</t>
  </si>
  <si>
    <t>9490040598</t>
  </si>
  <si>
    <t>2380086015</t>
  </si>
  <si>
    <t>8380141723</t>
  </si>
  <si>
    <t>1380058706</t>
  </si>
  <si>
    <t>9490040607</t>
  </si>
  <si>
    <t>2380086017</t>
  </si>
  <si>
    <t>8380141724</t>
  </si>
  <si>
    <t>MR DELE ALAIN</t>
  </si>
  <si>
    <t>1400006349</t>
  </si>
  <si>
    <t>9490040604</t>
  </si>
  <si>
    <t>8380141725</t>
  </si>
  <si>
    <t>8380141726</t>
  </si>
  <si>
    <t>682308948</t>
  </si>
  <si>
    <t>9490040603</t>
  </si>
  <si>
    <t>8380141727</t>
  </si>
  <si>
    <t>8380141728</t>
  </si>
  <si>
    <t>MR MEUMTANE NAMEKONG</t>
  </si>
  <si>
    <t>653359981</t>
  </si>
  <si>
    <t>9490040606</t>
  </si>
  <si>
    <t>8380141731</t>
  </si>
  <si>
    <t>LT 172 BI</t>
  </si>
  <si>
    <t>MR AFOPA MAPONDJOU PAULIN</t>
  </si>
  <si>
    <t>652679651</t>
  </si>
  <si>
    <t>1380058714</t>
  </si>
  <si>
    <t>9490040610</t>
  </si>
  <si>
    <t>2380086029</t>
  </si>
  <si>
    <t>8380141752</t>
  </si>
  <si>
    <t>1380058715</t>
  </si>
  <si>
    <t>9490040600</t>
  </si>
  <si>
    <t>2380086030</t>
  </si>
  <si>
    <t>8380141753</t>
  </si>
  <si>
    <t>MR LEUMENI KAMDE PAUL</t>
  </si>
  <si>
    <t>1380058712</t>
  </si>
  <si>
    <t>9490040609</t>
  </si>
  <si>
    <t>2380086027</t>
  </si>
  <si>
    <t>8380141754</t>
  </si>
  <si>
    <t>LT TR   253  AK</t>
  </si>
  <si>
    <t>njinu  wilson</t>
  </si>
  <si>
    <t>1380058718</t>
  </si>
  <si>
    <t>9490040599</t>
  </si>
  <si>
    <t>2380086033</t>
  </si>
  <si>
    <t>8380141755</t>
  </si>
  <si>
    <t>CH 276225</t>
  </si>
  <si>
    <t>MR DZAKOU TATSINKOU</t>
  </si>
  <si>
    <t>682468940</t>
  </si>
  <si>
    <t>1380058616</t>
  </si>
  <si>
    <t>9490040640</t>
  </si>
  <si>
    <t>2380085885</t>
  </si>
  <si>
    <t>8380141504</t>
  </si>
  <si>
    <t>CH 322006</t>
  </si>
  <si>
    <t>MR TASSA NIQUI</t>
  </si>
  <si>
    <t>675256545</t>
  </si>
  <si>
    <t>1400006207</t>
  </si>
  <si>
    <t>9490040612</t>
  </si>
  <si>
    <t>8380141700</t>
  </si>
  <si>
    <t>LT  780 AI</t>
  </si>
  <si>
    <t>9490040615</t>
  </si>
  <si>
    <t>8380141702</t>
  </si>
  <si>
    <t>TSAFACK  PAUL</t>
  </si>
  <si>
    <t>9490040617</t>
  </si>
  <si>
    <t>8380141704</t>
  </si>
  <si>
    <t>1380058699</t>
  </si>
  <si>
    <t>9490040634</t>
  </si>
  <si>
    <t>2380086005</t>
  </si>
  <si>
    <t>8380141717</t>
  </si>
  <si>
    <t>9490040613</t>
  </si>
  <si>
    <t>8380141730</t>
  </si>
  <si>
    <t>LT  809  BI</t>
  </si>
  <si>
    <t>TCHINDA  GUY MERLIN</t>
  </si>
  <si>
    <t>1380058702</t>
  </si>
  <si>
    <t>9490040608</t>
  </si>
  <si>
    <t>2380086013</t>
  </si>
  <si>
    <t>8380141742</t>
  </si>
  <si>
    <t>CE 776 DK</t>
  </si>
  <si>
    <t>NDJABUN HERVE ROMEO</t>
  </si>
  <si>
    <t>695295088</t>
  </si>
  <si>
    <t>1380058703</t>
  </si>
  <si>
    <t>9490040624</t>
  </si>
  <si>
    <t>2380086014</t>
  </si>
  <si>
    <t>8380141744</t>
  </si>
  <si>
    <t>LTTR 886 AJ</t>
  </si>
  <si>
    <t>MR FAKO TENTSO MICHEL</t>
  </si>
  <si>
    <t>670383482</t>
  </si>
  <si>
    <t>8380141745</t>
  </si>
  <si>
    <t>1380058716</t>
  </si>
  <si>
    <t>9490040614</t>
  </si>
  <si>
    <t>2380086031</t>
  </si>
  <si>
    <t>8380141751</t>
  </si>
  <si>
    <t>BERNARD</t>
  </si>
  <si>
    <t>SAMPLE TO BICHARA</t>
  </si>
  <si>
    <t>1380058717</t>
  </si>
  <si>
    <t>9490040618</t>
  </si>
  <si>
    <t>2380086032</t>
  </si>
  <si>
    <t>8380141757</t>
  </si>
  <si>
    <t>LT TR 664  AC</t>
  </si>
  <si>
    <t>POUAMOUN AMADOU</t>
  </si>
  <si>
    <t>695093060</t>
  </si>
  <si>
    <t>1380058720</t>
  </si>
  <si>
    <t>9490040611</t>
  </si>
  <si>
    <t>2380086035</t>
  </si>
  <si>
    <t>8380141758</t>
  </si>
  <si>
    <t>CE  TR 100  AD</t>
  </si>
  <si>
    <t>MALI URBIN  GUI LLAUME</t>
  </si>
  <si>
    <t>9490040619</t>
  </si>
  <si>
    <t>8380141761</t>
  </si>
  <si>
    <t>CE  234  JP</t>
  </si>
  <si>
    <t>KAMGAING  DZIGAING</t>
  </si>
  <si>
    <t>650256907</t>
  </si>
  <si>
    <t>9490040616</t>
  </si>
  <si>
    <t>8380141762</t>
  </si>
  <si>
    <t>LT  063  AV</t>
  </si>
  <si>
    <t>NODEM  PÏERRE  RAYMOND</t>
  </si>
  <si>
    <t>670385216</t>
  </si>
  <si>
    <t>9490040631</t>
  </si>
  <si>
    <t>8380141763</t>
  </si>
  <si>
    <t>LT 860 IT</t>
  </si>
  <si>
    <t>MR FOMEKONG MARTIN</t>
  </si>
  <si>
    <t>676518982</t>
  </si>
  <si>
    <t>1380058726</t>
  </si>
  <si>
    <t>9490040638</t>
  </si>
  <si>
    <t>2380086051</t>
  </si>
  <si>
    <t>8380141767</t>
  </si>
  <si>
    <t>LTTR 776 AR</t>
  </si>
  <si>
    <t>MR YONTI MELI YANNICK</t>
  </si>
  <si>
    <t>679511343</t>
  </si>
  <si>
    <t>9490040623</t>
  </si>
  <si>
    <t>8380141768</t>
  </si>
  <si>
    <t>ESTR 684 AA</t>
  </si>
  <si>
    <t>MR ABAKAR ABBA</t>
  </si>
  <si>
    <t>694468972</t>
  </si>
  <si>
    <t>9490040628</t>
  </si>
  <si>
    <t>8380141769</t>
  </si>
  <si>
    <t>LTTR 866 AS</t>
  </si>
  <si>
    <t>MR NANA DAOUDA</t>
  </si>
  <si>
    <t>656447575</t>
  </si>
  <si>
    <t>9490040626</t>
  </si>
  <si>
    <t>8380141770</t>
  </si>
  <si>
    <t>LTTR 865 AS</t>
  </si>
  <si>
    <t>MR ESSOLA FLORENT</t>
  </si>
  <si>
    <t>670723126</t>
  </si>
  <si>
    <t>8380141771</t>
  </si>
  <si>
    <t>LTTR 058 AQ</t>
  </si>
  <si>
    <t>MR ALIM ABBASSI</t>
  </si>
  <si>
    <t>670286802</t>
  </si>
  <si>
    <t>1380058722</t>
  </si>
  <si>
    <t>9490040622</t>
  </si>
  <si>
    <t>2380086037</t>
  </si>
  <si>
    <t>8380141772</t>
  </si>
  <si>
    <t>8380141774</t>
  </si>
  <si>
    <t>FOTEU  ZEFACK  BERNARD</t>
  </si>
  <si>
    <t>1380058733</t>
  </si>
  <si>
    <t>9490040621</t>
  </si>
  <si>
    <t>2380086062</t>
  </si>
  <si>
    <t>8380141778</t>
  </si>
  <si>
    <t>KALIEUHEU  TCHI  VALERY</t>
  </si>
  <si>
    <t>651923595</t>
  </si>
  <si>
    <t>1400006373/6374</t>
  </si>
  <si>
    <t>9490040629</t>
  </si>
  <si>
    <t>8380141783</t>
  </si>
  <si>
    <t>LTTR 703 AP</t>
  </si>
  <si>
    <t>MR KUM KENNETH FUNG</t>
  </si>
  <si>
    <t>678979780</t>
  </si>
  <si>
    <t>1380058740</t>
  </si>
  <si>
    <t>9490040632</t>
  </si>
  <si>
    <t>2380086072</t>
  </si>
  <si>
    <t>8380141784</t>
  </si>
  <si>
    <t>MR MUHAMADU ADAMU</t>
  </si>
  <si>
    <t>671815816</t>
  </si>
  <si>
    <t>1380058739</t>
  </si>
  <si>
    <t>9490040620</t>
  </si>
  <si>
    <t>2380086071</t>
  </si>
  <si>
    <t>8380141785</t>
  </si>
  <si>
    <t>1380058738</t>
  </si>
  <si>
    <t>9490040625</t>
  </si>
  <si>
    <t>2380086070</t>
  </si>
  <si>
    <t>8380141786</t>
  </si>
  <si>
    <t>NW 838 BH</t>
  </si>
  <si>
    <t>MR AMIDU IBRAHIM</t>
  </si>
  <si>
    <t>677364644</t>
  </si>
  <si>
    <t>1380058745</t>
  </si>
  <si>
    <t>9490040630</t>
  </si>
  <si>
    <t>2380086077</t>
  </si>
  <si>
    <t>8380141791</t>
  </si>
  <si>
    <t>LTTR 712 AL</t>
  </si>
  <si>
    <t>655516695</t>
  </si>
  <si>
    <t>1380058741</t>
  </si>
  <si>
    <t>9490040636</t>
  </si>
  <si>
    <t>2380086073</t>
  </si>
  <si>
    <t>8380141793</t>
  </si>
  <si>
    <t>MR KEPSEU NOUTCHOU ERIC</t>
  </si>
  <si>
    <t>1380058750</t>
  </si>
  <si>
    <t>9490040633</t>
  </si>
  <si>
    <t>2380086082</t>
  </si>
  <si>
    <t>8380141804</t>
  </si>
  <si>
    <t>SALES TO KELLY SAMBA</t>
  </si>
  <si>
    <t>1380058753</t>
  </si>
  <si>
    <t>9490040635</t>
  </si>
  <si>
    <t>2380086084</t>
  </si>
  <si>
    <t>8380141812</t>
  </si>
  <si>
    <t>LTTR 880 AJ</t>
  </si>
  <si>
    <t>MR NGUELE RODRIGUE ALAIN</t>
  </si>
  <si>
    <t>SALES TO DONGMO ROVASIER</t>
  </si>
  <si>
    <t>1380058746</t>
  </si>
  <si>
    <t>9490040641</t>
  </si>
  <si>
    <t>2380086078</t>
  </si>
  <si>
    <t>8380141813</t>
  </si>
  <si>
    <t>LTTR 600 AT</t>
  </si>
  <si>
    <t>MR YAYA OUMAROU IBRAHIM</t>
  </si>
  <si>
    <t>694212642</t>
  </si>
  <si>
    <t>1380058755</t>
  </si>
  <si>
    <t>9490040627</t>
  </si>
  <si>
    <t>2380086089</t>
  </si>
  <si>
    <t>8380141814</t>
  </si>
  <si>
    <t>MR NGONO GERMAIN</t>
  </si>
  <si>
    <t>1380058615</t>
  </si>
  <si>
    <t>9490040642</t>
  </si>
  <si>
    <t>2380085884</t>
  </si>
  <si>
    <t>8380141817</t>
  </si>
  <si>
    <t>1400006205</t>
  </si>
  <si>
    <t>9490040639</t>
  </si>
  <si>
    <t>8380141818</t>
  </si>
  <si>
    <t>MR SAAHKOU APPOLINAIRE</t>
  </si>
  <si>
    <t>7005306479</t>
  </si>
  <si>
    <t>2389507814</t>
  </si>
  <si>
    <t>7005306480</t>
  </si>
  <si>
    <t>2389507815</t>
  </si>
  <si>
    <t>7005306481</t>
  </si>
  <si>
    <t>2389507816</t>
  </si>
  <si>
    <t>7005306482</t>
  </si>
  <si>
    <t>2389507817</t>
  </si>
  <si>
    <t>9490040678</t>
  </si>
  <si>
    <t>8380141680</t>
  </si>
  <si>
    <t>LTTR 978 AQ</t>
  </si>
  <si>
    <t>ndjouly francois</t>
  </si>
  <si>
    <t>681 80 62 30</t>
  </si>
  <si>
    <t>1380058681</t>
  </si>
  <si>
    <t>9490040652</t>
  </si>
  <si>
    <t>2380085979</t>
  </si>
  <si>
    <t>8380141686</t>
  </si>
  <si>
    <t>LTTR 709 AJ</t>
  </si>
  <si>
    <t>694 20 60 02</t>
  </si>
  <si>
    <t>1380058682</t>
  </si>
  <si>
    <t>9490040643</t>
  </si>
  <si>
    <t>2380085980</t>
  </si>
  <si>
    <t>8380141693</t>
  </si>
  <si>
    <t>LT 342  IV</t>
  </si>
  <si>
    <t>YOUSSOUFA  SALI</t>
  </si>
  <si>
    <t>691080685</t>
  </si>
  <si>
    <t>9490040654</t>
  </si>
  <si>
    <t>8380141703</t>
  </si>
  <si>
    <t>FOSSI</t>
  </si>
  <si>
    <t>1380058713</t>
  </si>
  <si>
    <t>9490040657</t>
  </si>
  <si>
    <t>2380086028</t>
  </si>
  <si>
    <t>8380141741</t>
  </si>
  <si>
    <t>LT 341 KM</t>
  </si>
  <si>
    <t>EPOH ESSOUMAN</t>
  </si>
  <si>
    <t>679905343</t>
  </si>
  <si>
    <t>SAMPLES FOR MINCOMMERCE - YDE</t>
  </si>
  <si>
    <t>1380058719</t>
  </si>
  <si>
    <t>9490040644</t>
  </si>
  <si>
    <t>2380086034</t>
  </si>
  <si>
    <t>8380141756</t>
  </si>
  <si>
    <t>1380058754</t>
  </si>
  <si>
    <t>7004700748</t>
  </si>
  <si>
    <t>2380086087</t>
  </si>
  <si>
    <t>8380141805</t>
  </si>
  <si>
    <t>9490040647</t>
  </si>
  <si>
    <t>9490040648</t>
  </si>
  <si>
    <t>1380058751</t>
  </si>
  <si>
    <t>9490040675</t>
  </si>
  <si>
    <t>2380086083</t>
  </si>
  <si>
    <t>8380141808</t>
  </si>
  <si>
    <t>MR TIOFACK MAXIME VALDEZ</t>
  </si>
  <si>
    <t>652236170</t>
  </si>
  <si>
    <t>9490040679</t>
  </si>
  <si>
    <t>8380141810</t>
  </si>
  <si>
    <t>LT TR 077  AQ</t>
  </si>
  <si>
    <t>COSMAS NKE</t>
  </si>
  <si>
    <t>9490040645</t>
  </si>
  <si>
    <t>8380141815</t>
  </si>
  <si>
    <t>1380058743</t>
  </si>
  <si>
    <t>9490040659</t>
  </si>
  <si>
    <t>2380086075</t>
  </si>
  <si>
    <t>8380141816</t>
  </si>
  <si>
    <t>1380058735</t>
  </si>
  <si>
    <t>9490040646</t>
  </si>
  <si>
    <t>2380086064</t>
  </si>
  <si>
    <t>8380141829</t>
  </si>
  <si>
    <t>1380058772</t>
  </si>
  <si>
    <t>9490040649</t>
  </si>
  <si>
    <t>2380086139</t>
  </si>
  <si>
    <t>8380141846</t>
  </si>
  <si>
    <t>CH 509996</t>
  </si>
  <si>
    <t>kepse  sambou  eric</t>
  </si>
  <si>
    <t>677677832</t>
  </si>
  <si>
    <t>9490040661</t>
  </si>
  <si>
    <t>8380141847</t>
  </si>
  <si>
    <t>1380058773</t>
  </si>
  <si>
    <t>9490040664</t>
  </si>
  <si>
    <t>2380086140</t>
  </si>
  <si>
    <t>8380141848</t>
  </si>
  <si>
    <t>1380058775</t>
  </si>
  <si>
    <t>9490040681</t>
  </si>
  <si>
    <t>2380086143</t>
  </si>
  <si>
    <t>8380141851</t>
  </si>
  <si>
    <t>LT  TR 079 AQ</t>
  </si>
  <si>
    <t>LITIKA BANYE BEDES</t>
  </si>
  <si>
    <t>1380058778</t>
  </si>
  <si>
    <t>9490040671</t>
  </si>
  <si>
    <t>2380086146</t>
  </si>
  <si>
    <t>8380141854</t>
  </si>
  <si>
    <t>CH 98 24 87</t>
  </si>
  <si>
    <t>YAOU BOUBA</t>
  </si>
  <si>
    <t>690 58 93 07</t>
  </si>
  <si>
    <t>9490040656</t>
  </si>
  <si>
    <t>8380141855</t>
  </si>
  <si>
    <t>LTTR 627 AT</t>
  </si>
  <si>
    <t>HAMZA BOBBO</t>
  </si>
  <si>
    <t>699 07 06 63</t>
  </si>
  <si>
    <t>9490040660</t>
  </si>
  <si>
    <t>8380141856</t>
  </si>
  <si>
    <t>LTTR 144 AL</t>
  </si>
  <si>
    <t>MOHAMADOU LAMINOU</t>
  </si>
  <si>
    <t>674 99 50 39</t>
  </si>
  <si>
    <t>1380058776</t>
  </si>
  <si>
    <t>9490040658</t>
  </si>
  <si>
    <t>2380086144</t>
  </si>
  <si>
    <t>8380141858</t>
  </si>
  <si>
    <t>CE 505 LE</t>
  </si>
  <si>
    <t>DOUANLA NZOYEM</t>
  </si>
  <si>
    <t>675 82 72 15</t>
  </si>
  <si>
    <t>1400006440</t>
  </si>
  <si>
    <t>9490040655</t>
  </si>
  <si>
    <t>8380141859</t>
  </si>
  <si>
    <t>LT 975 JL</t>
  </si>
  <si>
    <t>FOPA DJEUTA BERNARD</t>
  </si>
  <si>
    <t>9490040653</t>
  </si>
  <si>
    <t>8380141861</t>
  </si>
  <si>
    <t>OU 706 AZ</t>
  </si>
  <si>
    <t>KOFFO MOFFO</t>
  </si>
  <si>
    <t>653 08 47 63</t>
  </si>
  <si>
    <t>1380058784</t>
  </si>
  <si>
    <t>9490040650</t>
  </si>
  <si>
    <t>2380086156</t>
  </si>
  <si>
    <t>8380141864</t>
  </si>
  <si>
    <t>1380058785</t>
  </si>
  <si>
    <t>9490040663</t>
  </si>
  <si>
    <t>2380086157</t>
  </si>
  <si>
    <t>8380141868</t>
  </si>
  <si>
    <t>9490040667</t>
  </si>
  <si>
    <t>8380141869</t>
  </si>
  <si>
    <t>9490040666</t>
  </si>
  <si>
    <t>8380141876</t>
  </si>
  <si>
    <t>1380058789</t>
  </si>
  <si>
    <t>9490040662</t>
  </si>
  <si>
    <t>2380086171</t>
  </si>
  <si>
    <t>8380141878</t>
  </si>
  <si>
    <t>1380058787</t>
  </si>
  <si>
    <t>9490040651</t>
  </si>
  <si>
    <t>2380086160</t>
  </si>
  <si>
    <t>8380141879</t>
  </si>
  <si>
    <t>1380058790</t>
  </si>
  <si>
    <t>9490040665</t>
  </si>
  <si>
    <t>2380086172</t>
  </si>
  <si>
    <t>8380141884</t>
  </si>
  <si>
    <t>9490040668</t>
  </si>
  <si>
    <t>8380141885</t>
  </si>
  <si>
    <t>9490040670</t>
  </si>
  <si>
    <t>8380141886</t>
  </si>
  <si>
    <t>KUETE PONGA YANNICK</t>
  </si>
  <si>
    <t>670 52 36 32</t>
  </si>
  <si>
    <t>1380058791</t>
  </si>
  <si>
    <t>9490040672</t>
  </si>
  <si>
    <t>2380086173</t>
  </si>
  <si>
    <t>8380141893</t>
  </si>
  <si>
    <t>LT 192 JR</t>
  </si>
  <si>
    <t>NANA RODRICK</t>
  </si>
  <si>
    <t>677 06 16 02</t>
  </si>
  <si>
    <t>1380058794</t>
  </si>
  <si>
    <t>9490040673</t>
  </si>
  <si>
    <t>2380086176</t>
  </si>
  <si>
    <t>8380141905</t>
  </si>
  <si>
    <t>LTTR 836 AE</t>
  </si>
  <si>
    <t>HAMADOU AMINOU</t>
  </si>
  <si>
    <t>697 44 22 01</t>
  </si>
  <si>
    <t>9490040680</t>
  </si>
  <si>
    <t>8380141906</t>
  </si>
  <si>
    <t>LT TR 372  AT</t>
  </si>
  <si>
    <t>MOUSSONGO MAKEMBE</t>
  </si>
  <si>
    <t>1380058799</t>
  </si>
  <si>
    <t>9490040677</t>
  </si>
  <si>
    <t>2380086183</t>
  </si>
  <si>
    <t>8380141916</t>
  </si>
  <si>
    <t>LTTR 511 AE</t>
  </si>
  <si>
    <t>674 98 15 48</t>
  </si>
  <si>
    <t>1380058800</t>
  </si>
  <si>
    <t>9490040669</t>
  </si>
  <si>
    <t>2380086184</t>
  </si>
  <si>
    <t>8380141918</t>
  </si>
  <si>
    <t>9490040676</t>
  </si>
  <si>
    <t>8380141926</t>
  </si>
  <si>
    <t>TSATSOP JEAN BOSCO</t>
  </si>
  <si>
    <t>652 58 31 75</t>
  </si>
  <si>
    <t>1380058805</t>
  </si>
  <si>
    <t>9490040674</t>
  </si>
  <si>
    <t>2380086191</t>
  </si>
  <si>
    <t>8380141930</t>
  </si>
  <si>
    <t>CH 32 20 06</t>
  </si>
  <si>
    <t>TASSA NIQUI</t>
  </si>
  <si>
    <t>675 25 65 45</t>
  </si>
  <si>
    <t>1400006477</t>
  </si>
  <si>
    <t>Category</t>
  </si>
  <si>
    <t>Labelly</t>
  </si>
  <si>
    <t>Day</t>
  </si>
  <si>
    <t>Month</t>
  </si>
  <si>
    <t>Year</t>
  </si>
  <si>
    <t>RSM - NORTH</t>
  </si>
  <si>
    <t>1380064237</t>
  </si>
  <si>
    <t>7004700900</t>
  </si>
  <si>
    <t>2380096260</t>
  </si>
  <si>
    <t>8380156764</t>
  </si>
  <si>
    <t>0001062730</t>
  </si>
  <si>
    <t>1400013648</t>
  </si>
  <si>
    <t>9490045226</t>
  </si>
  <si>
    <t>1380064239</t>
  </si>
  <si>
    <t>7004700899</t>
  </si>
  <si>
    <t>2380096262</t>
  </si>
  <si>
    <t>8380156774</t>
  </si>
  <si>
    <t>0001028186</t>
  </si>
  <si>
    <t>1400013653</t>
  </si>
  <si>
    <t>9490045228</t>
  </si>
  <si>
    <t>RSM - CENTRE</t>
  </si>
  <si>
    <t>1380064392</t>
  </si>
  <si>
    <t>9490045229</t>
  </si>
  <si>
    <t>2380096555</t>
  </si>
  <si>
    <t>8380157188</t>
  </si>
  <si>
    <t>0001048258</t>
  </si>
  <si>
    <t>OU 406 AZ</t>
  </si>
  <si>
    <t>MR SONOUE KOUEDACHOU GUY</t>
  </si>
  <si>
    <t>1400013533</t>
  </si>
  <si>
    <t>1380064393</t>
  </si>
  <si>
    <t>9490045230</t>
  </si>
  <si>
    <t>2380096556</t>
  </si>
  <si>
    <t>8380157195</t>
  </si>
  <si>
    <t>0001033399</t>
  </si>
  <si>
    <t>1400013532</t>
  </si>
  <si>
    <t>RSM - LITTORAL</t>
  </si>
  <si>
    <t>1380064111</t>
  </si>
  <si>
    <t>9490045221</t>
  </si>
  <si>
    <t>2380095980</t>
  </si>
  <si>
    <t>8380157208</t>
  </si>
  <si>
    <t>0001034417</t>
  </si>
  <si>
    <t>LEUMENI KAMDE PAUL</t>
  </si>
  <si>
    <t>1400013507</t>
  </si>
  <si>
    <t>1380063064</t>
  </si>
  <si>
    <t>9490045222</t>
  </si>
  <si>
    <t>2380093758</t>
  </si>
  <si>
    <t>1400012080</t>
  </si>
  <si>
    <t>1380064399</t>
  </si>
  <si>
    <t>9490045225</t>
  </si>
  <si>
    <t>2380096567</t>
  </si>
  <si>
    <t>8380157237</t>
  </si>
  <si>
    <t>0001067392</t>
  </si>
  <si>
    <t>DELE ALAIN</t>
  </si>
  <si>
    <t>1400013879</t>
  </si>
  <si>
    <t>1380064382</t>
  </si>
  <si>
    <t>9490045232</t>
  </si>
  <si>
    <t>2380096531</t>
  </si>
  <si>
    <t>8380157257</t>
  </si>
  <si>
    <t>0001064348</t>
  </si>
  <si>
    <t>8380157262</t>
  </si>
  <si>
    <t>9490045227</t>
  </si>
  <si>
    <t>8380157263</t>
  </si>
  <si>
    <t>MOTSOU MBOUNO JONAS</t>
  </si>
  <si>
    <t>1380064384</t>
  </si>
  <si>
    <t>7004700898</t>
  </si>
  <si>
    <t>2380096533</t>
  </si>
  <si>
    <t>8380157285</t>
  </si>
  <si>
    <t>0001085219</t>
  </si>
  <si>
    <t>9490045231</t>
  </si>
  <si>
    <t>9490045242</t>
  </si>
  <si>
    <t>9490045223</t>
  </si>
  <si>
    <t>8380157294</t>
  </si>
  <si>
    <t>LT 223 KU</t>
  </si>
  <si>
    <t>MELI WAMBA ROMEO</t>
  </si>
  <si>
    <t>1380064433</t>
  </si>
  <si>
    <t>9490045224</t>
  </si>
  <si>
    <t>2380096657</t>
  </si>
  <si>
    <t>8380157300</t>
  </si>
  <si>
    <t>SALES TO KAMDOM</t>
  </si>
  <si>
    <t>1380064231</t>
  </si>
  <si>
    <t>9490045241</t>
  </si>
  <si>
    <t>2380096252</t>
  </si>
  <si>
    <t>8380156763</t>
  </si>
  <si>
    <t>0001099238</t>
  </si>
  <si>
    <t>1400013649</t>
  </si>
  <si>
    <t>ASM-SOUTH WEST</t>
  </si>
  <si>
    <t>1380064281</t>
  </si>
  <si>
    <t>9490045239</t>
  </si>
  <si>
    <t>2380096355</t>
  </si>
  <si>
    <t>8380156895</t>
  </si>
  <si>
    <t>0001037061</t>
  </si>
  <si>
    <t>LT 899 LC</t>
  </si>
  <si>
    <t>MR KEMBOUO SEVERIN</t>
  </si>
  <si>
    <t>1380064322</t>
  </si>
  <si>
    <t>9490045237</t>
  </si>
  <si>
    <t>2380096430</t>
  </si>
  <si>
    <t>8380156992</t>
  </si>
  <si>
    <t>0001033677</t>
  </si>
  <si>
    <t>LTTR 210 AT</t>
  </si>
  <si>
    <t>TIOGNING GOUAMENE ARNAUD</t>
  </si>
  <si>
    <t>1380064315</t>
  </si>
  <si>
    <t>9490045244</t>
  </si>
  <si>
    <t>2380096423</t>
  </si>
  <si>
    <t>8380157046</t>
  </si>
  <si>
    <t>0001028221</t>
  </si>
  <si>
    <t>RSM-ADAMAOUA</t>
  </si>
  <si>
    <t>1380064373</t>
  </si>
  <si>
    <t>9490045258</t>
  </si>
  <si>
    <t>2380096521</t>
  </si>
  <si>
    <t>8380157141</t>
  </si>
  <si>
    <t>0001064215</t>
  </si>
  <si>
    <t>CH 41 74 57</t>
  </si>
  <si>
    <t>TATSING FOSSO FRANCIS</t>
  </si>
  <si>
    <t>1400013839</t>
  </si>
  <si>
    <t>1380064375</t>
  </si>
  <si>
    <t>9490045259</t>
  </si>
  <si>
    <t>2380096523</t>
  </si>
  <si>
    <t>8380157156</t>
  </si>
  <si>
    <t>LT 823 IF</t>
  </si>
  <si>
    <t>MR TAKWA CYRIL MENGNJOH</t>
  </si>
  <si>
    <t>1400013703</t>
  </si>
  <si>
    <t>1380064377</t>
  </si>
  <si>
    <t>9490045246</t>
  </si>
  <si>
    <t>2380096525</t>
  </si>
  <si>
    <t>8380157159</t>
  </si>
  <si>
    <t>0001034106</t>
  </si>
  <si>
    <t>LTTR 604 AK</t>
  </si>
  <si>
    <t>FAKO TENTSO MICHEL</t>
  </si>
  <si>
    <t>9490045249</t>
  </si>
  <si>
    <t>8380157238</t>
  </si>
  <si>
    <t>NOUME ARNAUD</t>
  </si>
  <si>
    <t>9490045247</t>
  </si>
  <si>
    <t>8380157286</t>
  </si>
  <si>
    <t>HAKOU KWANDJIO SERGE</t>
  </si>
  <si>
    <t>1380064431</t>
  </si>
  <si>
    <t>9490045240</t>
  </si>
  <si>
    <t>2380096656</t>
  </si>
  <si>
    <t>8380157288</t>
  </si>
  <si>
    <t>0001095709</t>
  </si>
  <si>
    <t>1400013882/1400013841</t>
  </si>
  <si>
    <t>1380064430</t>
  </si>
  <si>
    <t>9490045233</t>
  </si>
  <si>
    <t>2380096655</t>
  </si>
  <si>
    <t>8380157289</t>
  </si>
  <si>
    <t>0001026465</t>
  </si>
  <si>
    <t>LTTR 694 AV</t>
  </si>
  <si>
    <t>1380064429</t>
  </si>
  <si>
    <t>9490045235</t>
  </si>
  <si>
    <t>2380096654</t>
  </si>
  <si>
    <t>8380157290</t>
  </si>
  <si>
    <t>0001105003</t>
  </si>
  <si>
    <t>ETS KEFEPA</t>
  </si>
  <si>
    <t>NOUPA NOUPA DIDIER</t>
  </si>
  <si>
    <t>sales to ets kefepa</t>
  </si>
  <si>
    <t>9490045236</t>
  </si>
  <si>
    <t>8380157291</t>
  </si>
  <si>
    <t>9490045250</t>
  </si>
  <si>
    <t>8380157292</t>
  </si>
  <si>
    <t>MR MBOGNING TATANG RENE ARMEL</t>
  </si>
  <si>
    <t>9490045234</t>
  </si>
  <si>
    <t>8380157293</t>
  </si>
  <si>
    <t>MR MALIE URBIN GUILLAUME</t>
  </si>
  <si>
    <t>1380064441</t>
  </si>
  <si>
    <t>9490045260</t>
  </si>
  <si>
    <t>2380096669</t>
  </si>
  <si>
    <t>8380157337</t>
  </si>
  <si>
    <t>MR DJOUMANI JEAN PAUL</t>
  </si>
  <si>
    <t>9490045245</t>
  </si>
  <si>
    <t>8380157340</t>
  </si>
  <si>
    <t>MR FOTEU ZEFACK BERTRAND</t>
  </si>
  <si>
    <t>1380064358</t>
  </si>
  <si>
    <t>9490045243</t>
  </si>
  <si>
    <t>2380096502</t>
  </si>
  <si>
    <t>8380157360</t>
  </si>
  <si>
    <t>0001047470</t>
  </si>
  <si>
    <t>RSM - WEST</t>
  </si>
  <si>
    <t>1380064440</t>
  </si>
  <si>
    <t>9490045238</t>
  </si>
  <si>
    <t>2380096668</t>
  </si>
  <si>
    <t>8380157443</t>
  </si>
  <si>
    <t>0001067076</t>
  </si>
  <si>
    <t>OU 861 AY</t>
  </si>
  <si>
    <t>MR DJOUMESSI TSAFACK RICHARD</t>
  </si>
  <si>
    <t>1380064391</t>
  </si>
  <si>
    <t>9490045254</t>
  </si>
  <si>
    <t>2380096554</t>
  </si>
  <si>
    <t>8380157446</t>
  </si>
  <si>
    <t>0001045404</t>
  </si>
  <si>
    <t>PEUTAMBOU MADELEINE</t>
  </si>
  <si>
    <t>TAKWA CYRIL MENGNJOH</t>
  </si>
  <si>
    <t>1400013535</t>
  </si>
  <si>
    <t>1380064428</t>
  </si>
  <si>
    <t>9490045248</t>
  </si>
  <si>
    <t>2380096653</t>
  </si>
  <si>
    <t>8380157456</t>
  </si>
  <si>
    <t>0001026501</t>
  </si>
  <si>
    <t>TANO ROBERT</t>
  </si>
  <si>
    <t>1380064394</t>
  </si>
  <si>
    <t>9490045253</t>
  </si>
  <si>
    <t>2380096557</t>
  </si>
  <si>
    <t>8380157458</t>
  </si>
  <si>
    <t>0001045321</t>
  </si>
  <si>
    <t>1400013575</t>
  </si>
  <si>
    <t>1380064451</t>
  </si>
  <si>
    <t>9490045261</t>
  </si>
  <si>
    <t>2380096690</t>
  </si>
  <si>
    <t>8380157477</t>
  </si>
  <si>
    <t>0001095733</t>
  </si>
  <si>
    <t>LT 376 AZ</t>
  </si>
  <si>
    <t>MR MULUH PAUL</t>
  </si>
  <si>
    <t>1380064255</t>
  </si>
  <si>
    <t>9490045251</t>
  </si>
  <si>
    <t>2380096300</t>
  </si>
  <si>
    <t>8380157480</t>
  </si>
  <si>
    <t>0001102174</t>
  </si>
  <si>
    <t>LT 270 KG</t>
  </si>
  <si>
    <t>NDJAPOU YANNICK</t>
  </si>
  <si>
    <t>1380064389</t>
  </si>
  <si>
    <t>9490045252</t>
  </si>
  <si>
    <t>2380096552</t>
  </si>
  <si>
    <t>8380157484</t>
  </si>
  <si>
    <t>0001041579</t>
  </si>
  <si>
    <t>1400013563</t>
  </si>
  <si>
    <t>9490045255</t>
  </si>
  <si>
    <t>8380157501</t>
  </si>
  <si>
    <t>9490045256</t>
  </si>
  <si>
    <t>8380157527</t>
  </si>
  <si>
    <t>MR MBASSI ROMAIN</t>
  </si>
  <si>
    <t>1380064344</t>
  </si>
  <si>
    <t>9490045257</t>
  </si>
  <si>
    <t>2380096475</t>
  </si>
  <si>
    <t>8380157528</t>
  </si>
  <si>
    <t>0001056089</t>
  </si>
  <si>
    <t>1380064458</t>
  </si>
  <si>
    <t>9490045263</t>
  </si>
  <si>
    <t>2380096700</t>
  </si>
  <si>
    <t>8380157529</t>
  </si>
  <si>
    <t>CE 272 LR</t>
  </si>
  <si>
    <t>MR NGUEGUEA TSEBOU SERGES</t>
  </si>
  <si>
    <t>1380064452</t>
  </si>
  <si>
    <t>9490045264</t>
  </si>
  <si>
    <t>2380096691</t>
  </si>
  <si>
    <t>8380157530</t>
  </si>
  <si>
    <t>0001033809</t>
  </si>
  <si>
    <t>LTTR 526 AV</t>
  </si>
  <si>
    <t>MR NDJEL BATESKOU</t>
  </si>
  <si>
    <t>9490045267</t>
  </si>
  <si>
    <t>8380157532</t>
  </si>
  <si>
    <t>MR MOUMI RAYA</t>
  </si>
  <si>
    <t>1380064456</t>
  </si>
  <si>
    <t>9490045268</t>
  </si>
  <si>
    <t>2380096698</t>
  </si>
  <si>
    <t>8380157546</t>
  </si>
  <si>
    <t>0001062483</t>
  </si>
  <si>
    <t>LTTR 080 AQ</t>
  </si>
  <si>
    <t>MR AWAH CHRISTIAN</t>
  </si>
  <si>
    <t>sales to centrale moderne</t>
  </si>
  <si>
    <t>9490045266</t>
  </si>
  <si>
    <t>8380157548</t>
  </si>
  <si>
    <t>LTTR 158 AL</t>
  </si>
  <si>
    <t>8380157549</t>
  </si>
  <si>
    <t>MR YUSUFU ABUBAKAR</t>
  </si>
  <si>
    <t>9490045262</t>
  </si>
  <si>
    <t>8380157573</t>
  </si>
  <si>
    <t>1380064466</t>
  </si>
  <si>
    <t>9490045265</t>
  </si>
  <si>
    <t>2380096710</t>
  </si>
  <si>
    <t>8380157592</t>
  </si>
  <si>
    <t>0001050151</t>
  </si>
  <si>
    <t>LT 434 JM</t>
  </si>
  <si>
    <t>MR WABIA FESIMUH LUCAS</t>
  </si>
  <si>
    <t>SALES TO PEUJEU</t>
  </si>
  <si>
    <t>1380064383</t>
  </si>
  <si>
    <t>9490045273</t>
  </si>
  <si>
    <t>2380096532</t>
  </si>
  <si>
    <t>8380157170</t>
  </si>
  <si>
    <t>1380064406</t>
  </si>
  <si>
    <t>9490045274</t>
  </si>
  <si>
    <t>2380096575</t>
  </si>
  <si>
    <t>8380157258</t>
  </si>
  <si>
    <t>0001049857</t>
  </si>
  <si>
    <t>LT 645 JS</t>
  </si>
  <si>
    <t>MBILEU MBOUO EDOUARD</t>
  </si>
  <si>
    <t>1400013677</t>
  </si>
  <si>
    <t>1380064444</t>
  </si>
  <si>
    <t>9490045271</t>
  </si>
  <si>
    <t>2380096673</t>
  </si>
  <si>
    <t>8380157385</t>
  </si>
  <si>
    <t>0001026481</t>
  </si>
  <si>
    <t>LTTR 935 AB</t>
  </si>
  <si>
    <t>MR NANA OUSSOUMANOU</t>
  </si>
  <si>
    <t>SALES TO EHMAT</t>
  </si>
  <si>
    <t>9490045270</t>
  </si>
  <si>
    <t>8380157540</t>
  </si>
  <si>
    <t>MR ISMAILA NANA</t>
  </si>
  <si>
    <t>1380064468</t>
  </si>
  <si>
    <t>9490045269</t>
  </si>
  <si>
    <t>2380096712</t>
  </si>
  <si>
    <t>8380157570</t>
  </si>
  <si>
    <t>0001075994</t>
  </si>
  <si>
    <t>MR MBASSI ROMAIN PARFAIT</t>
  </si>
  <si>
    <t>sales to ndoraherman</t>
  </si>
  <si>
    <t>1380064345</t>
  </si>
  <si>
    <t>9490045275</t>
  </si>
  <si>
    <t>2380096476</t>
  </si>
  <si>
    <t>8380157575</t>
  </si>
  <si>
    <t>0001048185</t>
  </si>
  <si>
    <t>LTTR 922 AK</t>
  </si>
  <si>
    <t>KAMDEM ALAIN PAUL</t>
  </si>
  <si>
    <t>1380064476</t>
  </si>
  <si>
    <t>9490045272</t>
  </si>
  <si>
    <t>2380096737</t>
  </si>
  <si>
    <t>8380157631</t>
  </si>
  <si>
    <t>0001062481</t>
  </si>
  <si>
    <t>NOTR 795 AA</t>
  </si>
  <si>
    <t>ABDOULBAGUI</t>
  </si>
  <si>
    <t>9490045278</t>
  </si>
  <si>
    <t>8380157632</t>
  </si>
  <si>
    <t>YUGUDA  ALIYU</t>
  </si>
  <si>
    <t>9490045279</t>
  </si>
  <si>
    <t>8380157633</t>
  </si>
  <si>
    <t>BANLA NYUYFONE</t>
  </si>
  <si>
    <t>1380064487</t>
  </si>
  <si>
    <t>9490045277</t>
  </si>
  <si>
    <t>2380096751</t>
  </si>
  <si>
    <t>8380157674</t>
  </si>
  <si>
    <t>0001099132</t>
  </si>
  <si>
    <t>1380064489</t>
  </si>
  <si>
    <t>9490045276</t>
  </si>
  <si>
    <t>2380096755</t>
  </si>
  <si>
    <t>8380157721</t>
  </si>
  <si>
    <t>0001075967</t>
  </si>
  <si>
    <t>1380064442</t>
  </si>
  <si>
    <t>9490045287</t>
  </si>
  <si>
    <t>2380096670</t>
  </si>
  <si>
    <t>8380157392</t>
  </si>
  <si>
    <t>9490045290</t>
  </si>
  <si>
    <t>8380157547</t>
  </si>
  <si>
    <t>LTTR 077 AQ</t>
  </si>
  <si>
    <t>NIETCHO NGUEWOU FIRMIN</t>
  </si>
  <si>
    <t>9490045289</t>
  </si>
  <si>
    <t>8380157550</t>
  </si>
  <si>
    <t>9490045294</t>
  </si>
  <si>
    <t>8380157551</t>
  </si>
  <si>
    <t>LTTR 865 AJ</t>
  </si>
  <si>
    <t>LOVALA GODLOVE</t>
  </si>
  <si>
    <t>1380064470</t>
  </si>
  <si>
    <t>9490045281</t>
  </si>
  <si>
    <t>2380096714</t>
  </si>
  <si>
    <t>8380157583</t>
  </si>
  <si>
    <t>0001050682</t>
  </si>
  <si>
    <t>NO 264 AW</t>
  </si>
  <si>
    <t>MOTSOU TCHIO BRICE</t>
  </si>
  <si>
    <t>9490045282</t>
  </si>
  <si>
    <t>8380157634</t>
  </si>
  <si>
    <t>LTTR 911 AS</t>
  </si>
  <si>
    <t>ZAFACK NGUETSOP JOURES</t>
  </si>
  <si>
    <t>8380157635</t>
  </si>
  <si>
    <t>LTTR 322 AU</t>
  </si>
  <si>
    <t>MOHAMADOU NASORO</t>
  </si>
  <si>
    <t>8380157636</t>
  </si>
  <si>
    <t>LTTR 547 AU</t>
  </si>
  <si>
    <t>HAMMADOU ABDOULAHI</t>
  </si>
  <si>
    <t>1380064459</t>
  </si>
  <si>
    <t>9490045280</t>
  </si>
  <si>
    <t>2380096701</t>
  </si>
  <si>
    <t>8380157646</t>
  </si>
  <si>
    <t>LTTR 572 AS</t>
  </si>
  <si>
    <t>MR ESSIMI DIEUDONNE</t>
  </si>
  <si>
    <t>1380064490</t>
  </si>
  <si>
    <t>9490045284</t>
  </si>
  <si>
    <t>2380096756</t>
  </si>
  <si>
    <t>8380157650</t>
  </si>
  <si>
    <t>0001064509</t>
  </si>
  <si>
    <t>LT 697 JP</t>
  </si>
  <si>
    <t>MBASSI ROMAIN PARFAIT</t>
  </si>
  <si>
    <t>SALES TO NGAHA</t>
  </si>
  <si>
    <t>1380064471</t>
  </si>
  <si>
    <t>9490045292</t>
  </si>
  <si>
    <t>2380096715</t>
  </si>
  <si>
    <t>8380157653</t>
  </si>
  <si>
    <t>0001030595</t>
  </si>
  <si>
    <t>MEKOU FD</t>
  </si>
  <si>
    <t>1380064500</t>
  </si>
  <si>
    <t>9490045283</t>
  </si>
  <si>
    <t>2380096802</t>
  </si>
  <si>
    <t>8380157661</t>
  </si>
  <si>
    <t>0001028475</t>
  </si>
  <si>
    <t>DJOUMANI JEAN PAUL</t>
  </si>
  <si>
    <t>1380064496</t>
  </si>
  <si>
    <t>9490045288</t>
  </si>
  <si>
    <t>2380096794</t>
  </si>
  <si>
    <t>8380157666</t>
  </si>
  <si>
    <t>0001033402</t>
  </si>
  <si>
    <t>MR KEPSEU ERIC</t>
  </si>
  <si>
    <t>SALES TO TETSOUKOUE</t>
  </si>
  <si>
    <t>1380064502</t>
  </si>
  <si>
    <t>9490045305</t>
  </si>
  <si>
    <t>2380096808</t>
  </si>
  <si>
    <t>8380157677</t>
  </si>
  <si>
    <t>0001026474</t>
  </si>
  <si>
    <t>MR MOSSY JOJO HERVE</t>
  </si>
  <si>
    <t>1380064427</t>
  </si>
  <si>
    <t>9490045285</t>
  </si>
  <si>
    <t>2380096652</t>
  </si>
  <si>
    <t>8380157681</t>
  </si>
  <si>
    <t>0001064793</t>
  </si>
  <si>
    <t>1380064507</t>
  </si>
  <si>
    <t>9490045291</t>
  </si>
  <si>
    <t>2380096814</t>
  </si>
  <si>
    <t>8380157698</t>
  </si>
  <si>
    <t>LTTR 154 AR</t>
  </si>
  <si>
    <t>IBRAHIM</t>
  </si>
  <si>
    <t>9490045301</t>
  </si>
  <si>
    <t>8380157722</t>
  </si>
  <si>
    <t>HAKOU KWANDJO SERGE VALERY</t>
  </si>
  <si>
    <t>9490045286</t>
  </si>
  <si>
    <t>8380157723</t>
  </si>
  <si>
    <t>1380064508</t>
  </si>
  <si>
    <t>9490045293</t>
  </si>
  <si>
    <t>2380096815</t>
  </si>
  <si>
    <t>8380157734</t>
  </si>
  <si>
    <t>LT 342 IV</t>
  </si>
  <si>
    <t>YOUSSOUFA SALI</t>
  </si>
  <si>
    <t>1380064515</t>
  </si>
  <si>
    <t>9490045298</t>
  </si>
  <si>
    <t>2380096826</t>
  </si>
  <si>
    <t>8380157735</t>
  </si>
  <si>
    <t>NGAGOP PHILBERT</t>
  </si>
  <si>
    <t>9490045300</t>
  </si>
  <si>
    <t>8380157736</t>
  </si>
  <si>
    <t>1380064503</t>
  </si>
  <si>
    <t>9490045297</t>
  </si>
  <si>
    <t>2380096809</t>
  </si>
  <si>
    <t>8380157743</t>
  </si>
  <si>
    <t>1380064516</t>
  </si>
  <si>
    <t>9490045299</t>
  </si>
  <si>
    <t>2380096827</t>
  </si>
  <si>
    <t>8380157748</t>
  </si>
  <si>
    <t>1380064527</t>
  </si>
  <si>
    <t>9490045306</t>
  </si>
  <si>
    <t>2380096845</t>
  </si>
  <si>
    <t>8380157758</t>
  </si>
  <si>
    <t>OU 998 AX</t>
  </si>
  <si>
    <t>TATSINKOU KANKEU</t>
  </si>
  <si>
    <t>1380064531</t>
  </si>
  <si>
    <t>9490045303</t>
  </si>
  <si>
    <t>2380096849</t>
  </si>
  <si>
    <t>8380157762</t>
  </si>
  <si>
    <t>LT 630 KY</t>
  </si>
  <si>
    <t>NDIFOR NAPOLEON</t>
  </si>
  <si>
    <t>sales to mbong chia</t>
  </si>
  <si>
    <t>1380064529</t>
  </si>
  <si>
    <t>9490045296</t>
  </si>
  <si>
    <t>2380096847</t>
  </si>
  <si>
    <t>8380157763</t>
  </si>
  <si>
    <t>0001026455</t>
  </si>
  <si>
    <t>LTTR 196 AO</t>
  </si>
  <si>
    <t>TALA MATHIEU</t>
  </si>
  <si>
    <t>1400000114</t>
  </si>
  <si>
    <t>1380064532</t>
  </si>
  <si>
    <t>9490045295</t>
  </si>
  <si>
    <t>2380096850</t>
  </si>
  <si>
    <t>8380157768</t>
  </si>
  <si>
    <t>1400013856/1400013844</t>
  </si>
  <si>
    <t>1380064533</t>
  </si>
  <si>
    <t>9490045304</t>
  </si>
  <si>
    <t>2380096851</t>
  </si>
  <si>
    <t>8380157771</t>
  </si>
  <si>
    <t>WABIA FESIMUH ERNEST</t>
  </si>
  <si>
    <t>1380064535</t>
  </si>
  <si>
    <t>9490045302</t>
  </si>
  <si>
    <t>2380096854</t>
  </si>
  <si>
    <t>8380157774</t>
  </si>
  <si>
    <t>KEMBOU SEVERIN</t>
  </si>
  <si>
    <t>8380157828</t>
  </si>
  <si>
    <t>OU 823 AT</t>
  </si>
  <si>
    <t>ISSA YAYA</t>
  </si>
  <si>
    <t>1380064407</t>
  </si>
  <si>
    <t>9490045317</t>
  </si>
  <si>
    <t>2380096576</t>
  </si>
  <si>
    <t>8380157455</t>
  </si>
  <si>
    <t>1400013821</t>
  </si>
  <si>
    <t>1380064449</t>
  </si>
  <si>
    <t>9490045320</t>
  </si>
  <si>
    <t>2380096688</t>
  </si>
  <si>
    <t>8380157525</t>
  </si>
  <si>
    <t>9490045330</t>
  </si>
  <si>
    <t>8380157571</t>
  </si>
  <si>
    <t>MR TEMATEU DONFACK MAXIM</t>
  </si>
  <si>
    <t>9490045326</t>
  </si>
  <si>
    <t>8380157572</t>
  </si>
  <si>
    <t>CHU KANGA</t>
  </si>
  <si>
    <t>9490045310</t>
  </si>
  <si>
    <t>8380157577</t>
  </si>
  <si>
    <t>MR NONO CYRILLE</t>
  </si>
  <si>
    <t>1380064478</t>
  </si>
  <si>
    <t>9490045313</t>
  </si>
  <si>
    <t>2380096740</t>
  </si>
  <si>
    <t>8380157628</t>
  </si>
  <si>
    <t>CE 727 KT</t>
  </si>
  <si>
    <t>1400013800</t>
  </si>
  <si>
    <t>9490045316</t>
  </si>
  <si>
    <t>8380157649</t>
  </si>
  <si>
    <t>1380064408</t>
  </si>
  <si>
    <t>9490045338</t>
  </si>
  <si>
    <t>2380096577</t>
  </si>
  <si>
    <t>8380157656</t>
  </si>
  <si>
    <t>1400013656</t>
  </si>
  <si>
    <t>1380064518</t>
  </si>
  <si>
    <t>9490045307</t>
  </si>
  <si>
    <t>2380096832</t>
  </si>
  <si>
    <t>8380157750</t>
  </si>
  <si>
    <t>0001062482</t>
  </si>
  <si>
    <t>LTTR 887 AJ</t>
  </si>
  <si>
    <t>MOHAMADOU SAFIOU</t>
  </si>
  <si>
    <t>1380064526</t>
  </si>
  <si>
    <t>9490045309</t>
  </si>
  <si>
    <t>2380096844</t>
  </si>
  <si>
    <t>8380157760</t>
  </si>
  <si>
    <t>CHUBIP FABRICE</t>
  </si>
  <si>
    <t>1380064509</t>
  </si>
  <si>
    <t>9490045319</t>
  </si>
  <si>
    <t>2380096816</t>
  </si>
  <si>
    <t>8380157764</t>
  </si>
  <si>
    <t>0001085226</t>
  </si>
  <si>
    <t>9490045323</t>
  </si>
  <si>
    <t>8380157789</t>
  </si>
  <si>
    <t>1380064542</t>
  </si>
  <si>
    <t>9490045324</t>
  </si>
  <si>
    <t>2380096863</t>
  </si>
  <si>
    <t>8380157823</t>
  </si>
  <si>
    <t>9490045311</t>
  </si>
  <si>
    <t>8380157833</t>
  </si>
  <si>
    <t>1380064547</t>
  </si>
  <si>
    <t>9490045329</t>
  </si>
  <si>
    <t>2380096868</t>
  </si>
  <si>
    <t>8380157836</t>
  </si>
  <si>
    <t>NOTR 742 AA</t>
  </si>
  <si>
    <t>MR MAMADOU AOUAL</t>
  </si>
  <si>
    <t>1380064550</t>
  </si>
  <si>
    <t>9490045308</t>
  </si>
  <si>
    <t>2380096871</t>
  </si>
  <si>
    <t>8380157840</t>
  </si>
  <si>
    <t>LTTR 399 AM</t>
  </si>
  <si>
    <t>CHEDJOU TAKOUKAM</t>
  </si>
  <si>
    <t>1380064549</t>
  </si>
  <si>
    <t>9490045312</t>
  </si>
  <si>
    <t>2380096870</t>
  </si>
  <si>
    <t>8380157857</t>
  </si>
  <si>
    <t>CH 93 64 74</t>
  </si>
  <si>
    <t>TCHEUTCHOUA</t>
  </si>
  <si>
    <t>1380064541</t>
  </si>
  <si>
    <t>9490045314</t>
  </si>
  <si>
    <t>2380096862</t>
  </si>
  <si>
    <t>8380157869</t>
  </si>
  <si>
    <t>0001068766</t>
  </si>
  <si>
    <t>SOCICAM SARL</t>
  </si>
  <si>
    <t>SW 6127F</t>
  </si>
  <si>
    <t>1400000125</t>
  </si>
  <si>
    <t>1380064543</t>
  </si>
  <si>
    <t>9490045325</t>
  </si>
  <si>
    <t>2380096864</t>
  </si>
  <si>
    <t>8380157872</t>
  </si>
  <si>
    <t>0001099242</t>
  </si>
  <si>
    <t>1400013529</t>
  </si>
  <si>
    <t>1380064545</t>
  </si>
  <si>
    <t>9490045322</t>
  </si>
  <si>
    <t>2380096866</t>
  </si>
  <si>
    <t>8380157873</t>
  </si>
  <si>
    <t>0001047731</t>
  </si>
  <si>
    <t>1400000126</t>
  </si>
  <si>
    <t>1380064576</t>
  </si>
  <si>
    <t>9490045328</t>
  </si>
  <si>
    <t>2380096908</t>
  </si>
  <si>
    <t>8380157874</t>
  </si>
  <si>
    <t>0001062965</t>
  </si>
  <si>
    <t>LT 182 JG</t>
  </si>
  <si>
    <t>1400000146</t>
  </si>
  <si>
    <t>9490045318</t>
  </si>
  <si>
    <t>8380157875</t>
  </si>
  <si>
    <t>CH 828530</t>
  </si>
  <si>
    <t>1380064577</t>
  </si>
  <si>
    <t>9490045315</t>
  </si>
  <si>
    <t>2380096909</t>
  </si>
  <si>
    <t>8380157876</t>
  </si>
  <si>
    <t>1400000150</t>
  </si>
  <si>
    <t>1380064565</t>
  </si>
  <si>
    <t>9490045321</t>
  </si>
  <si>
    <t>2380096893</t>
  </si>
  <si>
    <t>8380157877</t>
  </si>
  <si>
    <t>MBILEU MBOOUO EDOUARE</t>
  </si>
  <si>
    <t>1400000136</t>
  </si>
  <si>
    <t>9490045327</t>
  </si>
  <si>
    <t>8380157887</t>
  </si>
  <si>
    <t>1380064464</t>
  </si>
  <si>
    <t>9490045348</t>
  </si>
  <si>
    <t>2380096708</t>
  </si>
  <si>
    <t>8380157585</t>
  </si>
  <si>
    <t>ADTR 111 AC</t>
  </si>
  <si>
    <t>ABDEL MADJID</t>
  </si>
  <si>
    <t>1380064494</t>
  </si>
  <si>
    <t>9490045424</t>
  </si>
  <si>
    <t>2380096765</t>
  </si>
  <si>
    <t>8380157651</t>
  </si>
  <si>
    <t>ONANA EMMANUEL KUNA</t>
  </si>
  <si>
    <t>9490045331</t>
  </si>
  <si>
    <t>8380157693</t>
  </si>
  <si>
    <t>LTTR 885 AJ</t>
  </si>
  <si>
    <t>1380064544</t>
  </si>
  <si>
    <t>9490045335</t>
  </si>
  <si>
    <t>2380096865</t>
  </si>
  <si>
    <t>8380157843</t>
  </si>
  <si>
    <t>CH 297566</t>
  </si>
  <si>
    <t>9490045337</t>
  </si>
  <si>
    <t>8380157859</t>
  </si>
  <si>
    <t>NW 691 BC</t>
  </si>
  <si>
    <t>MR YONTA ROGER</t>
  </si>
  <si>
    <t>1380064575</t>
  </si>
  <si>
    <t>9490045332</t>
  </si>
  <si>
    <t>2380096907</t>
  </si>
  <si>
    <t>8380157878</t>
  </si>
  <si>
    <t>0001041827</t>
  </si>
  <si>
    <t>LT 605JS</t>
  </si>
  <si>
    <t>SALES TO STE EXCLUSIVE</t>
  </si>
  <si>
    <t>1380064570</t>
  </si>
  <si>
    <t>9490045333</t>
  </si>
  <si>
    <t>2380096898</t>
  </si>
  <si>
    <t>8380157880</t>
  </si>
  <si>
    <t>1380064571</t>
  </si>
  <si>
    <t>9490045339</t>
  </si>
  <si>
    <t>2380096899</t>
  </si>
  <si>
    <t>8380157881</t>
  </si>
  <si>
    <t>0001030024</t>
  </si>
  <si>
    <t>9490045343</t>
  </si>
  <si>
    <t>8380157883</t>
  </si>
  <si>
    <t>OU 084 BA</t>
  </si>
  <si>
    <t>NEGUEU AUGUSTIN</t>
  </si>
  <si>
    <t>1380064546</t>
  </si>
  <si>
    <t>9490045336</t>
  </si>
  <si>
    <t>2380096867</t>
  </si>
  <si>
    <t>8380157884</t>
  </si>
  <si>
    <t>CH 21 01 30</t>
  </si>
  <si>
    <t>MR ALIYOU ABDOU</t>
  </si>
  <si>
    <t>1380064572</t>
  </si>
  <si>
    <t>9490045334</t>
  </si>
  <si>
    <t>2380096900</t>
  </si>
  <si>
    <t>8380157885</t>
  </si>
  <si>
    <t>1380064569</t>
  </si>
  <si>
    <t>9490045349</t>
  </si>
  <si>
    <t>2380096897</t>
  </si>
  <si>
    <t>8380157886</t>
  </si>
  <si>
    <t>KOSSA SIM</t>
  </si>
  <si>
    <t>1380064560</t>
  </si>
  <si>
    <t>9490045359</t>
  </si>
  <si>
    <t>2380096891</t>
  </si>
  <si>
    <t>8380157890</t>
  </si>
  <si>
    <t>LTTR 204 AS</t>
  </si>
  <si>
    <t>MR ABBA YOUSSOUFA</t>
  </si>
  <si>
    <t>1380064205</t>
  </si>
  <si>
    <t>9490045350</t>
  </si>
  <si>
    <t>2380096212</t>
  </si>
  <si>
    <t>8380157898</t>
  </si>
  <si>
    <t>ADTR 776 AB</t>
  </si>
  <si>
    <t>MR GADIMA SYLVESTRE</t>
  </si>
  <si>
    <t>1380064548</t>
  </si>
  <si>
    <t>9490045357</t>
  </si>
  <si>
    <t>2380096869</t>
  </si>
  <si>
    <t>8380157901</t>
  </si>
  <si>
    <t>1380064592</t>
  </si>
  <si>
    <t>9490045341</t>
  </si>
  <si>
    <t>2380096926</t>
  </si>
  <si>
    <t>8380157911</t>
  </si>
  <si>
    <t>FAI HADISONMBULI</t>
  </si>
  <si>
    <t>1380064595</t>
  </si>
  <si>
    <t>9490045342</t>
  </si>
  <si>
    <t>2380096929</t>
  </si>
  <si>
    <t>8380157917</t>
  </si>
  <si>
    <t>1380064606</t>
  </si>
  <si>
    <t>9490045354</t>
  </si>
  <si>
    <t>2380096949</t>
  </si>
  <si>
    <t>8380157919</t>
  </si>
  <si>
    <t>MR NDIFOR NAPOLEON</t>
  </si>
  <si>
    <t>1380064604</t>
  </si>
  <si>
    <t>9490045360</t>
  </si>
  <si>
    <t>2380096947</t>
  </si>
  <si>
    <t>8380157925</t>
  </si>
  <si>
    <t>0001098550</t>
  </si>
  <si>
    <t>1380064605</t>
  </si>
  <si>
    <t>9490045358</t>
  </si>
  <si>
    <t>2380096948</t>
  </si>
  <si>
    <t>8380157928</t>
  </si>
  <si>
    <t>0001048039</t>
  </si>
  <si>
    <t>LTTR 077 AA</t>
  </si>
  <si>
    <t>MR NIETCHO NGUEWOU FIRMIN</t>
  </si>
  <si>
    <t>9490045344</t>
  </si>
  <si>
    <t>8380157975</t>
  </si>
  <si>
    <t>YUGUDA ALIYU</t>
  </si>
  <si>
    <t>9490045345</t>
  </si>
  <si>
    <t>8380157976</t>
  </si>
  <si>
    <t>LTTR 553 AU</t>
  </si>
  <si>
    <t>PENAPEUNG ENOCK</t>
  </si>
  <si>
    <t>8380157977</t>
  </si>
  <si>
    <t>LTTR 906 AF</t>
  </si>
  <si>
    <t>MAMOUDOU HAMIDOU</t>
  </si>
  <si>
    <t>9490045340</t>
  </si>
  <si>
    <t>8380157978</t>
  </si>
  <si>
    <t>1380064616</t>
  </si>
  <si>
    <t>9490045346</t>
  </si>
  <si>
    <t>2380096958</t>
  </si>
  <si>
    <t>8380157983</t>
  </si>
  <si>
    <t>YEMATA JACQUES</t>
  </si>
  <si>
    <t>1400000193/0556 NGAMBIA</t>
  </si>
  <si>
    <t>9490045352</t>
  </si>
  <si>
    <t>8380157984</t>
  </si>
  <si>
    <t>MR GOUALEM ARNAUD</t>
  </si>
  <si>
    <t>1380064612</t>
  </si>
  <si>
    <t>9490045356</t>
  </si>
  <si>
    <t>2380096955</t>
  </si>
  <si>
    <t>8380157988</t>
  </si>
  <si>
    <t>1380064623</t>
  </si>
  <si>
    <t>9490045355</t>
  </si>
  <si>
    <t>2380096965</t>
  </si>
  <si>
    <t>8380157992</t>
  </si>
  <si>
    <t>1380064620</t>
  </si>
  <si>
    <t>9490045347</t>
  </si>
  <si>
    <t>2380096962</t>
  </si>
  <si>
    <t>8380157993</t>
  </si>
  <si>
    <t>1400000218</t>
  </si>
  <si>
    <t>9490045351</t>
  </si>
  <si>
    <t>8380157994</t>
  </si>
  <si>
    <t>8380157995</t>
  </si>
  <si>
    <t>9490045353</t>
  </si>
  <si>
    <t>8380157996</t>
  </si>
  <si>
    <t>LTTR 118 AE</t>
  </si>
  <si>
    <t>ADAMU MOHAMADOU UBA</t>
  </si>
  <si>
    <t>9490045362</t>
  </si>
  <si>
    <t>8380157557</t>
  </si>
  <si>
    <t>MR BLAISE CHIA KWENGA</t>
  </si>
  <si>
    <t>1380064583</t>
  </si>
  <si>
    <t>9490045371</t>
  </si>
  <si>
    <t>2380096916</t>
  </si>
  <si>
    <t>8380157902</t>
  </si>
  <si>
    <t>1380064590</t>
  </si>
  <si>
    <t>9490045364</t>
  </si>
  <si>
    <t>2380096924</t>
  </si>
  <si>
    <t>8380157915</t>
  </si>
  <si>
    <t>9490045368</t>
  </si>
  <si>
    <t>8380157916</t>
  </si>
  <si>
    <t>NDANSI NJINU WILSON</t>
  </si>
  <si>
    <t>1380064597</t>
  </si>
  <si>
    <t>9490045361</t>
  </si>
  <si>
    <t>2380096931</t>
  </si>
  <si>
    <t>8380157931</t>
  </si>
  <si>
    <t>0001099243</t>
  </si>
  <si>
    <t>MR MBOGNING TATANG RENE</t>
  </si>
  <si>
    <t>SALES TO LADYNELLE</t>
  </si>
  <si>
    <t>1380064593</t>
  </si>
  <si>
    <t>9490045367</t>
  </si>
  <si>
    <t>2380096927</t>
  </si>
  <si>
    <t>8380157935</t>
  </si>
  <si>
    <t>LT 962 JF</t>
  </si>
  <si>
    <t>MBOGNING TAZONG INNOCENT</t>
  </si>
  <si>
    <t>1380064617</t>
  </si>
  <si>
    <t>9490045370</t>
  </si>
  <si>
    <t>2380096959</t>
  </si>
  <si>
    <t>8380157985</t>
  </si>
  <si>
    <t>EWANE INNOCENT</t>
  </si>
  <si>
    <t>SALES TO CENTRALE</t>
  </si>
  <si>
    <t>9490045369</t>
  </si>
  <si>
    <t>8380157986</t>
  </si>
  <si>
    <t>TCHEUTCHOUA TAZO STEVEN</t>
  </si>
  <si>
    <t>9490045363</t>
  </si>
  <si>
    <t>8380157987</t>
  </si>
  <si>
    <t>MALIE URBIN GUILLAUME</t>
  </si>
  <si>
    <t>1380064622</t>
  </si>
  <si>
    <t>9490045366</t>
  </si>
  <si>
    <t>2380096964</t>
  </si>
  <si>
    <t>8380157991</t>
  </si>
  <si>
    <t>1380064588</t>
  </si>
  <si>
    <t>9490045365</t>
  </si>
  <si>
    <t>2380096922</t>
  </si>
  <si>
    <t>8380158000</t>
  </si>
  <si>
    <t>9490045373</t>
  </si>
  <si>
    <t>8380158001</t>
  </si>
  <si>
    <t>HAKOU KWANDJIO</t>
  </si>
  <si>
    <t>1380064625</t>
  </si>
  <si>
    <t>9490045372</t>
  </si>
  <si>
    <t>2380096967</t>
  </si>
  <si>
    <t>8380158002</t>
  </si>
  <si>
    <t>MR WABIA FESIMUH ERNEST</t>
  </si>
  <si>
    <t>7005306602</t>
  </si>
  <si>
    <t>2389507973</t>
  </si>
  <si>
    <t>7005306603</t>
  </si>
  <si>
    <t>2389507974</t>
  </si>
  <si>
    <t>7005306604</t>
  </si>
  <si>
    <t>2389507975</t>
  </si>
  <si>
    <t>7005306605</t>
  </si>
  <si>
    <t>2389507976</t>
  </si>
  <si>
    <t>7005306606</t>
  </si>
  <si>
    <t>2389507977</t>
  </si>
  <si>
    <t>7005306607</t>
  </si>
  <si>
    <t>2389507978</t>
  </si>
  <si>
    <t>7005401159</t>
  </si>
  <si>
    <t>2389601470</t>
  </si>
  <si>
    <t>7005401160</t>
  </si>
  <si>
    <t>2389601471</t>
  </si>
  <si>
    <t>7005401161</t>
  </si>
  <si>
    <t>2389601472</t>
  </si>
  <si>
    <t>7005401162</t>
  </si>
  <si>
    <t>2389601473</t>
  </si>
  <si>
    <t>7005401163</t>
  </si>
  <si>
    <t>2389601474</t>
  </si>
  <si>
    <t>7005401164</t>
  </si>
  <si>
    <t>2389601475</t>
  </si>
  <si>
    <t>7005401165</t>
  </si>
  <si>
    <t>2389601476</t>
  </si>
  <si>
    <t>9490045384</t>
  </si>
  <si>
    <t>8380157695</t>
  </si>
  <si>
    <t>ADTR 396 AC</t>
  </si>
  <si>
    <t>YAWA HOUSSEINI</t>
  </si>
  <si>
    <t>1380064568</t>
  </si>
  <si>
    <t>9490045379</t>
  </si>
  <si>
    <t>2380096896</t>
  </si>
  <si>
    <t>8380157879</t>
  </si>
  <si>
    <t>0001104073</t>
  </si>
  <si>
    <t>9490045375</t>
  </si>
  <si>
    <t>8380157892</t>
  </si>
  <si>
    <t>LTTR 240 AQ</t>
  </si>
  <si>
    <t>MR MOHAMADOU BASSIROU</t>
  </si>
  <si>
    <t>9490045388</t>
  </si>
  <si>
    <t>8380157899</t>
  </si>
  <si>
    <t>9490045377</t>
  </si>
  <si>
    <t>8380157904</t>
  </si>
  <si>
    <t>FAI HADISON MBULI</t>
  </si>
  <si>
    <t>1380064598</t>
  </si>
  <si>
    <t>9490045374</t>
  </si>
  <si>
    <t>2380096932</t>
  </si>
  <si>
    <t>8380157908</t>
  </si>
  <si>
    <t>0001048967</t>
  </si>
  <si>
    <t>LTTR 727 AO</t>
  </si>
  <si>
    <t>MR BABBA AHMADOU</t>
  </si>
  <si>
    <t>SALES TO SOUAIBOU</t>
  </si>
  <si>
    <t>8380157909</t>
  </si>
  <si>
    <t>MR ABDOUSSALAM</t>
  </si>
  <si>
    <t>1380064603</t>
  </si>
  <si>
    <t>9490045378</t>
  </si>
  <si>
    <t>2380096946</t>
  </si>
  <si>
    <t>8380157921</t>
  </si>
  <si>
    <t>1380064614</t>
  </si>
  <si>
    <t>9490045400</t>
  </si>
  <si>
    <t>2380096956</t>
  </si>
  <si>
    <t>8380157989</t>
  </si>
  <si>
    <t>MR NJOYA ABOUBAKAR</t>
  </si>
  <si>
    <t>1400000640</t>
  </si>
  <si>
    <t>1380064624</t>
  </si>
  <si>
    <t>9490045380</t>
  </si>
  <si>
    <t>2380096966</t>
  </si>
  <si>
    <t>8380157997</t>
  </si>
  <si>
    <t>1380064591</t>
  </si>
  <si>
    <t>9490045389</t>
  </si>
  <si>
    <t>2380096925</t>
  </si>
  <si>
    <t>8380157999</t>
  </si>
  <si>
    <t>1380064566</t>
  </si>
  <si>
    <t>9490045381</t>
  </si>
  <si>
    <t>2380096894</t>
  </si>
  <si>
    <t>8380158006</t>
  </si>
  <si>
    <t>CH 35 57 29</t>
  </si>
  <si>
    <t>MBOGNING WATIO</t>
  </si>
  <si>
    <t>1400000144/238</t>
  </si>
  <si>
    <t>9490045387</t>
  </si>
  <si>
    <t>8380158007</t>
  </si>
  <si>
    <t>TADZA NDE IDRISS ALEX</t>
  </si>
  <si>
    <t>9490045382</t>
  </si>
  <si>
    <t>8380158008</t>
  </si>
  <si>
    <t>8380158009</t>
  </si>
  <si>
    <t>9490045376</t>
  </si>
  <si>
    <t>8380158010</t>
  </si>
  <si>
    <t>ASM - LITTORAL</t>
  </si>
  <si>
    <t>1380064484</t>
  </si>
  <si>
    <t>9490045385</t>
  </si>
  <si>
    <t>2380096748</t>
  </si>
  <si>
    <t>8380158011</t>
  </si>
  <si>
    <t>0001067454</t>
  </si>
  <si>
    <t>DJEUKOU NGUETCHUE GABRIEL</t>
  </si>
  <si>
    <t>1380064630</t>
  </si>
  <si>
    <t>9490045383</t>
  </si>
  <si>
    <t>2380096972</t>
  </si>
  <si>
    <t>8380158028</t>
  </si>
  <si>
    <t>LTTR 082 AK</t>
  </si>
  <si>
    <t>ABOUBAKAR ISSA</t>
  </si>
  <si>
    <t>1380064632</t>
  </si>
  <si>
    <t>9490045392</t>
  </si>
  <si>
    <t>2380096974</t>
  </si>
  <si>
    <t>8380158029</t>
  </si>
  <si>
    <t>ADTR 119 AC</t>
  </si>
  <si>
    <t>MOHAMADOU TCHOUNOUSSI</t>
  </si>
  <si>
    <t>8380158030</t>
  </si>
  <si>
    <t>ADTR 419 AC</t>
  </si>
  <si>
    <t>AHMADOU MOCTAR</t>
  </si>
  <si>
    <t>9490045394</t>
  </si>
  <si>
    <t>8380158032</t>
  </si>
  <si>
    <t>LTTR 852 AU</t>
  </si>
  <si>
    <t>WOHNJUH GREGORY BRANDAO</t>
  </si>
  <si>
    <t>8380158033</t>
  </si>
  <si>
    <t>LTTR 704 AH</t>
  </si>
  <si>
    <t>OUMAROU</t>
  </si>
  <si>
    <t>1380064634</t>
  </si>
  <si>
    <t>9490045397</t>
  </si>
  <si>
    <t>2380096976</t>
  </si>
  <si>
    <t>8380158043</t>
  </si>
  <si>
    <t>NW 300 BD</t>
  </si>
  <si>
    <t>FOZING LUC</t>
  </si>
  <si>
    <t>1400013855</t>
  </si>
  <si>
    <t>1380063735</t>
  </si>
  <si>
    <t>9490045390</t>
  </si>
  <si>
    <t>2380095212</t>
  </si>
  <si>
    <t>8380158046</t>
  </si>
  <si>
    <t>0001037193</t>
  </si>
  <si>
    <t>MR PONGA KUETE YANNICK</t>
  </si>
  <si>
    <t>1400013034</t>
  </si>
  <si>
    <t>1380064618</t>
  </si>
  <si>
    <t>9490045391</t>
  </si>
  <si>
    <t>2380096960</t>
  </si>
  <si>
    <t>1400000222</t>
  </si>
  <si>
    <t>1380064635</t>
  </si>
  <si>
    <t>9490045386</t>
  </si>
  <si>
    <t>2380096977</t>
  </si>
  <si>
    <t>8380158047</t>
  </si>
  <si>
    <t>1400000228</t>
  </si>
  <si>
    <t>9490045399</t>
  </si>
  <si>
    <t>8380158063</t>
  </si>
  <si>
    <t>LTTR 775 AD</t>
  </si>
  <si>
    <t>MR SALEH ABDELKERIM</t>
  </si>
  <si>
    <t>9490045401</t>
  </si>
  <si>
    <t>8380158064</t>
  </si>
  <si>
    <t>MR MAMOUDOU MOUSSA</t>
  </si>
  <si>
    <t>8380158065</t>
  </si>
  <si>
    <t>MR ABDU NGWANG</t>
  </si>
  <si>
    <t>1380064668</t>
  </si>
  <si>
    <t>9490045395</t>
  </si>
  <si>
    <t>2380097034</t>
  </si>
  <si>
    <t>8380158068</t>
  </si>
  <si>
    <t>LT 005 LC</t>
  </si>
  <si>
    <t>MR MBOPDA ERIC JOSE</t>
  </si>
  <si>
    <t>1400000234</t>
  </si>
  <si>
    <t>9490045393</t>
  </si>
  <si>
    <t>8380158069</t>
  </si>
  <si>
    <t>LT 239 KM</t>
  </si>
  <si>
    <t>MR KEMZE SONFO ERIC</t>
  </si>
  <si>
    <t>1380064639</t>
  </si>
  <si>
    <t>9490045396</t>
  </si>
  <si>
    <t>2380096982</t>
  </si>
  <si>
    <t>8380158070</t>
  </si>
  <si>
    <t>CE 711 IQ</t>
  </si>
  <si>
    <t>MR TCHIAMENE SEVERIN</t>
  </si>
  <si>
    <t>1400000183</t>
  </si>
  <si>
    <t>1380064671</t>
  </si>
  <si>
    <t>9490045398</t>
  </si>
  <si>
    <t>2380097046</t>
  </si>
  <si>
    <t>8380158074</t>
  </si>
  <si>
    <t>LT 072 HC</t>
  </si>
  <si>
    <t>MR SOBZE NESTOR</t>
  </si>
  <si>
    <t>1400000263</t>
  </si>
  <si>
    <t>1380064670</t>
  </si>
  <si>
    <t>9490045402</t>
  </si>
  <si>
    <t>2380097045</t>
  </si>
  <si>
    <t>8380158078</t>
  </si>
  <si>
    <t>LT 087JF</t>
  </si>
  <si>
    <t>MR TIMENE TOUSSI PATRICK</t>
  </si>
  <si>
    <t>1400013833</t>
  </si>
  <si>
    <t>1380064317</t>
  </si>
  <si>
    <t>9490045411</t>
  </si>
  <si>
    <t>2380096425</t>
  </si>
  <si>
    <t>8380157010</t>
  </si>
  <si>
    <t>LTTR 581 AP</t>
  </si>
  <si>
    <t>9490045415</t>
  </si>
  <si>
    <t>8380157751</t>
  </si>
  <si>
    <t>ADTR 210 AC</t>
  </si>
  <si>
    <t>MR IBRAHIM HASSAN</t>
  </si>
  <si>
    <t>9490045419</t>
  </si>
  <si>
    <t>8380157752</t>
  </si>
  <si>
    <t>CETR 215 AE</t>
  </si>
  <si>
    <t>MR DEWA ABDOURAOUF</t>
  </si>
  <si>
    <t>9490045421</t>
  </si>
  <si>
    <t>8380157753</t>
  </si>
  <si>
    <t>LTTR 993 AT</t>
  </si>
  <si>
    <t>MR SYLVESTRE WANKA</t>
  </si>
  <si>
    <t>1380064610</t>
  </si>
  <si>
    <t>9490045420</t>
  </si>
  <si>
    <t>2380096953</t>
  </si>
  <si>
    <t>8380157965</t>
  </si>
  <si>
    <t>LTTR 159 AS</t>
  </si>
  <si>
    <t>MR YANKOUA YANDO BLAISE</t>
  </si>
  <si>
    <t>9490045426</t>
  </si>
  <si>
    <t>8380157967</t>
  </si>
  <si>
    <t>LTTR 683 AO</t>
  </si>
  <si>
    <t>BOMBA MEBENGA JEAN MARIE</t>
  </si>
  <si>
    <t>1380064615</t>
  </si>
  <si>
    <t>9490045422</t>
  </si>
  <si>
    <t>2380096957</t>
  </si>
  <si>
    <t>8380157990</t>
  </si>
  <si>
    <t>OU 964 AV</t>
  </si>
  <si>
    <t>LONTSI ALAIN THIERRY</t>
  </si>
  <si>
    <t>1400000201</t>
  </si>
  <si>
    <t>1380064621</t>
  </si>
  <si>
    <t>9490045403</t>
  </si>
  <si>
    <t>2380096963</t>
  </si>
  <si>
    <t>8380158003</t>
  </si>
  <si>
    <t>0001105098</t>
  </si>
  <si>
    <t>SOBZE CHIEUGUI NARCISSE</t>
  </si>
  <si>
    <t>1380064601</t>
  </si>
  <si>
    <t>9490045435</t>
  </si>
  <si>
    <t>2380096939</t>
  </si>
  <si>
    <t>8380158004</t>
  </si>
  <si>
    <t>0001054242</t>
  </si>
  <si>
    <t>LTTR 781 AU</t>
  </si>
  <si>
    <t>KAMGANG FOSSO JACQUES</t>
  </si>
  <si>
    <t>9490045414</t>
  </si>
  <si>
    <t>8380158027</t>
  </si>
  <si>
    <t>LTTR 197 AP</t>
  </si>
  <si>
    <t>NANA OUMAROU</t>
  </si>
  <si>
    <t>9490045434</t>
  </si>
  <si>
    <t>8380158031</t>
  </si>
  <si>
    <t>NOTR 743 AA</t>
  </si>
  <si>
    <t>DJAOURO MOUSSA</t>
  </si>
  <si>
    <t>1380064626</t>
  </si>
  <si>
    <t>9490045404</t>
  </si>
  <si>
    <t>2380096968</t>
  </si>
  <si>
    <t>8380158036</t>
  </si>
  <si>
    <t>1380064631</t>
  </si>
  <si>
    <t>9490045405</t>
  </si>
  <si>
    <t>2380096973</t>
  </si>
  <si>
    <t>8380158037</t>
  </si>
  <si>
    <t>1380064628</t>
  </si>
  <si>
    <t>9490045418</t>
  </si>
  <si>
    <t>2380096970</t>
  </si>
  <si>
    <t>8380158039</t>
  </si>
  <si>
    <t>CHUBIP FABRICE NFOR</t>
  </si>
  <si>
    <t>9490045428</t>
  </si>
  <si>
    <t>8380158041</t>
  </si>
  <si>
    <t>CH 47 44 30</t>
  </si>
  <si>
    <t>MR TCHOUNKEU RUPHINE DUPLEX</t>
  </si>
  <si>
    <t>9490045429</t>
  </si>
  <si>
    <t>8380158042</t>
  </si>
  <si>
    <t>OU 742 BA</t>
  </si>
  <si>
    <t>KUE TATCHIWO GHISLAIN</t>
  </si>
  <si>
    <t>9490045425</t>
  </si>
  <si>
    <t>8380158044</t>
  </si>
  <si>
    <t>EDMUND MBOU MONGU</t>
  </si>
  <si>
    <t>9490045432</t>
  </si>
  <si>
    <t>8380158049</t>
  </si>
  <si>
    <t>MR MOSSY FOKOU JOJO</t>
  </si>
  <si>
    <t>1380064652</t>
  </si>
  <si>
    <t>9490045407</t>
  </si>
  <si>
    <t>2380097010</t>
  </si>
  <si>
    <t>8380158052</t>
  </si>
  <si>
    <t>CE 234 JP</t>
  </si>
  <si>
    <t>MR KAMGAING DZIGAING LANDRY</t>
  </si>
  <si>
    <t>1380064633</t>
  </si>
  <si>
    <t>9490045417</t>
  </si>
  <si>
    <t>2380096975</t>
  </si>
  <si>
    <t>8380158056</t>
  </si>
  <si>
    <t>MR NTCHIAMENE SAHA ALAIN</t>
  </si>
  <si>
    <t>1380064654</t>
  </si>
  <si>
    <t>9490045431</t>
  </si>
  <si>
    <t>2380097012</t>
  </si>
  <si>
    <t>8380158059</t>
  </si>
  <si>
    <t>1380064653</t>
  </si>
  <si>
    <t>9490045406</t>
  </si>
  <si>
    <t>2380097011</t>
  </si>
  <si>
    <t>8380158061</t>
  </si>
  <si>
    <t>1380064667</t>
  </si>
  <si>
    <t>9490045412</t>
  </si>
  <si>
    <t>2380097033</t>
  </si>
  <si>
    <t>8380158071</t>
  </si>
  <si>
    <t>LT 124 II</t>
  </si>
  <si>
    <t>MR IBRAHIM ADAMU</t>
  </si>
  <si>
    <t>1400000112 / 223</t>
  </si>
  <si>
    <t>9490045430</t>
  </si>
  <si>
    <t>8380158072</t>
  </si>
  <si>
    <t>8380158073</t>
  </si>
  <si>
    <t>1380064666</t>
  </si>
  <si>
    <t>9490045410</t>
  </si>
  <si>
    <t>2380097032</t>
  </si>
  <si>
    <t>8380158076</t>
  </si>
  <si>
    <t>MR TIOFACK GUY DESIRE</t>
  </si>
  <si>
    <t>1400000220</t>
  </si>
  <si>
    <t>9490045413</t>
  </si>
  <si>
    <t>8380158079</t>
  </si>
  <si>
    <t>CE 385 KN</t>
  </si>
  <si>
    <t>MR FOPA DJOU GISCARD</t>
  </si>
  <si>
    <t>1380064665</t>
  </si>
  <si>
    <t>9490045409</t>
  </si>
  <si>
    <t>2380097031</t>
  </si>
  <si>
    <t>8380158080</t>
  </si>
  <si>
    <t>MR NIETCHO FIRMIN</t>
  </si>
  <si>
    <t>9490045408</t>
  </si>
  <si>
    <t>8380158118</t>
  </si>
  <si>
    <t>1380064673</t>
  </si>
  <si>
    <t>9490045416</t>
  </si>
  <si>
    <t>2380097048</t>
  </si>
  <si>
    <t>8380158124</t>
  </si>
  <si>
    <t>FAI HADDISOM MBULI</t>
  </si>
  <si>
    <t>1380064664</t>
  </si>
  <si>
    <t>9490045423</t>
  </si>
  <si>
    <t>2380097030</t>
  </si>
  <si>
    <t>8380158145</t>
  </si>
  <si>
    <t>NW 5823 E</t>
  </si>
  <si>
    <t>PIBENG GUY MARCELIN</t>
  </si>
  <si>
    <t>1400000277</t>
  </si>
  <si>
    <t>1380064528</t>
  </si>
  <si>
    <t>9490045427</t>
  </si>
  <si>
    <t>2380096846</t>
  </si>
  <si>
    <t>8380158171</t>
  </si>
  <si>
    <t>CH 29 75 66</t>
  </si>
  <si>
    <t>MR NGOUFO MATINIEN</t>
  </si>
  <si>
    <t>1400000112</t>
  </si>
  <si>
    <t>1380064707</t>
  </si>
  <si>
    <t>9490045433</t>
  </si>
  <si>
    <t>2380097102</t>
  </si>
  <si>
    <t>8380158179</t>
  </si>
  <si>
    <t>MR ISSA YAYA</t>
  </si>
  <si>
    <t>7005306608</t>
  </si>
  <si>
    <t>2389507979</t>
  </si>
  <si>
    <t>9490045447</t>
  </si>
  <si>
    <t>8380157576</t>
  </si>
  <si>
    <t>LTTR 642 AU</t>
  </si>
  <si>
    <t>ARMIYAOU HAMZA</t>
  </si>
  <si>
    <t>9490045436</t>
  </si>
  <si>
    <t>8380157754</t>
  </si>
  <si>
    <t>ADTR 260 AC</t>
  </si>
  <si>
    <t>ALIOU DJAOURO SADJO</t>
  </si>
  <si>
    <t>9490045439</t>
  </si>
  <si>
    <t>8380157907</t>
  </si>
  <si>
    <t>LTTR 222 AO</t>
  </si>
  <si>
    <t>IYA IBRAHIMA</t>
  </si>
  <si>
    <t>9490045441</t>
  </si>
  <si>
    <t>8380158038</t>
  </si>
  <si>
    <t>9490045459</t>
  </si>
  <si>
    <t>8380158045</t>
  </si>
  <si>
    <t>9490045440</t>
  </si>
  <si>
    <t>8380158048</t>
  </si>
  <si>
    <t>KOFFO MOFFO HERVE</t>
  </si>
  <si>
    <t>1380064655</t>
  </si>
  <si>
    <t>9490045460</t>
  </si>
  <si>
    <t>2380097013</t>
  </si>
  <si>
    <t>8380158054</t>
  </si>
  <si>
    <t>MR KUETE ROMEO BERTRAND</t>
  </si>
  <si>
    <t>9490045461</t>
  </si>
  <si>
    <t>8380158060</t>
  </si>
  <si>
    <t>LTTR 597 AN</t>
  </si>
  <si>
    <t>MR MEKEM ELVIS</t>
  </si>
  <si>
    <t>1380064586</t>
  </si>
  <si>
    <t>9490045438</t>
  </si>
  <si>
    <t>2380096920</t>
  </si>
  <si>
    <t>8380158096</t>
  </si>
  <si>
    <t>ADTR 900 AB</t>
  </si>
  <si>
    <t>MR DJIDJI OUMAROU</t>
  </si>
  <si>
    <t>9490045468</t>
  </si>
  <si>
    <t>8380158119</t>
  </si>
  <si>
    <t>9490045452</t>
  </si>
  <si>
    <t>8380158120</t>
  </si>
  <si>
    <t>LTTR 206 AS</t>
  </si>
  <si>
    <t>MOUBARAK DJAMAA</t>
  </si>
  <si>
    <t>9490045451</t>
  </si>
  <si>
    <t>8380158121</t>
  </si>
  <si>
    <t>ADTR 820 AB</t>
  </si>
  <si>
    <t>ALI OUSMANOU</t>
  </si>
  <si>
    <t>9490045465</t>
  </si>
  <si>
    <t>8380158123</t>
  </si>
  <si>
    <t>1380064682</t>
  </si>
  <si>
    <t>9490045442</t>
  </si>
  <si>
    <t>2380097069</t>
  </si>
  <si>
    <t>8380158144</t>
  </si>
  <si>
    <t>1380064683</t>
  </si>
  <si>
    <t>9490045437</t>
  </si>
  <si>
    <t>2380097070</t>
  </si>
  <si>
    <t>8380158170</t>
  </si>
  <si>
    <t>0001026506</t>
  </si>
  <si>
    <t>LT 215 JV</t>
  </si>
  <si>
    <t>TEIKEU TAPA KEVIN IGOR</t>
  </si>
  <si>
    <t>9490045448</t>
  </si>
  <si>
    <t>8380158172</t>
  </si>
  <si>
    <t>TSATIE NGUETSOP BAURICE</t>
  </si>
  <si>
    <t>1380064695</t>
  </si>
  <si>
    <t>9490045467</t>
  </si>
  <si>
    <t>2380097083</t>
  </si>
  <si>
    <t>8380158178</t>
  </si>
  <si>
    <t>1380064656</t>
  </si>
  <si>
    <t>9490045456</t>
  </si>
  <si>
    <t>2380097014</t>
  </si>
  <si>
    <t>8380158180</t>
  </si>
  <si>
    <t>0001042434</t>
  </si>
  <si>
    <t>1380064703</t>
  </si>
  <si>
    <t>9490045466</t>
  </si>
  <si>
    <t>2380097098</t>
  </si>
  <si>
    <t>8380158181</t>
  </si>
  <si>
    <t>1380064681</t>
  </si>
  <si>
    <t>9490045444</t>
  </si>
  <si>
    <t>2380097068</t>
  </si>
  <si>
    <t>8380158243</t>
  </si>
  <si>
    <t>BESINGI KINGSLEY MOSIMA</t>
  </si>
  <si>
    <t>9490045445</t>
  </si>
  <si>
    <t>8380158246</t>
  </si>
  <si>
    <t>9490045443</t>
  </si>
  <si>
    <t>8380158253</t>
  </si>
  <si>
    <t>1380064705</t>
  </si>
  <si>
    <t>9490045446</t>
  </si>
  <si>
    <t>2380097100</t>
  </si>
  <si>
    <t>8380158271</t>
  </si>
  <si>
    <t>MEUMTANE NAMEKONG OLYVIE</t>
  </si>
  <si>
    <t>1400000317/370</t>
  </si>
  <si>
    <t>9490045454</t>
  </si>
  <si>
    <t>8380158272</t>
  </si>
  <si>
    <t>CE 200 MF</t>
  </si>
  <si>
    <t>PIEBENG FOMETIO YANNICK</t>
  </si>
  <si>
    <t>1380064725</t>
  </si>
  <si>
    <t>9490045450</t>
  </si>
  <si>
    <t>2380097141</t>
  </si>
  <si>
    <t>8380158278</t>
  </si>
  <si>
    <t>FAI HADISON</t>
  </si>
  <si>
    <t>1380064723</t>
  </si>
  <si>
    <t>9490045453</t>
  </si>
  <si>
    <t>2380097139</t>
  </si>
  <si>
    <t>8380158280</t>
  </si>
  <si>
    <t>LT 630 KN</t>
  </si>
  <si>
    <t>1380064726</t>
  </si>
  <si>
    <t>9490045463</t>
  </si>
  <si>
    <t>2380097142</t>
  </si>
  <si>
    <t>8380158283</t>
  </si>
  <si>
    <t>1400000362</t>
  </si>
  <si>
    <t>1380064687</t>
  </si>
  <si>
    <t>9490045462</t>
  </si>
  <si>
    <t>2380097075</t>
  </si>
  <si>
    <t>8380158286</t>
  </si>
  <si>
    <t>CH 75 40 17</t>
  </si>
  <si>
    <t>MOHAMADOU AWALOU</t>
  </si>
  <si>
    <t>1400000262</t>
  </si>
  <si>
    <t>1380064733</t>
  </si>
  <si>
    <t>9490045449</t>
  </si>
  <si>
    <t>2380097152</t>
  </si>
  <si>
    <t>8380158288</t>
  </si>
  <si>
    <t>0001037054</t>
  </si>
  <si>
    <t>SOCIETE ZEPOL</t>
  </si>
  <si>
    <t>SALES TO ZEPOL</t>
  </si>
  <si>
    <t>9490045455</t>
  </si>
  <si>
    <t>8380158290</t>
  </si>
  <si>
    <t>ADTR 386 AC</t>
  </si>
  <si>
    <t>MR HAMADOU HAMIDOU</t>
  </si>
  <si>
    <t>9490045457</t>
  </si>
  <si>
    <t>8380158296</t>
  </si>
  <si>
    <t>MR PIEBENG FOMETIO YANNICK</t>
  </si>
  <si>
    <t>1380064738</t>
  </si>
  <si>
    <t>9490045464</t>
  </si>
  <si>
    <t>2380097165</t>
  </si>
  <si>
    <t>8380158297</t>
  </si>
  <si>
    <t>CE 446 LY</t>
  </si>
  <si>
    <t>MR NONGNI OSCAR</t>
  </si>
  <si>
    <t>1400000327</t>
  </si>
  <si>
    <t>9490045458</t>
  </si>
  <si>
    <t>8380158299</t>
  </si>
  <si>
    <t>LT 195 FD</t>
  </si>
  <si>
    <t>MR TASSA DIEUDONNE</t>
  </si>
  <si>
    <t>1380064510</t>
  </si>
  <si>
    <t>9490045493</t>
  </si>
  <si>
    <t>2380096817</t>
  </si>
  <si>
    <t>8380157741</t>
  </si>
  <si>
    <t>0001076068</t>
  </si>
  <si>
    <t>LT 090 JK</t>
  </si>
  <si>
    <t>TAYIM ANDE</t>
  </si>
  <si>
    <t>1380064540</t>
  </si>
  <si>
    <t>9490045479</t>
  </si>
  <si>
    <t>2380096861</t>
  </si>
  <si>
    <t>8380157831</t>
  </si>
  <si>
    <t>1400000123</t>
  </si>
  <si>
    <t>9490045487</t>
  </si>
  <si>
    <t>8380157893</t>
  </si>
  <si>
    <t>LTTR 470 AV</t>
  </si>
  <si>
    <t>MR NANA ABOUBAKADIRI</t>
  </si>
  <si>
    <t>9490045483</t>
  </si>
  <si>
    <t>8380157894</t>
  </si>
  <si>
    <t>MBOGNING WATIO GUY HERMAN</t>
  </si>
  <si>
    <t>9490045477</t>
  </si>
  <si>
    <t>8380157974</t>
  </si>
  <si>
    <t>1380064607</t>
  </si>
  <si>
    <t>9490045491</t>
  </si>
  <si>
    <t>2380096950</t>
  </si>
  <si>
    <t>8380157981</t>
  </si>
  <si>
    <t>0001029639</t>
  </si>
  <si>
    <t>CH 86 19 42</t>
  </si>
  <si>
    <t>MR ZEUTSA ALEX BIENVENU</t>
  </si>
  <si>
    <t>1380064680</t>
  </si>
  <si>
    <t>9490045475</t>
  </si>
  <si>
    <t>2380097067</t>
  </si>
  <si>
    <t>8380158141</t>
  </si>
  <si>
    <t>LTTR 298 AO</t>
  </si>
  <si>
    <t>YONTI WAMBA RENE</t>
  </si>
  <si>
    <t>1380064691</t>
  </si>
  <si>
    <t>9490045478</t>
  </si>
  <si>
    <t>2380097079</t>
  </si>
  <si>
    <t>8380158162</t>
  </si>
  <si>
    <t>LTTR 066 AT</t>
  </si>
  <si>
    <t>IBRAHIM HAMADOU</t>
  </si>
  <si>
    <t>SALES TO OUMAROU MOH</t>
  </si>
  <si>
    <t>9490045482</t>
  </si>
  <si>
    <t>8380158165</t>
  </si>
  <si>
    <t>LTTR 014 AS</t>
  </si>
  <si>
    <t>MR TADJOUL ARIFINA</t>
  </si>
  <si>
    <t>1380064694</t>
  </si>
  <si>
    <t>9490045474</t>
  </si>
  <si>
    <t>2380097082</t>
  </si>
  <si>
    <t>8380158173</t>
  </si>
  <si>
    <t>MR YAYA SOULEYMANOU</t>
  </si>
  <si>
    <t>1380064697</t>
  </si>
  <si>
    <t>9490045473</t>
  </si>
  <si>
    <t>2380097085</t>
  </si>
  <si>
    <t>8380158174</t>
  </si>
  <si>
    <t>8380158175</t>
  </si>
  <si>
    <t>1380064696</t>
  </si>
  <si>
    <t>9490045484</t>
  </si>
  <si>
    <t>2380097084</t>
  </si>
  <si>
    <t>8380158176</t>
  </si>
  <si>
    <t>0001037060</t>
  </si>
  <si>
    <t>LTTR 127 AP</t>
  </si>
  <si>
    <t>MR KUATE CASIMIR STALLONE</t>
  </si>
  <si>
    <t>SALES TO BOPACE</t>
  </si>
  <si>
    <t>1380064722</t>
  </si>
  <si>
    <t>9490045486</t>
  </si>
  <si>
    <t>2380097138</t>
  </si>
  <si>
    <t>8380158281</t>
  </si>
  <si>
    <t>SOB MONDELI</t>
  </si>
  <si>
    <t>1380064724</t>
  </si>
  <si>
    <t>9490045496</t>
  </si>
  <si>
    <t>2380097140</t>
  </si>
  <si>
    <t>8380158282</t>
  </si>
  <si>
    <t>DJUKAM MARTHE</t>
  </si>
  <si>
    <t>1400000360/403</t>
  </si>
  <si>
    <t>9490045480</t>
  </si>
  <si>
    <t>8380158284</t>
  </si>
  <si>
    <t>CH 77 57 99</t>
  </si>
  <si>
    <t>1380064704</t>
  </si>
  <si>
    <t>9490045469</t>
  </si>
  <si>
    <t>2380097099</t>
  </si>
  <si>
    <t>8380158285</t>
  </si>
  <si>
    <t>0001033762</t>
  </si>
  <si>
    <t>1400000330/430</t>
  </si>
  <si>
    <t>1380064730</t>
  </si>
  <si>
    <t>9490045481</t>
  </si>
  <si>
    <t>2380097149</t>
  </si>
  <si>
    <t>8380158287</t>
  </si>
  <si>
    <t>LT 093 AC</t>
  </si>
  <si>
    <t>FOPI ALAIN CARLOSSE</t>
  </si>
  <si>
    <t>1400000344</t>
  </si>
  <si>
    <t>1380064732</t>
  </si>
  <si>
    <t>9490045488</t>
  </si>
  <si>
    <t>2380097151</t>
  </si>
  <si>
    <t>8380158294</t>
  </si>
  <si>
    <t>1380064739</t>
  </si>
  <si>
    <t>9490045472</t>
  </si>
  <si>
    <t>2380097166</t>
  </si>
  <si>
    <t>8380158295</t>
  </si>
  <si>
    <t>1380064728</t>
  </si>
  <si>
    <t>9490045494</t>
  </si>
  <si>
    <t>2380097147</t>
  </si>
  <si>
    <t>8380158298</t>
  </si>
  <si>
    <t>1400000364</t>
  </si>
  <si>
    <t>1380064719</t>
  </si>
  <si>
    <t>9490045471</t>
  </si>
  <si>
    <t>2380097135</t>
  </si>
  <si>
    <t>8380158300</t>
  </si>
  <si>
    <t>MRTADONVOKENG MARTIN</t>
  </si>
  <si>
    <t>1380064690</t>
  </si>
  <si>
    <t>9490045470</t>
  </si>
  <si>
    <t>2380097078</t>
  </si>
  <si>
    <t>8380158301</t>
  </si>
  <si>
    <t>1380064758</t>
  </si>
  <si>
    <t>9490045492</t>
  </si>
  <si>
    <t>2380097192</t>
  </si>
  <si>
    <t>8380158352</t>
  </si>
  <si>
    <t>1380064700</t>
  </si>
  <si>
    <t>9490045476</t>
  </si>
  <si>
    <t>2380097088</t>
  </si>
  <si>
    <t>8380158353</t>
  </si>
  <si>
    <t>KEMBOUO SEVERIN</t>
  </si>
  <si>
    <t>9490045485</t>
  </si>
  <si>
    <t>8380158354</t>
  </si>
  <si>
    <t>9490045503</t>
  </si>
  <si>
    <t>8380158363</t>
  </si>
  <si>
    <t>TAYIM ANDRE</t>
  </si>
  <si>
    <t>1380062345</t>
  </si>
  <si>
    <t>9490045490</t>
  </si>
  <si>
    <t>2380092503</t>
  </si>
  <si>
    <t>8380158368</t>
  </si>
  <si>
    <t>0001104752</t>
  </si>
  <si>
    <t>CE 192 HY</t>
  </si>
  <si>
    <t>JINSO DAODA KONGNYUY</t>
  </si>
  <si>
    <t>1400011096+PENDING</t>
  </si>
  <si>
    <t>1380064688</t>
  </si>
  <si>
    <t>9490045489</t>
  </si>
  <si>
    <t>2380097076</t>
  </si>
  <si>
    <t>8380158371</t>
  </si>
  <si>
    <t>TCHOTCHOUA POND MAURICE</t>
  </si>
  <si>
    <t>1400000314</t>
  </si>
  <si>
    <t>1380064744</t>
  </si>
  <si>
    <t>9490045499</t>
  </si>
  <si>
    <t>2380097176</t>
  </si>
  <si>
    <t>8380158377</t>
  </si>
  <si>
    <t>1380064649</t>
  </si>
  <si>
    <t>9490045497</t>
  </si>
  <si>
    <t>2380096999</t>
  </si>
  <si>
    <t>8380158385</t>
  </si>
  <si>
    <t>MUSONG DANIEL</t>
  </si>
  <si>
    <t>1380064769</t>
  </si>
  <si>
    <t>9490045502</t>
  </si>
  <si>
    <t>2380097206</t>
  </si>
  <si>
    <t>8380158387</t>
  </si>
  <si>
    <t>9490045500</t>
  </si>
  <si>
    <t>8380158392</t>
  </si>
  <si>
    <t>CH 775799</t>
  </si>
  <si>
    <t>IBRAHIM ADAMU</t>
  </si>
  <si>
    <t>9490045498</t>
  </si>
  <si>
    <t>8380158394</t>
  </si>
  <si>
    <t>9490045501</t>
  </si>
  <si>
    <t>8380158398</t>
  </si>
  <si>
    <t>WAFEU JEAN MARI</t>
  </si>
  <si>
    <t>9490045504</t>
  </si>
  <si>
    <t>8380158399</t>
  </si>
  <si>
    <t>LTTR 530 AV</t>
  </si>
  <si>
    <t>1380064755</t>
  </si>
  <si>
    <t>9490045495</t>
  </si>
  <si>
    <t>2380097189</t>
  </si>
  <si>
    <t>8380158402</t>
  </si>
  <si>
    <t>1380064672</t>
  </si>
  <si>
    <t>9490045505</t>
  </si>
  <si>
    <t>2380097047</t>
  </si>
  <si>
    <t>8380158142</t>
  </si>
  <si>
    <t>FOTIE LONTCHI FRANCK</t>
  </si>
  <si>
    <t>1380064731</t>
  </si>
  <si>
    <t>9490045517</t>
  </si>
  <si>
    <t>2380097150</t>
  </si>
  <si>
    <t>8380158289</t>
  </si>
  <si>
    <t>MR AHMADOU FIDAILOU</t>
  </si>
  <si>
    <t>SALES TO SOUAIBOU IB</t>
  </si>
  <si>
    <t>1380064757</t>
  </si>
  <si>
    <t>9490045506</t>
  </si>
  <si>
    <t>2380097191</t>
  </si>
  <si>
    <t>8380158357</t>
  </si>
  <si>
    <t>0001103937</t>
  </si>
  <si>
    <t>1380064760</t>
  </si>
  <si>
    <t>9490045508</t>
  </si>
  <si>
    <t>2380097194</t>
  </si>
  <si>
    <t>8380158369</t>
  </si>
  <si>
    <t>0001040867</t>
  </si>
  <si>
    <t>1380064756</t>
  </si>
  <si>
    <t>9490045516</t>
  </si>
  <si>
    <t>2380097190</t>
  </si>
  <si>
    <t>8380158372</t>
  </si>
  <si>
    <t>1380064751</t>
  </si>
  <si>
    <t>9490045507</t>
  </si>
  <si>
    <t>2380097183</t>
  </si>
  <si>
    <t>8380158373</t>
  </si>
  <si>
    <t>LTTD 079 AQ</t>
  </si>
  <si>
    <t>9490045518</t>
  </si>
  <si>
    <t>8380158388</t>
  </si>
  <si>
    <t>1380064770</t>
  </si>
  <si>
    <t>9490045509</t>
  </si>
  <si>
    <t>2380097207</t>
  </si>
  <si>
    <t>8380158389</t>
  </si>
  <si>
    <t>BLAISE CHIA KWANGA</t>
  </si>
  <si>
    <t>1380064774</t>
  </si>
  <si>
    <t>9490045510</t>
  </si>
  <si>
    <t>2380097211</t>
  </si>
  <si>
    <t>8380158401</t>
  </si>
  <si>
    <t>NIETCHO NGUEWOU</t>
  </si>
  <si>
    <t>9490045511</t>
  </si>
  <si>
    <t>8380158414</t>
  </si>
  <si>
    <t>LTTR 640 AS</t>
  </si>
  <si>
    <t>ABDOUL AZIZ</t>
  </si>
  <si>
    <t>9490045512</t>
  </si>
  <si>
    <t>8380158434</t>
  </si>
  <si>
    <t>NW 140 AY</t>
  </si>
  <si>
    <t>KENFACK STALLONE AUBIN</t>
  </si>
  <si>
    <t>1380064780</t>
  </si>
  <si>
    <t>9490045522</t>
  </si>
  <si>
    <t>2380097227</t>
  </si>
  <si>
    <t>8380158435</t>
  </si>
  <si>
    <t>LTTR 135 AU</t>
  </si>
  <si>
    <t>NJ RUDULF NYA</t>
  </si>
  <si>
    <t>1380064782</t>
  </si>
  <si>
    <t>9490045519</t>
  </si>
  <si>
    <t>2380097229</t>
  </si>
  <si>
    <t>8380158439</t>
  </si>
  <si>
    <t>1380064619</t>
  </si>
  <si>
    <t>9490045513</t>
  </si>
  <si>
    <t>2380096961</t>
  </si>
  <si>
    <t>8380158440</t>
  </si>
  <si>
    <t>CH 101212</t>
  </si>
  <si>
    <t>1400000230</t>
  </si>
  <si>
    <t>1380064787</t>
  </si>
  <si>
    <t>9490045514</t>
  </si>
  <si>
    <t>2380097237</t>
  </si>
  <si>
    <t>8380158450</t>
  </si>
  <si>
    <t>1400000450</t>
  </si>
  <si>
    <t>1380064781</t>
  </si>
  <si>
    <t>9490045520</t>
  </si>
  <si>
    <t>2380097228</t>
  </si>
  <si>
    <t>8380158456</t>
  </si>
  <si>
    <t>OU 799 AV</t>
  </si>
  <si>
    <t>MR OUMBA DEFFO ALAIN</t>
  </si>
  <si>
    <t>1400000409</t>
  </si>
  <si>
    <t>1380064791</t>
  </si>
  <si>
    <t>9490045515</t>
  </si>
  <si>
    <t>2380097242</t>
  </si>
  <si>
    <t>8380158458</t>
  </si>
  <si>
    <t>LT 709 KN</t>
  </si>
  <si>
    <t>9490045521</t>
  </si>
  <si>
    <t>8380158469</t>
  </si>
  <si>
    <t>OU 694 AW</t>
  </si>
  <si>
    <t>MR SIMO NAOUSSI JEAN BOSCO</t>
  </si>
  <si>
    <t>9490045536</t>
  </si>
  <si>
    <t>8380156681</t>
  </si>
  <si>
    <t>LTTR 803 AK</t>
  </si>
  <si>
    <t>MANMAN DIALO</t>
  </si>
  <si>
    <t>1380064629</t>
  </si>
  <si>
    <t>9490045523</t>
  </si>
  <si>
    <t>2380096971</t>
  </si>
  <si>
    <t>8380158370</t>
  </si>
  <si>
    <t>MR HAKOU KWANDJIO SERGE</t>
  </si>
  <si>
    <t>1380064698</t>
  </si>
  <si>
    <t>9490045535</t>
  </si>
  <si>
    <t>2380097086</t>
  </si>
  <si>
    <t>8380158449</t>
  </si>
  <si>
    <t>9490045525</t>
  </si>
  <si>
    <t>8380158480</t>
  </si>
  <si>
    <t>LTTR 076 AV</t>
  </si>
  <si>
    <t>SAIDOU BIA</t>
  </si>
  <si>
    <t>1380064802</t>
  </si>
  <si>
    <t>9490045530</t>
  </si>
  <si>
    <t>2380097268</t>
  </si>
  <si>
    <t>8380158481</t>
  </si>
  <si>
    <t>1400000465</t>
  </si>
  <si>
    <t>9490045524</t>
  </si>
  <si>
    <t>8380158482</t>
  </si>
  <si>
    <t>1380064798</t>
  </si>
  <si>
    <t>9490045534</t>
  </si>
  <si>
    <t>2380097258</t>
  </si>
  <si>
    <t>8380158483</t>
  </si>
  <si>
    <t>1380064799</t>
  </si>
  <si>
    <t>9490045526</t>
  </si>
  <si>
    <t>2380097259</t>
  </si>
  <si>
    <t>8380158484</t>
  </si>
  <si>
    <t>TADONVONKENG MARTIN</t>
  </si>
  <si>
    <t>1380064805</t>
  </si>
  <si>
    <t>9490045528</t>
  </si>
  <si>
    <t>2380097271</t>
  </si>
  <si>
    <t>8380158488</t>
  </si>
  <si>
    <t>1400000468</t>
  </si>
  <si>
    <t>1380064806</t>
  </si>
  <si>
    <t>9490045527</t>
  </si>
  <si>
    <t>2380097272</t>
  </si>
  <si>
    <t>8380158500</t>
  </si>
  <si>
    <t>MUHAMADOU AHMADU KORAMO</t>
  </si>
  <si>
    <t>9490045531</t>
  </si>
  <si>
    <t>8380158501</t>
  </si>
  <si>
    <t>LTTR 957 AU</t>
  </si>
  <si>
    <t>HAMADOU AWAL</t>
  </si>
  <si>
    <t>9490045532</t>
  </si>
  <si>
    <t>8380158503</t>
  </si>
  <si>
    <t>LTTR 618 AS</t>
  </si>
  <si>
    <t>ABOUBAKAR SIDIKI</t>
  </si>
  <si>
    <t>8380158504</t>
  </si>
  <si>
    <t>LTTR 109 AS</t>
  </si>
  <si>
    <t>AHMADOU TABINAH</t>
  </si>
  <si>
    <t>1380064809</t>
  </si>
  <si>
    <t>9490045529</t>
  </si>
  <si>
    <t>2380097274</t>
  </si>
  <si>
    <t>8380158505</t>
  </si>
  <si>
    <t>0001045372</t>
  </si>
  <si>
    <t>1400000469</t>
  </si>
  <si>
    <t>9490045533</t>
  </si>
  <si>
    <t>8380158518</t>
  </si>
  <si>
    <t>1380064686</t>
  </si>
  <si>
    <t>9490045540</t>
  </si>
  <si>
    <t>2380097074</t>
  </si>
  <si>
    <t>8380158151</t>
  </si>
  <si>
    <t>0001033645</t>
  </si>
  <si>
    <t>NGUELE RODRIGUE</t>
  </si>
  <si>
    <t>1380064734</t>
  </si>
  <si>
    <t>9490045556</t>
  </si>
  <si>
    <t>2380097153</t>
  </si>
  <si>
    <t>8380158291</t>
  </si>
  <si>
    <t>0001062908</t>
  </si>
  <si>
    <t>MR TCHEUTCHOUA TAZO STEVEN</t>
  </si>
  <si>
    <t>1380064721</t>
  </si>
  <si>
    <t>9490045552</t>
  </si>
  <si>
    <t>2380097137</t>
  </si>
  <si>
    <t>8380158292</t>
  </si>
  <si>
    <t>1380064745</t>
  </si>
  <si>
    <t>9490045543</t>
  </si>
  <si>
    <t>2380097177</t>
  </si>
  <si>
    <t>8380158349</t>
  </si>
  <si>
    <t>1380064761</t>
  </si>
  <si>
    <t>9490045559</t>
  </si>
  <si>
    <t>2380097195</t>
  </si>
  <si>
    <t>8380158375</t>
  </si>
  <si>
    <t>1380064762</t>
  </si>
  <si>
    <t>9490045544</t>
  </si>
  <si>
    <t>2380097196</t>
  </si>
  <si>
    <t>8380158376</t>
  </si>
  <si>
    <t>MR SOBZE CHIEUGUI NARCISSE</t>
  </si>
  <si>
    <t>1380064763</t>
  </si>
  <si>
    <t>9490045545</t>
  </si>
  <si>
    <t>2380097197</t>
  </si>
  <si>
    <t>8380158378</t>
  </si>
  <si>
    <t>AWAH CHRUSTIAN</t>
  </si>
  <si>
    <t>1380064771</t>
  </si>
  <si>
    <t>9490045542</t>
  </si>
  <si>
    <t>2380097208</t>
  </si>
  <si>
    <t>8380158397</t>
  </si>
  <si>
    <t>DEPI ALEXIS</t>
  </si>
  <si>
    <t>1380064754</t>
  </si>
  <si>
    <t>9490045539</t>
  </si>
  <si>
    <t>2380097188</t>
  </si>
  <si>
    <t>8380158430</t>
  </si>
  <si>
    <t>ADTR 065 AC</t>
  </si>
  <si>
    <t>AHMADOU ABOUBAKAR</t>
  </si>
  <si>
    <t>9490045546</t>
  </si>
  <si>
    <t>8380158437</t>
  </si>
  <si>
    <t>ADTR 125 AC</t>
  </si>
  <si>
    <t>MR HAMADAMA NASSER</t>
  </si>
  <si>
    <t>8380158438</t>
  </si>
  <si>
    <t>ADTR 256 AC</t>
  </si>
  <si>
    <t>MR OUSMANOU CHEHOU</t>
  </si>
  <si>
    <t>1380064759</t>
  </si>
  <si>
    <t>9490045547</t>
  </si>
  <si>
    <t>2380097193</t>
  </si>
  <si>
    <t>8380158457</t>
  </si>
  <si>
    <t>1380064491</t>
  </si>
  <si>
    <t>9490045551</t>
  </si>
  <si>
    <t>2380096757</t>
  </si>
  <si>
    <t>8380158463</t>
  </si>
  <si>
    <t>1380064803</t>
  </si>
  <si>
    <t>9490045558</t>
  </si>
  <si>
    <t>2380097269</t>
  </si>
  <si>
    <t>8380158485</t>
  </si>
  <si>
    <t>8380158486</t>
  </si>
  <si>
    <t>YUSUFU ABUBAKAR</t>
  </si>
  <si>
    <t>9490045537</t>
  </si>
  <si>
    <t>8380158502</t>
  </si>
  <si>
    <t>LTTR 510 AT</t>
  </si>
  <si>
    <t>YOUSSOUFA MOHAMADOU</t>
  </si>
  <si>
    <t>1380064811</t>
  </si>
  <si>
    <t>9490045554</t>
  </si>
  <si>
    <t>2380097276</t>
  </si>
  <si>
    <t>8380158515</t>
  </si>
  <si>
    <t>1380064814</t>
  </si>
  <si>
    <t>9490045541</t>
  </si>
  <si>
    <t>2380097279</t>
  </si>
  <si>
    <t>8380158521</t>
  </si>
  <si>
    <t>1380064815</t>
  </si>
  <si>
    <t>9490045538</t>
  </si>
  <si>
    <t>2380097280</t>
  </si>
  <si>
    <t>8380158522</t>
  </si>
  <si>
    <t>LTTR 696 AS</t>
  </si>
  <si>
    <t>MR TSAPI DJATIO ARNAUD</t>
  </si>
  <si>
    <t>1380064795</t>
  </si>
  <si>
    <t>9490045557</t>
  </si>
  <si>
    <t>2380097246</t>
  </si>
  <si>
    <t>8380158523</t>
  </si>
  <si>
    <t>0001050925</t>
  </si>
  <si>
    <t>9490045553</t>
  </si>
  <si>
    <t>8380158533</t>
  </si>
  <si>
    <t>1380064807</t>
  </si>
  <si>
    <t>9490045555</t>
  </si>
  <si>
    <t>2380097273</t>
  </si>
  <si>
    <t>8380158534</t>
  </si>
  <si>
    <t>1380064804</t>
  </si>
  <si>
    <t>9490045549</t>
  </si>
  <si>
    <t>2380097270</t>
  </si>
  <si>
    <t>8380158536</t>
  </si>
  <si>
    <t>CH 33 52 98</t>
  </si>
  <si>
    <t>1380064813</t>
  </si>
  <si>
    <t>9490045548</t>
  </si>
  <si>
    <t>2380097278</t>
  </si>
  <si>
    <t>8380158537</t>
  </si>
  <si>
    <t>1380064817</t>
  </si>
  <si>
    <t>9490045550</t>
  </si>
  <si>
    <t>2380097282</t>
  </si>
  <si>
    <t>8380158539</t>
  </si>
  <si>
    <t>1400000486/487</t>
  </si>
  <si>
    <t>8380158542</t>
  </si>
  <si>
    <t>9490045569</t>
  </si>
  <si>
    <t>8380157968</t>
  </si>
  <si>
    <t>CETR 413 AC</t>
  </si>
  <si>
    <t>KOLAC KOUGANG FABRICE</t>
  </si>
  <si>
    <t>1380064636</t>
  </si>
  <si>
    <t>9490045585</t>
  </si>
  <si>
    <t>2380096978</t>
  </si>
  <si>
    <t>8380158050</t>
  </si>
  <si>
    <t>ADTR 347 AC</t>
  </si>
  <si>
    <t>MOHAMADOU SOUOUDI</t>
  </si>
  <si>
    <t>1380064678</t>
  </si>
  <si>
    <t>9490045561</t>
  </si>
  <si>
    <t>2380097065</t>
  </si>
  <si>
    <t>8380158167</t>
  </si>
  <si>
    <t>0001062330</t>
  </si>
  <si>
    <t>9490045562</t>
  </si>
  <si>
    <t>8380158355</t>
  </si>
  <si>
    <t>9490045582</t>
  </si>
  <si>
    <t>8380158442</t>
  </si>
  <si>
    <t>1380064785</t>
  </si>
  <si>
    <t>9490045563</t>
  </si>
  <si>
    <t>2380097235</t>
  </si>
  <si>
    <t>8380158443</t>
  </si>
  <si>
    <t>MR FAI HADISON</t>
  </si>
  <si>
    <t>1380064810</t>
  </si>
  <si>
    <t>9490045571</t>
  </si>
  <si>
    <t>2380097275</t>
  </si>
  <si>
    <t>8380158517</t>
  </si>
  <si>
    <t>1380064434</t>
  </si>
  <si>
    <t>9490045560</t>
  </si>
  <si>
    <t>2380096658</t>
  </si>
  <si>
    <t>8380158528</t>
  </si>
  <si>
    <t>0001026678</t>
  </si>
  <si>
    <t>LITTORAL BM PROMO</t>
  </si>
  <si>
    <t>8380158529</t>
  </si>
  <si>
    <t>8380158530</t>
  </si>
  <si>
    <t>9490045564</t>
  </si>
  <si>
    <t>8380158531</t>
  </si>
  <si>
    <t>8380158532</t>
  </si>
  <si>
    <t>1380064818</t>
  </si>
  <si>
    <t>9490045588</t>
  </si>
  <si>
    <t>2380097283</t>
  </si>
  <si>
    <t>8380158538</t>
  </si>
  <si>
    <t>LTTR 219 AU</t>
  </si>
  <si>
    <t>TAGNE TAGUEMKAM EVICE</t>
  </si>
  <si>
    <t>9490045565</t>
  </si>
  <si>
    <t>8380158541</t>
  </si>
  <si>
    <t>LT 149 LC</t>
  </si>
  <si>
    <t>FOTUE FOKAM YVES</t>
  </si>
  <si>
    <t>1380064820</t>
  </si>
  <si>
    <t>9490045572</t>
  </si>
  <si>
    <t>2380097286</t>
  </si>
  <si>
    <t>8380158543</t>
  </si>
  <si>
    <t>1380064821</t>
  </si>
  <si>
    <t>9490045566</t>
  </si>
  <si>
    <t>2380097287</t>
  </si>
  <si>
    <t>8380158548</t>
  </si>
  <si>
    <t>1400000253</t>
  </si>
  <si>
    <t>8380158549</t>
  </si>
  <si>
    <t>8380158550</t>
  </si>
  <si>
    <t>8380158551</t>
  </si>
  <si>
    <t>8380158552</t>
  </si>
  <si>
    <t>FOPA DJOU GISCARD</t>
  </si>
  <si>
    <t>8380158553</t>
  </si>
  <si>
    <t>9490045568</t>
  </si>
  <si>
    <t>8380158554</t>
  </si>
  <si>
    <t>MOUMI THOMAS</t>
  </si>
  <si>
    <t>9490045570</t>
  </si>
  <si>
    <t>8380158555</t>
  </si>
  <si>
    <t>NDJEL BATESKOU SIMON</t>
  </si>
  <si>
    <t>1380064827</t>
  </si>
  <si>
    <t>9490045573</t>
  </si>
  <si>
    <t>2380097297</t>
  </si>
  <si>
    <t>8380158560</t>
  </si>
  <si>
    <t>LTTR 792 AT</t>
  </si>
  <si>
    <t>KOURAMA</t>
  </si>
  <si>
    <t>8380158561</t>
  </si>
  <si>
    <t>1380064828</t>
  </si>
  <si>
    <t>9490045567</t>
  </si>
  <si>
    <t>2380097298</t>
  </si>
  <si>
    <t>8380158565</t>
  </si>
  <si>
    <t>NKEMZEH PASCAL TSAMOH</t>
  </si>
  <si>
    <t>1380064832</t>
  </si>
  <si>
    <t>9490045576</t>
  </si>
  <si>
    <t>2380097302</t>
  </si>
  <si>
    <t>8380158566</t>
  </si>
  <si>
    <t>OU 541 AZ</t>
  </si>
  <si>
    <t>TABANGANG FELIX</t>
  </si>
  <si>
    <t>9490045583</t>
  </si>
  <si>
    <t>8380158570</t>
  </si>
  <si>
    <t>LTTR 875 AS</t>
  </si>
  <si>
    <t>HOSNI MOUBARAK</t>
  </si>
  <si>
    <t>1380064693</t>
  </si>
  <si>
    <t>9490045587</t>
  </si>
  <si>
    <t>2380097081</t>
  </si>
  <si>
    <t>8380158571</t>
  </si>
  <si>
    <t>TCHIAMENE SEVERIN</t>
  </si>
  <si>
    <t>1400000322/585</t>
  </si>
  <si>
    <t>8380158572</t>
  </si>
  <si>
    <t>OU 639 AZ</t>
  </si>
  <si>
    <t>MELI TATANG IDRISS</t>
  </si>
  <si>
    <t>1380064834</t>
  </si>
  <si>
    <t>9490045574</t>
  </si>
  <si>
    <t>2380097304</t>
  </si>
  <si>
    <t>8380158573</t>
  </si>
  <si>
    <t>1380064831</t>
  </si>
  <si>
    <t>9490045575</t>
  </si>
  <si>
    <t>2380097301</t>
  </si>
  <si>
    <t>8380158574</t>
  </si>
  <si>
    <t>1380064841</t>
  </si>
  <si>
    <t>9490045581</t>
  </si>
  <si>
    <t>2380097313</t>
  </si>
  <si>
    <t>8380158575</t>
  </si>
  <si>
    <t>LTTR 528 AV</t>
  </si>
  <si>
    <t>BINYAM LONGO</t>
  </si>
  <si>
    <t>1380064837</t>
  </si>
  <si>
    <t>9490045580</t>
  </si>
  <si>
    <t>2380097309</t>
  </si>
  <si>
    <t>8380158580</t>
  </si>
  <si>
    <t>1380064843</t>
  </si>
  <si>
    <t>9490045586</t>
  </si>
  <si>
    <t>2380097315</t>
  </si>
  <si>
    <t>8380158581</t>
  </si>
  <si>
    <t>LT 518 JF</t>
  </si>
  <si>
    <t>FOPA KOUNEPOU PAVEL</t>
  </si>
  <si>
    <t>passi</t>
  </si>
  <si>
    <t>9490045578</t>
  </si>
  <si>
    <t>8380158582</t>
  </si>
  <si>
    <t>OU 353 BA</t>
  </si>
  <si>
    <t>TCHOFFO KAMTA HERVE</t>
  </si>
  <si>
    <t>1380064838</t>
  </si>
  <si>
    <t>9490045584</t>
  </si>
  <si>
    <t>2380097310</t>
  </si>
  <si>
    <t>8380158584</t>
  </si>
  <si>
    <t>0001063955</t>
  </si>
  <si>
    <t>PENTE SIMON MIKAEL</t>
  </si>
  <si>
    <t>1380064846</t>
  </si>
  <si>
    <t>9490045579</t>
  </si>
  <si>
    <t>2380097318</t>
  </si>
  <si>
    <t>8380158601</t>
  </si>
  <si>
    <t>MBOGNING TATANG RENE</t>
  </si>
  <si>
    <t>1380063236</t>
  </si>
  <si>
    <t>9490045577</t>
  </si>
  <si>
    <t>2380094165</t>
  </si>
  <si>
    <t>8380158604</t>
  </si>
  <si>
    <t>0001045126</t>
  </si>
  <si>
    <t>sales to staff</t>
  </si>
  <si>
    <t>9490045596</t>
  </si>
  <si>
    <t>8380156693</t>
  </si>
  <si>
    <t>ADTR 191 AC</t>
  </si>
  <si>
    <t>IBRAHIM MOUBARACK</t>
  </si>
  <si>
    <t>9490045601</t>
  </si>
  <si>
    <t>8380158441</t>
  </si>
  <si>
    <t>1380064816</t>
  </si>
  <si>
    <t>9490045595</t>
  </si>
  <si>
    <t>2380097281</t>
  </si>
  <si>
    <t>8380158535</t>
  </si>
  <si>
    <t>ADTR 026 AC</t>
  </si>
  <si>
    <t>ABDOU MANDARIFOU</t>
  </si>
  <si>
    <t>9490045605</t>
  </si>
  <si>
    <t>8380158540</t>
  </si>
  <si>
    <t>1380064826</t>
  </si>
  <si>
    <t>9490045604</t>
  </si>
  <si>
    <t>2380097296</t>
  </si>
  <si>
    <t>8380158558</t>
  </si>
  <si>
    <t>1400000497</t>
  </si>
  <si>
    <t>1380064829</t>
  </si>
  <si>
    <t>9490045590</t>
  </si>
  <si>
    <t>2380097299</t>
  </si>
  <si>
    <t>8380158564</t>
  </si>
  <si>
    <t>1380064844</t>
  </si>
  <si>
    <t>9490045589</t>
  </si>
  <si>
    <t>2380097316</t>
  </si>
  <si>
    <t>8380158595</t>
  </si>
  <si>
    <t>1380064839</t>
  </si>
  <si>
    <t>9490045593</t>
  </si>
  <si>
    <t>2380097311</t>
  </si>
  <si>
    <t>8380158633</t>
  </si>
  <si>
    <t>ADTR 178 AC</t>
  </si>
  <si>
    <t>MOHAMED SADAM</t>
  </si>
  <si>
    <t>sales to moustapha</t>
  </si>
  <si>
    <t>1380064853</t>
  </si>
  <si>
    <t>9490045612</t>
  </si>
  <si>
    <t>2380097333</t>
  </si>
  <si>
    <t>8380158634</t>
  </si>
  <si>
    <t>LTTR 373 AK</t>
  </si>
  <si>
    <t>OUSMANOU AHMADOU</t>
  </si>
  <si>
    <t>9490045598</t>
  </si>
  <si>
    <t>8380158635</t>
  </si>
  <si>
    <t>LTTR 463 AR</t>
  </si>
  <si>
    <t>ABBO SOUFIANOU</t>
  </si>
  <si>
    <t>9490045597</t>
  </si>
  <si>
    <t>8380158636</t>
  </si>
  <si>
    <t>LTTR 412 AQ</t>
  </si>
  <si>
    <t>HAMIDOU FESSAL</t>
  </si>
  <si>
    <t>9490045594</t>
  </si>
  <si>
    <t>8380158638</t>
  </si>
  <si>
    <t>9490045600</t>
  </si>
  <si>
    <t>8380158639</t>
  </si>
  <si>
    <t>9490045603</t>
  </si>
  <si>
    <t>8380158641</t>
  </si>
  <si>
    <t>KONGNING DOUANLA DARLIN</t>
  </si>
  <si>
    <t>1380064858</t>
  </si>
  <si>
    <t>9490045599</t>
  </si>
  <si>
    <t>2380097338</t>
  </si>
  <si>
    <t>8380158649</t>
  </si>
  <si>
    <t>1380064788</t>
  </si>
  <si>
    <t>9490045591</t>
  </si>
  <si>
    <t>2380097238</t>
  </si>
  <si>
    <t>8380158653</t>
  </si>
  <si>
    <t>LT 610 LF</t>
  </si>
  <si>
    <t>KEMGNE YOMMIE GEORGE</t>
  </si>
  <si>
    <t>1400000451/517</t>
  </si>
  <si>
    <t>9490045592</t>
  </si>
  <si>
    <t>8380158654</t>
  </si>
  <si>
    <t>1380064868</t>
  </si>
  <si>
    <t>9490045609</t>
  </si>
  <si>
    <t>2380097351</t>
  </si>
  <si>
    <t>8380158665</t>
  </si>
  <si>
    <t>9490045606</t>
  </si>
  <si>
    <t>8380158674</t>
  </si>
  <si>
    <t>CH 33 28 41</t>
  </si>
  <si>
    <t>9490045602</t>
  </si>
  <si>
    <t>8380158675</t>
  </si>
  <si>
    <t>NW 721 BH</t>
  </si>
  <si>
    <t>LONDO WILLIAM</t>
  </si>
  <si>
    <t>1380063624</t>
  </si>
  <si>
    <t>9490045607</t>
  </si>
  <si>
    <t>2380094958</t>
  </si>
  <si>
    <t>8380158682</t>
  </si>
  <si>
    <t>CH 34 14 97</t>
  </si>
  <si>
    <t>NANA ABDOULAYE</t>
  </si>
  <si>
    <t>9490045610</t>
  </si>
  <si>
    <t>8380158683</t>
  </si>
  <si>
    <t>ADTR 439 AB</t>
  </si>
  <si>
    <t>AHMADOU DABO</t>
  </si>
  <si>
    <t>1380064852</t>
  </si>
  <si>
    <t>9490045608</t>
  </si>
  <si>
    <t>2380097332</t>
  </si>
  <si>
    <t>8380158687</t>
  </si>
  <si>
    <t>7005306609</t>
  </si>
  <si>
    <t>2389507980</t>
  </si>
  <si>
    <t>7005401166</t>
  </si>
  <si>
    <t>2389601477</t>
  </si>
  <si>
    <t>1380064589</t>
  </si>
  <si>
    <t>9490045629</t>
  </si>
  <si>
    <t>2380096923</t>
  </si>
  <si>
    <t>8380157912</t>
  </si>
  <si>
    <t>CE 684 KT</t>
  </si>
  <si>
    <t>TCHINDA TCHIOBOU ERIC</t>
  </si>
  <si>
    <t>9490045635</t>
  </si>
  <si>
    <t>8380157969</t>
  </si>
  <si>
    <t>9490045630</t>
  </si>
  <si>
    <t>8380158161</t>
  </si>
  <si>
    <t>LTTR 727 AV</t>
  </si>
  <si>
    <t>HAMMANWABI HAMMADOU</t>
  </si>
  <si>
    <t>1380064699</t>
  </si>
  <si>
    <t>9490045616</t>
  </si>
  <si>
    <t>2380097087</t>
  </si>
  <si>
    <t>8380158182</t>
  </si>
  <si>
    <t>CETR 961 AC</t>
  </si>
  <si>
    <t>DJIOSSI NGUETSOP ROMALIS</t>
  </si>
  <si>
    <t>1380064812</t>
  </si>
  <si>
    <t>9490045625</t>
  </si>
  <si>
    <t>2380097277</t>
  </si>
  <si>
    <t>8380158519</t>
  </si>
  <si>
    <t>9490045619</t>
  </si>
  <si>
    <t>8380158544</t>
  </si>
  <si>
    <t>1380064845</t>
  </si>
  <si>
    <t>9490045632</t>
  </si>
  <si>
    <t>2380097317</t>
  </si>
  <si>
    <t>8380158597</t>
  </si>
  <si>
    <t>1380064409</t>
  </si>
  <si>
    <t>9490045621</t>
  </si>
  <si>
    <t>2380096578</t>
  </si>
  <si>
    <t>8380158652</t>
  </si>
  <si>
    <t>LTTR 608 AS</t>
  </si>
  <si>
    <t>NANA DJBRILA</t>
  </si>
  <si>
    <t>1380064862</t>
  </si>
  <si>
    <t>9490045615</t>
  </si>
  <si>
    <t>2380097343</t>
  </si>
  <si>
    <t>8380158662</t>
  </si>
  <si>
    <t>1380064869</t>
  </si>
  <si>
    <t>9490045618</t>
  </si>
  <si>
    <t>2380097352</t>
  </si>
  <si>
    <t>8380158663</t>
  </si>
  <si>
    <t>1380064847</t>
  </si>
  <si>
    <t>9490045613</t>
  </si>
  <si>
    <t>2380097319</t>
  </si>
  <si>
    <t>8380158672</t>
  </si>
  <si>
    <t>0001037092</t>
  </si>
  <si>
    <t>NIETCHO FIRMIN</t>
  </si>
  <si>
    <t>sales to ngasop</t>
  </si>
  <si>
    <t>1380064872</t>
  </si>
  <si>
    <t>9490045622</t>
  </si>
  <si>
    <t>2380097357</t>
  </si>
  <si>
    <t>8380158676</t>
  </si>
  <si>
    <t>1380064876</t>
  </si>
  <si>
    <t>9490045611</t>
  </si>
  <si>
    <t>2380097361</t>
  </si>
  <si>
    <t>8380158677</t>
  </si>
  <si>
    <t>1380064880</t>
  </si>
  <si>
    <t>9490045614</t>
  </si>
  <si>
    <t>2380097365</t>
  </si>
  <si>
    <t>8380158689</t>
  </si>
  <si>
    <t>1380064878</t>
  </si>
  <si>
    <t>9490045628</t>
  </si>
  <si>
    <t>2380097363</t>
  </si>
  <si>
    <t>8380158710</t>
  </si>
  <si>
    <t>DJEUKOU NGUETCHUE</t>
  </si>
  <si>
    <t>1380064882</t>
  </si>
  <si>
    <t>9490045617</t>
  </si>
  <si>
    <t>2380097367</t>
  </si>
  <si>
    <t>8380158712</t>
  </si>
  <si>
    <t>MEKEM ELVIS</t>
  </si>
  <si>
    <t>9490045637</t>
  </si>
  <si>
    <t>8380158716</t>
  </si>
  <si>
    <t>9490045634</t>
  </si>
  <si>
    <t>8380158717</t>
  </si>
  <si>
    <t>DJOUMLAKO GUILLAUME</t>
  </si>
  <si>
    <t>9490045626</t>
  </si>
  <si>
    <t>8380158718</t>
  </si>
  <si>
    <t>9490045620</t>
  </si>
  <si>
    <t>8380158719</t>
  </si>
  <si>
    <t>CE 416 KL</t>
  </si>
  <si>
    <t>WEGOUM CONSTANTIN</t>
  </si>
  <si>
    <t>9490045633</t>
  </si>
  <si>
    <t>8380158720</t>
  </si>
  <si>
    <t>CE 577 JN</t>
  </si>
  <si>
    <t>FOMEKONG TCHINDA ROMARIC</t>
  </si>
  <si>
    <t>9490045623</t>
  </si>
  <si>
    <t>8380158721</t>
  </si>
  <si>
    <t>NJOTUNYI SALIFU</t>
  </si>
  <si>
    <t>1380064840</t>
  </si>
  <si>
    <t>9490045638</t>
  </si>
  <si>
    <t>2380097312</t>
  </si>
  <si>
    <t>8380158722</t>
  </si>
  <si>
    <t>0001034318</t>
  </si>
  <si>
    <t>KUETE ROMEO BERTRAND</t>
  </si>
  <si>
    <t>9490045624</t>
  </si>
  <si>
    <t>8380158739</t>
  </si>
  <si>
    <t>1380064896</t>
  </si>
  <si>
    <t>9490045636</t>
  </si>
  <si>
    <t>2380097390</t>
  </si>
  <si>
    <t>8380158743</t>
  </si>
  <si>
    <t>1380064890</t>
  </si>
  <si>
    <t>9490045631</t>
  </si>
  <si>
    <t>2380097375</t>
  </si>
  <si>
    <t>8380158751</t>
  </si>
  <si>
    <t>9490045627</t>
  </si>
  <si>
    <t>8380158755</t>
  </si>
  <si>
    <t>1380064912</t>
  </si>
  <si>
    <t>9490045639</t>
  </si>
  <si>
    <t>2380097416</t>
  </si>
  <si>
    <t>8380158772</t>
  </si>
  <si>
    <t>LT 848 IZ</t>
  </si>
  <si>
    <t>TAFOPI NYMTSA</t>
  </si>
  <si>
    <t>7005306610</t>
  </si>
  <si>
    <t>2389507981</t>
  </si>
  <si>
    <t>7005306611</t>
  </si>
  <si>
    <t>2389507982</t>
  </si>
  <si>
    <t>7005401167</t>
  </si>
  <si>
    <t>2389601478</t>
  </si>
  <si>
    <t>7005401168</t>
  </si>
  <si>
    <t>2389601479</t>
  </si>
  <si>
    <t>7005401169</t>
  </si>
  <si>
    <t>2389601480</t>
  </si>
  <si>
    <t>7005401170</t>
  </si>
  <si>
    <t>2389601481</t>
  </si>
  <si>
    <t>7005401171</t>
  </si>
  <si>
    <t>2389601482</t>
  </si>
  <si>
    <t>7005401172</t>
  </si>
  <si>
    <t>2389601484</t>
  </si>
  <si>
    <t>7005401173</t>
  </si>
  <si>
    <t>2389601485</t>
  </si>
  <si>
    <t>7005401174</t>
  </si>
  <si>
    <t>2389601486</t>
  </si>
  <si>
    <t>7005401175</t>
  </si>
  <si>
    <t>2389601487</t>
  </si>
  <si>
    <t>7005401176</t>
  </si>
  <si>
    <t>2389601488</t>
  </si>
  <si>
    <t>9490045646</t>
  </si>
  <si>
    <t>8380158164</t>
  </si>
  <si>
    <t>ESTR 760 AA</t>
  </si>
  <si>
    <t>MOHAMADOU BACHIROU</t>
  </si>
  <si>
    <t>1380064833</t>
  </si>
  <si>
    <t>9490045644</t>
  </si>
  <si>
    <t>2380097303</t>
  </si>
  <si>
    <t>8380158732</t>
  </si>
  <si>
    <t>MBOGNINB TATANG RENE</t>
  </si>
  <si>
    <t>1380064898</t>
  </si>
  <si>
    <t>9490045641</t>
  </si>
  <si>
    <t>2380097392</t>
  </si>
  <si>
    <t>8380158744</t>
  </si>
  <si>
    <t>BABILA EMMANUEL</t>
  </si>
  <si>
    <t>9490045642</t>
  </si>
  <si>
    <t>8380158745</t>
  </si>
  <si>
    <t>1380064900</t>
  </si>
  <si>
    <t>9490045643</t>
  </si>
  <si>
    <t>2380097394</t>
  </si>
  <si>
    <t>8380158749</t>
  </si>
  <si>
    <t>9490045645</t>
  </si>
  <si>
    <t>8380158756</t>
  </si>
  <si>
    <t>1380064902</t>
  </si>
  <si>
    <t>9490045640</t>
  </si>
  <si>
    <t>2380097396</t>
  </si>
  <si>
    <t>8380158758</t>
  </si>
  <si>
    <t>8380158759</t>
  </si>
  <si>
    <t>1380064904</t>
  </si>
  <si>
    <t>9490045647</t>
  </si>
  <si>
    <t>2380097398</t>
  </si>
  <si>
    <t>8380158762</t>
  </si>
  <si>
    <t>0001105845</t>
  </si>
  <si>
    <t>EBESSA TSOUNGUI AVARIST</t>
  </si>
  <si>
    <t>SALES TO EBESSA</t>
  </si>
  <si>
    <t>1380064901</t>
  </si>
  <si>
    <t>9490045656</t>
  </si>
  <si>
    <t>2380097395</t>
  </si>
  <si>
    <t>8380158764</t>
  </si>
  <si>
    <t>1380064907</t>
  </si>
  <si>
    <t>9490045652</t>
  </si>
  <si>
    <t>2380097406</t>
  </si>
  <si>
    <t>8380158766</t>
  </si>
  <si>
    <t>LTTR 425 AS</t>
  </si>
  <si>
    <t>1380064870</t>
  </si>
  <si>
    <t>9490045650</t>
  </si>
  <si>
    <t>2380097353</t>
  </si>
  <si>
    <t>8380158768</t>
  </si>
  <si>
    <t>AWAH CHRISTIAN</t>
  </si>
  <si>
    <t>9490045649</t>
  </si>
  <si>
    <t>8380158775</t>
  </si>
  <si>
    <t>1380064830</t>
  </si>
  <si>
    <t>9490045651</t>
  </si>
  <si>
    <t>2380097300</t>
  </si>
  <si>
    <t>8380158784</t>
  </si>
  <si>
    <t>ESSIMI DIEUDONNE</t>
  </si>
  <si>
    <t>9490045653</t>
  </si>
  <si>
    <t>8380158785</t>
  </si>
  <si>
    <t>1380064922</t>
  </si>
  <si>
    <t>9490045657</t>
  </si>
  <si>
    <t>2380097429</t>
  </si>
  <si>
    <t>8380158787</t>
  </si>
  <si>
    <t>IDRISSOU OUSMANOU</t>
  </si>
  <si>
    <t>1380064926</t>
  </si>
  <si>
    <t>9490045663</t>
  </si>
  <si>
    <t>2380097433</t>
  </si>
  <si>
    <t>8380158794</t>
  </si>
  <si>
    <t>1380064925</t>
  </si>
  <si>
    <t>9490045648</t>
  </si>
  <si>
    <t>2380097432</t>
  </si>
  <si>
    <t>8380158795</t>
  </si>
  <si>
    <t>9490045666</t>
  </si>
  <si>
    <t>8380158796</t>
  </si>
  <si>
    <t>1380064937</t>
  </si>
  <si>
    <t>9490045662</t>
  </si>
  <si>
    <t>2380097461</t>
  </si>
  <si>
    <t>8380158816</t>
  </si>
  <si>
    <t>OU 656 AS</t>
  </si>
  <si>
    <t>YMETA RODRIGUE BIDIAS</t>
  </si>
  <si>
    <t>1380064939</t>
  </si>
  <si>
    <t>9490045658</t>
  </si>
  <si>
    <t>2380097463</t>
  </si>
  <si>
    <t>8380158827</t>
  </si>
  <si>
    <t>TSAPI DJATIO ARNAUD</t>
  </si>
  <si>
    <t>1380064943</t>
  </si>
  <si>
    <t>9490045660</t>
  </si>
  <si>
    <t>2380097468</t>
  </si>
  <si>
    <t>8380158840</t>
  </si>
  <si>
    <t>1400000630</t>
  </si>
  <si>
    <t>9490045661</t>
  </si>
  <si>
    <t>8380158841</t>
  </si>
  <si>
    <t>9490045659</t>
  </si>
  <si>
    <t>8380158842</t>
  </si>
  <si>
    <t>8380158843</t>
  </si>
  <si>
    <t>9490045664</t>
  </si>
  <si>
    <t>8380158844</t>
  </si>
  <si>
    <t>LT 128 KV</t>
  </si>
  <si>
    <t>TCHINDA TEUZEM GUY MARCEL</t>
  </si>
  <si>
    <t>8380158845</t>
  </si>
  <si>
    <t>1380064936</t>
  </si>
  <si>
    <t>9490045654</t>
  </si>
  <si>
    <t>2380097460</t>
  </si>
  <si>
    <t>8380158849</t>
  </si>
  <si>
    <t>1380064946</t>
  </si>
  <si>
    <t>9490045665</t>
  </si>
  <si>
    <t>2380097476</t>
  </si>
  <si>
    <t>8380158869</t>
  </si>
  <si>
    <t>FOZING LUC BEAU TEMPS</t>
  </si>
  <si>
    <t>1400000659/658</t>
  </si>
  <si>
    <t>9490045655</t>
  </si>
  <si>
    <t>8380158874</t>
  </si>
  <si>
    <t>9490045680</t>
  </si>
  <si>
    <t>8380157972</t>
  </si>
  <si>
    <t>LTTR 281 AV</t>
  </si>
  <si>
    <t>DOKO DANIEL</t>
  </si>
  <si>
    <t>1380064865</t>
  </si>
  <si>
    <t>9490045667</t>
  </si>
  <si>
    <t>2380097348</t>
  </si>
  <si>
    <t>8380158723</t>
  </si>
  <si>
    <t>TCHIO LUCAS INMOCENT</t>
  </si>
  <si>
    <t>1400000535+Pending</t>
  </si>
  <si>
    <t>1380064863</t>
  </si>
  <si>
    <t>9490045668</t>
  </si>
  <si>
    <t>2380097344</t>
  </si>
  <si>
    <t>8380158725</t>
  </si>
  <si>
    <t>1400000534</t>
  </si>
  <si>
    <t>1380064897</t>
  </si>
  <si>
    <t>9490045672</t>
  </si>
  <si>
    <t>2380097391</t>
  </si>
  <si>
    <t>8380158740</t>
  </si>
  <si>
    <t>ENTR 438 AA</t>
  </si>
  <si>
    <t>ABDOUL NASSER YAOUBA</t>
  </si>
  <si>
    <t>1380060177</t>
  </si>
  <si>
    <t>9490045669</t>
  </si>
  <si>
    <t>2380088541</t>
  </si>
  <si>
    <t>8380158856</t>
  </si>
  <si>
    <t>1400008324/8397/8398</t>
  </si>
  <si>
    <t>9490045681</t>
  </si>
  <si>
    <t>8380158859</t>
  </si>
  <si>
    <t>1380064917</t>
  </si>
  <si>
    <t>9490045682</t>
  </si>
  <si>
    <t>2380097422</t>
  </si>
  <si>
    <t>1400011211-REG. TAGUEMFO</t>
  </si>
  <si>
    <t>9490045673</t>
  </si>
  <si>
    <t>8380158870</t>
  </si>
  <si>
    <t>NYAMJUO GHANGHA GILBERT</t>
  </si>
  <si>
    <t>1380064949</t>
  </si>
  <si>
    <t>9490045671</t>
  </si>
  <si>
    <t>2380097481</t>
  </si>
  <si>
    <t>8380158871</t>
  </si>
  <si>
    <t>9490045670</t>
  </si>
  <si>
    <t>8380158899</t>
  </si>
  <si>
    <t>9490045678</t>
  </si>
  <si>
    <t>8380158900</t>
  </si>
  <si>
    <t>9490045674</t>
  </si>
  <si>
    <t>8380158901</t>
  </si>
  <si>
    <t>1380064962</t>
  </si>
  <si>
    <t>9490045685</t>
  </si>
  <si>
    <t>2380097497</t>
  </si>
  <si>
    <t>8380158920</t>
  </si>
  <si>
    <t>LTTR 088 AH</t>
  </si>
  <si>
    <t>AHMADOU LIMAN</t>
  </si>
  <si>
    <t>9490045679</t>
  </si>
  <si>
    <t>8380158921</t>
  </si>
  <si>
    <t>NOTR 367 AA</t>
  </si>
  <si>
    <t>NASSOUROU HAMADOU</t>
  </si>
  <si>
    <t>9490045677</t>
  </si>
  <si>
    <t>8380158922</t>
  </si>
  <si>
    <t>LTTR 309 AS</t>
  </si>
  <si>
    <t>SADICK MUHAMMED SABOH</t>
  </si>
  <si>
    <t>9490045675</t>
  </si>
  <si>
    <t>8380158923</t>
  </si>
  <si>
    <t>MAMOUDOU MOUSSA</t>
  </si>
  <si>
    <t>9490045676</t>
  </si>
  <si>
    <t>8380158924</t>
  </si>
  <si>
    <t>LTTR 899 AI</t>
  </si>
  <si>
    <t>YAOUBA ABDOUL RAHMAN</t>
  </si>
  <si>
    <t>9490045683</t>
  </si>
  <si>
    <t>8380158930</t>
  </si>
  <si>
    <t>9490045695</t>
  </si>
  <si>
    <t>8380157980</t>
  </si>
  <si>
    <t>CE 259 JR</t>
  </si>
  <si>
    <t>GIEUNANG ALBERT ROGER</t>
  </si>
  <si>
    <t>1380064881</t>
  </si>
  <si>
    <t>9490045709</t>
  </si>
  <si>
    <t>2380097366</t>
  </si>
  <si>
    <t>8380158688</t>
  </si>
  <si>
    <t>0001098629</t>
  </si>
  <si>
    <t>LTTR 180 AH</t>
  </si>
  <si>
    <t>IBRAHIM MOHAMADOU</t>
  </si>
  <si>
    <t>9490045686</t>
  </si>
  <si>
    <t>8380158767</t>
  </si>
  <si>
    <t>ADTR 036 AC</t>
  </si>
  <si>
    <t>ISMAILA BABBA</t>
  </si>
  <si>
    <t>9490045717</t>
  </si>
  <si>
    <t>8380158786</t>
  </si>
  <si>
    <t>CHU KANBA JUDE</t>
  </si>
  <si>
    <t>9490045704</t>
  </si>
  <si>
    <t>8380158788</t>
  </si>
  <si>
    <t>ABOUBAKAR MOUSSA</t>
  </si>
  <si>
    <t>1380064928</t>
  </si>
  <si>
    <t>9490045691</t>
  </si>
  <si>
    <t>2380097442</t>
  </si>
  <si>
    <t>8380158835</t>
  </si>
  <si>
    <t>DEPI</t>
  </si>
  <si>
    <t>1380064935</t>
  </si>
  <si>
    <t>9490045701</t>
  </si>
  <si>
    <t>2380097459</t>
  </si>
  <si>
    <t>8380158838</t>
  </si>
  <si>
    <t>0001033708</t>
  </si>
  <si>
    <t>LTTR 811 AT</t>
  </si>
  <si>
    <t>1400000623</t>
  </si>
  <si>
    <t>1380064934</t>
  </si>
  <si>
    <t>9490045700</t>
  </si>
  <si>
    <t>2380097458</t>
  </si>
  <si>
    <t>8380158861</t>
  </si>
  <si>
    <t>1400000622</t>
  </si>
  <si>
    <t>1380064948</t>
  </si>
  <si>
    <t>9490045699</t>
  </si>
  <si>
    <t>2380097480</t>
  </si>
  <si>
    <t>8380158868</t>
  </si>
  <si>
    <t>1400000634</t>
  </si>
  <si>
    <t>1380064950</t>
  </si>
  <si>
    <t>9490045693</t>
  </si>
  <si>
    <t>2380097482</t>
  </si>
  <si>
    <t>8380158876</t>
  </si>
  <si>
    <t>MOSSY FOKOU JOJO</t>
  </si>
  <si>
    <t>1380064961</t>
  </si>
  <si>
    <t>9490045694</t>
  </si>
  <si>
    <t>2380097496</t>
  </si>
  <si>
    <t>8380158925</t>
  </si>
  <si>
    <t>LTTR 536 AM</t>
  </si>
  <si>
    <t>SOULEYMANOU ABOUBAKAR</t>
  </si>
  <si>
    <t>1380064903</t>
  </si>
  <si>
    <t>9490045689</t>
  </si>
  <si>
    <t>2380097397</t>
  </si>
  <si>
    <t>8380158929</t>
  </si>
  <si>
    <t>0001045290</t>
  </si>
  <si>
    <t>LONGSI NDAGHAA</t>
  </si>
  <si>
    <t>TCHEUTCHOUA STEVEN</t>
  </si>
  <si>
    <t>1380064933</t>
  </si>
  <si>
    <t>9490045702</t>
  </si>
  <si>
    <t>2380097457</t>
  </si>
  <si>
    <t>8380158931</t>
  </si>
  <si>
    <t>1400000621</t>
  </si>
  <si>
    <t>1380064959</t>
  </si>
  <si>
    <t>9490045706</t>
  </si>
  <si>
    <t>2380097491</t>
  </si>
  <si>
    <t>8380158932</t>
  </si>
  <si>
    <t>1400000647</t>
  </si>
  <si>
    <t>1380064965</t>
  </si>
  <si>
    <t>9490045690</t>
  </si>
  <si>
    <t>2380097501</t>
  </si>
  <si>
    <t>8380158933</t>
  </si>
  <si>
    <t>1380064964</t>
  </si>
  <si>
    <t>9490045692</t>
  </si>
  <si>
    <t>2380097500</t>
  </si>
  <si>
    <t>8380158934</t>
  </si>
  <si>
    <t>TATSINKOU KANKEU JORES</t>
  </si>
  <si>
    <t>1380064967</t>
  </si>
  <si>
    <t>9490045703</t>
  </si>
  <si>
    <t>2380097503</t>
  </si>
  <si>
    <t>8380158944</t>
  </si>
  <si>
    <t>9490045711</t>
  </si>
  <si>
    <t>8380158958</t>
  </si>
  <si>
    <t>ESTR  762 AA</t>
  </si>
  <si>
    <t>BOUBA ALHADJI AHMADOU</t>
  </si>
  <si>
    <t>1380064978</t>
  </si>
  <si>
    <t>9490045688</t>
  </si>
  <si>
    <t>2380097520</t>
  </si>
  <si>
    <t>8380158959</t>
  </si>
  <si>
    <t>1380064966</t>
  </si>
  <si>
    <t>9490045684</t>
  </si>
  <si>
    <t>2380097502</t>
  </si>
  <si>
    <t>8380158960</t>
  </si>
  <si>
    <t>FAI HADDISON MBULI</t>
  </si>
  <si>
    <t>1380064954</t>
  </si>
  <si>
    <t>9490045687</t>
  </si>
  <si>
    <t>2380097487</t>
  </si>
  <si>
    <t>8380158962</t>
  </si>
  <si>
    <t>1380064981</t>
  </si>
  <si>
    <t>9490045696</t>
  </si>
  <si>
    <t>2380097523</t>
  </si>
  <si>
    <t>8380158963</t>
  </si>
  <si>
    <t>TATSINKOU KAKEU JORES</t>
  </si>
  <si>
    <t>1380064982</t>
  </si>
  <si>
    <t>9490045698</t>
  </si>
  <si>
    <t>2380097524</t>
  </si>
  <si>
    <t>8380158965</t>
  </si>
  <si>
    <t>1380064984</t>
  </si>
  <si>
    <t>9490045697</t>
  </si>
  <si>
    <t>2380097526</t>
  </si>
  <si>
    <t>8380158966</t>
  </si>
  <si>
    <t>8380158967</t>
  </si>
  <si>
    <t>9490045708</t>
  </si>
  <si>
    <t>8380158973</t>
  </si>
  <si>
    <t>1380064972</t>
  </si>
  <si>
    <t>9490045710</t>
  </si>
  <si>
    <t>2380097510</t>
  </si>
  <si>
    <t>8380158974</t>
  </si>
  <si>
    <t>0001076077</t>
  </si>
  <si>
    <t>LT 397 JZ</t>
  </si>
  <si>
    <t>NKEMCHOP ROLAND TAGEH</t>
  </si>
  <si>
    <t>1380064990</t>
  </si>
  <si>
    <t>9490045705</t>
  </si>
  <si>
    <t>2380097532</t>
  </si>
  <si>
    <t>8380158975</t>
  </si>
  <si>
    <t>1380064994</t>
  </si>
  <si>
    <t>9490045707</t>
  </si>
  <si>
    <t>2380097536</t>
  </si>
  <si>
    <t>8380158979</t>
  </si>
  <si>
    <t>1380064993</t>
  </si>
  <si>
    <t>9490045712</t>
  </si>
  <si>
    <t>2380097535</t>
  </si>
  <si>
    <t>8380158980</t>
  </si>
  <si>
    <t>1380064992</t>
  </si>
  <si>
    <t>9490045713</t>
  </si>
  <si>
    <t>2380097534</t>
  </si>
  <si>
    <t>8380158982</t>
  </si>
  <si>
    <t>9490045714</t>
  </si>
  <si>
    <t>8380158983</t>
  </si>
  <si>
    <t>MR TCHOUNACK ANGILBERT</t>
  </si>
  <si>
    <t>9490045716</t>
  </si>
  <si>
    <t>8380157970</t>
  </si>
  <si>
    <t>7004700902</t>
  </si>
  <si>
    <t>8380158374</t>
  </si>
  <si>
    <t>LTTR 350 AU</t>
  </si>
  <si>
    <t>POKASSA LAMANJE</t>
  </si>
  <si>
    <t>9490045731</t>
  </si>
  <si>
    <t>9490045734</t>
  </si>
  <si>
    <t>9490045733</t>
  </si>
  <si>
    <t>8380158741</t>
  </si>
  <si>
    <t>LTTR 630 AS</t>
  </si>
  <si>
    <t>SOULEYMANOU DJELAIN</t>
  </si>
  <si>
    <t>1380064899</t>
  </si>
  <si>
    <t>9490045721</t>
  </si>
  <si>
    <t>2380097393</t>
  </si>
  <si>
    <t>8380158757</t>
  </si>
  <si>
    <t>1380064979</t>
  </si>
  <si>
    <t>9490045720</t>
  </si>
  <si>
    <t>2380097521</t>
  </si>
  <si>
    <t>8380158961</t>
  </si>
  <si>
    <t>BESINGI KINNGSLEY MOSIMA</t>
  </si>
  <si>
    <t>1380064985</t>
  </si>
  <si>
    <t>9490045719</t>
  </si>
  <si>
    <t>2380097527</t>
  </si>
  <si>
    <t>8380158968</t>
  </si>
  <si>
    <t>LTTR 164 AT</t>
  </si>
  <si>
    <t>MOUHAMADOU</t>
  </si>
  <si>
    <t>9490045729</t>
  </si>
  <si>
    <t>8380158969</t>
  </si>
  <si>
    <t>LTTR 729 AU</t>
  </si>
  <si>
    <t>IBRAHIMA OUSMAN</t>
  </si>
  <si>
    <t>1380064986</t>
  </si>
  <si>
    <t>9490045723</t>
  </si>
  <si>
    <t>2380097528</t>
  </si>
  <si>
    <t>8380158971</t>
  </si>
  <si>
    <t>8380158972</t>
  </si>
  <si>
    <t>1380064983</t>
  </si>
  <si>
    <t>9490045722</t>
  </si>
  <si>
    <t>2380097525</t>
  </si>
  <si>
    <t>8380158976</t>
  </si>
  <si>
    <t>0001026460</t>
  </si>
  <si>
    <t>1380064991</t>
  </si>
  <si>
    <t>9490045715</t>
  </si>
  <si>
    <t>2380097533</t>
  </si>
  <si>
    <t>8380158977</t>
  </si>
  <si>
    <t>9490045728</t>
  </si>
  <si>
    <t>8380158984</t>
  </si>
  <si>
    <t>8380158985</t>
  </si>
  <si>
    <t>9490045730</t>
  </si>
  <si>
    <t>8380158986</t>
  </si>
  <si>
    <t>LTTR 686 AR</t>
  </si>
  <si>
    <t>MR HAMADOU YOUGOUDA</t>
  </si>
  <si>
    <t>9490045725</t>
  </si>
  <si>
    <t>8380158987</t>
  </si>
  <si>
    <t>CE 454 JU</t>
  </si>
  <si>
    <t>TANEFO HARNO</t>
  </si>
  <si>
    <t>9490045727</t>
  </si>
  <si>
    <t>8380158988</t>
  </si>
  <si>
    <t>ZAKATYAU</t>
  </si>
  <si>
    <t>9490045726</t>
  </si>
  <si>
    <t>8380158989</t>
  </si>
  <si>
    <t>LTTR 430 AP</t>
  </si>
  <si>
    <t>HASSANS</t>
  </si>
  <si>
    <t>8380158990</t>
  </si>
  <si>
    <t>LTTR 281 AR</t>
  </si>
  <si>
    <t>ABDOULAZIZ</t>
  </si>
  <si>
    <t>8380158991</t>
  </si>
  <si>
    <t>NOTR 600 AA</t>
  </si>
  <si>
    <t>9490045718</t>
  </si>
  <si>
    <t>8380158993</t>
  </si>
  <si>
    <t>1380064942</t>
  </si>
  <si>
    <t>9490045724</t>
  </si>
  <si>
    <t>2380097467</t>
  </si>
  <si>
    <t>8380158998</t>
  </si>
  <si>
    <t>1380064969</t>
  </si>
  <si>
    <t>9490045732</t>
  </si>
  <si>
    <t>2380097505</t>
  </si>
  <si>
    <t>8380158999</t>
  </si>
  <si>
    <t>0001098832</t>
  </si>
  <si>
    <t>STE MIMOSA SARL</t>
  </si>
  <si>
    <t>RUSSIAN MILLING WHEAT 12.5%</t>
  </si>
  <si>
    <t>MIMOSA TRUCKS</t>
  </si>
  <si>
    <t>MIMOSA DRIVER</t>
  </si>
  <si>
    <t>MIMOSA</t>
  </si>
  <si>
    <t>RUSSIAN WHEAT SALES TO MIMOSA</t>
  </si>
  <si>
    <t>9490045753</t>
  </si>
  <si>
    <t>8380157973</t>
  </si>
  <si>
    <t>CETR 364 AE</t>
  </si>
  <si>
    <t>SANDIO NZOUDJOU ALAIN</t>
  </si>
  <si>
    <t>1380064916</t>
  </si>
  <si>
    <t>9490045746</t>
  </si>
  <si>
    <t>2380097421</t>
  </si>
  <si>
    <t>8380158803</t>
  </si>
  <si>
    <t>9490045739</t>
  </si>
  <si>
    <t>8380158935</t>
  </si>
  <si>
    <t>1380064987</t>
  </si>
  <si>
    <t>9490045747</t>
  </si>
  <si>
    <t>2380097529</t>
  </si>
  <si>
    <t>8380158970</t>
  </si>
  <si>
    <t>9490045735</t>
  </si>
  <si>
    <t>8380158992</t>
  </si>
  <si>
    <t>ADTR 374 AB</t>
  </si>
  <si>
    <t>IYA HALIDOU</t>
  </si>
  <si>
    <t>1380064980</t>
  </si>
  <si>
    <t>9490045738</t>
  </si>
  <si>
    <t>2380097522</t>
  </si>
  <si>
    <t>8380158995</t>
  </si>
  <si>
    <t>YEMATA ROMARIC ANDRE</t>
  </si>
  <si>
    <t>1400000671</t>
  </si>
  <si>
    <t>1380064952</t>
  </si>
  <si>
    <t>9490045736</t>
  </si>
  <si>
    <t>2380097485</t>
  </si>
  <si>
    <t>8380158996</t>
  </si>
  <si>
    <t>1380064997</t>
  </si>
  <si>
    <t>9490045742</t>
  </si>
  <si>
    <t>2380097539</t>
  </si>
  <si>
    <t>8380158997</t>
  </si>
  <si>
    <t>LTTR 173 AV</t>
  </si>
  <si>
    <t>SOUNGUI ABAKAR</t>
  </si>
  <si>
    <t>1380064996</t>
  </si>
  <si>
    <t>9490045757</t>
  </si>
  <si>
    <t>2380097538</t>
  </si>
  <si>
    <t>8380159001</t>
  </si>
  <si>
    <t>FOZING LUC BEAUTEMPS</t>
  </si>
  <si>
    <t>1400000690</t>
  </si>
  <si>
    <t>9490045737</t>
  </si>
  <si>
    <t>8380159009</t>
  </si>
  <si>
    <t>9490045761</t>
  </si>
  <si>
    <t>8380159011</t>
  </si>
  <si>
    <t>FOPA BERNARD DJEUTA</t>
  </si>
  <si>
    <t>9490045759</t>
  </si>
  <si>
    <t>8380159012</t>
  </si>
  <si>
    <t>1380064995</t>
  </si>
  <si>
    <t>9490045740</t>
  </si>
  <si>
    <t>2380097537</t>
  </si>
  <si>
    <t>8380159014</t>
  </si>
  <si>
    <t>MOUHAMADOY HASSAN</t>
  </si>
  <si>
    <t>1380064998</t>
  </si>
  <si>
    <t>9490045741</t>
  </si>
  <si>
    <t>2380097540</t>
  </si>
  <si>
    <t>8380159018</t>
  </si>
  <si>
    <t>MBOGNING TATANG RENE ARMEL</t>
  </si>
  <si>
    <t>1380065008</t>
  </si>
  <si>
    <t>7004700903</t>
  </si>
  <si>
    <t>2380097563</t>
  </si>
  <si>
    <t>8380159047</t>
  </si>
  <si>
    <t>ADTR 777 AB</t>
  </si>
  <si>
    <t>NANA HAMADJODA</t>
  </si>
  <si>
    <t>7004700904</t>
  </si>
  <si>
    <t>9490045754</t>
  </si>
  <si>
    <t>9490045762</t>
  </si>
  <si>
    <t>9490045763</t>
  </si>
  <si>
    <t>1380065006</t>
  </si>
  <si>
    <t>9490045743</t>
  </si>
  <si>
    <t>2380097561</t>
  </si>
  <si>
    <t>8380159051</t>
  </si>
  <si>
    <t>1380064938</t>
  </si>
  <si>
    <t>9490045745</t>
  </si>
  <si>
    <t>2380097462</t>
  </si>
  <si>
    <t>8380159060</t>
  </si>
  <si>
    <t>1380064885</t>
  </si>
  <si>
    <t>9490045744</t>
  </si>
  <si>
    <t>2380097370</t>
  </si>
  <si>
    <t>8380159067</t>
  </si>
  <si>
    <t>1400000545</t>
  </si>
  <si>
    <t>9490045760</t>
  </si>
  <si>
    <t>8380159068</t>
  </si>
  <si>
    <t>9490045750</t>
  </si>
  <si>
    <t>8380159069</t>
  </si>
  <si>
    <t>1380065011</t>
  </si>
  <si>
    <t>9490045751</t>
  </si>
  <si>
    <t>2380097566</t>
  </si>
  <si>
    <t>8380159070</t>
  </si>
  <si>
    <t>SALES TO TCHOFFO</t>
  </si>
  <si>
    <t>1380065014</t>
  </si>
  <si>
    <t>9490045749</t>
  </si>
  <si>
    <t>2380097569</t>
  </si>
  <si>
    <t>8380159071</t>
  </si>
  <si>
    <t>EKEN TCHOUMSSI VINCENT</t>
  </si>
  <si>
    <t>1380065015</t>
  </si>
  <si>
    <t>9490045755</t>
  </si>
  <si>
    <t>2380097570</t>
  </si>
  <si>
    <t>8380159072</t>
  </si>
  <si>
    <t>LT 495 LH</t>
  </si>
  <si>
    <t>TCHETCHOUA JEAN JULES</t>
  </si>
  <si>
    <t>1380065013</t>
  </si>
  <si>
    <t>9490045748</t>
  </si>
  <si>
    <t>2380097568</t>
  </si>
  <si>
    <t>8380159073</t>
  </si>
  <si>
    <t>CHEDJOU TAKOUKAM OLIVIER</t>
  </si>
  <si>
    <t>9490045752</t>
  </si>
  <si>
    <t>8380159079</t>
  </si>
  <si>
    <t>LTTR 114 AV</t>
  </si>
  <si>
    <t>MUHAMMADOU BASHAR</t>
  </si>
  <si>
    <t>1380065009</t>
  </si>
  <si>
    <t>9490045756</t>
  </si>
  <si>
    <t>2380097564</t>
  </si>
  <si>
    <t>8380159083</t>
  </si>
  <si>
    <t>LT 899 JC</t>
  </si>
  <si>
    <t>1380065021</t>
  </si>
  <si>
    <t>9490045758</t>
  </si>
  <si>
    <t>2380097588</t>
  </si>
  <si>
    <t>8380159086</t>
  </si>
  <si>
    <t>LT 701 KM</t>
  </si>
  <si>
    <t>NGNEMTCHUENG DJOMKAM SAMUEL</t>
  </si>
  <si>
    <t>1380064873</t>
  </si>
  <si>
    <t>9490045766</t>
  </si>
  <si>
    <t>2380097358</t>
  </si>
  <si>
    <t>8380158735</t>
  </si>
  <si>
    <t>1400000554</t>
  </si>
  <si>
    <t>9490045772</t>
  </si>
  <si>
    <t>8380158860</t>
  </si>
  <si>
    <t>9490045765</t>
  </si>
  <si>
    <t>8380158994</t>
  </si>
  <si>
    <t>GOUALEM ARNAUD</t>
  </si>
  <si>
    <t>9490045776</t>
  </si>
  <si>
    <t>8380159066</t>
  </si>
  <si>
    <t>9490045784</t>
  </si>
  <si>
    <t>8380159074</t>
  </si>
  <si>
    <t>LTTR 624 AS</t>
  </si>
  <si>
    <t>MR ABDOUL RAZAK</t>
  </si>
  <si>
    <t>1380064856</t>
  </si>
  <si>
    <t>9490045764</t>
  </si>
  <si>
    <t>2380097336</t>
  </si>
  <si>
    <t>8380159078</t>
  </si>
  <si>
    <t>CH 29 79 42</t>
  </si>
  <si>
    <t>ABOUBAKAR ALIOU</t>
  </si>
  <si>
    <t>1380065022</t>
  </si>
  <si>
    <t>9490045771</t>
  </si>
  <si>
    <t>2380097589</t>
  </si>
  <si>
    <t>8380159096</t>
  </si>
  <si>
    <t>9490045767</t>
  </si>
  <si>
    <t>8380159097</t>
  </si>
  <si>
    <t>LTTR 882 AU</t>
  </si>
  <si>
    <t>SALE UNARU</t>
  </si>
  <si>
    <t>8380159098</t>
  </si>
  <si>
    <t>LTTR 398 AO</t>
  </si>
  <si>
    <t>ABDOUL AZIZ ABOUBAKAR</t>
  </si>
  <si>
    <t>9490045768</t>
  </si>
  <si>
    <t>8380159099</t>
  </si>
  <si>
    <t>LTTR 826 AR</t>
  </si>
  <si>
    <t>MOHAMADOU MOCTAROU</t>
  </si>
  <si>
    <t>9490045769</t>
  </si>
  <si>
    <t>8380159100</t>
  </si>
  <si>
    <t>1380065026</t>
  </si>
  <si>
    <t>9490045783</t>
  </si>
  <si>
    <t>2380097595</t>
  </si>
  <si>
    <t>8380159104</t>
  </si>
  <si>
    <t>1380065023</t>
  </si>
  <si>
    <t>9490045775</t>
  </si>
  <si>
    <t>2380097590</t>
  </si>
  <si>
    <t>8380159111</t>
  </si>
  <si>
    <t>1400000726</t>
  </si>
  <si>
    <t>1380065024</t>
  </si>
  <si>
    <t>9490045770</t>
  </si>
  <si>
    <t>2380097591</t>
  </si>
  <si>
    <t>8380159113</t>
  </si>
  <si>
    <t>LT 339 AO</t>
  </si>
  <si>
    <t>TIFFO NGOUO SIMON</t>
  </si>
  <si>
    <t>1400000702/701</t>
  </si>
  <si>
    <t>1380065007</t>
  </si>
  <si>
    <t>9490045774</t>
  </si>
  <si>
    <t>2380097562</t>
  </si>
  <si>
    <t>8380159117</t>
  </si>
  <si>
    <t>1380065031</t>
  </si>
  <si>
    <t>9490045773</t>
  </si>
  <si>
    <t>2380097602</t>
  </si>
  <si>
    <t>8380159120</t>
  </si>
  <si>
    <t>1380065039</t>
  </si>
  <si>
    <t>9490045779</t>
  </si>
  <si>
    <t>2380097619</t>
  </si>
  <si>
    <t>8380159134</t>
  </si>
  <si>
    <t>100000015721</t>
  </si>
  <si>
    <t>9490045780</t>
  </si>
  <si>
    <t>8380159135</t>
  </si>
  <si>
    <t>CH 74 18 67</t>
  </si>
  <si>
    <t>MOUHAMADOU AWALOU</t>
  </si>
  <si>
    <t>1380065032</t>
  </si>
  <si>
    <t>9490045777</t>
  </si>
  <si>
    <t>2380097603</t>
  </si>
  <si>
    <t>8380159136</t>
  </si>
  <si>
    <t>1380065040</t>
  </si>
  <si>
    <t>9490045778</t>
  </si>
  <si>
    <t>2380097620</t>
  </si>
  <si>
    <t>8380159143</t>
  </si>
  <si>
    <t>9490045786</t>
  </si>
  <si>
    <t>8380159147</t>
  </si>
  <si>
    <t>NWTR 348 AA</t>
  </si>
  <si>
    <t>MR TAPEFO LEONARD</t>
  </si>
  <si>
    <t>9490045787</t>
  </si>
  <si>
    <t>8380159148</t>
  </si>
  <si>
    <t>1380065041</t>
  </si>
  <si>
    <t>9490045785</t>
  </si>
  <si>
    <t>2380097621</t>
  </si>
  <si>
    <t>8380159150</t>
  </si>
  <si>
    <t>9490045788</t>
  </si>
  <si>
    <t>8380159151</t>
  </si>
  <si>
    <t>CH 00 83 38</t>
  </si>
  <si>
    <t>MR TENENG STANDLY LONGFI</t>
  </si>
  <si>
    <t>1380065036</t>
  </si>
  <si>
    <t>9490045782</t>
  </si>
  <si>
    <t>2380097616</t>
  </si>
  <si>
    <t>8380159152</t>
  </si>
  <si>
    <t>1380065042</t>
  </si>
  <si>
    <t>9490045789</t>
  </si>
  <si>
    <t>2380097622</t>
  </si>
  <si>
    <t>8380159153</t>
  </si>
  <si>
    <t>1380065038</t>
  </si>
  <si>
    <t>9490045790</t>
  </si>
  <si>
    <t>2380097618</t>
  </si>
  <si>
    <t>8380159163</t>
  </si>
  <si>
    <t>MR TABANGANG FELIX</t>
  </si>
  <si>
    <t>1380065051</t>
  </si>
  <si>
    <t>9490045781</t>
  </si>
  <si>
    <t>2380097632</t>
  </si>
  <si>
    <t>8380159164</t>
  </si>
  <si>
    <t>1380064989</t>
  </si>
  <si>
    <t>9490045799</t>
  </si>
  <si>
    <t>2380097531</t>
  </si>
  <si>
    <t>8380158978</t>
  </si>
  <si>
    <t>MR KEABOU KUETE MARCEL</t>
  </si>
  <si>
    <t>1380064988</t>
  </si>
  <si>
    <t>9490045798</t>
  </si>
  <si>
    <t>2380097530</t>
  </si>
  <si>
    <t>8380158981</t>
  </si>
  <si>
    <t>ES 684 AC</t>
  </si>
  <si>
    <t>DJOUMESSI MENOMBA AURELIEN</t>
  </si>
  <si>
    <t>1400000654/676</t>
  </si>
  <si>
    <t>1380065033</t>
  </si>
  <si>
    <t>9490045806</t>
  </si>
  <si>
    <t>2380097604</t>
  </si>
  <si>
    <t>8380159127</t>
  </si>
  <si>
    <t>0001041563</t>
  </si>
  <si>
    <t>MR TATCHAGO FOCHOMJULIO</t>
  </si>
  <si>
    <t>9490045794</t>
  </si>
  <si>
    <t>8380159137</t>
  </si>
  <si>
    <t>9490045815</t>
  </si>
  <si>
    <t>8380159138</t>
  </si>
  <si>
    <t>9490045791</t>
  </si>
  <si>
    <t>8380159140</t>
  </si>
  <si>
    <t>MR EWANE INNOCENT</t>
  </si>
  <si>
    <t>9490045819</t>
  </si>
  <si>
    <t>8380159146</t>
  </si>
  <si>
    <t>ENTR 489 AA</t>
  </si>
  <si>
    <t>BOUKAR ABBA</t>
  </si>
  <si>
    <t>1380065046</t>
  </si>
  <si>
    <t>9490045792</t>
  </si>
  <si>
    <t>2380097626</t>
  </si>
  <si>
    <t>8380159162</t>
  </si>
  <si>
    <t>1380065052</t>
  </si>
  <si>
    <t>9490045818</t>
  </si>
  <si>
    <t>2380097633</t>
  </si>
  <si>
    <t>8380159170</t>
  </si>
  <si>
    <t>MR NGUELE RODRIGUE</t>
  </si>
  <si>
    <t>1380065045</t>
  </si>
  <si>
    <t>9490045802</t>
  </si>
  <si>
    <t>2380097625</t>
  </si>
  <si>
    <t>8380159171</t>
  </si>
  <si>
    <t>LTTTR 604 AK</t>
  </si>
  <si>
    <t>FAKO TENTSO MICHEL BECARD</t>
  </si>
  <si>
    <t>1380065053</t>
  </si>
  <si>
    <t>9490045793</t>
  </si>
  <si>
    <t>2380097634</t>
  </si>
  <si>
    <t>8380159172</t>
  </si>
  <si>
    <t>1380065054</t>
  </si>
  <si>
    <t>9490045795</t>
  </si>
  <si>
    <t>2380097635</t>
  </si>
  <si>
    <t>8380159177</t>
  </si>
  <si>
    <t>MR ABDOURAHMANOU ABBO</t>
  </si>
  <si>
    <t>1380064971</t>
  </si>
  <si>
    <t>9490045796</t>
  </si>
  <si>
    <t>2380097509</t>
  </si>
  <si>
    <t>8380159178</t>
  </si>
  <si>
    <t>1300000006 - SCREENING SALES</t>
  </si>
  <si>
    <t>1380065059</t>
  </si>
  <si>
    <t>9490045821</t>
  </si>
  <si>
    <t>2380097651</t>
  </si>
  <si>
    <t>8380159195</t>
  </si>
  <si>
    <t>ADTR 387 AC</t>
  </si>
  <si>
    <t>9490045822</t>
  </si>
  <si>
    <t>8380159196</t>
  </si>
  <si>
    <t>1380064915</t>
  </si>
  <si>
    <t>9490045797</t>
  </si>
  <si>
    <t>2380097420</t>
  </si>
  <si>
    <t>8380159201</t>
  </si>
  <si>
    <t>1300000000 - RIZWAN</t>
  </si>
  <si>
    <t>1380065028</t>
  </si>
  <si>
    <t>9490045804</t>
  </si>
  <si>
    <t>2380097646</t>
  </si>
  <si>
    <t>8380159214</t>
  </si>
  <si>
    <t>1300000007 - TAKOUDJOU</t>
  </si>
  <si>
    <t>9490045805</t>
  </si>
  <si>
    <t>8380159218</t>
  </si>
  <si>
    <t>1380065066</t>
  </si>
  <si>
    <t>9490045800</t>
  </si>
  <si>
    <t>2380097658</t>
  </si>
  <si>
    <t>8380159219</t>
  </si>
  <si>
    <t>1380065055</t>
  </si>
  <si>
    <t>9490045801</t>
  </si>
  <si>
    <t>2380097636</t>
  </si>
  <si>
    <t>8380159220</t>
  </si>
  <si>
    <t>MOSSY FOKOU JOJO HERVE</t>
  </si>
  <si>
    <t>1380065061</t>
  </si>
  <si>
    <t>9490045803</t>
  </si>
  <si>
    <t>2380097653</t>
  </si>
  <si>
    <t>8380159222</t>
  </si>
  <si>
    <t>1300000009 - SANGONG RUTH</t>
  </si>
  <si>
    <t>1380065067</t>
  </si>
  <si>
    <t>9490045814</t>
  </si>
  <si>
    <t>2380097659</t>
  </si>
  <si>
    <t>8380159224</t>
  </si>
  <si>
    <t>LTTR 151 AP</t>
  </si>
  <si>
    <t>NSANGOU SALIFOU</t>
  </si>
  <si>
    <t>1400000783</t>
  </si>
  <si>
    <t>9490045808</t>
  </si>
  <si>
    <t>8380159225</t>
  </si>
  <si>
    <t>8380159226</t>
  </si>
  <si>
    <t>TCHINDA TEUZEM GUY MERLIN</t>
  </si>
  <si>
    <t>1380065070</t>
  </si>
  <si>
    <t>9490045807</t>
  </si>
  <si>
    <t>2380097669</t>
  </si>
  <si>
    <t>8380159231</t>
  </si>
  <si>
    <t>BANLA MOHAMED</t>
  </si>
  <si>
    <t>1380065072</t>
  </si>
  <si>
    <t>9490045812</t>
  </si>
  <si>
    <t>2380097671</t>
  </si>
  <si>
    <t>8380159247</t>
  </si>
  <si>
    <t>1380065071</t>
  </si>
  <si>
    <t>9490045811</t>
  </si>
  <si>
    <t>2380097670</t>
  </si>
  <si>
    <t>8380159251</t>
  </si>
  <si>
    <t>1380065075</t>
  </si>
  <si>
    <t>9490045813</t>
  </si>
  <si>
    <t>2380097675</t>
  </si>
  <si>
    <t>8380159254</t>
  </si>
  <si>
    <t>1380065073</t>
  </si>
  <si>
    <t>9490045810</t>
  </si>
  <si>
    <t>2380097672</t>
  </si>
  <si>
    <t>8380159255</t>
  </si>
  <si>
    <t>1380065079</t>
  </si>
  <si>
    <t>9490045816</t>
  </si>
  <si>
    <t>2380097687</t>
  </si>
  <si>
    <t>8380159261</t>
  </si>
  <si>
    <t>1380065080</t>
  </si>
  <si>
    <t>9490045809</t>
  </si>
  <si>
    <t>2380097688</t>
  </si>
  <si>
    <t>8380159262</t>
  </si>
  <si>
    <t>9490045817</t>
  </si>
  <si>
    <t>8380159264</t>
  </si>
  <si>
    <t>MR MELI TATANG  IDRISS</t>
  </si>
  <si>
    <t>9490045820</t>
  </si>
  <si>
    <t>8380159269</t>
  </si>
  <si>
    <t>MR NDOUNGUE SEVERIN</t>
  </si>
  <si>
    <t>1380064400</t>
  </si>
  <si>
    <t>9490045824</t>
  </si>
  <si>
    <t>2380096568</t>
  </si>
  <si>
    <t>8380157245</t>
  </si>
  <si>
    <t>M. NDJABOU</t>
  </si>
  <si>
    <t>695 295 088</t>
  </si>
  <si>
    <t>SALES TO RETAIL</t>
  </si>
  <si>
    <t>9490045825</t>
  </si>
  <si>
    <t>8380158655</t>
  </si>
  <si>
    <t>LT 952 KU</t>
  </si>
  <si>
    <t>TOUKAM CLAUDE</t>
  </si>
  <si>
    <t>9490045823</t>
  </si>
  <si>
    <t>8380159125</t>
  </si>
  <si>
    <t>9490045826</t>
  </si>
  <si>
    <t>8380159227</t>
  </si>
  <si>
    <t>LT 617 JU</t>
  </si>
  <si>
    <t>9490045827</t>
  </si>
  <si>
    <t>8380159228</t>
  </si>
  <si>
    <t>1380065065</t>
  </si>
  <si>
    <t>9490045832</t>
  </si>
  <si>
    <t>2380097657</t>
  </si>
  <si>
    <t>8380159229</t>
  </si>
  <si>
    <t>1400000781</t>
  </si>
  <si>
    <t>1380065081</t>
  </si>
  <si>
    <t>9490045828</t>
  </si>
  <si>
    <t>2380097689</t>
  </si>
  <si>
    <t>8380159268</t>
  </si>
  <si>
    <t>9490045830</t>
  </si>
  <si>
    <t>8380159270</t>
  </si>
  <si>
    <t>LTTR 760 AM</t>
  </si>
  <si>
    <t>PIPA JESPA AWA</t>
  </si>
  <si>
    <t>8380159272</t>
  </si>
  <si>
    <t>CH 32 39 49</t>
  </si>
  <si>
    <t>KAMENI MBOUYEU GUY</t>
  </si>
  <si>
    <t>1380065083</t>
  </si>
  <si>
    <t>9490045837</t>
  </si>
  <si>
    <t>2380097691</t>
  </si>
  <si>
    <t>8380159278</t>
  </si>
  <si>
    <t>ADTR 354 AC</t>
  </si>
  <si>
    <t>MOHAMADOU MOUKTAROU</t>
  </si>
  <si>
    <t>9490045841</t>
  </si>
  <si>
    <t>8380159279</t>
  </si>
  <si>
    <t>AHMADOU BADAWIYOU</t>
  </si>
  <si>
    <t>8380159281</t>
  </si>
  <si>
    <t>1380065088</t>
  </si>
  <si>
    <t>9490045829</t>
  </si>
  <si>
    <t>2380097699</t>
  </si>
  <si>
    <t>8380159283</t>
  </si>
  <si>
    <t>1380065092</t>
  </si>
  <si>
    <t>9490045831</t>
  </si>
  <si>
    <t>2380097702</t>
  </si>
  <si>
    <t>8380159284</t>
  </si>
  <si>
    <t>9490045838</t>
  </si>
  <si>
    <t>8380159289</t>
  </si>
  <si>
    <t>1380065062</t>
  </si>
  <si>
    <t>9490045834</t>
  </si>
  <si>
    <t>2380097654</t>
  </si>
  <si>
    <t>8380159320</t>
  </si>
  <si>
    <t>NDJEL BATESKOU  SIMON</t>
  </si>
  <si>
    <t>9490045836</t>
  </si>
  <si>
    <t>8380159321</t>
  </si>
  <si>
    <t>1380065097</t>
  </si>
  <si>
    <t>9490045835</t>
  </si>
  <si>
    <t>2380097710</t>
  </si>
  <si>
    <t>8380159338</t>
  </si>
  <si>
    <t>LT 977 IO</t>
  </si>
  <si>
    <t>KENFACK SIMPLICE HERMAN</t>
  </si>
  <si>
    <t>1400000832</t>
  </si>
  <si>
    <t>9490045833</t>
  </si>
  <si>
    <t>8380159341</t>
  </si>
  <si>
    <t>T 952 KU</t>
  </si>
  <si>
    <t>1380065101</t>
  </si>
  <si>
    <t>9490045839</t>
  </si>
  <si>
    <t>2380097714</t>
  </si>
  <si>
    <t>8380159342</t>
  </si>
  <si>
    <t>HESSANA SALE</t>
  </si>
  <si>
    <t>9490045842</t>
  </si>
  <si>
    <t>8380159343</t>
  </si>
  <si>
    <t>LTTR 745 AV</t>
  </si>
  <si>
    <t>MAMAN HAMATOUKOUR</t>
  </si>
  <si>
    <t>9490045840</t>
  </si>
  <si>
    <t>8380159346</t>
  </si>
  <si>
    <t>BINYAM LONGO JAUVIES</t>
  </si>
  <si>
    <t>9490045862</t>
  </si>
  <si>
    <t>8380158436</t>
  </si>
  <si>
    <t>LTTR 382 AQ</t>
  </si>
  <si>
    <t>MOHAMADOU MOUSTAPHA</t>
  </si>
  <si>
    <t>1380065060</t>
  </si>
  <si>
    <t>9490045843</t>
  </si>
  <si>
    <t>2380097652</t>
  </si>
  <si>
    <t>8380159198</t>
  </si>
  <si>
    <t>9490045849</t>
  </si>
  <si>
    <t>8380159223</t>
  </si>
  <si>
    <t>7004700905</t>
  </si>
  <si>
    <t>8380159230</t>
  </si>
  <si>
    <t>9490045856</t>
  </si>
  <si>
    <t>9490045861</t>
  </si>
  <si>
    <t>1380064842</t>
  </si>
  <si>
    <t>9490045847</t>
  </si>
  <si>
    <t>2380097314</t>
  </si>
  <si>
    <t>8380159232</t>
  </si>
  <si>
    <t>1400000483</t>
  </si>
  <si>
    <t>9490045852</t>
  </si>
  <si>
    <t>8380159282</t>
  </si>
  <si>
    <t>1380065087</t>
  </si>
  <si>
    <t>9490045845</t>
  </si>
  <si>
    <t>2380097698</t>
  </si>
  <si>
    <t>8380159285</t>
  </si>
  <si>
    <t>9490045848</t>
  </si>
  <si>
    <t>8380159290</t>
  </si>
  <si>
    <t>NANA ABDOULKADIRI</t>
  </si>
  <si>
    <t>1380065090</t>
  </si>
  <si>
    <t>9490045851</t>
  </si>
  <si>
    <t>2380097700</t>
  </si>
  <si>
    <t>8380159295</t>
  </si>
  <si>
    <t>LT 376 KB</t>
  </si>
  <si>
    <t>ZANGUE SIMPLICE</t>
  </si>
  <si>
    <t>9490045846</t>
  </si>
  <si>
    <t>8380159322</t>
  </si>
  <si>
    <t>1380065096</t>
  </si>
  <si>
    <t>9490045853</t>
  </si>
  <si>
    <t>2380097708</t>
  </si>
  <si>
    <t>8380159323</t>
  </si>
  <si>
    <t>TCHOUNACK ANGELBERT</t>
  </si>
  <si>
    <t>1380065091</t>
  </si>
  <si>
    <t>9490045854</t>
  </si>
  <si>
    <t>2380097701</t>
  </si>
  <si>
    <t>8380159324</t>
  </si>
  <si>
    <t>NTCHIAMENE SAHA ALAIN</t>
  </si>
  <si>
    <t>1380065094</t>
  </si>
  <si>
    <t>9490045863</t>
  </si>
  <si>
    <t>2380097706</t>
  </si>
  <si>
    <t>8380159328</t>
  </si>
  <si>
    <t>OUSSEIINI MOHAMADOU</t>
  </si>
  <si>
    <t>1380065098</t>
  </si>
  <si>
    <t>9490045860</t>
  </si>
  <si>
    <t>2380097709</t>
  </si>
  <si>
    <t>8380159339</t>
  </si>
  <si>
    <t>9490045844</t>
  </si>
  <si>
    <t>8380159344</t>
  </si>
  <si>
    <t>LTTR 619 AS</t>
  </si>
  <si>
    <t>MUHAMADOU AHMADU KORANO</t>
  </si>
  <si>
    <t>8380159345</t>
  </si>
  <si>
    <t>ADTR 785 AB</t>
  </si>
  <si>
    <t>IYA HAMADOU</t>
  </si>
  <si>
    <t>1380065093</t>
  </si>
  <si>
    <t>9490045850</t>
  </si>
  <si>
    <t>2380097703</t>
  </si>
  <si>
    <t>8380159369</t>
  </si>
  <si>
    <t>1380065104</t>
  </si>
  <si>
    <t>9490045855</t>
  </si>
  <si>
    <t>2380097724</t>
  </si>
  <si>
    <t>8380159389</t>
  </si>
  <si>
    <t>8380159391</t>
  </si>
  <si>
    <t>1380065107</t>
  </si>
  <si>
    <t>9490045858</t>
  </si>
  <si>
    <t>2380097727</t>
  </si>
  <si>
    <t>8380159393</t>
  </si>
  <si>
    <t>1380065117</t>
  </si>
  <si>
    <t>9490045857</t>
  </si>
  <si>
    <t>2380097741</t>
  </si>
  <si>
    <t>8380159404</t>
  </si>
  <si>
    <t>1380065095</t>
  </si>
  <si>
    <t>9490045859</t>
  </si>
  <si>
    <t>2380097707</t>
  </si>
  <si>
    <t>8380159417</t>
  </si>
  <si>
    <t>9490045879</t>
  </si>
  <si>
    <t>8380157979</t>
  </si>
  <si>
    <t>ZEUTSA ALEX BIENVENU</t>
  </si>
  <si>
    <t>1380063947</t>
  </si>
  <si>
    <t>9490045873</t>
  </si>
  <si>
    <t>2380095624</t>
  </si>
  <si>
    <t>8380158651</t>
  </si>
  <si>
    <t>1400013281</t>
  </si>
  <si>
    <t>9490045866</t>
  </si>
  <si>
    <t>8380159327</t>
  </si>
  <si>
    <t>LTTR 465 AU</t>
  </si>
  <si>
    <t>MOHAMADOU MOUTAWAKILOU</t>
  </si>
  <si>
    <t>8380159330</t>
  </si>
  <si>
    <t>LTTR 158 AT</t>
  </si>
  <si>
    <t>KUM KENNETH FUNG</t>
  </si>
  <si>
    <t>8380159331</t>
  </si>
  <si>
    <t>LTTR 649 AV</t>
  </si>
  <si>
    <t>NKWETI PETER</t>
  </si>
  <si>
    <t>9490045867</t>
  </si>
  <si>
    <t>8380159347</t>
  </si>
  <si>
    <t>ADTR 355 AB</t>
  </si>
  <si>
    <t>MOHAMADOU BADAMASSI</t>
  </si>
  <si>
    <t>9490045865</t>
  </si>
  <si>
    <t>8380159351</t>
  </si>
  <si>
    <t>1380065100</t>
  </si>
  <si>
    <t>9490045875</t>
  </si>
  <si>
    <t>2380097713</t>
  </si>
  <si>
    <t>8380159366</t>
  </si>
  <si>
    <t>MR DJIEMENI GABRIEL</t>
  </si>
  <si>
    <t>9490045869</t>
  </si>
  <si>
    <t>8380159371</t>
  </si>
  <si>
    <t>9490045868</t>
  </si>
  <si>
    <t>8380159372</t>
  </si>
  <si>
    <t>LTTR 407 AH</t>
  </si>
  <si>
    <t>ABOUBAKAR GOMBO</t>
  </si>
  <si>
    <t>1380065102</t>
  </si>
  <si>
    <t>9490045870</t>
  </si>
  <si>
    <t>2380097715</t>
  </si>
  <si>
    <t>8380159386</t>
  </si>
  <si>
    <t>MR TADONVOKENG</t>
  </si>
  <si>
    <t>1380065106</t>
  </si>
  <si>
    <t>9490045872</t>
  </si>
  <si>
    <t>2380097726</t>
  </si>
  <si>
    <t>8380159396</t>
  </si>
  <si>
    <t>1380065112</t>
  </si>
  <si>
    <t>9490045878</t>
  </si>
  <si>
    <t>2380097732</t>
  </si>
  <si>
    <t>8380159398</t>
  </si>
  <si>
    <t>KEABOU KUETE MARCEL</t>
  </si>
  <si>
    <t>1380065113</t>
  </si>
  <si>
    <t>9490045877</t>
  </si>
  <si>
    <t>2380097733</t>
  </si>
  <si>
    <t>8380159399</t>
  </si>
  <si>
    <t>ABDOURAHMANOU ABBO</t>
  </si>
  <si>
    <t>1380065114</t>
  </si>
  <si>
    <t>9490045876</t>
  </si>
  <si>
    <t>2380097734</t>
  </si>
  <si>
    <t>8380159400</t>
  </si>
  <si>
    <t>1380065110</t>
  </si>
  <si>
    <t>9490045884</t>
  </si>
  <si>
    <t>2380097730</t>
  </si>
  <si>
    <t>8380159401</t>
  </si>
  <si>
    <t>1380065116</t>
  </si>
  <si>
    <t>9490045871</t>
  </si>
  <si>
    <t>2380097740</t>
  </si>
  <si>
    <t>8380159402</t>
  </si>
  <si>
    <t>1400000856</t>
  </si>
  <si>
    <t>9490045874</t>
  </si>
  <si>
    <t>8380159405</t>
  </si>
  <si>
    <t>NW 282 BJ</t>
  </si>
  <si>
    <t>1380065119</t>
  </si>
  <si>
    <t>9490045864</t>
  </si>
  <si>
    <t>2380097743</t>
  </si>
  <si>
    <t>8380159406</t>
  </si>
  <si>
    <t>1380065111</t>
  </si>
  <si>
    <t>9490045883</t>
  </si>
  <si>
    <t>2380097731</t>
  </si>
  <si>
    <t>8380159408</t>
  </si>
  <si>
    <t>MR RAYA MOUMI THOMAS</t>
  </si>
  <si>
    <t>1380065109</t>
  </si>
  <si>
    <t>9490045886</t>
  </si>
  <si>
    <t>2380097729</t>
  </si>
  <si>
    <t>8380159419</t>
  </si>
  <si>
    <t>MRVMBONING TATANG RENE</t>
  </si>
  <si>
    <t>9490045882</t>
  </si>
  <si>
    <t>8380159423</t>
  </si>
  <si>
    <t>1380065129</t>
  </si>
  <si>
    <t>9490045881</t>
  </si>
  <si>
    <t>2380097753</t>
  </si>
  <si>
    <t>8380159424</t>
  </si>
  <si>
    <t>LTTR 545 AS</t>
  </si>
  <si>
    <t>OUSMANOU ABBA</t>
  </si>
  <si>
    <t>9490045885</t>
  </si>
  <si>
    <t>8380159425</t>
  </si>
  <si>
    <t>8380159428</t>
  </si>
  <si>
    <t>ADTR 117 AC</t>
  </si>
  <si>
    <t>YAYA ADAMOU</t>
  </si>
  <si>
    <t>9490045887</t>
  </si>
  <si>
    <t>8380159429</t>
  </si>
  <si>
    <t>1380065127</t>
  </si>
  <si>
    <t>9490045888</t>
  </si>
  <si>
    <t>2380097751</t>
  </si>
  <si>
    <t>8380159430</t>
  </si>
  <si>
    <t>1380065130</t>
  </si>
  <si>
    <t>9490045880</t>
  </si>
  <si>
    <t>2380097754</t>
  </si>
  <si>
    <t>8380159432</t>
  </si>
  <si>
    <t>LTTR 527 AT</t>
  </si>
  <si>
    <t>BEKONO EBONG</t>
  </si>
  <si>
    <t>1380065044</t>
  </si>
  <si>
    <t>9490045893</t>
  </si>
  <si>
    <t>2380097624</t>
  </si>
  <si>
    <t>8380159200</t>
  </si>
  <si>
    <t>9490045891</t>
  </si>
  <si>
    <t>8380159394</t>
  </si>
  <si>
    <t>9490045892</t>
  </si>
  <si>
    <t>8380159403</t>
  </si>
  <si>
    <t>CH 82 85 30</t>
  </si>
  <si>
    <t>9490045901</t>
  </si>
  <si>
    <t>8380159427</t>
  </si>
  <si>
    <t>9490045909</t>
  </si>
  <si>
    <t>8380159431</t>
  </si>
  <si>
    <t>MOHAMADOU AOUAL</t>
  </si>
  <si>
    <t>9490045911</t>
  </si>
  <si>
    <t>8380159436</t>
  </si>
  <si>
    <t>LTTR 017 AU</t>
  </si>
  <si>
    <t>1380065126</t>
  </si>
  <si>
    <t>9490045896</t>
  </si>
  <si>
    <t>2380097750</t>
  </si>
  <si>
    <t>8380159437</t>
  </si>
  <si>
    <t>1380065132</t>
  </si>
  <si>
    <t>9490045895</t>
  </si>
  <si>
    <t>2380097756</t>
  </si>
  <si>
    <t>8380159438</t>
  </si>
  <si>
    <t>1380065133</t>
  </si>
  <si>
    <t>9490045894</t>
  </si>
  <si>
    <t>2380097757</t>
  </si>
  <si>
    <t>8380159439</t>
  </si>
  <si>
    <t>1380065124</t>
  </si>
  <si>
    <t>9490045904</t>
  </si>
  <si>
    <t>2380097748</t>
  </si>
  <si>
    <t>8380159440</t>
  </si>
  <si>
    <t>MR TCHEUTCHOUA JEAN JULES</t>
  </si>
  <si>
    <t>1380065128</t>
  </si>
  <si>
    <t>9490045889</t>
  </si>
  <si>
    <t>2380097752</t>
  </si>
  <si>
    <t>8380159441</t>
  </si>
  <si>
    <t>LT 630 AY</t>
  </si>
  <si>
    <t>9490045890</t>
  </si>
  <si>
    <t>8380159442</t>
  </si>
  <si>
    <t>NW 075 AS</t>
  </si>
  <si>
    <t>WIRBA LINUS SHIYLA</t>
  </si>
  <si>
    <t>1380065134</t>
  </si>
  <si>
    <t>9490045899</t>
  </si>
  <si>
    <t>2380097758</t>
  </si>
  <si>
    <t>8380159444</t>
  </si>
  <si>
    <t>9490045900</t>
  </si>
  <si>
    <t>8380159445</t>
  </si>
  <si>
    <t>1380065136</t>
  </si>
  <si>
    <t>9490045898</t>
  </si>
  <si>
    <t>2380097760</t>
  </si>
  <si>
    <t>8380159448</t>
  </si>
  <si>
    <t>MR MEUMTANE NAMAKONG OLYVIE</t>
  </si>
  <si>
    <t>1400000873 / 892</t>
  </si>
  <si>
    <t>1380065135</t>
  </si>
  <si>
    <t>9490045907</t>
  </si>
  <si>
    <t>2380097759</t>
  </si>
  <si>
    <t>8380159449</t>
  </si>
  <si>
    <t>CE 289 LF</t>
  </si>
  <si>
    <t>MR KANA TCHINDA SEKALIEH</t>
  </si>
  <si>
    <t>1400000890</t>
  </si>
  <si>
    <t>9490045902</t>
  </si>
  <si>
    <t>8380159450</t>
  </si>
  <si>
    <t>9490045897</t>
  </si>
  <si>
    <t>8380159451</t>
  </si>
  <si>
    <t>9490045905</t>
  </si>
  <si>
    <t>8380159452</t>
  </si>
  <si>
    <t>1380065137</t>
  </si>
  <si>
    <t>9490045908</t>
  </si>
  <si>
    <t>2380097761</t>
  </si>
  <si>
    <t>8380159455</t>
  </si>
  <si>
    <t>OU 477 BA</t>
  </si>
  <si>
    <t>YEMELE CHARLES HUBERT</t>
  </si>
  <si>
    <t>1400000877</t>
  </si>
  <si>
    <t>9490045903</t>
  </si>
  <si>
    <t>8380159456</t>
  </si>
  <si>
    <t>LT 085 KQ</t>
  </si>
  <si>
    <t>MR TIOKANG TADA NELSON</t>
  </si>
  <si>
    <t>1380065140</t>
  </si>
  <si>
    <t>9490045910</t>
  </si>
  <si>
    <t>2380097764</t>
  </si>
  <si>
    <t>8380159457</t>
  </si>
  <si>
    <t>1380065141</t>
  </si>
  <si>
    <t>9490045906</t>
  </si>
  <si>
    <t>2380097765</t>
  </si>
  <si>
    <t>8380159458</t>
  </si>
  <si>
    <t>LT 259 AN</t>
  </si>
  <si>
    <t>TONYE TONYYE PAUL</t>
  </si>
  <si>
    <t>550K OF 29.01.22 TO POST</t>
  </si>
  <si>
    <t>7005306612</t>
  </si>
  <si>
    <t>2389507983</t>
  </si>
  <si>
    <t>7005306613</t>
  </si>
  <si>
    <t>2389507986</t>
  </si>
  <si>
    <t>7005306614</t>
  </si>
  <si>
    <t>2389507987</t>
  </si>
  <si>
    <t>7005401177</t>
  </si>
  <si>
    <t>2389601489</t>
  </si>
  <si>
    <t>7005401178</t>
  </si>
  <si>
    <t>2389601490</t>
  </si>
  <si>
    <t>7005401179</t>
  </si>
  <si>
    <t>2389601491</t>
  </si>
  <si>
    <t>7005401180</t>
  </si>
  <si>
    <t>2389601492</t>
  </si>
  <si>
    <t>9490045924</t>
  </si>
  <si>
    <t>8380159274</t>
  </si>
  <si>
    <t>MBUNYA CELESTINE</t>
  </si>
  <si>
    <t>9490045925</t>
  </si>
  <si>
    <t>8380159276</t>
  </si>
  <si>
    <t>1380065105</t>
  </si>
  <si>
    <t>9490045922</t>
  </si>
  <si>
    <t>2380097725</t>
  </si>
  <si>
    <t>8380159392</t>
  </si>
  <si>
    <t>9490045933</t>
  </si>
  <si>
    <t>8380159426</t>
  </si>
  <si>
    <t>LTTR 052 AW</t>
  </si>
  <si>
    <t>YAHYA SALE</t>
  </si>
  <si>
    <t>9490045917</t>
  </si>
  <si>
    <t>8380159433</t>
  </si>
  <si>
    <t>9490045913</t>
  </si>
  <si>
    <t>8380159434</t>
  </si>
  <si>
    <t>9490045912</t>
  </si>
  <si>
    <t>8380159435</t>
  </si>
  <si>
    <t>1380065131</t>
  </si>
  <si>
    <t>9490045914</t>
  </si>
  <si>
    <t>2380097755</t>
  </si>
  <si>
    <t>8380159443</t>
  </si>
  <si>
    <t>0001034471</t>
  </si>
  <si>
    <t>UNION BOULANGERIE DE L'OUEST</t>
  </si>
  <si>
    <t>COSMOS NKE</t>
  </si>
  <si>
    <t>SALES TO UBO</t>
  </si>
  <si>
    <t>1380065125</t>
  </si>
  <si>
    <t>9490045920</t>
  </si>
  <si>
    <t>2380097749</t>
  </si>
  <si>
    <t>8380159446</t>
  </si>
  <si>
    <t>9490045934</t>
  </si>
  <si>
    <t>8380159453</t>
  </si>
  <si>
    <t>9490045939</t>
  </si>
  <si>
    <t>8380159454</t>
  </si>
  <si>
    <t>1380065143</t>
  </si>
  <si>
    <t>9490045916</t>
  </si>
  <si>
    <t>2380097767</t>
  </si>
  <si>
    <t>8380159459</t>
  </si>
  <si>
    <t>MR HAMADOU HAMINOU</t>
  </si>
  <si>
    <t>1380065142</t>
  </si>
  <si>
    <t>9490045915</t>
  </si>
  <si>
    <t>2380097766</t>
  </si>
  <si>
    <t>8380159460</t>
  </si>
  <si>
    <t>1380065139</t>
  </si>
  <si>
    <t>9490045918</t>
  </si>
  <si>
    <t>2380097763</t>
  </si>
  <si>
    <t>8380159461</t>
  </si>
  <si>
    <t>9490045921</t>
  </si>
  <si>
    <t>8380159462</t>
  </si>
  <si>
    <t>LTTR 717 AT</t>
  </si>
  <si>
    <t>ABBA AHMADOU</t>
  </si>
  <si>
    <t>1380065122</t>
  </si>
  <si>
    <t>9490045919</t>
  </si>
  <si>
    <t>2380097746</t>
  </si>
  <si>
    <t>8380159463</t>
  </si>
  <si>
    <t>1380065148</t>
  </si>
  <si>
    <t>9490045932</t>
  </si>
  <si>
    <t>2380097772</t>
  </si>
  <si>
    <t>8380159472</t>
  </si>
  <si>
    <t>1380065151</t>
  </si>
  <si>
    <t>9490045923</t>
  </si>
  <si>
    <t>2380097777</t>
  </si>
  <si>
    <t>8380159477</t>
  </si>
  <si>
    <t>1380065152</t>
  </si>
  <si>
    <t>9490045929</t>
  </si>
  <si>
    <t>2380097778</t>
  </si>
  <si>
    <t>8380159478</t>
  </si>
  <si>
    <t>BANLA MOHAMED NYUYFONE</t>
  </si>
  <si>
    <t>8380159480</t>
  </si>
  <si>
    <t>9490045926</t>
  </si>
  <si>
    <t>8380159482</t>
  </si>
  <si>
    <t>1380065154</t>
  </si>
  <si>
    <t>9490045945</t>
  </si>
  <si>
    <t>2380097780</t>
  </si>
  <si>
    <t>8380159486</t>
  </si>
  <si>
    <t>1380065155</t>
  </si>
  <si>
    <t>9490045927</t>
  </si>
  <si>
    <t>2380097781</t>
  </si>
  <si>
    <t>8380159490</t>
  </si>
  <si>
    <t>SALES TO EXCLUSIVE</t>
  </si>
  <si>
    <t>1380065160</t>
  </si>
  <si>
    <t>9490045930</t>
  </si>
  <si>
    <t>2380097787</t>
  </si>
  <si>
    <t>8380159491</t>
  </si>
  <si>
    <t>1380065159</t>
  </si>
  <si>
    <t>9490045928</t>
  </si>
  <si>
    <t>2380097786</t>
  </si>
  <si>
    <t>8380159494</t>
  </si>
  <si>
    <t>1380065161</t>
  </si>
  <si>
    <t>9490045936</t>
  </si>
  <si>
    <t>2380097788</t>
  </si>
  <si>
    <t>8380159495</t>
  </si>
  <si>
    <t>LTTR 774 AG</t>
  </si>
  <si>
    <t>NGOUMBA FARIKOU</t>
  </si>
  <si>
    <t>1400000914</t>
  </si>
  <si>
    <t>1380065144</t>
  </si>
  <si>
    <t>9490045931</t>
  </si>
  <si>
    <t>2380097785</t>
  </si>
  <si>
    <t>8380159496</t>
  </si>
  <si>
    <t>0001107324</t>
  </si>
  <si>
    <t>FEUKOU KOUGANG RICHARD</t>
  </si>
  <si>
    <t>SALES TO FEUKOUO</t>
  </si>
  <si>
    <t>1380065163</t>
  </si>
  <si>
    <t>9490045935</t>
  </si>
  <si>
    <t>2380097790</t>
  </si>
  <si>
    <t>8380159497</t>
  </si>
  <si>
    <t>LT 647 BX</t>
  </si>
  <si>
    <t>MEFENYA EUTROPE</t>
  </si>
  <si>
    <t>8380159498</t>
  </si>
  <si>
    <t>1380065170</t>
  </si>
  <si>
    <t>9490045937</t>
  </si>
  <si>
    <t>2380097800</t>
  </si>
  <si>
    <t>8380159505</t>
  </si>
  <si>
    <t>SALES ZEPOL</t>
  </si>
  <si>
    <t>1380065165</t>
  </si>
  <si>
    <t>9490045940</t>
  </si>
  <si>
    <t>2380097794</t>
  </si>
  <si>
    <t>8380159506</t>
  </si>
  <si>
    <t>1380065162</t>
  </si>
  <si>
    <t>9490045942</t>
  </si>
  <si>
    <t>2380097789</t>
  </si>
  <si>
    <t>8380159508</t>
  </si>
  <si>
    <t>Oct/Nov/Dec 21-Free bags LTT BAK CH</t>
  </si>
  <si>
    <t>8380159509</t>
  </si>
  <si>
    <t>9490045943</t>
  </si>
  <si>
    <t>8380159510</t>
  </si>
  <si>
    <t>8380159511</t>
  </si>
  <si>
    <t>1380065172</t>
  </si>
  <si>
    <t>9490045944</t>
  </si>
  <si>
    <t>2380097802</t>
  </si>
  <si>
    <t>8380159512</t>
  </si>
  <si>
    <t>1380065173</t>
  </si>
  <si>
    <t>9490045946</t>
  </si>
  <si>
    <t>2380097803</t>
  </si>
  <si>
    <t>8380159514</t>
  </si>
  <si>
    <t>1380065157</t>
  </si>
  <si>
    <t>9490045938</t>
  </si>
  <si>
    <t>2380097783</t>
  </si>
  <si>
    <t>8380159518</t>
  </si>
  <si>
    <t>1380065138</t>
  </si>
  <si>
    <t>9490045941</t>
  </si>
  <si>
    <t>2380097762</t>
  </si>
  <si>
    <t>8380159521</t>
  </si>
  <si>
    <t>1380065179</t>
  </si>
  <si>
    <t>9490045947</t>
  </si>
  <si>
    <t>2380097819</t>
  </si>
  <si>
    <t>8380159522</t>
  </si>
  <si>
    <t>9490045949</t>
  </si>
  <si>
    <t>8380159523</t>
  </si>
  <si>
    <t>1380065177</t>
  </si>
  <si>
    <t>9490045948</t>
  </si>
  <si>
    <t>2380097816</t>
  </si>
  <si>
    <t>8380159524</t>
  </si>
  <si>
    <t>0001037173</t>
  </si>
  <si>
    <t>1380065202</t>
  </si>
  <si>
    <t>9490045957</t>
  </si>
  <si>
    <t>2380097861</t>
  </si>
  <si>
    <t>8380159566</t>
  </si>
  <si>
    <t>COMP BM PROMO 2021 - CENTER</t>
  </si>
  <si>
    <t>1380065203</t>
  </si>
  <si>
    <t>9490045958</t>
  </si>
  <si>
    <t>2380097862</t>
  </si>
  <si>
    <t>8380159577</t>
  </si>
  <si>
    <t>Cumulative loss in transit FGY1</t>
  </si>
  <si>
    <t>Customer</t>
  </si>
  <si>
    <t>Region</t>
  </si>
  <si>
    <t>RSM Name</t>
  </si>
  <si>
    <t>Ville</t>
  </si>
  <si>
    <t>Activité</t>
  </si>
  <si>
    <t>ALHADJI MAMA</t>
  </si>
  <si>
    <t>NLEMBE JOSEPH</t>
  </si>
  <si>
    <t>KUMBA</t>
  </si>
  <si>
    <t>DISTRIBUTEUR</t>
  </si>
  <si>
    <t>KAMDJO MADELEINE</t>
  </si>
  <si>
    <t>NKAKMENI BERNARD</t>
  </si>
  <si>
    <t>DOUALA</t>
  </si>
  <si>
    <t>BAKERY</t>
  </si>
  <si>
    <t>DIMODI EPSE EDIMO</t>
  </si>
  <si>
    <t>BOULANGERIE DU RAIL</t>
  </si>
  <si>
    <t>BOULANGERIE SAWA DOULA</t>
  </si>
  <si>
    <t>EMMA MUYUKA</t>
  </si>
  <si>
    <t>MUYUKA</t>
  </si>
  <si>
    <t>STE ALL DIST. SARL</t>
  </si>
  <si>
    <t>ISSA BELO</t>
  </si>
  <si>
    <t>MALANGUE</t>
  </si>
  <si>
    <t>WOWO ANDRE</t>
  </si>
  <si>
    <t>MONKAM</t>
  </si>
  <si>
    <t>TAUBIOU PAUL</t>
  </si>
  <si>
    <t>BP DOGPASSI</t>
  </si>
  <si>
    <t>EMMANU</t>
  </si>
  <si>
    <t>BP FANNY</t>
  </si>
  <si>
    <t>SOB JEROME</t>
  </si>
  <si>
    <t>SODIPAC</t>
  </si>
  <si>
    <t>MPK EDÉA</t>
  </si>
  <si>
    <t>TENDONGZE NCHANI ARNOLD</t>
  </si>
  <si>
    <t>BUEA</t>
  </si>
  <si>
    <t>MADE PRUDENCE</t>
  </si>
  <si>
    <t>SAMBA DIALLO</t>
  </si>
  <si>
    <t>BP SANTA MARIA</t>
  </si>
  <si>
    <t>SOBOCO SARL</t>
  </si>
  <si>
    <t>CAN SARL</t>
  </si>
  <si>
    <t>SEE JEAN MARTIN</t>
  </si>
  <si>
    <t>STE PLANETE TRADE</t>
  </si>
  <si>
    <t>KEGNE JEAN BLAISE</t>
  </si>
  <si>
    <t>TALLA MAURICE</t>
  </si>
  <si>
    <t>TEDOM</t>
  </si>
  <si>
    <t>TSAPI ELISABETH</t>
  </si>
  <si>
    <t>ACROPOLE</t>
  </si>
  <si>
    <t>BENYOMO PAULIN</t>
  </si>
  <si>
    <t>YAOUNDÉ</t>
  </si>
  <si>
    <t>BP SELECTE</t>
  </si>
  <si>
    <t>DADA EKOUNOU</t>
  </si>
  <si>
    <t>HENRI ET FRÈRES</t>
  </si>
  <si>
    <t>MAMY JACKA</t>
  </si>
  <si>
    <t>OUMBE</t>
  </si>
  <si>
    <t>SELATCHI SIMEON</t>
  </si>
  <si>
    <t>TATSA KENE THIERY</t>
  </si>
  <si>
    <t>TCHASSEM</t>
  </si>
  <si>
    <t>SIKATI SIMPLICE LEDOUX</t>
  </si>
  <si>
    <t>OUMAROU BELLO</t>
  </si>
  <si>
    <t>BERTOUA</t>
  </si>
  <si>
    <t>HAMADOU HAMIDOU</t>
  </si>
  <si>
    <t>FOGOUN MESSACK</t>
  </si>
  <si>
    <t>HAMANDJODA</t>
  </si>
  <si>
    <t>SOCROPRAL</t>
  </si>
  <si>
    <t>YAKOUBA JACQUES</t>
  </si>
  <si>
    <t>DOMGHA JEAN PAUL</t>
  </si>
  <si>
    <t>ETS MONT CAMEROON</t>
  </si>
  <si>
    <t>BACHIROU GAROU</t>
  </si>
  <si>
    <t>NGAOUNDÉRÉ</t>
  </si>
  <si>
    <t>BP HELOU</t>
  </si>
  <si>
    <t>EHMAT HAROUNA</t>
  </si>
  <si>
    <t>ALHADJI DJAORO</t>
  </si>
  <si>
    <t>MOHAMADOU ABBO</t>
  </si>
  <si>
    <t>MOHAMADOU SALI</t>
  </si>
  <si>
    <t>OUMAROU BOUBA</t>
  </si>
  <si>
    <t>GAROUA</t>
  </si>
  <si>
    <t>MME JACKY</t>
  </si>
  <si>
    <t>MBOUPA CHOUGO FLAURETTE</t>
  </si>
  <si>
    <t>BOUBAKARI BELLO</t>
  </si>
  <si>
    <t>MAROUA</t>
  </si>
  <si>
    <t>NFOR WEPNGONG SUNDAY</t>
  </si>
  <si>
    <t>YAYA BELLO</t>
  </si>
  <si>
    <t>AHMATOM</t>
  </si>
  <si>
    <t>KOUSSERI</t>
  </si>
  <si>
    <t>ADAM ISSEINE</t>
  </si>
  <si>
    <t>BRAHIM ADRAMAN</t>
  </si>
  <si>
    <t>BEST WORD BUSINESS</t>
  </si>
  <si>
    <t>BAFOUSSAM</t>
  </si>
  <si>
    <t>COLLINS</t>
  </si>
  <si>
    <t>DSCHANG</t>
  </si>
  <si>
    <t>EKO</t>
  </si>
  <si>
    <t>MAGBA</t>
  </si>
  <si>
    <t>ERBEMA</t>
  </si>
  <si>
    <t>FOUMBOT</t>
  </si>
  <si>
    <t>NDOMBOU NDOMBOU</t>
  </si>
  <si>
    <t>BAGANGTÉ</t>
  </si>
  <si>
    <t>INTRACO</t>
  </si>
  <si>
    <t>BAMENDA</t>
  </si>
  <si>
    <t>MME MELONG</t>
  </si>
  <si>
    <t>TOYA LEON</t>
  </si>
  <si>
    <t>BANDJOUN</t>
  </si>
  <si>
    <t>SAKAM</t>
  </si>
  <si>
    <t>SODIPAL</t>
  </si>
  <si>
    <t>BAFANG</t>
  </si>
  <si>
    <t>SOPAL</t>
  </si>
  <si>
    <t>TSIMO ROMUALD</t>
  </si>
  <si>
    <t>MAKEMKENG SIDONIE</t>
  </si>
  <si>
    <t>NANA ALAIN</t>
  </si>
  <si>
    <t>BRAN</t>
  </si>
  <si>
    <t>TEBEU ACHILLE</t>
  </si>
  <si>
    <t>SONFACK LEJANI JUDEX</t>
  </si>
  <si>
    <t>KUATE POUOKAM DAVID</t>
  </si>
  <si>
    <t>MADJUKO(MAO CAMEROUN)</t>
  </si>
  <si>
    <t>NOUEBISSI JEAN DAVID</t>
  </si>
  <si>
    <t>MBOUO TASSIA ISAAC</t>
  </si>
  <si>
    <t>MELONG</t>
  </si>
  <si>
    <t>TCHUENO</t>
  </si>
  <si>
    <t>TALLA KAMDEM BLAISE</t>
  </si>
  <si>
    <t>SOTAM SARL</t>
  </si>
  <si>
    <t>ETS BOULANGERI PATISSERIE</t>
  </si>
  <si>
    <t>TCHEPNDA BLAISE</t>
  </si>
  <si>
    <t>MOUINTSEYI TCHOUAYA HUGUE</t>
  </si>
  <si>
    <t>NDOMBOU NDOMBOU JANVIER</t>
  </si>
  <si>
    <t>BABA JOSEPH MBITZNUI</t>
  </si>
  <si>
    <t>SALI NGOURA BOUBA</t>
  </si>
  <si>
    <t>NGUETSOP ISABELLE LAURE</t>
  </si>
  <si>
    <t>ELEVAGE MADIESSE-FILS</t>
  </si>
  <si>
    <t>AMADOU BOUBAKARI</t>
  </si>
  <si>
    <t>OUMAROU SANDA</t>
  </si>
  <si>
    <t>GIC BOMONO BOMONO POUR L'ELEVAGE</t>
  </si>
  <si>
    <t>LEBA ENDOUGOU JUSPIN</t>
  </si>
  <si>
    <t>NONKAM CELESTIN</t>
  </si>
  <si>
    <t>TCHIENGOUA BABETTE ELIANE</t>
  </si>
  <si>
    <t>PEWHITEDJI LAURENT</t>
  </si>
  <si>
    <t>MBOUDA</t>
  </si>
  <si>
    <t>NEW FOODS CO SARL</t>
  </si>
  <si>
    <t>INDUSTRIE</t>
  </si>
  <si>
    <t>STE SADOU HOLDING SARL</t>
  </si>
  <si>
    <t>MOHAMADOU BABA</t>
  </si>
  <si>
    <t>YAOUNDE</t>
  </si>
  <si>
    <t>OUMAROU AOUDOU BELLO</t>
  </si>
  <si>
    <t>IBRAHIM BICHARA</t>
  </si>
  <si>
    <t>MORTAR BOUBAKARY</t>
  </si>
  <si>
    <t>ABISSO ISA</t>
  </si>
  <si>
    <t>TSOBO YVES</t>
  </si>
  <si>
    <t>MUONDOU</t>
  </si>
  <si>
    <t>ABDOUL KARIMOU</t>
  </si>
  <si>
    <t>BANYO</t>
  </si>
  <si>
    <t>PRESTATION REUNIS CAM SARL</t>
  </si>
  <si>
    <t>MAHAMAT NOUR AHAMAT</t>
  </si>
  <si>
    <t>BISCUITERIE SAMUEL FOYOU</t>
  </si>
  <si>
    <t>NEANDONG NOAH MANDEHO</t>
  </si>
  <si>
    <t>SODJEU ALEXANDRE</t>
  </si>
  <si>
    <t>MBIELEU MBOUO EDOUARD</t>
  </si>
  <si>
    <t>NKONGSAMBA</t>
  </si>
  <si>
    <t>HASAN</t>
  </si>
  <si>
    <t>HAMAN AHMADOU</t>
  </si>
  <si>
    <t>ZEEKEOWN STANLEY</t>
  </si>
  <si>
    <t>DIAVARA SUPERMARKET SARL</t>
  </si>
  <si>
    <t>KRIBI</t>
  </si>
  <si>
    <t>ABDOUL KARIM</t>
  </si>
  <si>
    <t>STE YAYA SARL</t>
  </si>
  <si>
    <t>7GGIT SOLUTIONS</t>
  </si>
  <si>
    <t>GOLDEN FLOUR COMPANY</t>
  </si>
  <si>
    <t>LE POINT HABILLE</t>
  </si>
  <si>
    <t>SALES PROMOTION</t>
  </si>
  <si>
    <t>CAMAROES SARL</t>
  </si>
  <si>
    <t>STE COOP FTBB</t>
  </si>
  <si>
    <t>STE PETIT JEAN SARL</t>
  </si>
  <si>
    <t>EDEA</t>
  </si>
  <si>
    <t>TOUCHA BERNADETTE</t>
  </si>
  <si>
    <t>SOCOPAL T-TP CARL</t>
  </si>
  <si>
    <t>FAKO BAKERY</t>
  </si>
  <si>
    <t>LIMBE</t>
  </si>
  <si>
    <t>SOUFYANOU GONI(ETS WALI)</t>
  </si>
  <si>
    <t>CAMEROON FOOD SPACE COMPA</t>
  </si>
  <si>
    <t>ENONE EPOH</t>
  </si>
  <si>
    <t>NDELIEO MBOUO PAULIN</t>
  </si>
  <si>
    <t>OUMAROU OUSSUMANOU</t>
  </si>
  <si>
    <t>STE DES CEREALES DU CAMEROUN</t>
  </si>
  <si>
    <t>MILL</t>
  </si>
  <si>
    <t>BP LA BRETONNE</t>
  </si>
  <si>
    <t>LITTORAL -DOUALA</t>
  </si>
  <si>
    <t>BP LE BIEN EST BIEN</t>
  </si>
  <si>
    <t>EBOLOWA</t>
  </si>
  <si>
    <t>ERIC THEGA KUM</t>
  </si>
  <si>
    <t>SOCIETE MAISON Z SARL</t>
  </si>
  <si>
    <t>MUTENGENE</t>
  </si>
  <si>
    <t>NAFACK CELESTIN</t>
  </si>
  <si>
    <t>ADOUM ALI</t>
  </si>
  <si>
    <t>NGAOUNDERE</t>
  </si>
  <si>
    <t>FOKOU FOBERB</t>
  </si>
  <si>
    <t>INTERNATIONAL TRADING LINK</t>
  </si>
  <si>
    <t>BOUANGERIE LA CONFIANCE</t>
  </si>
  <si>
    <t>TIANI ONGUENE</t>
  </si>
  <si>
    <t>NGO NKOYOCK HELENE</t>
  </si>
  <si>
    <t>ORDINKEMMA MBA</t>
  </si>
  <si>
    <t>DIPEUA JEAN RODRIGUE</t>
  </si>
  <si>
    <t>KAYO HENRI</t>
  </si>
  <si>
    <t>STE ECO MARCHE</t>
  </si>
  <si>
    <t>NZALIE FOTSO JEAN MARIE</t>
  </si>
  <si>
    <t>ZENITHE INSURANCE</t>
  </si>
  <si>
    <t>POUKONE ABDOU</t>
  </si>
  <si>
    <t>KAMDJIN NGANOU VALERY</t>
  </si>
  <si>
    <t>ECOMARCHE SA</t>
  </si>
  <si>
    <t>CAMEROON FOOD INDUSTRY</t>
  </si>
  <si>
    <t>MR BAKER CO LTD</t>
  </si>
  <si>
    <t>FOMENE TIWA</t>
  </si>
  <si>
    <t>YABE ISSAH</t>
  </si>
  <si>
    <t>KOUTABA</t>
  </si>
  <si>
    <t>STE NINZEGA SARL</t>
  </si>
  <si>
    <t>STE DE PRESTA DE SOESCO</t>
  </si>
  <si>
    <t>KAMGAING KAMDEM JEAN BERNARD</t>
  </si>
  <si>
    <t>NDAM AROUNA</t>
  </si>
  <si>
    <t>FOUMBAN</t>
  </si>
  <si>
    <t>GROUPE FRANKYE SARL</t>
  </si>
  <si>
    <t>TCHIFFO GUY GEORGES</t>
  </si>
  <si>
    <t>CARREFOUR LOGISTIQUE SA</t>
  </si>
  <si>
    <t>NJEI FORBI LOUIS TEBI</t>
  </si>
  <si>
    <t>MOLYKO</t>
  </si>
  <si>
    <t>THE BUNCH CO LIMITED</t>
  </si>
  <si>
    <t>ANDANFUNG EMMMANUEL ASONG</t>
  </si>
  <si>
    <t>NFOR WEBGONG SUNDAY 2</t>
  </si>
  <si>
    <t>CHIA GRACE CHAH</t>
  </si>
  <si>
    <t>NKONSAMBA</t>
  </si>
  <si>
    <t>IBRAHIMA DJOUBAIROU HAMADOU</t>
  </si>
  <si>
    <t>STE CONGAWALL SARL</t>
  </si>
  <si>
    <t>GIC ASSOCIATION DES ELEVEURS ET AGRICULTURE DU LITTORAL</t>
  </si>
  <si>
    <t>ETS SAHEL BUSINESS</t>
  </si>
  <si>
    <t>STE DANAH TRADING CAM SAR</t>
  </si>
  <si>
    <t>EKECHUKWU  TIMOTHY CHOZOB</t>
  </si>
  <si>
    <t>EKONDO TITI</t>
  </si>
  <si>
    <t>SOCIETE COMPLEXE LA KORRA</t>
  </si>
  <si>
    <t>KAMGAING KMDEM JEAN BERNARD</t>
  </si>
  <si>
    <t>SAGEL NEGOCE SARL</t>
  </si>
  <si>
    <t>BOULANGERIE PATISS CINQ E</t>
  </si>
  <si>
    <t>FEUNE SOFEU OLIVIER</t>
  </si>
  <si>
    <t>FEUSSI GEORGE DUAMEL</t>
  </si>
  <si>
    <t>YIMGUE LUCAS</t>
  </si>
  <si>
    <t>HASSANA AMADOU</t>
  </si>
  <si>
    <t>NDENGUE EPSE MANDENGUE</t>
  </si>
  <si>
    <t>PEMBOURA JOUHERETOU</t>
  </si>
  <si>
    <t>SOBGOU FRANCOIS</t>
  </si>
  <si>
    <t>DSHANG</t>
  </si>
  <si>
    <t>KUEKA</t>
  </si>
  <si>
    <t>JOUNGAING ODILE</t>
  </si>
  <si>
    <t>STE S3C SA</t>
  </si>
  <si>
    <t>STE ABZ SARL</t>
  </si>
  <si>
    <t>ELVIS CYRONET</t>
  </si>
  <si>
    <t>BOUTCHUA GASTON</t>
  </si>
  <si>
    <t>PAIN D'OR SARL</t>
  </si>
  <si>
    <t>STE SAPA-CI SARL</t>
  </si>
  <si>
    <t>TOP STAR COMPANY LTD</t>
  </si>
  <si>
    <t>TCHATCHOUA TCHONANG HERMAN</t>
  </si>
  <si>
    <t>TSAGUE MVOTA ALOYS FRANK</t>
  </si>
  <si>
    <t>BOULANGERIE LE BOUQUET SA</t>
  </si>
  <si>
    <t>FOTSI VICTOR</t>
  </si>
  <si>
    <t>MOUAFO</t>
  </si>
  <si>
    <t>FOSSO EMMANUEL</t>
  </si>
  <si>
    <t>SOULEI IBRAHIM</t>
  </si>
  <si>
    <t>HADJA HADOUM ABAKAR</t>
  </si>
  <si>
    <t>TIEFFE SERREMENTI SARL</t>
  </si>
  <si>
    <t>DOCK TIMOLION</t>
  </si>
  <si>
    <t>NDZEMBOMENYI SAHARATOU</t>
  </si>
  <si>
    <t>BAFIA</t>
  </si>
  <si>
    <t>STE COMMERCIALE AFRICAINE</t>
  </si>
  <si>
    <t>PANOU DOMGMO BETIN ACHILLE</t>
  </si>
  <si>
    <t>CAMEROON CONSTRUCTION CO</t>
  </si>
  <si>
    <t>TSINDA CHARLES</t>
  </si>
  <si>
    <t>AMATCHANG IGNACE</t>
  </si>
  <si>
    <t>WIRASHYKFEN LAMBO</t>
  </si>
  <si>
    <t>FOSSI JACOB</t>
  </si>
  <si>
    <t>NKOMTCHOU ALEXIS</t>
  </si>
  <si>
    <t>KOUAM KAMDEM BONAVENTURE</t>
  </si>
  <si>
    <t>TOUKAM ELVIS</t>
  </si>
  <si>
    <t>TALLA JOSUE</t>
  </si>
  <si>
    <t>MBUH NESTOR</t>
  </si>
  <si>
    <t>TAWAKAM TAKAM LUDOVIC</t>
  </si>
  <si>
    <t>NGNINTESONA DAVID</t>
  </si>
  <si>
    <t>DJEUNANG CASIMIR</t>
  </si>
  <si>
    <t>TALLA PASCAL</t>
  </si>
  <si>
    <t>KANOUO JONAS</t>
  </si>
  <si>
    <t>FOPA ZONTEU SIMPLIC</t>
  </si>
  <si>
    <t>KUETA FOPA LÉONARD</t>
  </si>
  <si>
    <t>NIKOU PAUL</t>
  </si>
  <si>
    <t>TCHIAZE SIMON</t>
  </si>
  <si>
    <t>NANGA-EBOKO</t>
  </si>
  <si>
    <t>NZONANG APPOLINAIRE</t>
  </si>
  <si>
    <t>NGHONSI GERVAIS</t>
  </si>
  <si>
    <t>KENNE FOYEM RORDIGUE</t>
  </si>
  <si>
    <t>MOMYE YVAN</t>
  </si>
  <si>
    <t>NGANSOM KAMDEM JUDITH</t>
  </si>
  <si>
    <t>TSAGUE MELI BLAISE</t>
  </si>
  <si>
    <t>NGUEFACK CALICE</t>
  </si>
  <si>
    <t>TCHEUTCHOUA FELIX</t>
  </si>
  <si>
    <t>KAPTCHOUANG CHARLY</t>
  </si>
  <si>
    <t>DJOTTA JOSEPH INNOCENT</t>
  </si>
  <si>
    <t>RETAIL CUSTOMERS</t>
  </si>
  <si>
    <t>SAKER</t>
  </si>
  <si>
    <t>BP FONTANA</t>
  </si>
  <si>
    <t>AFRIGROUP</t>
  </si>
  <si>
    <t>STE CAM DE TRANSIT &amp; IND</t>
  </si>
  <si>
    <t>VICTIM OFFENDER PRISON CARE</t>
  </si>
  <si>
    <t>KOUAMBOU DJOTANG</t>
  </si>
  <si>
    <t>ZAINABOU EP. IBRAHIMA</t>
  </si>
  <si>
    <t>STE LAILA ROSSIDES SARL</t>
  </si>
  <si>
    <t>SOCIETE COMPLEXE TAKER SA</t>
  </si>
  <si>
    <t>MEGUIE ROSTAND</t>
  </si>
  <si>
    <t>TANKOU JACQUES</t>
  </si>
  <si>
    <t>PANGRACIO EBEANGUA OBONO</t>
  </si>
  <si>
    <t>KYE OSSI</t>
  </si>
  <si>
    <t>KOUAM SAMUEL</t>
  </si>
  <si>
    <t>FONEGOM FILS SARL</t>
  </si>
  <si>
    <t>ARROGA A MBASSA</t>
  </si>
  <si>
    <t>ETS TRANS-AFRIC CAMEROUN</t>
  </si>
  <si>
    <t>TRANPARANCY EXCHENGE LTD</t>
  </si>
  <si>
    <t>STE NAYA FOODS</t>
  </si>
  <si>
    <t>MABOPDA EPSE KAMGA JULIENNE</t>
  </si>
  <si>
    <t>MEYONG TAMA PASCAL BLAISE</t>
  </si>
  <si>
    <t>YEMELI JACQUES</t>
  </si>
  <si>
    <t>STE GOLDEN BOYS EXPRESS S</t>
  </si>
  <si>
    <t>WENDJI JEAN CLAUDE</t>
  </si>
  <si>
    <t>CENTRALE D'ACHAT AGRO ALIMENTAIRE SARL</t>
  </si>
  <si>
    <t>ETS MAMADOU &amp; FILS</t>
  </si>
  <si>
    <t>M.E CORPORATION LTD</t>
  </si>
  <si>
    <t>DJIDDA YOUSSOUF</t>
  </si>
  <si>
    <t>MBANDJOCK</t>
  </si>
  <si>
    <t>AHMED ABDOULAYE</t>
  </si>
  <si>
    <t>YOUGOUDA TAO KEDA</t>
  </si>
  <si>
    <t>KAMGA FOTSO LOIC FERRIOL</t>
  </si>
  <si>
    <t>YIMGA SANDRINE</t>
  </si>
  <si>
    <t>SOCIETE CAMEROUNAISE DE PRODUCTION</t>
  </si>
  <si>
    <t>STE HORIZON MARINE</t>
  </si>
  <si>
    <t>ZEUFACK FREDERIC</t>
  </si>
  <si>
    <t>MBEZOH ASSONGO EP KOMEA</t>
  </si>
  <si>
    <t>STE SO. CO PREST- T SARL</t>
  </si>
  <si>
    <t>GIC BOULANGERIE DE LA GRANDE MOSQUEE</t>
  </si>
  <si>
    <t>YEFOUO MARTIN</t>
  </si>
  <si>
    <t>BOULANGERIE PATISSERIE FAMILLE SARL</t>
  </si>
  <si>
    <t>SECONDARY SALES</t>
  </si>
  <si>
    <t>PEUJEU EPSE PANLAP SANDRINE</t>
  </si>
  <si>
    <t>BOULANGERIE PATISSERIE METCHUIPOU SARL</t>
  </si>
  <si>
    <t>BAHAM</t>
  </si>
  <si>
    <t>NGOULA JOSUE</t>
  </si>
  <si>
    <t>SOUZA</t>
  </si>
  <si>
    <t>HASSANA OUSSUMANOU</t>
  </si>
  <si>
    <t>BATA CONGO</t>
  </si>
  <si>
    <t>BENI SARL</t>
  </si>
  <si>
    <t>FONKOU GILBERT</t>
  </si>
  <si>
    <t>DJOUEGO NEGUE</t>
  </si>
  <si>
    <t>SOCIETE LES GRANDS MOULINS DE L'OUEST</t>
  </si>
  <si>
    <t>NGOUNA SALIFOU</t>
  </si>
  <si>
    <t>KUATE AUGUSTIN</t>
  </si>
  <si>
    <t>STE LATI &amp; COMPAGNIE</t>
  </si>
  <si>
    <t>SOH FONGANG JACQUES</t>
  </si>
  <si>
    <t>STE CAM DE TRANSPORT ET D</t>
  </si>
  <si>
    <t>ABDOUL MOUMINI COMPAGNY</t>
  </si>
  <si>
    <t>ETS BAOU</t>
  </si>
  <si>
    <t>MBOUMDYERE</t>
  </si>
  <si>
    <t>PEULEU TACHEU SERGES</t>
  </si>
  <si>
    <t>GAROUA BOULAI</t>
  </si>
  <si>
    <t>ETS GENERAL ENGINEERING</t>
  </si>
  <si>
    <t>DJOMOU NATHAN</t>
  </si>
  <si>
    <t>AFRICA FOODS INDUSTRY SA</t>
  </si>
  <si>
    <t>STE RENAISSANCE SARL</t>
  </si>
  <si>
    <t>SUPER-MAX PATE D'OR SARL</t>
  </si>
  <si>
    <t>MATCHUM FOPOUSSI C. R.</t>
  </si>
  <si>
    <t>BILONGUE</t>
  </si>
  <si>
    <t>CENTRALE MODERNE DE DISTRIBUTION SARL</t>
  </si>
  <si>
    <t>STE SIGA SARL</t>
  </si>
  <si>
    <t>DZETAGOUE ALAIN</t>
  </si>
  <si>
    <t>ZEBEL TRADING</t>
  </si>
  <si>
    <t>ABOUBAKAR MOUSTAPHA</t>
  </si>
  <si>
    <t>SOCOPAT</t>
  </si>
  <si>
    <t>YOKADOUMA</t>
  </si>
  <si>
    <t>SOCIETE CAMEROUNAISE DE TRANSFORMATION DE BLE</t>
  </si>
  <si>
    <t>DEMGNE JULIENNE</t>
  </si>
  <si>
    <t>SOCIETE MAISON DESIRE SARL</t>
  </si>
  <si>
    <t>SODIREPS SARL</t>
  </si>
  <si>
    <t>TAKOUMBO &amp; KAPCHE COMPANY</t>
  </si>
  <si>
    <t>SEDIPA SARL</t>
  </si>
  <si>
    <t>BOUVICK SARL</t>
  </si>
  <si>
    <t>KENGNE LILYE BERTHE</t>
  </si>
  <si>
    <t>STE MAHIMA SARL</t>
  </si>
  <si>
    <t>KEGNI ALBERT - EDEA PAS C</t>
  </si>
  <si>
    <t>NKOT A NZOCK HONORE ETIENNE</t>
  </si>
  <si>
    <t>COCO CHAUD SARL</t>
  </si>
  <si>
    <t>HAMBEL MOHAMEDEN</t>
  </si>
  <si>
    <t>LOUM</t>
  </si>
  <si>
    <t>BIYONG MONGO ALBERT</t>
  </si>
  <si>
    <t>AHMADOU BAPPA</t>
  </si>
  <si>
    <t>STE GROUPE LA PAIX SARL</t>
  </si>
  <si>
    <t>COMPLEXE BOULANGERIE MINA</t>
  </si>
  <si>
    <t>CHIMDI KALU KALU</t>
  </si>
  <si>
    <t>SOACAM SA</t>
  </si>
  <si>
    <t>ETS BOULANGERIE SAINT PAUL</t>
  </si>
  <si>
    <t>TIKO</t>
  </si>
  <si>
    <t>BIR-BONALOKA</t>
  </si>
  <si>
    <t>WAGLAM SARL</t>
  </si>
  <si>
    <t>ROUGAYATOU</t>
  </si>
  <si>
    <t>MGAOUNDERE</t>
  </si>
  <si>
    <t>SANGMELIMA</t>
  </si>
  <si>
    <t>MELUH ILIASSOU</t>
  </si>
  <si>
    <t>DISTRIBUTOR</t>
  </si>
  <si>
    <t>NOUNDJEPME WILLIAM</t>
  </si>
  <si>
    <t>WANDJI MARTIN LUTHER</t>
  </si>
  <si>
    <t>COMPLEXE LA DYLANELLE SAR</t>
  </si>
  <si>
    <t>STE MOULIN COQ ROUGE SA</t>
  </si>
  <si>
    <t>ETS SIAKA NGASSU MURIELLE</t>
  </si>
  <si>
    <t>ETS CAKE PRODUCTION</t>
  </si>
  <si>
    <t>ETS OUMAROU ABBO</t>
  </si>
  <si>
    <t>BAGANGTE</t>
  </si>
  <si>
    <t>WORLD FOOD INDUSTRY SARL</t>
  </si>
  <si>
    <t>SOCIETE SAINTE REBECCA SA</t>
  </si>
  <si>
    <t>OBALA</t>
  </si>
  <si>
    <t>NGF SARL</t>
  </si>
  <si>
    <t>SOA</t>
  </si>
  <si>
    <t>RACINE TRADE MARKET</t>
  </si>
  <si>
    <t>NDJAMENA</t>
  </si>
  <si>
    <t>CAREGORY</t>
  </si>
  <si>
    <t>SKU</t>
  </si>
  <si>
    <t>Labeling</t>
  </si>
  <si>
    <t>Beignet Flour</t>
  </si>
  <si>
    <t>Bijou Mammy 25kg</t>
  </si>
  <si>
    <t>Local Label</t>
  </si>
  <si>
    <t>Bijou Mammy 50kg</t>
  </si>
  <si>
    <t>Private Label</t>
  </si>
  <si>
    <t>Al Salam Beignet Flour 50kg</t>
  </si>
  <si>
    <t>Farine Etoile plus Beignet 25 kg</t>
  </si>
  <si>
    <t>Farine Etoile plus Beignet 50 kg</t>
  </si>
  <si>
    <t>Bread Flour</t>
  </si>
  <si>
    <t>Standard Baguette Flour 50kg</t>
  </si>
  <si>
    <t>Bijou Gros Pain 50kg</t>
  </si>
  <si>
    <t>Toast Bread Flour 50kg</t>
  </si>
  <si>
    <t>Albatha 25Kg</t>
  </si>
  <si>
    <t>Albatha 50Kg</t>
  </si>
  <si>
    <t>REGION</t>
  </si>
  <si>
    <t>BRAND GIRL</t>
  </si>
  <si>
    <t>DISTRIBUTOR CODE</t>
  </si>
  <si>
    <t>ATTACHED DISTRIBUTOR</t>
  </si>
  <si>
    <t>LOCATION</t>
  </si>
  <si>
    <t>HOUMBOSSO JULIOS</t>
  </si>
  <si>
    <t>KEUTCHADIEU NYATTO DENASINE</t>
  </si>
  <si>
    <t>SOANEG SARL</t>
  </si>
  <si>
    <t>PAI KARIMO YUGAR</t>
  </si>
  <si>
    <t xml:space="preserve">SIMO YANGANE VÉRONIQUE </t>
  </si>
  <si>
    <t>ALIOUM SAIDOU</t>
  </si>
  <si>
    <t>SOHALYA</t>
  </si>
  <si>
    <t>IBRAHIMA NAI WOUDOUF</t>
  </si>
  <si>
    <t>MAHAMAT MOUCTAR</t>
  </si>
  <si>
    <t>DJIDDA HAMADOU</t>
  </si>
  <si>
    <t>BALARY DANDJE HYACINTE</t>
  </si>
  <si>
    <t>NZEKWANG ABIBA</t>
  </si>
  <si>
    <t>HONLA MARGOT</t>
  </si>
  <si>
    <t xml:space="preserve">MOUINTSEYI TCHOUAYA HUGUES </t>
  </si>
  <si>
    <t>NINGWEH CHIMENE</t>
  </si>
  <si>
    <t>SONNA SANDRINE</t>
  </si>
  <si>
    <t>NTOUMBE CHARLIE</t>
  </si>
  <si>
    <t>EHODE HORTENSE</t>
  </si>
  <si>
    <t>NWOUWE ROSE</t>
  </si>
  <si>
    <t>DJIALA NGNINGAHE ARSENE JUNIOR</t>
  </si>
  <si>
    <t>EGONO MIRABELLE</t>
  </si>
  <si>
    <t>NGAHA LAMINE THIERRY</t>
  </si>
  <si>
    <t>MBINACK MYRIAM</t>
  </si>
  <si>
    <t>MOUJONGUE ORNELLA</t>
  </si>
  <si>
    <t>NGO BICKITBE NANCY</t>
  </si>
  <si>
    <t>AMAGUINA CONSTANT</t>
  </si>
  <si>
    <t>MEYENGA Maxe</t>
  </si>
  <si>
    <t>BELINDA JONDE</t>
  </si>
  <si>
    <t>NODEM MELI  AURELIEN</t>
  </si>
  <si>
    <t>DJUKEM MARTHE</t>
  </si>
  <si>
    <t>MEGNE RHODE</t>
  </si>
  <si>
    <t>SOCOPRAL</t>
  </si>
  <si>
    <t>CARINE MEFFO</t>
  </si>
  <si>
    <t>TOUMBOU OLIVE</t>
  </si>
  <si>
    <t>BLONDELLE KAMDOUM</t>
  </si>
  <si>
    <t>CLAUDELLE MAGNE</t>
  </si>
  <si>
    <t>BRICE NGUEPNANG</t>
  </si>
  <si>
    <t xml:space="preserve">DJOMO GISELE DENISE </t>
  </si>
  <si>
    <t>CENDISCOM</t>
  </si>
  <si>
    <t>YOYAH BOUYINDA BRINDA KEVINE</t>
  </si>
  <si>
    <t>DOROSOI</t>
  </si>
  <si>
    <t>EMAGAM MARIE CHRISTINE</t>
  </si>
  <si>
    <t>KAMGANG LEVIS</t>
  </si>
  <si>
    <t>FONKAM HECTOR</t>
  </si>
  <si>
    <t>LA BAGUETTE DU NDE</t>
  </si>
  <si>
    <t>FEBCHAK DELPHINE</t>
  </si>
  <si>
    <t>MBONG NCHIA</t>
  </si>
  <si>
    <t>AWUNGAFAC BELTUS</t>
  </si>
  <si>
    <t>TAMOUOTIEU GEORGES DUPONT</t>
  </si>
  <si>
    <t>TANEFO THEODORE</t>
  </si>
  <si>
    <t>DJUMAFO MOTSO BLANDINE</t>
  </si>
  <si>
    <t xml:space="preserve">APIANG CARLES SOPHIE </t>
  </si>
  <si>
    <t>FADIMATOU</t>
  </si>
  <si>
    <t>YOUMBI SADEFO JORDAN</t>
  </si>
  <si>
    <t>EBAH MARIE FLORENCE</t>
  </si>
  <si>
    <t>ALIMA MEKONGO CAROLE ANETTE</t>
  </si>
  <si>
    <t>ESSIMI CASIMIR</t>
  </si>
  <si>
    <t>MBOND MARIE MADO</t>
  </si>
  <si>
    <t>ONANA ROGER LEDOUX</t>
  </si>
  <si>
    <t>RSM</t>
  </si>
  <si>
    <t>SALES REP</t>
  </si>
  <si>
    <t>FOGOUN TAMGEH MESSACK</t>
  </si>
  <si>
    <t>TOUKAP MPOMKAP CHRISTELLE</t>
  </si>
  <si>
    <t>MADI BAÏMA</t>
  </si>
  <si>
    <t>MARCELIN BOUBA BOUBA</t>
  </si>
  <si>
    <t>GUIDER</t>
  </si>
  <si>
    <t>NKAKMENI PENE ZACHARIE BERNARD</t>
  </si>
  <si>
    <t>KAMAGAN HERMANN</t>
  </si>
  <si>
    <t>DOUALA_NYALLA</t>
  </si>
  <si>
    <t>DJIKEUSSI JULES</t>
  </si>
  <si>
    <t>DOUALA_NEW BELL</t>
  </si>
  <si>
    <t>TCHANGA CLARANCE</t>
  </si>
  <si>
    <t>DOUALA_BONABERI</t>
  </si>
  <si>
    <t>CENTER</t>
  </si>
  <si>
    <t>PAULIN BENYOMO</t>
  </si>
  <si>
    <t>ENYEGUE FERDINAND</t>
  </si>
  <si>
    <t>TOKAM TEKAM YANNICK</t>
  </si>
  <si>
    <t>SONG NDJIKI GILBERT</t>
  </si>
  <si>
    <t>CUSTOMER</t>
  </si>
  <si>
    <t>BM 50 KG</t>
  </si>
  <si>
    <t>BM 25 KG</t>
  </si>
  <si>
    <t>BM 05 KG</t>
  </si>
  <si>
    <t>STANDARD</t>
  </si>
  <si>
    <t>ETOILE 25KG</t>
  </si>
  <si>
    <t>AL BATHA 50KG</t>
  </si>
  <si>
    <t>AL BATHA 25KG</t>
  </si>
  <si>
    <t>GROS PAIN</t>
  </si>
  <si>
    <t>AGEGE</t>
  </si>
  <si>
    <t>AL SALAM 50</t>
  </si>
  <si>
    <t>AL SALAM 25</t>
  </si>
  <si>
    <t>TRUCK#</t>
  </si>
  <si>
    <t>DELIVERY</t>
  </si>
  <si>
    <t>Remarks</t>
  </si>
  <si>
    <t xml:space="preserve">PRICE </t>
  </si>
  <si>
    <t>Delivery date</t>
  </si>
  <si>
    <t>Cycle Time</t>
  </si>
  <si>
    <t>Destination</t>
  </si>
  <si>
    <t>NKEPTOUNJI</t>
  </si>
  <si>
    <t>SELECT</t>
  </si>
  <si>
    <t>TETSUKOUE</t>
  </si>
  <si>
    <t>NKONFFO</t>
  </si>
  <si>
    <t xml:space="preserve"> </t>
  </si>
  <si>
    <t>OUMAROU MOHAMADOU</t>
  </si>
  <si>
    <t xml:space="preserve">LTTR 456 AU </t>
  </si>
  <si>
    <t xml:space="preserve">LTTR O20 AU </t>
  </si>
  <si>
    <t xml:space="preserve">ADTR 980 AB </t>
  </si>
  <si>
    <t xml:space="preserve">1st TRUCK </t>
  </si>
  <si>
    <t>P</t>
  </si>
  <si>
    <t xml:space="preserve">LTTR 159 AV </t>
  </si>
  <si>
    <t xml:space="preserve">2nd TRUCK </t>
  </si>
  <si>
    <t xml:space="preserve">ESTR 732 AA </t>
  </si>
  <si>
    <t xml:space="preserve">3rd TRUCK </t>
  </si>
  <si>
    <t xml:space="preserve">LTTR 476 AT </t>
  </si>
  <si>
    <t xml:space="preserve">4th TRUCK </t>
  </si>
  <si>
    <t xml:space="preserve">LTTR 475 AT </t>
  </si>
  <si>
    <t xml:space="preserve">5th TRUCK </t>
  </si>
  <si>
    <t xml:space="preserve">LTTR 976 AQ </t>
  </si>
  <si>
    <t xml:space="preserve">6th TRUCK </t>
  </si>
  <si>
    <t xml:space="preserve">LTTR 975 AQ </t>
  </si>
  <si>
    <t xml:space="preserve">7th TRUCK </t>
  </si>
  <si>
    <t xml:space="preserve">8th TRUCK </t>
  </si>
  <si>
    <t xml:space="preserve">LTTR 682 AO </t>
  </si>
  <si>
    <t xml:space="preserve">9th TRUCK </t>
  </si>
  <si>
    <t xml:space="preserve">LTTR 680 AO </t>
  </si>
  <si>
    <t xml:space="preserve">10th TRUCK </t>
  </si>
  <si>
    <t>LTTR 682AO</t>
  </si>
  <si>
    <t xml:space="preserve">11th TRUCK </t>
  </si>
  <si>
    <t xml:space="preserve">12th TRUCK </t>
  </si>
  <si>
    <t xml:space="preserve">13th TRUCK </t>
  </si>
  <si>
    <t xml:space="preserve">14th TRUCK </t>
  </si>
  <si>
    <t xml:space="preserve">15th TRUCK </t>
  </si>
  <si>
    <t xml:space="preserve">LTTR 783 AS </t>
  </si>
  <si>
    <t xml:space="preserve">16th TRUCK </t>
  </si>
  <si>
    <t xml:space="preserve">17th TRUCK </t>
  </si>
  <si>
    <t>Wagon  - K53153</t>
  </si>
  <si>
    <t xml:space="preserve">ADTR 109 AC </t>
  </si>
  <si>
    <t>Adamou Meiganga</t>
  </si>
  <si>
    <t>Wagon 2 - K53011</t>
  </si>
  <si>
    <t xml:space="preserve">EXPORT </t>
  </si>
  <si>
    <t>HAMODA</t>
  </si>
  <si>
    <t xml:space="preserve">ADTR 119 AC </t>
  </si>
  <si>
    <t>ADTR 298 AC</t>
  </si>
  <si>
    <t xml:space="preserve">ADTR 298 AC </t>
  </si>
  <si>
    <t>BONNE COURSE</t>
  </si>
  <si>
    <t>CYAM</t>
  </si>
  <si>
    <t>ETS SOLUTION</t>
  </si>
  <si>
    <t>HAROUNA</t>
  </si>
  <si>
    <t>MBA</t>
  </si>
  <si>
    <t>NDORAHERMAN</t>
  </si>
  <si>
    <t>SAINT PAUL</t>
  </si>
  <si>
    <t>STE EXCLUSIVE</t>
  </si>
  <si>
    <t>TCHOUAYA</t>
  </si>
  <si>
    <t>ARTISAN</t>
  </si>
  <si>
    <t>SANTA LUCIA</t>
  </si>
  <si>
    <t>GAROUA BOULAI 10</t>
  </si>
  <si>
    <t>MVAN</t>
  </si>
  <si>
    <t>MIMBOMAN 1</t>
  </si>
  <si>
    <t>MIMBOMAN 2</t>
  </si>
  <si>
    <t>MIMBOMAN 3</t>
  </si>
  <si>
    <t xml:space="preserve">Lttr 270 au </t>
  </si>
  <si>
    <t>LTTR 032 AW</t>
  </si>
  <si>
    <t>p</t>
  </si>
  <si>
    <t xml:space="preserve">LTTR 797 AR </t>
  </si>
  <si>
    <t xml:space="preserve">Adtr  209 AC </t>
  </si>
  <si>
    <t>ADTR 320 AC</t>
  </si>
  <si>
    <t>PARTHENON 1</t>
  </si>
  <si>
    <t>OLAM</t>
  </si>
  <si>
    <t>PARTHENON 2</t>
  </si>
  <si>
    <t>MBONG CHIA</t>
  </si>
  <si>
    <t xml:space="preserve">OU 055 BB  </t>
  </si>
  <si>
    <t xml:space="preserve">LTTR 511 AE </t>
  </si>
  <si>
    <t xml:space="preserve">SOPAL </t>
  </si>
  <si>
    <t>?</t>
  </si>
  <si>
    <t>A</t>
  </si>
  <si>
    <t>TOTAL IN BAGS</t>
  </si>
  <si>
    <t>TOTAL IN TONS</t>
  </si>
  <si>
    <t>SKU/CATEGORY</t>
  </si>
  <si>
    <t>TODAY PENDING</t>
  </si>
  <si>
    <t>Bijou Mammy 50Kg</t>
  </si>
  <si>
    <t>Bijou Mammy 25Kg</t>
  </si>
  <si>
    <t>Bijou Mammy 05Kg</t>
  </si>
  <si>
    <t>Standard Baguette 50 Kg</t>
  </si>
  <si>
    <t>Farine Etoile Beignet 25kg</t>
  </si>
  <si>
    <t>Al Batha 50kg</t>
  </si>
  <si>
    <t>Bijou GROS PAIN 50Kg</t>
  </si>
  <si>
    <t>Bijou Agege Best 50Kg</t>
  </si>
  <si>
    <t>Al Salam Beignet 50Kg</t>
  </si>
  <si>
    <t>Al Salam Beignet 25Kg</t>
  </si>
  <si>
    <t>TOTAL</t>
  </si>
  <si>
    <t>Code Material</t>
  </si>
  <si>
    <t>000000100000023489</t>
  </si>
  <si>
    <t>000000100000015778</t>
  </si>
  <si>
    <t>000000100000015756</t>
  </si>
  <si>
    <t>Sum of Net Value</t>
  </si>
  <si>
    <t>#N/A</t>
  </si>
  <si>
    <t>Sum of Gross Value</t>
  </si>
  <si>
    <t>Jan</t>
  </si>
  <si>
    <t>Jun</t>
  </si>
  <si>
    <t>Sum of Quantity</t>
  </si>
  <si>
    <t>Total Sales</t>
  </si>
  <si>
    <t>Total Tax</t>
  </si>
  <si>
    <t>Tax %</t>
  </si>
  <si>
    <t>Sum of Sales Tax</t>
  </si>
  <si>
    <t>Sum of Tax Percentage</t>
  </si>
  <si>
    <t>Total Net</t>
  </si>
  <si>
    <t>CUSTOMER GROUPED BY REGION</t>
  </si>
  <si>
    <t xml:space="preserve">  </t>
  </si>
  <si>
    <t>Total Sales Qty</t>
  </si>
  <si>
    <t>Sales Qty</t>
  </si>
  <si>
    <t>Total  MT</t>
  </si>
  <si>
    <t xml:space="preserve"> MT</t>
  </si>
  <si>
    <t>Total  Net Value</t>
  </si>
  <si>
    <t xml:space="preserve"> Net Value</t>
  </si>
  <si>
    <t>SALES PERFORMANCE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</si>
</sst>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_(* #,##0.00_);_(* \(#,##0.00\);_(* &quot;-&quot;??_);_(@_)"/>
    <numFmt numFmtId="165" formatCode="_-* #,##0.00\ _€_-;\-* #,##0.00\ _€_-;_-* &quot;-&quot;??\ _€_-;_-@_-"/>
    <numFmt numFmtId="166" formatCode="#,##0.000"/>
    <numFmt numFmtId="167" formatCode="_(* #,##0_);_(* \(#,##0\);_(* &quot;-&quot;??_);_(@_)"/>
    <numFmt numFmtId="174" formatCode="_-* #,##0_-;\-* #,##0_-;_-* &quot;-&quot;??_-;_-@_-"/>
  </numFmts>
  <fonts count="30"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name val="Calibri"/>
      <family val="2"/>
      <scheme val="minor"/>
    </font>
    <font>
      <sz val="8"/>
      <name val="Calibri"/>
      <family val="2"/>
      <scheme val="minor"/>
    </font>
    <font>
      <b/>
      <sz val="10"/>
      <color theme="1"/>
      <name val="Calibri"/>
      <family val="2"/>
      <scheme val="minor"/>
    </font>
    <font>
      <b/>
      <sz val="10"/>
      <name val="Calibri"/>
      <family val="2"/>
      <scheme val="minor"/>
    </font>
    <font>
      <sz val="11"/>
      <color theme="1"/>
      <name val="Calibri"/>
      <family val="2"/>
      <scheme val="minor"/>
    </font>
    <font>
      <sz val="12"/>
      <name val="Arial"/>
      <family val="2"/>
    </font>
    <font>
      <sz val="11"/>
      <color indexed="8"/>
      <name val="Calibri"/>
      <family val="2"/>
    </font>
    <font>
      <sz val="9"/>
      <name val="Calibri"/>
      <family val="2"/>
      <scheme val="minor"/>
    </font>
    <font>
      <sz val="11"/>
      <color rgb="FFFF0000"/>
      <name val="Calibri"/>
      <family val="2"/>
      <scheme val="minor"/>
    </font>
    <font>
      <b/>
      <sz val="11"/>
      <color theme="1"/>
      <name val="Calibri"/>
      <family val="2"/>
      <scheme val="minor"/>
    </font>
    <font>
      <b/>
      <sz val="8"/>
      <color theme="1"/>
      <name val="Calibri"/>
      <family val="2"/>
      <scheme val="minor"/>
    </font>
    <font>
      <sz val="10"/>
      <color theme="1"/>
      <name val="Calibri"/>
      <family val="2"/>
      <scheme val="minor"/>
    </font>
    <font>
      <sz val="12"/>
      <color theme="1"/>
      <name val="Calibri"/>
      <family val="2"/>
      <scheme val="minor"/>
    </font>
    <font>
      <sz val="10"/>
      <color theme="1"/>
      <name val="Calibri"/>
      <family val="2"/>
    </font>
    <font>
      <b/>
      <sz val="8"/>
      <color rgb="FFFF0000"/>
      <name val="Calibri"/>
      <family val="2"/>
      <scheme val="minor"/>
    </font>
    <font>
      <sz val="8"/>
      <color theme="1"/>
      <name val="Calibri"/>
      <family val="2"/>
      <scheme val="minor"/>
    </font>
    <font>
      <b/>
      <sz val="8"/>
      <name val="Calibri"/>
      <family val="2"/>
      <scheme val="minor"/>
    </font>
    <font>
      <sz val="8"/>
      <color rgb="FFFF0000"/>
      <name val="Calibri"/>
      <family val="2"/>
      <scheme val="minor"/>
    </font>
    <font>
      <b/>
      <sz val="7"/>
      <color rgb="FFFF0000"/>
      <name val="Calibri"/>
      <family val="2"/>
      <scheme val="minor"/>
    </font>
    <font>
      <b/>
      <sz val="11"/>
      <color rgb="FFFF0000"/>
      <name val="Calibri"/>
      <family val="2"/>
      <scheme val="minor"/>
    </font>
    <font>
      <b/>
      <sz val="10"/>
      <color rgb="FF0070C0"/>
      <name val="Calibri"/>
      <family val="2"/>
      <scheme val="minor"/>
    </font>
    <font>
      <sz val="10"/>
      <color rgb="FFFF0000"/>
      <name val="Calibri"/>
      <family val="2"/>
      <scheme val="minor"/>
    </font>
    <font>
      <b/>
      <sz val="10"/>
      <name val="Arial"/>
      <family val="2"/>
    </font>
    <font>
      <sz val="10"/>
      <name val="Tahoma"/>
      <family val="2"/>
    </font>
    <font>
      <sz val="18"/>
      <color theme="5" tint="-0.499984740745262"/>
      <name val="Aharoni"/>
    </font>
  </fonts>
  <fills count="31">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C000"/>
        <bgColor indexed="64"/>
      </patternFill>
    </fill>
    <fill>
      <patternFill patternType="solid">
        <fgColor theme="7" tint="0.59999389629810485"/>
        <bgColor indexed="64"/>
      </patternFill>
    </fill>
    <fill>
      <patternFill patternType="solid">
        <fgColor rgb="FF92D050"/>
        <bgColor indexed="64"/>
      </patternFill>
    </fill>
    <fill>
      <patternFill patternType="solid">
        <fgColor theme="4" tint="0.59999389629810485"/>
        <bgColor indexed="64"/>
      </patternFill>
    </fill>
    <fill>
      <patternFill patternType="solid">
        <fgColor theme="0" tint="-0.14999847407452621"/>
        <bgColor theme="0" tint="-0.14999847407452621"/>
      </patternFill>
    </fill>
    <fill>
      <patternFill patternType="solid">
        <fgColor theme="7" tint="0.39997558519241921"/>
        <bgColor indexed="64"/>
      </patternFill>
    </fill>
    <fill>
      <patternFill patternType="solid">
        <fgColor theme="0"/>
        <bgColor indexed="64"/>
      </patternFill>
    </fill>
    <fill>
      <patternFill patternType="solid">
        <fgColor rgb="FF00B050"/>
        <bgColor indexed="64"/>
      </patternFill>
    </fill>
    <fill>
      <patternFill patternType="solid">
        <fgColor theme="1" tint="0.249977111117893"/>
        <bgColor indexed="64"/>
      </patternFill>
    </fill>
    <fill>
      <patternFill patternType="solid">
        <fgColor rgb="FF00B0F0"/>
        <bgColor indexed="64"/>
      </patternFill>
    </fill>
    <fill>
      <patternFill patternType="solid">
        <fgColor indexed="65"/>
        <bgColor indexed="64"/>
      </patternFill>
    </fill>
    <fill>
      <patternFill patternType="solid">
        <fgColor theme="5" tint="-0.249977111117893"/>
        <bgColor indexed="64"/>
      </patternFill>
    </fill>
    <fill>
      <patternFill patternType="solid">
        <fgColor theme="5" tint="0.39997558519241921"/>
        <bgColor indexed="65"/>
      </patternFill>
    </fill>
    <fill>
      <patternFill patternType="solid">
        <fgColor theme="5" tint="0.7999816888943144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diagonal/>
    </border>
    <border>
      <left/>
      <right/>
      <top style="thin">
        <color theme="1"/>
      </top>
      <bottom style="thin">
        <color theme="1"/>
      </bottom>
      <diagonal/>
    </border>
    <border>
      <left style="medium">
        <color auto="1"/>
      </left>
      <right/>
      <top style="medium">
        <color auto="1"/>
      </top>
      <bottom/>
      <diagonal/>
    </border>
    <border>
      <left/>
      <right/>
      <top style="medium">
        <color indexed="64"/>
      </top>
      <bottom style="medium">
        <color indexed="64"/>
      </bottom>
      <diagonal/>
    </border>
    <border>
      <left/>
      <right/>
      <top style="medium">
        <color indexed="64"/>
      </top>
      <bottom/>
      <diagonal/>
    </border>
    <border>
      <left style="medium">
        <color auto="1"/>
      </left>
      <right/>
      <top/>
      <bottom/>
      <diagonal/>
    </border>
    <border>
      <left/>
      <right style="medium">
        <color indexed="64"/>
      </right>
      <top style="medium">
        <color indexed="64"/>
      </top>
      <bottom/>
      <diagonal/>
    </border>
    <border>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medium">
        <color auto="1"/>
      </left>
      <right/>
      <top/>
      <bottom style="hair">
        <color auto="1"/>
      </bottom>
      <diagonal/>
    </border>
    <border>
      <left style="hair">
        <color auto="1"/>
      </left>
      <right style="hair">
        <color auto="1"/>
      </right>
      <top/>
      <bottom style="hair">
        <color auto="1"/>
      </bottom>
      <diagonal/>
    </border>
    <border>
      <left/>
      <right style="hair">
        <color auto="1"/>
      </right>
      <top style="hair">
        <color auto="1"/>
      </top>
      <bottom/>
      <diagonal/>
    </border>
    <border>
      <left/>
      <right style="hair">
        <color auto="1"/>
      </right>
      <top/>
      <bottom/>
      <diagonal/>
    </border>
    <border>
      <left style="hair">
        <color auto="1"/>
      </left>
      <right style="hair">
        <color auto="1"/>
      </right>
      <top style="hair">
        <color auto="1"/>
      </top>
      <bottom/>
      <diagonal/>
    </border>
    <border>
      <left style="medium">
        <color auto="1"/>
      </left>
      <right/>
      <top style="hair">
        <color auto="1"/>
      </top>
      <bottom style="hair">
        <color auto="1"/>
      </bottom>
      <diagonal/>
    </border>
    <border>
      <left style="medium">
        <color auto="1"/>
      </left>
      <right/>
      <top/>
      <bottom style="medium">
        <color auto="1"/>
      </bottom>
      <diagonal/>
    </border>
    <border>
      <left/>
      <right style="hair">
        <color auto="1"/>
      </right>
      <top style="hair">
        <color auto="1"/>
      </top>
      <bottom style="medium">
        <color indexed="64"/>
      </bottom>
      <diagonal/>
    </border>
    <border>
      <left/>
      <right style="hair">
        <color auto="1"/>
      </right>
      <top/>
      <bottom style="medium">
        <color indexed="64"/>
      </bottom>
      <diagonal/>
    </border>
    <border>
      <left style="hair">
        <color auto="1"/>
      </left>
      <right style="hair">
        <color auto="1"/>
      </right>
      <top style="hair">
        <color auto="1"/>
      </top>
      <bottom style="medium">
        <color indexed="64"/>
      </bottom>
      <diagonal/>
    </border>
    <border>
      <left/>
      <right/>
      <top/>
      <bottom style="medium">
        <color indexed="64"/>
      </bottom>
      <diagonal/>
    </border>
    <border>
      <left style="medium">
        <color auto="1"/>
      </left>
      <right style="medium">
        <color auto="1"/>
      </right>
      <top/>
      <bottom style="hair">
        <color auto="1"/>
      </bottom>
      <diagonal/>
    </border>
    <border>
      <left style="medium">
        <color indexed="64"/>
      </left>
      <right style="medium">
        <color indexed="64"/>
      </right>
      <top style="hair">
        <color auto="1"/>
      </top>
      <bottom style="medium">
        <color rgb="FF000000"/>
      </bottom>
      <diagonal/>
    </border>
    <border>
      <left/>
      <right style="hair">
        <color auto="1"/>
      </right>
      <top style="medium">
        <color indexed="64"/>
      </top>
      <bottom/>
      <diagonal/>
    </border>
    <border>
      <left style="medium">
        <color indexed="64"/>
      </left>
      <right/>
      <top style="hair">
        <color auto="1"/>
      </top>
      <bottom style="medium">
        <color indexed="64"/>
      </bottom>
      <diagonal/>
    </border>
    <border>
      <left/>
      <right style="hair">
        <color auto="1"/>
      </right>
      <top style="medium">
        <color indexed="64"/>
      </top>
      <bottom style="medium">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auto="1"/>
      </right>
      <top/>
      <bottom style="medium">
        <color auto="1"/>
      </bottom>
      <diagonal/>
    </border>
    <border>
      <left style="thin">
        <color theme="5" tint="-0.24994659260841701"/>
      </left>
      <right style="thin">
        <color indexed="64"/>
      </right>
      <top style="thin">
        <color theme="5" tint="-0.24994659260841701"/>
      </top>
      <bottom style="thin">
        <color indexed="64"/>
      </bottom>
      <diagonal/>
    </border>
    <border>
      <left style="thin">
        <color indexed="64"/>
      </left>
      <right style="thin">
        <color indexed="64"/>
      </right>
      <top style="thin">
        <color theme="5" tint="-0.24994659260841701"/>
      </top>
      <bottom style="thin">
        <color indexed="64"/>
      </bottom>
      <diagonal/>
    </border>
    <border>
      <left style="thin">
        <color indexed="64"/>
      </left>
      <right style="thin">
        <color theme="5" tint="-0.24994659260841701"/>
      </right>
      <top style="thin">
        <color theme="5" tint="-0.24994659260841701"/>
      </top>
      <bottom style="thin">
        <color indexed="64"/>
      </bottom>
      <diagonal/>
    </border>
    <border>
      <left style="thin">
        <color theme="5" tint="-0.24994659260841701"/>
      </left>
      <right style="thin">
        <color indexed="64"/>
      </right>
      <top style="thin">
        <color indexed="64"/>
      </top>
      <bottom style="thin">
        <color indexed="64"/>
      </bottom>
      <diagonal/>
    </border>
    <border>
      <left style="thin">
        <color indexed="64"/>
      </left>
      <right style="thin">
        <color theme="5" tint="-0.24994659260841701"/>
      </right>
      <top style="thin">
        <color indexed="64"/>
      </top>
      <bottom style="thin">
        <color indexed="64"/>
      </bottom>
      <diagonal/>
    </border>
    <border>
      <left style="thin">
        <color theme="5" tint="-0.24994659260841701"/>
      </left>
      <right style="thin">
        <color indexed="64"/>
      </right>
      <top style="thin">
        <color indexed="64"/>
      </top>
      <bottom style="thin">
        <color theme="5" tint="-0.24994659260841701"/>
      </bottom>
      <diagonal/>
    </border>
    <border>
      <left style="thin">
        <color indexed="64"/>
      </left>
      <right style="thin">
        <color indexed="64"/>
      </right>
      <top style="thin">
        <color indexed="64"/>
      </top>
      <bottom style="thin">
        <color theme="5" tint="-0.24994659260841701"/>
      </bottom>
      <diagonal/>
    </border>
    <border>
      <left style="thin">
        <color indexed="64"/>
      </left>
      <right style="thin">
        <color theme="5" tint="-0.24994659260841701"/>
      </right>
      <top style="thin">
        <color indexed="64"/>
      </top>
      <bottom style="thin">
        <color theme="5" tint="-0.24994659260841701"/>
      </bottom>
      <diagonal/>
    </border>
  </borders>
  <cellStyleXfs count="107">
    <xf numFmtId="0" fontId="0" fillId="0" borderId="0"/>
    <xf numFmtId="164" fontId="3" fillId="0" borderId="0" applyFont="0" applyFill="0" applyBorder="0" applyAlignment="0" applyProtection="0"/>
    <xf numFmtId="9" fontId="4" fillId="0" borderId="0" applyFont="0" applyFill="0" applyBorder="0" applyAlignment="0" applyProtection="0"/>
    <xf numFmtId="0" fontId="3" fillId="0" borderId="0"/>
    <xf numFmtId="0" fontId="9" fillId="0" borderId="0"/>
    <xf numFmtId="0" fontId="9" fillId="5" borderId="0" applyNumberFormat="0" applyBorder="0" applyAlignment="0" applyProtection="0"/>
    <xf numFmtId="0" fontId="9" fillId="7" borderId="0" applyNumberFormat="0" applyBorder="0" applyAlignment="0" applyProtection="0"/>
    <xf numFmtId="0" fontId="9" fillId="9" borderId="0" applyNumberFormat="0" applyBorder="0" applyAlignment="0" applyProtection="0"/>
    <xf numFmtId="0" fontId="9" fillId="11" borderId="0" applyNumberFormat="0" applyBorder="0" applyAlignment="0" applyProtection="0"/>
    <xf numFmtId="0" fontId="9" fillId="13" borderId="0" applyNumberFormat="0" applyBorder="0" applyAlignment="0" applyProtection="0"/>
    <xf numFmtId="0" fontId="9" fillId="15" borderId="0" applyNumberFormat="0" applyBorder="0" applyAlignment="0" applyProtection="0"/>
    <xf numFmtId="0" fontId="9" fillId="6" borderId="0" applyNumberFormat="0" applyBorder="0" applyAlignment="0" applyProtection="0"/>
    <xf numFmtId="0" fontId="9" fillId="8" borderId="0" applyNumberFormat="0" applyBorder="0" applyAlignment="0" applyProtection="0"/>
    <xf numFmtId="0" fontId="9" fillId="10" borderId="0" applyNumberFormat="0" applyBorder="0" applyAlignment="0" applyProtection="0"/>
    <xf numFmtId="0" fontId="9" fillId="12" borderId="0" applyNumberFormat="0" applyBorder="0" applyAlignment="0" applyProtection="0"/>
    <xf numFmtId="0" fontId="9" fillId="14" borderId="0" applyNumberFormat="0" applyBorder="0" applyAlignment="0" applyProtection="0"/>
    <xf numFmtId="0" fontId="9" fillId="16" borderId="0" applyNumberFormat="0" applyBorder="0" applyAlignment="0" applyProtection="0"/>
    <xf numFmtId="43" fontId="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9"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43" fontId="9" fillId="0" borderId="0" applyFont="0" applyFill="0" applyBorder="0" applyAlignment="0" applyProtection="0"/>
    <xf numFmtId="165"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0"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165" fontId="9" fillId="0" borderId="0" applyFont="0" applyFill="0" applyBorder="0" applyAlignment="0" applyProtection="0"/>
    <xf numFmtId="0" fontId="3" fillId="0" borderId="0"/>
    <xf numFmtId="0" fontId="3" fillId="0" borderId="0"/>
    <xf numFmtId="0" fontId="3" fillId="0" borderId="0"/>
    <xf numFmtId="0" fontId="3"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9" fillId="0" borderId="0"/>
    <xf numFmtId="0" fontId="3" fillId="0" borderId="0"/>
    <xf numFmtId="0" fontId="3" fillId="0" borderId="0"/>
    <xf numFmtId="0" fontId="3" fillId="0" borderId="0"/>
    <xf numFmtId="0" fontId="3" fillId="0" borderId="0"/>
    <xf numFmtId="0" fontId="11" fillId="0" borderId="0"/>
    <xf numFmtId="0" fontId="3" fillId="0" borderId="0"/>
    <xf numFmtId="0" fontId="10" fillId="0" borderId="0"/>
    <xf numFmtId="0" fontId="10" fillId="0" borderId="0"/>
    <xf numFmtId="0" fontId="9" fillId="4" borderId="4" applyNumberFormat="0" applyFont="0" applyAlignment="0" applyProtection="0"/>
    <xf numFmtId="9" fontId="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9" fillId="0" borderId="0" applyFont="0" applyFill="0" applyBorder="0" applyAlignment="0" applyProtection="0"/>
    <xf numFmtId="9" fontId="9" fillId="0" borderId="0" applyFont="0" applyFill="0" applyBorder="0" applyAlignment="0" applyProtection="0"/>
    <xf numFmtId="0" fontId="2" fillId="0" borderId="0"/>
    <xf numFmtId="0" fontId="18" fillId="0" borderId="0"/>
    <xf numFmtId="43" fontId="2" fillId="0" borderId="0" applyFont="0" applyFill="0" applyBorder="0" applyAlignment="0" applyProtection="0"/>
    <xf numFmtId="43" fontId="18" fillId="0" borderId="0" applyFont="0" applyFill="0" applyBorder="0" applyAlignment="0" applyProtection="0"/>
    <xf numFmtId="0" fontId="2" fillId="0" borderId="0"/>
  </cellStyleXfs>
  <cellXfs count="195">
    <xf numFmtId="0" fontId="0" fillId="0" borderId="0" xfId="0" applyAlignment="1">
      <alignment vertical="top"/>
    </xf>
    <xf numFmtId="0" fontId="5" fillId="0" borderId="0" xfId="0" applyFont="1" applyAlignment="1">
      <alignment vertical="top"/>
    </xf>
    <xf numFmtId="1" fontId="5" fillId="0" borderId="0" xfId="0" applyNumberFormat="1" applyFont="1" applyAlignment="1">
      <alignment vertical="top"/>
    </xf>
    <xf numFmtId="0" fontId="5" fillId="0" borderId="0" xfId="0" applyFont="1" applyFill="1" applyAlignment="1">
      <alignment vertical="top"/>
    </xf>
    <xf numFmtId="167" fontId="5" fillId="0" borderId="0" xfId="0" applyNumberFormat="1" applyFont="1" applyAlignment="1">
      <alignment vertical="top"/>
    </xf>
    <xf numFmtId="167" fontId="8" fillId="0" borderId="0" xfId="0" applyNumberFormat="1" applyFont="1" applyAlignment="1">
      <alignment vertical="top"/>
    </xf>
    <xf numFmtId="0" fontId="5" fillId="0" borderId="1" xfId="0" applyFont="1" applyBorder="1" applyAlignment="1">
      <alignment vertical="top"/>
    </xf>
    <xf numFmtId="167" fontId="5" fillId="0" borderId="1" xfId="1" applyNumberFormat="1" applyFont="1" applyBorder="1" applyAlignment="1">
      <alignment vertical="top"/>
    </xf>
    <xf numFmtId="0" fontId="5" fillId="0" borderId="1" xfId="0" applyFont="1" applyBorder="1" applyAlignment="1">
      <alignment horizontal="center" vertical="top"/>
    </xf>
    <xf numFmtId="3" fontId="5" fillId="0" borderId="1" xfId="0" applyNumberFormat="1" applyFont="1" applyBorder="1" applyAlignment="1">
      <alignment horizontal="center" vertical="top"/>
    </xf>
    <xf numFmtId="3" fontId="5" fillId="0" borderId="1" xfId="1" applyNumberFormat="1" applyFont="1" applyBorder="1" applyAlignment="1">
      <alignment horizontal="center" vertical="top"/>
    </xf>
    <xf numFmtId="3" fontId="8" fillId="0" borderId="1" xfId="0" applyNumberFormat="1" applyFont="1" applyBorder="1" applyAlignment="1">
      <alignment horizontal="center" vertical="top"/>
    </xf>
    <xf numFmtId="9" fontId="5" fillId="0" borderId="1" xfId="2" applyFont="1" applyBorder="1" applyAlignment="1">
      <alignment vertical="top"/>
    </xf>
    <xf numFmtId="3" fontId="5" fillId="0" borderId="0" xfId="0" applyNumberFormat="1" applyFont="1" applyAlignment="1">
      <alignment vertical="top"/>
    </xf>
    <xf numFmtId="3" fontId="5" fillId="0" borderId="0" xfId="0" applyNumberFormat="1" applyFont="1" applyFill="1" applyAlignment="1">
      <alignment vertical="top"/>
    </xf>
    <xf numFmtId="3" fontId="5" fillId="0" borderId="1" xfId="1" applyNumberFormat="1" applyFont="1" applyFill="1" applyBorder="1" applyAlignment="1">
      <alignment horizontal="center" vertical="top"/>
    </xf>
    <xf numFmtId="0" fontId="6" fillId="2" borderId="1" xfId="58" applyFont="1" applyFill="1" applyBorder="1" applyAlignment="1">
      <alignment vertical="top"/>
    </xf>
    <xf numFmtId="0" fontId="6" fillId="0" borderId="0" xfId="58" applyFont="1" applyAlignment="1">
      <alignment vertical="top"/>
    </xf>
    <xf numFmtId="1" fontId="6" fillId="0" borderId="0" xfId="58" applyNumberFormat="1" applyFont="1" applyAlignment="1">
      <alignment vertical="top"/>
    </xf>
    <xf numFmtId="0" fontId="6" fillId="0" borderId="0" xfId="0" applyFont="1" applyAlignment="1">
      <alignment vertical="top"/>
    </xf>
    <xf numFmtId="3" fontId="8" fillId="0" borderId="1" xfId="0" applyNumberFormat="1" applyFont="1" applyFill="1" applyBorder="1" applyAlignment="1">
      <alignment horizontal="center" vertical="top"/>
    </xf>
    <xf numFmtId="0" fontId="8" fillId="17" borderId="0" xfId="0" applyFont="1" applyFill="1" applyAlignment="1">
      <alignment vertical="top"/>
    </xf>
    <xf numFmtId="3" fontId="5" fillId="0" borderId="1" xfId="0" applyNumberFormat="1" applyFont="1" applyFill="1" applyBorder="1" applyAlignment="1">
      <alignment horizontal="center" vertical="top"/>
    </xf>
    <xf numFmtId="0" fontId="5" fillId="19" borderId="1" xfId="0" applyFont="1" applyFill="1" applyBorder="1" applyAlignment="1">
      <alignment vertical="top"/>
    </xf>
    <xf numFmtId="167" fontId="5" fillId="19" borderId="1" xfId="1" applyNumberFormat="1" applyFont="1" applyFill="1" applyBorder="1" applyAlignment="1">
      <alignment vertical="top"/>
    </xf>
    <xf numFmtId="0" fontId="5" fillId="18" borderId="1" xfId="0" applyFont="1" applyFill="1" applyBorder="1" applyAlignment="1">
      <alignment vertical="top"/>
    </xf>
    <xf numFmtId="167" fontId="5" fillId="18" borderId="1" xfId="1" applyNumberFormat="1" applyFont="1" applyFill="1" applyBorder="1" applyAlignment="1">
      <alignment vertical="top"/>
    </xf>
    <xf numFmtId="0" fontId="5" fillId="20" borderId="1" xfId="0" applyFont="1" applyFill="1" applyBorder="1" applyAlignment="1">
      <alignment vertical="top"/>
    </xf>
    <xf numFmtId="167" fontId="5" fillId="20" borderId="1" xfId="1" applyNumberFormat="1" applyFont="1" applyFill="1" applyBorder="1" applyAlignment="1">
      <alignment vertical="top"/>
    </xf>
    <xf numFmtId="14" fontId="5" fillId="0" borderId="0" xfId="0" applyNumberFormat="1" applyFont="1" applyAlignment="1">
      <alignment horizontal="right" vertical="top"/>
    </xf>
    <xf numFmtId="166" fontId="5" fillId="0" borderId="0" xfId="0" applyNumberFormat="1" applyFont="1" applyAlignment="1">
      <alignment horizontal="right" vertical="top"/>
    </xf>
    <xf numFmtId="4" fontId="5" fillId="0" borderId="0" xfId="0" applyNumberFormat="1" applyFont="1" applyAlignment="1">
      <alignment horizontal="right" vertical="top"/>
    </xf>
    <xf numFmtId="0" fontId="12" fillId="0" borderId="0" xfId="0" applyFont="1" applyAlignment="1">
      <alignment vertical="top"/>
    </xf>
    <xf numFmtId="0" fontId="5" fillId="0" borderId="0" xfId="58" applyFont="1" applyAlignment="1">
      <alignment vertical="top"/>
    </xf>
    <xf numFmtId="0" fontId="14" fillId="0" borderId="0" xfId="102" applyFont="1"/>
    <xf numFmtId="0" fontId="2" fillId="0" borderId="0" xfId="102"/>
    <xf numFmtId="0" fontId="14" fillId="3" borderId="0" xfId="102" applyFont="1" applyFill="1"/>
    <xf numFmtId="0" fontId="17" fillId="0" borderId="0" xfId="102" applyFont="1" applyAlignment="1">
      <alignment vertical="center"/>
    </xf>
    <xf numFmtId="0" fontId="15" fillId="0" borderId="7" xfId="103" applyFont="1" applyBorder="1" applyAlignment="1">
      <alignment vertical="center"/>
    </xf>
    <xf numFmtId="0" fontId="15" fillId="0" borderId="5" xfId="103" applyFont="1" applyBorder="1" applyAlignment="1">
      <alignment vertical="center"/>
    </xf>
    <xf numFmtId="0" fontId="15" fillId="0" borderId="7" xfId="103" applyFont="1" applyBorder="1" applyAlignment="1">
      <alignment horizontal="center" vertical="center"/>
    </xf>
    <xf numFmtId="0" fontId="6" fillId="0" borderId="5" xfId="103" applyFont="1" applyBorder="1" applyAlignment="1">
      <alignment horizontal="center" vertical="center"/>
    </xf>
    <xf numFmtId="0" fontId="19" fillId="0" borderId="5" xfId="103" applyFont="1" applyBorder="1" applyAlignment="1">
      <alignment horizontal="center"/>
    </xf>
    <xf numFmtId="0" fontId="19" fillId="0" borderId="9" xfId="103" applyFont="1" applyBorder="1" applyAlignment="1">
      <alignment vertical="center"/>
    </xf>
    <xf numFmtId="2" fontId="15" fillId="0" borderId="5" xfId="103" applyNumberFormat="1" applyFont="1" applyBorder="1" applyAlignment="1">
      <alignment vertical="center"/>
    </xf>
    <xf numFmtId="0" fontId="20" fillId="0" borderId="0" xfId="102" applyFont="1"/>
    <xf numFmtId="0" fontId="15" fillId="0" borderId="10" xfId="103" applyFont="1" applyBorder="1" applyAlignment="1">
      <alignment horizontal="center" vertical="center" wrapText="1"/>
    </xf>
    <xf numFmtId="0" fontId="15" fillId="0" borderId="2" xfId="103" applyFont="1" applyBorder="1" applyAlignment="1">
      <alignment horizontal="center" vertical="center" wrapText="1"/>
    </xf>
    <xf numFmtId="0" fontId="15" fillId="0" borderId="11" xfId="103" applyFont="1" applyBorder="1" applyAlignment="1">
      <alignment horizontal="center" vertical="center" wrapText="1"/>
    </xf>
    <xf numFmtId="0" fontId="15" fillId="0" borderId="5" xfId="103" applyFont="1" applyBorder="1" applyAlignment="1">
      <alignment horizontal="center" vertical="center" wrapText="1"/>
    </xf>
    <xf numFmtId="0" fontId="21" fillId="0" borderId="2" xfId="103" applyFont="1" applyBorder="1" applyAlignment="1">
      <alignment horizontal="center" vertical="center" wrapText="1"/>
    </xf>
    <xf numFmtId="0" fontId="19" fillId="0" borderId="2" xfId="103" applyFont="1" applyBorder="1" applyAlignment="1">
      <alignment horizontal="center" vertical="center" wrapText="1"/>
    </xf>
    <xf numFmtId="0" fontId="19" fillId="22" borderId="2" xfId="103" applyFont="1" applyFill="1" applyBorder="1" applyAlignment="1">
      <alignment horizontal="center" vertical="center" wrapText="1"/>
    </xf>
    <xf numFmtId="0" fontId="21" fillId="0" borderId="0" xfId="103" applyFont="1" applyAlignment="1">
      <alignment horizontal="center" vertical="center" wrapText="1"/>
    </xf>
    <xf numFmtId="2" fontId="15" fillId="0" borderId="2" xfId="103" applyNumberFormat="1" applyFont="1" applyBorder="1" applyAlignment="1">
      <alignment horizontal="center" vertical="center" wrapText="1"/>
    </xf>
    <xf numFmtId="0" fontId="20" fillId="0" borderId="0" xfId="102" applyFont="1" applyAlignment="1">
      <alignment horizontal="center" vertical="center" wrapText="1"/>
    </xf>
    <xf numFmtId="0" fontId="2" fillId="0" borderId="0" xfId="102" applyAlignment="1">
      <alignment horizontal="center" vertical="center" wrapText="1"/>
    </xf>
    <xf numFmtId="0" fontId="15" fillId="23" borderId="10" xfId="103" applyFont="1" applyFill="1" applyBorder="1"/>
    <xf numFmtId="0" fontId="6" fillId="23" borderId="2" xfId="103" applyFont="1" applyFill="1" applyBorder="1" applyAlignment="1">
      <alignment vertical="center"/>
    </xf>
    <xf numFmtId="167" fontId="6" fillId="23" borderId="12" xfId="104" applyNumberFormat="1" applyFont="1" applyFill="1" applyBorder="1"/>
    <xf numFmtId="0" fontId="6" fillId="0" borderId="10" xfId="103" applyFont="1" applyBorder="1" applyAlignment="1">
      <alignment horizontal="center" vertical="center"/>
    </xf>
    <xf numFmtId="0" fontId="21" fillId="24" borderId="2" xfId="103" applyFont="1" applyFill="1" applyBorder="1" applyAlignment="1">
      <alignment horizontal="center" wrapText="1"/>
    </xf>
    <xf numFmtId="0" fontId="19" fillId="0" borderId="2" xfId="103" applyFont="1" applyBorder="1" applyAlignment="1">
      <alignment horizontal="center" vertical="center"/>
    </xf>
    <xf numFmtId="0" fontId="19" fillId="0" borderId="0" xfId="103" applyFont="1" applyAlignment="1">
      <alignment horizontal="center" vertical="center"/>
    </xf>
    <xf numFmtId="2" fontId="15" fillId="0" borderId="2" xfId="103" applyNumberFormat="1" applyFont="1" applyBorder="1" applyAlignment="1">
      <alignment vertical="center"/>
    </xf>
    <xf numFmtId="0" fontId="20" fillId="0" borderId="0" xfId="102" applyFont="1" applyAlignment="1">
      <alignment horizontal="center"/>
    </xf>
    <xf numFmtId="0" fontId="6" fillId="25" borderId="10" xfId="103" applyFont="1" applyFill="1" applyBorder="1"/>
    <xf numFmtId="0" fontId="6" fillId="25" borderId="2" xfId="103" applyFont="1" applyFill="1" applyBorder="1"/>
    <xf numFmtId="167" fontId="6" fillId="25" borderId="13" xfId="105" applyNumberFormat="1" applyFont="1" applyFill="1" applyBorder="1"/>
    <xf numFmtId="167" fontId="6" fillId="25" borderId="12" xfId="105" applyNumberFormat="1" applyFont="1" applyFill="1" applyBorder="1"/>
    <xf numFmtId="167" fontId="6" fillId="25" borderId="14" xfId="105" applyNumberFormat="1" applyFont="1" applyFill="1" applyBorder="1"/>
    <xf numFmtId="167" fontId="6" fillId="25" borderId="10" xfId="105" applyNumberFormat="1" applyFont="1" applyFill="1" applyBorder="1" applyAlignment="1">
      <alignment horizontal="center"/>
    </xf>
    <xf numFmtId="167" fontId="6" fillId="25" borderId="2" xfId="105" applyNumberFormat="1" applyFont="1" applyFill="1" applyBorder="1" applyAlignment="1">
      <alignment horizontal="center"/>
    </xf>
    <xf numFmtId="167" fontId="19" fillId="25" borderId="2" xfId="105" applyNumberFormat="1" applyFont="1" applyFill="1" applyBorder="1" applyAlignment="1">
      <alignment horizontal="center"/>
    </xf>
    <xf numFmtId="0" fontId="22" fillId="25" borderId="0" xfId="103" applyFont="1" applyFill="1" applyAlignment="1">
      <alignment horizontal="left"/>
    </xf>
    <xf numFmtId="2" fontId="15" fillId="25" borderId="2" xfId="103" applyNumberFormat="1" applyFont="1" applyFill="1" applyBorder="1" applyAlignment="1">
      <alignment vertical="center"/>
    </xf>
    <xf numFmtId="0" fontId="15" fillId="23" borderId="15" xfId="103" applyFont="1" applyFill="1" applyBorder="1"/>
    <xf numFmtId="167" fontId="6" fillId="23" borderId="16" xfId="104" applyNumberFormat="1" applyFont="1" applyFill="1" applyBorder="1"/>
    <xf numFmtId="0" fontId="19" fillId="0" borderId="10" xfId="103" applyFont="1" applyBorder="1" applyAlignment="1">
      <alignment horizontal="center" vertical="center"/>
    </xf>
    <xf numFmtId="167" fontId="6" fillId="25" borderId="17" xfId="105" applyNumberFormat="1" applyFont="1" applyFill="1" applyBorder="1"/>
    <xf numFmtId="167" fontId="6" fillId="25" borderId="18" xfId="105" applyNumberFormat="1" applyFont="1" applyFill="1" applyBorder="1"/>
    <xf numFmtId="167" fontId="6" fillId="25" borderId="19" xfId="105" applyNumberFormat="1" applyFont="1" applyFill="1" applyBorder="1"/>
    <xf numFmtId="167" fontId="6" fillId="3" borderId="12" xfId="104" applyNumberFormat="1" applyFont="1" applyFill="1" applyBorder="1"/>
    <xf numFmtId="0" fontId="15" fillId="23" borderId="20" xfId="103" applyFont="1" applyFill="1" applyBorder="1"/>
    <xf numFmtId="167" fontId="6" fillId="23" borderId="14" xfId="104" applyNumberFormat="1" applyFont="1" applyFill="1" applyBorder="1"/>
    <xf numFmtId="0" fontId="6" fillId="25" borderId="21" xfId="103" applyFont="1" applyFill="1" applyBorder="1"/>
    <xf numFmtId="0" fontId="6" fillId="25" borderId="3" xfId="103" applyFont="1" applyFill="1" applyBorder="1"/>
    <xf numFmtId="167" fontId="6" fillId="25" borderId="22" xfId="105" applyNumberFormat="1" applyFont="1" applyFill="1" applyBorder="1"/>
    <xf numFmtId="167" fontId="6" fillId="25" borderId="23" xfId="105" applyNumberFormat="1" applyFont="1" applyFill="1" applyBorder="1"/>
    <xf numFmtId="167" fontId="6" fillId="25" borderId="24" xfId="105" applyNumberFormat="1" applyFont="1" applyFill="1" applyBorder="1"/>
    <xf numFmtId="167" fontId="6" fillId="25" borderId="21" xfId="105" applyNumberFormat="1" applyFont="1" applyFill="1" applyBorder="1" applyAlignment="1">
      <alignment horizontal="center"/>
    </xf>
    <xf numFmtId="167" fontId="6" fillId="25" borderId="3" xfId="105" applyNumberFormat="1" applyFont="1" applyFill="1" applyBorder="1" applyAlignment="1">
      <alignment horizontal="center"/>
    </xf>
    <xf numFmtId="167" fontId="19" fillId="25" borderId="3" xfId="105" applyNumberFormat="1" applyFont="1" applyFill="1" applyBorder="1" applyAlignment="1">
      <alignment horizontal="center"/>
    </xf>
    <xf numFmtId="0" fontId="22" fillId="25" borderId="25" xfId="103" applyFont="1" applyFill="1" applyBorder="1" applyAlignment="1">
      <alignment horizontal="left"/>
    </xf>
    <xf numFmtId="2" fontId="15" fillId="25" borderId="3" xfId="103" applyNumberFormat="1" applyFont="1" applyFill="1" applyBorder="1" applyAlignment="1">
      <alignment vertical="center"/>
    </xf>
    <xf numFmtId="0" fontId="19" fillId="0" borderId="2" xfId="103" applyFont="1" applyBorder="1" applyAlignment="1">
      <alignment horizontal="center"/>
    </xf>
    <xf numFmtId="0" fontId="19" fillId="0" borderId="0" xfId="103" applyFont="1" applyAlignment="1">
      <alignment horizontal="center"/>
    </xf>
    <xf numFmtId="0" fontId="23" fillId="0" borderId="2" xfId="103" applyFont="1" applyBorder="1" applyAlignment="1">
      <alignment horizontal="center" vertical="center"/>
    </xf>
    <xf numFmtId="0" fontId="20" fillId="25" borderId="15" xfId="103" applyFont="1" applyFill="1" applyBorder="1"/>
    <xf numFmtId="0" fontId="6" fillId="25" borderId="26" xfId="103" applyFont="1" applyFill="1" applyBorder="1"/>
    <xf numFmtId="167" fontId="6" fillId="25" borderId="16" xfId="105" applyNumberFormat="1" applyFont="1" applyFill="1" applyBorder="1"/>
    <xf numFmtId="167" fontId="6" fillId="25" borderId="26" xfId="105" applyNumberFormat="1" applyFont="1" applyFill="1" applyBorder="1" applyAlignment="1">
      <alignment horizontal="center"/>
    </xf>
    <xf numFmtId="167" fontId="19" fillId="25" borderId="26" xfId="105" applyNumberFormat="1" applyFont="1" applyFill="1" applyBorder="1" applyAlignment="1">
      <alignment horizontal="center"/>
    </xf>
    <xf numFmtId="0" fontId="15" fillId="0" borderId="20" xfId="103" applyFont="1" applyBorder="1"/>
    <xf numFmtId="0" fontId="15" fillId="0" borderId="27" xfId="103" applyFont="1" applyBorder="1"/>
    <xf numFmtId="167" fontId="20" fillId="26" borderId="28" xfId="105" applyNumberFormat="1" applyFont="1" applyFill="1" applyBorder="1"/>
    <xf numFmtId="0" fontId="20" fillId="0" borderId="10" xfId="103" applyFont="1" applyBorder="1" applyAlignment="1">
      <alignment horizontal="center"/>
    </xf>
    <xf numFmtId="0" fontId="6" fillId="0" borderId="3" xfId="103" applyFont="1" applyBorder="1" applyAlignment="1">
      <alignment horizontal="center"/>
    </xf>
    <xf numFmtId="0" fontId="19" fillId="0" borderId="0" xfId="103" applyFont="1" applyAlignment="1">
      <alignment horizontal="left" vertical="center"/>
    </xf>
    <xf numFmtId="164" fontId="20" fillId="26" borderId="5" xfId="105" applyNumberFormat="1" applyFont="1" applyFill="1" applyBorder="1"/>
    <xf numFmtId="0" fontId="15" fillId="0" borderId="29" xfId="103" applyFont="1" applyBorder="1"/>
    <xf numFmtId="0" fontId="15" fillId="0" borderId="3" xfId="103" applyFont="1" applyBorder="1"/>
    <xf numFmtId="43" fontId="20" fillId="26" borderId="30" xfId="105" applyFont="1" applyFill="1" applyBorder="1"/>
    <xf numFmtId="0" fontId="20" fillId="0" borderId="31" xfId="103" applyFont="1" applyBorder="1" applyAlignment="1">
      <alignment horizontal="center"/>
    </xf>
    <xf numFmtId="0" fontId="6" fillId="0" borderId="32" xfId="103" applyFont="1" applyBorder="1" applyAlignment="1">
      <alignment horizontal="center"/>
    </xf>
    <xf numFmtId="0" fontId="19" fillId="0" borderId="32" xfId="103" applyFont="1" applyBorder="1" applyAlignment="1">
      <alignment horizontal="center"/>
    </xf>
    <xf numFmtId="0" fontId="19" fillId="0" borderId="8" xfId="103" applyFont="1" applyBorder="1" applyAlignment="1">
      <alignment horizontal="left" vertical="center"/>
    </xf>
    <xf numFmtId="2" fontId="15" fillId="0" borderId="32" xfId="103" applyNumberFormat="1" applyFont="1" applyBorder="1"/>
    <xf numFmtId="0" fontId="2" fillId="0" borderId="0" xfId="102" applyAlignment="1">
      <alignment horizontal="center"/>
    </xf>
    <xf numFmtId="0" fontId="24" fillId="0" borderId="0" xfId="102" applyFont="1" applyAlignment="1">
      <alignment horizontal="center"/>
    </xf>
    <xf numFmtId="1" fontId="2" fillId="0" borderId="0" xfId="102" applyNumberFormat="1"/>
    <xf numFmtId="0" fontId="20" fillId="27" borderId="0" xfId="106" applyFont="1" applyFill="1" applyAlignment="1">
      <alignment horizontal="center" vertical="center"/>
    </xf>
    <xf numFmtId="165" fontId="2" fillId="0" borderId="0" xfId="102" applyNumberFormat="1"/>
    <xf numFmtId="164" fontId="2" fillId="0" borderId="0" xfId="102" applyNumberFormat="1"/>
    <xf numFmtId="43" fontId="2" fillId="0" borderId="0" xfId="102" applyNumberFormat="1"/>
    <xf numFmtId="0" fontId="20" fillId="0" borderId="0" xfId="106" applyFont="1" applyAlignment="1">
      <alignment horizontal="center" vertical="center"/>
    </xf>
    <xf numFmtId="0" fontId="16" fillId="27" borderId="34" xfId="106" applyFont="1" applyFill="1" applyBorder="1" applyAlignment="1">
      <alignment vertical="center"/>
    </xf>
    <xf numFmtId="1" fontId="16" fillId="27" borderId="35" xfId="106" applyNumberFormat="1" applyFont="1" applyFill="1" applyBorder="1" applyAlignment="1">
      <alignment horizontal="center" vertical="center"/>
    </xf>
    <xf numFmtId="0" fontId="16" fillId="27" borderId="36" xfId="106" applyFont="1" applyFill="1" applyBorder="1" applyAlignment="1">
      <alignment vertical="center"/>
    </xf>
    <xf numFmtId="1" fontId="16" fillId="27" borderId="37" xfId="106" applyNumberFormat="1" applyFont="1" applyFill="1" applyBorder="1" applyAlignment="1">
      <alignment horizontal="center" vertical="center"/>
    </xf>
    <xf numFmtId="0" fontId="7" fillId="28" borderId="32" xfId="106" applyFont="1" applyFill="1" applyBorder="1" applyAlignment="1">
      <alignment horizontal="center" vertical="center"/>
    </xf>
    <xf numFmtId="1" fontId="7" fillId="28" borderId="32" xfId="106" applyNumberFormat="1" applyFont="1" applyFill="1" applyBorder="1" applyAlignment="1">
      <alignment horizontal="center" vertical="center"/>
    </xf>
    <xf numFmtId="0" fontId="6" fillId="0" borderId="0" xfId="106" applyFont="1" applyAlignment="1">
      <alignment horizontal="center" vertical="center" wrapText="1"/>
    </xf>
    <xf numFmtId="1" fontId="25" fillId="27" borderId="41" xfId="106" applyNumberFormat="1" applyFont="1" applyFill="1" applyBorder="1" applyAlignment="1">
      <alignment horizontal="center" vertical="center"/>
    </xf>
    <xf numFmtId="0" fontId="7" fillId="27" borderId="42" xfId="106" applyFont="1" applyFill="1" applyBorder="1" applyAlignment="1">
      <alignment vertical="center"/>
    </xf>
    <xf numFmtId="1" fontId="25" fillId="27" borderId="35" xfId="106" applyNumberFormat="1" applyFont="1" applyFill="1" applyBorder="1" applyAlignment="1">
      <alignment horizontal="center" vertical="center"/>
    </xf>
    <xf numFmtId="0" fontId="7" fillId="27" borderId="43" xfId="106" applyFont="1" applyFill="1" applyBorder="1" applyAlignment="1">
      <alignment vertical="center"/>
    </xf>
    <xf numFmtId="1" fontId="25" fillId="27" borderId="44" xfId="106" applyNumberFormat="1" applyFont="1" applyFill="1" applyBorder="1" applyAlignment="1">
      <alignment horizontal="center" vertical="center"/>
    </xf>
    <xf numFmtId="0" fontId="7" fillId="27" borderId="45" xfId="106" applyFont="1" applyFill="1" applyBorder="1" applyAlignment="1">
      <alignment vertical="center"/>
    </xf>
    <xf numFmtId="1" fontId="25" fillId="27" borderId="33" xfId="106" applyNumberFormat="1" applyFont="1" applyFill="1" applyBorder="1" applyAlignment="1">
      <alignment horizontal="center" vertical="center"/>
    </xf>
    <xf numFmtId="0" fontId="20" fillId="0" borderId="31" xfId="102" applyFont="1" applyBorder="1"/>
    <xf numFmtId="1" fontId="25" fillId="27" borderId="46" xfId="106" applyNumberFormat="1" applyFont="1" applyFill="1" applyBorder="1" applyAlignment="1">
      <alignment horizontal="center" vertical="center"/>
    </xf>
    <xf numFmtId="0" fontId="6" fillId="17" borderId="0" xfId="106" applyFont="1" applyFill="1" applyAlignment="1">
      <alignment horizontal="center" vertical="center" wrapText="1"/>
    </xf>
    <xf numFmtId="1" fontId="25" fillId="27" borderId="45" xfId="106" applyNumberFormat="1" applyFont="1" applyFill="1" applyBorder="1" applyAlignment="1">
      <alignment horizontal="center" vertical="center"/>
    </xf>
    <xf numFmtId="0" fontId="7" fillId="27" borderId="34" xfId="106" applyFont="1" applyFill="1" applyBorder="1" applyAlignment="1">
      <alignment vertical="center"/>
    </xf>
    <xf numFmtId="1" fontId="25" fillId="27" borderId="42" xfId="106" applyNumberFormat="1" applyFont="1" applyFill="1" applyBorder="1" applyAlignment="1">
      <alignment horizontal="center" vertical="center"/>
    </xf>
    <xf numFmtId="0" fontId="7" fillId="27" borderId="47" xfId="106" applyFont="1" applyFill="1" applyBorder="1" applyAlignment="1">
      <alignment vertical="center"/>
    </xf>
    <xf numFmtId="1" fontId="25" fillId="27" borderId="48" xfId="106" applyNumberFormat="1" applyFont="1" applyFill="1" applyBorder="1" applyAlignment="1">
      <alignment horizontal="center" vertical="center"/>
    </xf>
    <xf numFmtId="0" fontId="26" fillId="0" borderId="0" xfId="0" applyFont="1" applyAlignment="1">
      <alignment vertical="top"/>
    </xf>
    <xf numFmtId="0" fontId="26" fillId="0" borderId="0" xfId="0" quotePrefix="1" applyFont="1" applyAlignment="1">
      <alignment vertical="top"/>
    </xf>
    <xf numFmtId="0" fontId="26" fillId="21" borderId="6" xfId="0" applyFont="1" applyFill="1" applyBorder="1" applyAlignment="1">
      <alignment vertical="top"/>
    </xf>
    <xf numFmtId="0" fontId="13" fillId="0" borderId="0" xfId="102" applyFont="1"/>
    <xf numFmtId="0" fontId="26" fillId="0" borderId="6" xfId="0" applyFont="1" applyBorder="1" applyAlignment="1">
      <alignment vertical="top"/>
    </xf>
    <xf numFmtId="0" fontId="0" fillId="0" borderId="0" xfId="0" pivotButton="1" applyAlignment="1">
      <alignment vertical="top"/>
    </xf>
    <xf numFmtId="0" fontId="0" fillId="0" borderId="0" xfId="0" applyAlignment="1">
      <alignment horizontal="left" vertical="top"/>
    </xf>
    <xf numFmtId="167" fontId="0" fillId="0" borderId="0" xfId="1" applyNumberFormat="1" applyFont="1" applyAlignment="1">
      <alignment vertical="top"/>
    </xf>
    <xf numFmtId="167" fontId="0" fillId="0" borderId="0" xfId="0" applyNumberFormat="1" applyAlignment="1">
      <alignment vertical="top"/>
    </xf>
    <xf numFmtId="0" fontId="3" fillId="0" borderId="0" xfId="0" applyFont="1" applyAlignment="1">
      <alignment vertical="top"/>
    </xf>
    <xf numFmtId="10" fontId="0" fillId="0" borderId="0" xfId="2" applyNumberFormat="1" applyFont="1" applyAlignment="1">
      <alignment vertical="top"/>
    </xf>
    <xf numFmtId="10" fontId="0" fillId="0" borderId="0" xfId="0" applyNumberFormat="1" applyAlignment="1">
      <alignment vertical="top"/>
    </xf>
    <xf numFmtId="0" fontId="27" fillId="0" borderId="0" xfId="0" applyFont="1" applyAlignment="1">
      <alignment vertical="top"/>
    </xf>
    <xf numFmtId="0" fontId="8" fillId="17" borderId="40" xfId="106" applyFont="1" applyFill="1" applyBorder="1" applyAlignment="1">
      <alignment horizontal="center" vertical="center" wrapText="1"/>
    </xf>
    <xf numFmtId="0" fontId="8" fillId="17" borderId="35" xfId="106" applyFont="1" applyFill="1" applyBorder="1" applyAlignment="1">
      <alignment horizontal="center" vertical="center" wrapText="1"/>
    </xf>
    <xf numFmtId="0" fontId="15" fillId="0" borderId="8" xfId="103" applyFont="1" applyBorder="1" applyAlignment="1">
      <alignment horizontal="center"/>
    </xf>
    <xf numFmtId="0" fontId="8" fillId="17" borderId="5" xfId="106" applyFont="1" applyFill="1" applyBorder="1" applyAlignment="1">
      <alignment horizontal="center" vertical="center" wrapText="1"/>
    </xf>
    <xf numFmtId="0" fontId="8" fillId="17" borderId="33" xfId="106" applyFont="1" applyFill="1" applyBorder="1" applyAlignment="1">
      <alignment horizontal="center" vertical="center" wrapText="1"/>
    </xf>
    <xf numFmtId="0" fontId="8" fillId="17" borderId="38" xfId="106" applyFont="1" applyFill="1" applyBorder="1" applyAlignment="1">
      <alignment horizontal="center" vertical="center" wrapText="1"/>
    </xf>
    <xf numFmtId="0" fontId="8" fillId="17" borderId="41" xfId="106" applyFont="1" applyFill="1" applyBorder="1" applyAlignment="1">
      <alignment horizontal="center" vertical="center" wrapText="1"/>
    </xf>
    <xf numFmtId="0" fontId="8" fillId="17" borderId="39" xfId="106" applyFont="1" applyFill="1" applyBorder="1" applyAlignment="1">
      <alignment horizontal="center" vertical="center" wrapText="1"/>
    </xf>
    <xf numFmtId="0" fontId="8" fillId="17" borderId="42" xfId="106" applyFont="1" applyFill="1" applyBorder="1" applyAlignment="1">
      <alignment horizontal="center" vertical="center" wrapText="1"/>
    </xf>
    <xf numFmtId="174" fontId="0" fillId="0" borderId="0" xfId="0" applyNumberFormat="1" applyAlignment="1">
      <alignment vertical="top"/>
    </xf>
    <xf numFmtId="167" fontId="27" fillId="0" borderId="0" xfId="1" applyNumberFormat="1" applyFont="1" applyAlignment="1">
      <alignment vertical="top"/>
    </xf>
    <xf numFmtId="0" fontId="28" fillId="0" borderId="0" xfId="0" applyFont="1" applyAlignment="1">
      <alignment vertical="top"/>
    </xf>
    <xf numFmtId="0" fontId="28" fillId="0" borderId="0" xfId="0" pivotButton="1" applyFont="1" applyAlignment="1">
      <alignment vertical="top"/>
    </xf>
    <xf numFmtId="0" fontId="28" fillId="0" borderId="0" xfId="0" applyFont="1" applyAlignment="1">
      <alignment horizontal="left" vertical="top"/>
    </xf>
    <xf numFmtId="0" fontId="28" fillId="0" borderId="0" xfId="0" applyFont="1" applyAlignment="1">
      <alignment horizontal="left" vertical="top" indent="1"/>
    </xf>
    <xf numFmtId="0" fontId="28" fillId="0" borderId="0" xfId="0" applyFont="1" applyAlignment="1">
      <alignment horizontal="center" vertical="center"/>
    </xf>
    <xf numFmtId="0" fontId="1" fillId="7" borderId="0" xfId="0" applyFont="1" applyFill="1" applyAlignment="1">
      <alignment vertical="top"/>
    </xf>
    <xf numFmtId="167" fontId="1" fillId="7" borderId="0" xfId="0" applyNumberFormat="1" applyFont="1" applyFill="1" applyAlignment="1">
      <alignment horizontal="center" vertical="center"/>
    </xf>
    <xf numFmtId="167" fontId="1" fillId="7" borderId="0" xfId="0" applyNumberFormat="1" applyFont="1" applyFill="1" applyAlignment="1">
      <alignment vertical="top"/>
    </xf>
    <xf numFmtId="0" fontId="1" fillId="8" borderId="0" xfId="0" applyFont="1" applyFill="1" applyAlignment="1">
      <alignment vertical="top"/>
    </xf>
    <xf numFmtId="167" fontId="1" fillId="8" borderId="0" xfId="0" applyNumberFormat="1" applyFont="1" applyFill="1" applyAlignment="1">
      <alignment horizontal="center" vertical="center"/>
    </xf>
    <xf numFmtId="167" fontId="1" fillId="8" borderId="0" xfId="0" applyNumberFormat="1" applyFont="1" applyFill="1" applyAlignment="1">
      <alignment vertical="top"/>
    </xf>
    <xf numFmtId="0" fontId="1" fillId="29" borderId="0" xfId="0" applyFont="1" applyFill="1" applyAlignment="1">
      <alignment vertical="top"/>
    </xf>
    <xf numFmtId="167" fontId="1" fillId="29" borderId="0" xfId="0" applyNumberFormat="1" applyFont="1" applyFill="1" applyAlignment="1">
      <alignment horizontal="center" vertical="center"/>
    </xf>
    <xf numFmtId="167" fontId="1" fillId="29" borderId="0" xfId="0" applyNumberFormat="1" applyFont="1" applyFill="1" applyAlignment="1">
      <alignment vertical="top"/>
    </xf>
    <xf numFmtId="0" fontId="29" fillId="30" borderId="49" xfId="0" applyFont="1" applyFill="1" applyBorder="1" applyAlignment="1">
      <alignment horizontal="center" vertical="center"/>
    </xf>
    <xf numFmtId="0" fontId="29" fillId="30" borderId="50" xfId="0" applyFont="1" applyFill="1" applyBorder="1" applyAlignment="1">
      <alignment horizontal="center" vertical="center"/>
    </xf>
    <xf numFmtId="0" fontId="29" fillId="30" borderId="51" xfId="0" applyFont="1" applyFill="1" applyBorder="1" applyAlignment="1">
      <alignment horizontal="center" vertical="center"/>
    </xf>
    <xf numFmtId="0" fontId="29" fillId="30" borderId="52" xfId="0" applyFont="1" applyFill="1" applyBorder="1" applyAlignment="1">
      <alignment horizontal="center" vertical="center"/>
    </xf>
    <xf numFmtId="0" fontId="29" fillId="30" borderId="1" xfId="0" applyFont="1" applyFill="1" applyBorder="1" applyAlignment="1">
      <alignment horizontal="center" vertical="center"/>
    </xf>
    <xf numFmtId="0" fontId="29" fillId="30" borderId="53" xfId="0" applyFont="1" applyFill="1" applyBorder="1" applyAlignment="1">
      <alignment horizontal="center" vertical="center"/>
    </xf>
    <xf numFmtId="0" fontId="29" fillId="30" borderId="54" xfId="0" applyFont="1" applyFill="1" applyBorder="1" applyAlignment="1">
      <alignment horizontal="center" vertical="center"/>
    </xf>
    <xf numFmtId="0" fontId="29" fillId="30" borderId="55" xfId="0" applyFont="1" applyFill="1" applyBorder="1" applyAlignment="1">
      <alignment horizontal="center" vertical="center"/>
    </xf>
    <xf numFmtId="0" fontId="29" fillId="30" borderId="56" xfId="0" applyFont="1" applyFill="1" applyBorder="1" applyAlignment="1">
      <alignment horizontal="center" vertical="center"/>
    </xf>
  </cellXfs>
  <cellStyles count="107">
    <cellStyle name="20% - Accent1 2" xfId="5" xr:uid="{00000000-0005-0000-0000-000000000000}"/>
    <cellStyle name="20% - Accent2 2" xfId="6" xr:uid="{00000000-0005-0000-0000-000001000000}"/>
    <cellStyle name="20% - Accent3 2" xfId="7" xr:uid="{00000000-0005-0000-0000-000002000000}"/>
    <cellStyle name="20% - Accent4 2" xfId="8" xr:uid="{00000000-0005-0000-0000-000003000000}"/>
    <cellStyle name="20% - Accent5 2" xfId="9" xr:uid="{00000000-0005-0000-0000-000004000000}"/>
    <cellStyle name="20% - Accent6 2" xfId="10" xr:uid="{00000000-0005-0000-0000-000005000000}"/>
    <cellStyle name="40% - Accent1 2" xfId="11" xr:uid="{00000000-0005-0000-0000-000006000000}"/>
    <cellStyle name="40% - Accent2 2" xfId="12" xr:uid="{00000000-0005-0000-0000-000007000000}"/>
    <cellStyle name="40% - Accent3 2" xfId="13" xr:uid="{00000000-0005-0000-0000-000008000000}"/>
    <cellStyle name="40% - Accent4 2" xfId="14" xr:uid="{00000000-0005-0000-0000-000009000000}"/>
    <cellStyle name="40% - Accent5 2" xfId="15" xr:uid="{00000000-0005-0000-0000-00000A000000}"/>
    <cellStyle name="40% - Accent6 2" xfId="16" xr:uid="{00000000-0005-0000-0000-00000B000000}"/>
    <cellStyle name="Comma" xfId="1" builtinId="3"/>
    <cellStyle name="Comma 10" xfId="18" xr:uid="{00000000-0005-0000-0000-00000D000000}"/>
    <cellStyle name="Comma 10 2" xfId="19" xr:uid="{00000000-0005-0000-0000-00000E000000}"/>
    <cellStyle name="Comma 10 2 2" xfId="83" xr:uid="{00000000-0005-0000-0000-00000F000000}"/>
    <cellStyle name="Comma 10 3" xfId="20" xr:uid="{00000000-0005-0000-0000-000010000000}"/>
    <cellStyle name="Comma 10 3 2" xfId="21" xr:uid="{00000000-0005-0000-0000-000011000000}"/>
    <cellStyle name="Comma 10 3 2 2" xfId="85" xr:uid="{00000000-0005-0000-0000-000012000000}"/>
    <cellStyle name="Comma 10 3 3" xfId="84" xr:uid="{00000000-0005-0000-0000-000013000000}"/>
    <cellStyle name="Comma 10 4" xfId="82" xr:uid="{00000000-0005-0000-0000-000014000000}"/>
    <cellStyle name="Comma 11" xfId="22" xr:uid="{00000000-0005-0000-0000-000015000000}"/>
    <cellStyle name="Comma 12" xfId="23" xr:uid="{00000000-0005-0000-0000-000016000000}"/>
    <cellStyle name="Comma 12 2" xfId="86" xr:uid="{00000000-0005-0000-0000-000017000000}"/>
    <cellStyle name="Comma 13" xfId="24" xr:uid="{00000000-0005-0000-0000-000018000000}"/>
    <cellStyle name="Comma 13 2" xfId="87" xr:uid="{00000000-0005-0000-0000-000019000000}"/>
    <cellStyle name="Comma 14" xfId="25" xr:uid="{00000000-0005-0000-0000-00001A000000}"/>
    <cellStyle name="Comma 15" xfId="26" xr:uid="{00000000-0005-0000-0000-00001B000000}"/>
    <cellStyle name="Comma 16" xfId="27" xr:uid="{00000000-0005-0000-0000-00001C000000}"/>
    <cellStyle name="Comma 17" xfId="28" xr:uid="{00000000-0005-0000-0000-00001D000000}"/>
    <cellStyle name="Comma 18" xfId="29" xr:uid="{00000000-0005-0000-0000-00001E000000}"/>
    <cellStyle name="Comma 19" xfId="30" xr:uid="{00000000-0005-0000-0000-00001F000000}"/>
    <cellStyle name="Comma 2" xfId="31" xr:uid="{00000000-0005-0000-0000-000020000000}"/>
    <cellStyle name="Comma 2 2" xfId="32" xr:uid="{00000000-0005-0000-0000-000021000000}"/>
    <cellStyle name="Comma 2 2 2" xfId="33" xr:uid="{00000000-0005-0000-0000-000022000000}"/>
    <cellStyle name="Comma 2 2 2 2" xfId="34" xr:uid="{00000000-0005-0000-0000-000023000000}"/>
    <cellStyle name="Comma 2 2 2 3" xfId="35" xr:uid="{00000000-0005-0000-0000-000024000000}"/>
    <cellStyle name="Comma 2 2 2 3 2" xfId="89" xr:uid="{00000000-0005-0000-0000-000025000000}"/>
    <cellStyle name="Comma 2 2 3" xfId="36" xr:uid="{00000000-0005-0000-0000-000026000000}"/>
    <cellStyle name="Comma 2 2 3 2" xfId="90" xr:uid="{00000000-0005-0000-0000-000027000000}"/>
    <cellStyle name="Comma 2 2 4" xfId="37" xr:uid="{00000000-0005-0000-0000-000028000000}"/>
    <cellStyle name="Comma 2 2 4 2" xfId="91" xr:uid="{00000000-0005-0000-0000-000029000000}"/>
    <cellStyle name="Comma 2 2 5" xfId="104" xr:uid="{F094E185-6F83-49E8-A79D-F90CAF56BF5A}"/>
    <cellStyle name="Comma 2 3" xfId="38" xr:uid="{00000000-0005-0000-0000-00002A000000}"/>
    <cellStyle name="Comma 2 3 2" xfId="105" xr:uid="{884FDE26-E474-440E-982A-2306704B5E84}"/>
    <cellStyle name="Comma 2 4" xfId="39" xr:uid="{00000000-0005-0000-0000-00002B000000}"/>
    <cellStyle name="Comma 2 5" xfId="88" xr:uid="{00000000-0005-0000-0000-00002C000000}"/>
    <cellStyle name="Comma 20" xfId="17" xr:uid="{00000000-0005-0000-0000-00002D000000}"/>
    <cellStyle name="Comma 3" xfId="40" xr:uid="{00000000-0005-0000-0000-00002E000000}"/>
    <cellStyle name="Comma 3 2" xfId="41" xr:uid="{00000000-0005-0000-0000-00002F000000}"/>
    <cellStyle name="Comma 3 2 2" xfId="93" xr:uid="{00000000-0005-0000-0000-000030000000}"/>
    <cellStyle name="Comma 3 3" xfId="92" xr:uid="{00000000-0005-0000-0000-000031000000}"/>
    <cellStyle name="Comma 4" xfId="42" xr:uid="{00000000-0005-0000-0000-000032000000}"/>
    <cellStyle name="Comma 4 2" xfId="94" xr:uid="{00000000-0005-0000-0000-000033000000}"/>
    <cellStyle name="Comma 5" xfId="43" xr:uid="{00000000-0005-0000-0000-000034000000}"/>
    <cellStyle name="Comma 5 2" xfId="44" xr:uid="{00000000-0005-0000-0000-000035000000}"/>
    <cellStyle name="Comma 5 2 2" xfId="45" xr:uid="{00000000-0005-0000-0000-000036000000}"/>
    <cellStyle name="Comma 5 2 2 2" xfId="97" xr:uid="{00000000-0005-0000-0000-000037000000}"/>
    <cellStyle name="Comma 5 2 3" xfId="96" xr:uid="{00000000-0005-0000-0000-000038000000}"/>
    <cellStyle name="Comma 5 3" xfId="95" xr:uid="{00000000-0005-0000-0000-000039000000}"/>
    <cellStyle name="Comma 6" xfId="46" xr:uid="{00000000-0005-0000-0000-00003A000000}"/>
    <cellStyle name="Comma 6 2" xfId="98" xr:uid="{00000000-0005-0000-0000-00003B000000}"/>
    <cellStyle name="Comma 7" xfId="47" xr:uid="{00000000-0005-0000-0000-00003C000000}"/>
    <cellStyle name="Comma 7 2" xfId="99" xr:uid="{00000000-0005-0000-0000-00003D000000}"/>
    <cellStyle name="Comma 8" xfId="48" xr:uid="{00000000-0005-0000-0000-00003E000000}"/>
    <cellStyle name="Comma 8 2" xfId="49" xr:uid="{00000000-0005-0000-0000-00003F000000}"/>
    <cellStyle name="Comma 8 3" xfId="50" xr:uid="{00000000-0005-0000-0000-000040000000}"/>
    <cellStyle name="Comma 8 3 2" xfId="51" xr:uid="{00000000-0005-0000-0000-000041000000}"/>
    <cellStyle name="Comma 8 3 2 2" xfId="52" xr:uid="{00000000-0005-0000-0000-000042000000}"/>
    <cellStyle name="Comma 8 3 2 3" xfId="53" xr:uid="{00000000-0005-0000-0000-000043000000}"/>
    <cellStyle name="Comma 8 3 2 4" xfId="54" xr:uid="{00000000-0005-0000-0000-000044000000}"/>
    <cellStyle name="Comma 8 3 3" xfId="55" xr:uid="{00000000-0005-0000-0000-000045000000}"/>
    <cellStyle name="Comma 8 4" xfId="56" xr:uid="{00000000-0005-0000-0000-000046000000}"/>
    <cellStyle name="Comma 9" xfId="57" xr:uid="{00000000-0005-0000-0000-000047000000}"/>
    <cellStyle name="Comma 9 2" xfId="100" xr:uid="{00000000-0005-0000-0000-000048000000}"/>
    <cellStyle name="Normal" xfId="0" builtinId="0"/>
    <cellStyle name="Normal 10" xfId="58" xr:uid="{00000000-0005-0000-0000-00004A000000}"/>
    <cellStyle name="Normal 10 2" xfId="59" xr:uid="{00000000-0005-0000-0000-00004B000000}"/>
    <cellStyle name="Normal 10 3" xfId="60" xr:uid="{00000000-0005-0000-0000-00004C000000}"/>
    <cellStyle name="Normal 11" xfId="61" xr:uid="{00000000-0005-0000-0000-00004D000000}"/>
    <cellStyle name="Normal 12" xfId="62" xr:uid="{00000000-0005-0000-0000-00004E000000}"/>
    <cellStyle name="Normal 12 2" xfId="63" xr:uid="{00000000-0005-0000-0000-00004F000000}"/>
    <cellStyle name="Normal 13" xfId="64" xr:uid="{00000000-0005-0000-0000-000050000000}"/>
    <cellStyle name="Normal 14" xfId="65" xr:uid="{00000000-0005-0000-0000-000051000000}"/>
    <cellStyle name="Normal 14 2" xfId="66" xr:uid="{00000000-0005-0000-0000-000052000000}"/>
    <cellStyle name="Normal 15" xfId="67" xr:uid="{00000000-0005-0000-0000-000053000000}"/>
    <cellStyle name="Normal 16" xfId="68" xr:uid="{00000000-0005-0000-0000-000054000000}"/>
    <cellStyle name="Normal 17" xfId="4" xr:uid="{00000000-0005-0000-0000-000055000000}"/>
    <cellStyle name="Normal 18" xfId="102" xr:uid="{0C4FC4B0-2A47-4D1E-B279-081436860791}"/>
    <cellStyle name="Normal 2" xfId="3" xr:uid="{00000000-0005-0000-0000-000056000000}"/>
    <cellStyle name="Normal 2 2" xfId="69" xr:uid="{00000000-0005-0000-0000-000057000000}"/>
    <cellStyle name="Normal 2 2 2" xfId="70" xr:uid="{00000000-0005-0000-0000-000058000000}"/>
    <cellStyle name="Normal 2 2 3" xfId="71" xr:uid="{00000000-0005-0000-0000-000059000000}"/>
    <cellStyle name="Normal 2 2 4" xfId="106" xr:uid="{B2305CAC-81DC-4037-85A6-8A279BD07B30}"/>
    <cellStyle name="Normal 2 3" xfId="103" xr:uid="{173194E9-5BCF-4B22-8503-54208DEE9355}"/>
    <cellStyle name="Normal 3" xfId="72" xr:uid="{00000000-0005-0000-0000-00005A000000}"/>
    <cellStyle name="Normal 4" xfId="73" xr:uid="{00000000-0005-0000-0000-00005B000000}"/>
    <cellStyle name="Normal 4 2" xfId="74" xr:uid="{00000000-0005-0000-0000-00005C000000}"/>
    <cellStyle name="Normal 5" xfId="75" xr:uid="{00000000-0005-0000-0000-00005D000000}"/>
    <cellStyle name="Normal 6" xfId="76" xr:uid="{00000000-0005-0000-0000-00005E000000}"/>
    <cellStyle name="Normal 7" xfId="77" xr:uid="{00000000-0005-0000-0000-00005F000000}"/>
    <cellStyle name="Normal 8" xfId="78" xr:uid="{00000000-0005-0000-0000-000060000000}"/>
    <cellStyle name="Normal 9" xfId="79" xr:uid="{00000000-0005-0000-0000-000061000000}"/>
    <cellStyle name="Note 2" xfId="80" xr:uid="{00000000-0005-0000-0000-000062000000}"/>
    <cellStyle name="Percent" xfId="2" builtinId="5"/>
    <cellStyle name="Percent 2" xfId="81" xr:uid="{00000000-0005-0000-0000-000064000000}"/>
    <cellStyle name="Percent 3" xfId="101" xr:uid="{00000000-0005-0000-0000-000065000000}"/>
  </cellStyles>
  <dxfs count="370">
    <dxf>
      <numFmt numFmtId="167" formatCode="_(* #,##0_);_(* \(#,##0\);_(* &quot;-&quot;??_);_(@_)"/>
    </dxf>
    <dxf>
      <numFmt numFmtId="167" formatCode="_(* #,##0_);_(* \(#,##0\);_(* &quot;-&quot;??_);_(@_)"/>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vertic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numFmt numFmtId="167" formatCode="_(* #,##0_);_(* \(#,##0\);_(* &quot;-&quot;??_);_(@_)"/>
    </dxf>
    <dxf>
      <numFmt numFmtId="167" formatCode="_(* #,##0_);_(* \(#,##0\);_(* &quot;-&quot;??_);_(@_)"/>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vertic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4" formatCode="0.00%"/>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vertic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4" formatCode="0.00%"/>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vertic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4" formatCode="0.00%"/>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vertic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numFmt numFmtId="167" formatCode="_(* #,##0_);_(* \(#,##0\);_(* &quot;-&quot;??_);_(@_)"/>
    </dxf>
    <dxf>
      <numFmt numFmtId="167" formatCode="_(* #,##0_);_(* \(#,##0\);_(* &quot;-&quot;??_);_(@_)"/>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vertic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numFmt numFmtId="167" formatCode="_(* #,##0_);_(* \(#,##0\);_(* &quot;-&quot;??_);_(@_)"/>
    </dxf>
    <dxf>
      <numFmt numFmtId="167" formatCode="_(* #,##0_);_(* \(#,##0\);_(* &quot;-&quot;??_);_(@_)"/>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vertic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numFmt numFmtId="167" formatCode="_(* #,##0_);_(* \(#,##0\);_(* &quot;-&quot;??_);_(@_)"/>
    </dxf>
    <dxf>
      <numFmt numFmtId="167" formatCode="_(* #,##0_);_(* \(#,##0\);_(* &quot;-&quot;??_);_(@_)"/>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vertic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numFmt numFmtId="167" formatCode="_(* #,##0_);_(* \(#,##0\);_(* &quot;-&quot;??_);_(@_)"/>
    </dxf>
    <dxf>
      <numFmt numFmtId="167" formatCode="_(* #,##0_);_(* \(#,##0\);_(* &quot;-&quot;??_);_(@_)"/>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vertic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i val="0"/>
        <sz val="10"/>
        <name val="Aharoni"/>
        <scheme val="none"/>
      </font>
      <border diagonalUp="0" diagonalDown="0">
        <left/>
        <right/>
        <top/>
        <bottom style="thin">
          <color theme="0"/>
        </bottom>
        <vertical/>
        <horizontal/>
      </border>
    </dxf>
    <dxf>
      <font>
        <name val="Aharoni"/>
        <scheme val="none"/>
      </font>
      <fill>
        <patternFill patternType="solid">
          <fgColor rgb="FF4472C4"/>
          <bgColor rgb="FF4472C4"/>
        </patternFill>
      </fill>
      <border diagonalUp="0" diagonalDown="0">
        <left/>
        <right/>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59999389629810485"/>
        </patternFill>
      </fill>
    </dxf>
    <dxf>
      <alignment horizontal="center"/>
    </dxf>
    <dxf>
      <alignment vertical="center"/>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numFmt numFmtId="167" formatCode="_(* #,##0_);_(* \(#,##0\);_(* &quot;-&quot;??_);_(@_)"/>
    </dxf>
    <dxf>
      <numFmt numFmtId="167" formatCode="_(* #,##0_);_(* \(#,##0\);_(* &quot;-&quot;??_);_(@_)"/>
    </dxf>
    <dxf>
      <font>
        <b val="0"/>
        <i val="0"/>
        <strike val="0"/>
        <condense val="0"/>
        <extend val="0"/>
        <outline val="0"/>
        <shadow val="0"/>
        <u val="none"/>
        <vertAlign val="baseline"/>
        <sz val="10"/>
        <color auto="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4" formatCode="#,##0.00"/>
      <alignment horizontal="right"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4" formatCode="#,##0.00"/>
      <alignment horizontal="right"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4" formatCode="#,##0.00"/>
      <alignment horizontal="right"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4" formatCode="#,##0.00"/>
      <alignment horizontal="right"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6" formatCode="#,##0.000"/>
      <alignment horizontal="right"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6" formatCode="#,##0.000"/>
      <alignment horizontal="right"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9" formatCode="dd/mm/yyyy"/>
      <alignment horizontal="right"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general" vertical="top" textRotation="0" wrapText="0" indent="0" justifyLastLine="0" shrinkToFit="0" readingOrder="0"/>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4" formatCode="0.00%"/>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s>
  <tableStyles count="2" defaultTableStyle="TableStyleMedium9" defaultPivotStyle="PivotStyleLight16">
    <tableStyle name="Slicer Style 1" pivot="0" table="0" count="6" xr9:uid="{C8EB2636-8AC1-43EF-9077-81B734D98543}">
      <tableStyleElement type="wholeTable" dxfId="295"/>
      <tableStyleElement type="headerRow" dxfId="294"/>
    </tableStyle>
    <tableStyle name="SLICEROLAM" pivot="0" table="0" count="0" xr9:uid="{83C925AC-3F09-4E46-A468-4790AD740B5D}"/>
  </tableStyles>
  <colors>
    <mruColors>
      <color rgb="FF4472C4"/>
      <color rgb="FFFF66FF"/>
    </mruColors>
  </colors>
  <extLst>
    <ext xmlns:x14="http://schemas.microsoft.com/office/spreadsheetml/2009/9/main" uri="{46F421CA-312F-682f-3DD2-61675219B42D}">
      <x14:dxfs count="16">
        <dxf>
          <font>
            <color theme="0"/>
            <name val="Aharoni"/>
            <scheme val="none"/>
          </font>
          <fill>
            <patternFill>
              <bgColor theme="5"/>
            </patternFill>
          </fill>
          <border>
            <left style="thin">
              <color auto="1"/>
            </left>
            <right style="thin">
              <color auto="1"/>
            </right>
            <top style="thin">
              <color auto="1"/>
            </top>
            <bottom style="thin">
              <color auto="1"/>
            </bottom>
          </border>
        </dxf>
        <dxf>
          <font>
            <color theme="0"/>
            <name val="Aharoni"/>
            <scheme val="none"/>
          </font>
          <fill>
            <patternFill>
              <bgColor theme="4"/>
            </patternFill>
          </fill>
          <border diagonalUp="0" diagonalDown="0">
            <left/>
            <right/>
            <top/>
            <bottom/>
            <vertical/>
            <horizontal/>
          </border>
        </dxf>
        <dxf>
          <font>
            <name val="Aharoni"/>
            <scheme val="none"/>
          </font>
          <fill>
            <patternFill>
              <bgColor theme="7"/>
            </patternFill>
          </fill>
          <border>
            <left style="medium">
              <color theme="4"/>
            </left>
            <right style="medium">
              <color theme="4"/>
            </right>
            <top style="medium">
              <color theme="4"/>
            </top>
            <bottom style="medium">
              <color theme="4"/>
            </bottom>
          </border>
        </dxf>
        <dxf>
          <font>
            <name val="Aharoni"/>
            <scheme val="none"/>
          </font>
          <fill>
            <patternFill>
              <bgColor theme="0"/>
            </patternFill>
          </fill>
          <border diagonalUp="0" diagonalDown="0">
            <left/>
            <right/>
            <top/>
            <bottom/>
            <vertical/>
            <horizontal/>
          </border>
        </dxf>
        <dxf>
          <font>
            <color theme="0"/>
            <name val="Aharoni"/>
            <scheme val="none"/>
          </font>
          <fill>
            <patternFill>
              <bgColor theme="5"/>
            </patternFill>
          </fill>
          <border>
            <left style="thin">
              <color auto="1"/>
            </left>
            <right style="thin">
              <color auto="1"/>
            </right>
            <top style="thin">
              <color auto="1"/>
            </top>
            <bottom style="thin">
              <color auto="1"/>
            </bottom>
          </border>
        </dxf>
        <dxf>
          <font>
            <color theme="0"/>
            <name val="Aharoni"/>
            <scheme val="none"/>
          </font>
          <fill>
            <patternFill>
              <bgColor theme="4"/>
            </patternFill>
          </fill>
          <border diagonalUp="0" diagonalDown="0">
            <left/>
            <right/>
            <top/>
            <bottom/>
            <vertical/>
            <horizontal/>
          </border>
        </dxf>
        <dxf>
          <font>
            <name val="Aharoni"/>
            <scheme val="none"/>
          </font>
          <fill>
            <patternFill>
              <bgColor theme="7"/>
            </patternFill>
          </fill>
          <border>
            <left style="medium">
              <color theme="4"/>
            </left>
            <right style="medium">
              <color theme="4"/>
            </right>
            <top style="medium">
              <color theme="4"/>
            </top>
            <bottom style="medium">
              <color theme="4"/>
            </bottom>
          </border>
        </dxf>
        <dxf>
          <font>
            <name val="Aharoni"/>
            <scheme val="none"/>
          </font>
          <fill>
            <patternFill>
              <bgColor theme="0"/>
            </patternFill>
          </fill>
          <border diagonalUp="0" diagonalDown="0">
            <left/>
            <right/>
            <top/>
            <bottom/>
            <vertical/>
            <horizontal/>
          </border>
        </dxf>
        <dxf>
          <font>
            <color theme="0"/>
            <name val="Aharoni"/>
            <scheme val="none"/>
          </font>
          <fill>
            <patternFill>
              <bgColor theme="5"/>
            </patternFill>
          </fill>
          <border>
            <left style="thin">
              <color auto="1"/>
            </left>
            <right style="thin">
              <color auto="1"/>
            </right>
            <top style="thin">
              <color auto="1"/>
            </top>
            <bottom style="thin">
              <color auto="1"/>
            </bottom>
          </border>
        </dxf>
        <dxf>
          <font>
            <color theme="0"/>
            <name val="Aharoni"/>
            <scheme val="none"/>
          </font>
          <fill>
            <patternFill>
              <bgColor theme="4"/>
            </patternFill>
          </fill>
          <border diagonalUp="0" diagonalDown="0">
            <left/>
            <right/>
            <top/>
            <bottom/>
            <vertical/>
            <horizontal/>
          </border>
        </dxf>
        <dxf>
          <font>
            <name val="Aharoni"/>
            <scheme val="none"/>
          </font>
          <fill>
            <patternFill>
              <bgColor theme="7"/>
            </patternFill>
          </fill>
          <border>
            <left style="medium">
              <color theme="4"/>
            </left>
            <right style="medium">
              <color theme="4"/>
            </right>
            <top style="medium">
              <color theme="4"/>
            </top>
            <bottom style="medium">
              <color theme="4"/>
            </bottom>
          </border>
        </dxf>
        <dxf>
          <font>
            <name val="Aharoni"/>
            <scheme val="none"/>
          </font>
          <fill>
            <patternFill>
              <bgColor theme="0"/>
            </patternFill>
          </fill>
          <border diagonalUp="0" diagonalDown="0">
            <left/>
            <right/>
            <top/>
            <bottom/>
            <vertical/>
            <horizontal/>
          </border>
        </dxf>
        <dxf>
          <font>
            <color theme="0"/>
            <name val="Aharoni"/>
            <scheme val="none"/>
          </font>
          <fill>
            <patternFill>
              <bgColor theme="5"/>
            </patternFill>
          </fill>
          <border>
            <left style="thin">
              <color auto="1"/>
            </left>
            <right style="thin">
              <color auto="1"/>
            </right>
            <top style="thin">
              <color auto="1"/>
            </top>
            <bottom style="thin">
              <color auto="1"/>
            </bottom>
          </border>
        </dxf>
        <dxf>
          <font>
            <color theme="0"/>
            <name val="Aharoni"/>
            <scheme val="none"/>
          </font>
          <fill>
            <patternFill>
              <bgColor theme="4"/>
            </patternFill>
          </fill>
          <border diagonalUp="0" diagonalDown="0">
            <left/>
            <right/>
            <top/>
            <bottom/>
            <vertical/>
            <horizontal/>
          </border>
        </dxf>
        <dxf>
          <font>
            <name val="Aharoni"/>
            <scheme val="none"/>
          </font>
          <fill>
            <patternFill>
              <bgColor theme="7"/>
            </patternFill>
          </fill>
          <border>
            <left style="medium">
              <color theme="4"/>
            </left>
            <right style="medium">
              <color theme="4"/>
            </right>
            <top style="medium">
              <color theme="4"/>
            </top>
            <bottom style="medium">
              <color theme="4"/>
            </bottom>
          </border>
        </dxf>
        <dxf>
          <font>
            <name val="Aharoni"/>
            <scheme val="none"/>
          </font>
          <fill>
            <patternFill>
              <bgColor theme="0"/>
            </patternFill>
          </fill>
          <border diagonalUp="0" diagonalDown="0">
            <left/>
            <right/>
            <top/>
            <bottom/>
            <vertical/>
            <horizontal/>
          </border>
        </dxf>
      </x14:dxfs>
    </ext>
    <ext xmlns:x14="http://schemas.microsoft.com/office/spreadsheetml/2009/9/main" uri="{EB79DEF2-80B8-43e5-95BD-54CBDDF9020C}">
      <x14:slicerStyles defaultSlicerStyle="SLICEROLAM">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 name="SLICEROLAM"/>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 Id="rId27"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[Dashboard.xlsx]Sheet8!DailySales</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Sheet8!$B$1</c:f>
              <c:strCache>
                <c:ptCount val="1"/>
                <c:pt idx="0">
                  <c:v>Total</c:v>
                </c:pt>
              </c:strCache>
            </c:strRef>
          </c:tx>
          <c:spPr>
            <a:solidFill>
              <a:schemeClr val="accent1">
                <a:lumMod val="20000"/>
                <a:lumOff val="80000"/>
              </a:schemeClr>
            </a:solidFill>
            <a:ln w="25400">
              <a:noFill/>
            </a:ln>
            <a:effectLst/>
          </c:spPr>
          <c:cat>
            <c:strRef>
              <c:f>Sheet8!$A$2:$A$32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Sheet8!$B$2:$B$32</c:f>
              <c:numCache>
                <c:formatCode>_(* #,##0_);_(* \(#,##0\);_(* "-"??_);_(@_)</c:formatCode>
                <c:ptCount val="31"/>
                <c:pt idx="0">
                  <c:v>88270977</c:v>
                </c:pt>
                <c:pt idx="1">
                  <c:v>157943444</c:v>
                </c:pt>
                <c:pt idx="2">
                  <c:v>181214955</c:v>
                </c:pt>
                <c:pt idx="3">
                  <c:v>308139475</c:v>
                </c:pt>
                <c:pt idx="4">
                  <c:v>254216501</c:v>
                </c:pt>
                <c:pt idx="5">
                  <c:v>304866471</c:v>
                </c:pt>
                <c:pt idx="6">
                  <c:v>270764689</c:v>
                </c:pt>
                <c:pt idx="7">
                  <c:v>340221230</c:v>
                </c:pt>
                <c:pt idx="8">
                  <c:v>290493858</c:v>
                </c:pt>
                <c:pt idx="9">
                  <c:v>319853631</c:v>
                </c:pt>
                <c:pt idx="10">
                  <c:v>323913683</c:v>
                </c:pt>
                <c:pt idx="11">
                  <c:v>318113046</c:v>
                </c:pt>
                <c:pt idx="12">
                  <c:v>273988369</c:v>
                </c:pt>
                <c:pt idx="13">
                  <c:v>302603329</c:v>
                </c:pt>
                <c:pt idx="14">
                  <c:v>187264907</c:v>
                </c:pt>
                <c:pt idx="15">
                  <c:v>393941975</c:v>
                </c:pt>
                <c:pt idx="16">
                  <c:v>324893894</c:v>
                </c:pt>
                <c:pt idx="17">
                  <c:v>294565535</c:v>
                </c:pt>
                <c:pt idx="18">
                  <c:v>376833227</c:v>
                </c:pt>
                <c:pt idx="19">
                  <c:v>251017129</c:v>
                </c:pt>
                <c:pt idx="20">
                  <c:v>242368960</c:v>
                </c:pt>
                <c:pt idx="21">
                  <c:v>411311023</c:v>
                </c:pt>
                <c:pt idx="22">
                  <c:v>607873279</c:v>
                </c:pt>
                <c:pt idx="23">
                  <c:v>342841059</c:v>
                </c:pt>
                <c:pt idx="24">
                  <c:v>316202587</c:v>
                </c:pt>
                <c:pt idx="25">
                  <c:v>311507494</c:v>
                </c:pt>
                <c:pt idx="26">
                  <c:v>277003247</c:v>
                </c:pt>
                <c:pt idx="27">
                  <c:v>329224654</c:v>
                </c:pt>
                <c:pt idx="28">
                  <c:v>480345279</c:v>
                </c:pt>
                <c:pt idx="29">
                  <c:v>298717049</c:v>
                </c:pt>
                <c:pt idx="30">
                  <c:v>218749824</c:v>
                </c:pt>
              </c:numCache>
            </c:numRef>
          </c:val>
          <c:extLst>
            <c:ext xmlns:c16="http://schemas.microsoft.com/office/drawing/2014/chart" uri="{C3380CC4-5D6E-409C-BE32-E72D297353CC}">
              <c16:uniqueId val="{00000003-F6F0-46E6-9E8A-652219256A6F}"/>
            </c:ext>
          </c:extLst>
        </c:ser>
        <c:dLbls>
          <c:showLegendKey val="0"/>
          <c:showVal val="0"/>
          <c:showCatName val="0"/>
          <c:showSerName val="0"/>
          <c:showPercent val="0"/>
          <c:showBubbleSize val="0"/>
        </c:dLbls>
        <c:axId val="835702207"/>
        <c:axId val="835699295"/>
      </c:areaChart>
      <c:catAx>
        <c:axId val="8357022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835699295"/>
        <c:crosses val="autoZero"/>
        <c:auto val="1"/>
        <c:lblAlgn val="ctr"/>
        <c:lblOffset val="100"/>
        <c:noMultiLvlLbl val="0"/>
      </c:catAx>
      <c:valAx>
        <c:axId val="835699295"/>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83570220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[Dashboard.xlsx]Sheet8!Monthly</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B82E9A8-1026-4509-A1B3-3702963AAB41}"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4026592-4F26-4B9C-AD2D-150A508D5A63}"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B82E9A8-1026-4509-A1B3-3702963AAB41}"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4026592-4F26-4B9C-AD2D-150A508D5A63}"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CA2224E-E46A-440A-9A51-EF9F88684766}"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D68D87B-A3CE-45DE-A1ED-B0A21E9AB66C}"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stacked"/>
        <c:varyColors val="0"/>
        <c:ser>
          <c:idx val="0"/>
          <c:order val="0"/>
          <c:tx>
            <c:strRef>
              <c:f>Sheet8!$H$1</c:f>
              <c:strCache>
                <c:ptCount val="1"/>
                <c:pt idx="0">
                  <c:v>Sum of Gross Value</c:v>
                </c:pt>
              </c:strCache>
            </c:strRef>
          </c:tx>
          <c:spPr>
            <a:solidFill>
              <a:schemeClr val="accent1"/>
            </a:solidFill>
            <a:ln>
              <a:noFill/>
            </a:ln>
            <a:effectLst/>
          </c:spPr>
          <c:invertIfNegative val="0"/>
          <c:cat>
            <c:strRef>
              <c:f>Sheet8!$G$2:$G$3</c:f>
              <c:strCache>
                <c:ptCount val="2"/>
                <c:pt idx="0">
                  <c:v>Jan</c:v>
                </c:pt>
                <c:pt idx="1">
                  <c:v>Jun</c:v>
                </c:pt>
              </c:strCache>
            </c:strRef>
          </c:cat>
          <c:val>
            <c:numRef>
              <c:f>Sheet8!$H$2:$H$3</c:f>
              <c:numCache>
                <c:formatCode>_(* #,##0_);_(* \(#,##0\);_(* "-"??_);_(@_)</c:formatCode>
                <c:ptCount val="2"/>
                <c:pt idx="0">
                  <c:v>4825756441</c:v>
                </c:pt>
                <c:pt idx="1">
                  <c:v>4617213574</c:v>
                </c:pt>
              </c:numCache>
            </c:numRef>
          </c:val>
          <c:extLst>
            <c:ext xmlns:c16="http://schemas.microsoft.com/office/drawing/2014/chart" uri="{C3380CC4-5D6E-409C-BE32-E72D297353CC}">
              <c16:uniqueId val="{0000000B-B99D-498A-AA14-4CFF54A5A00D}"/>
            </c:ext>
          </c:extLst>
        </c:ser>
        <c:ser>
          <c:idx val="1"/>
          <c:order val="1"/>
          <c:tx>
            <c:strRef>
              <c:f>Sheet8!$I$1</c:f>
              <c:strCache>
                <c:ptCount val="1"/>
                <c:pt idx="0">
                  <c:v>Sum of Net Value</c:v>
                </c:pt>
              </c:strCache>
            </c:strRef>
          </c:tx>
          <c:spPr>
            <a:solidFill>
              <a:schemeClr val="accent2"/>
            </a:solidFill>
            <a:ln>
              <a:noFill/>
            </a:ln>
            <a:effectLst/>
          </c:spPr>
          <c:invertIfNegative val="0"/>
          <c:dLbls>
            <c:dLbl>
              <c:idx val="1"/>
              <c:tx>
                <c:rich>
                  <a:bodyPr/>
                  <a:lstStyle/>
                  <a:p>
                    <a:fld id="{ECA2224E-E46A-440A-9A51-EF9F8868476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Sheet8!$G$2:$G$3</c:f>
              <c:strCache>
                <c:ptCount val="2"/>
                <c:pt idx="0">
                  <c:v>Jan</c:v>
                </c:pt>
                <c:pt idx="1">
                  <c:v>Jun</c:v>
                </c:pt>
              </c:strCache>
            </c:strRef>
          </c:cat>
          <c:val>
            <c:numRef>
              <c:f>Sheet8!$I$2:$I$3</c:f>
              <c:numCache>
                <c:formatCode>_(* #,##0_);_(* \(#,##0\);_(* "-"??_);_(@_)</c:formatCode>
                <c:ptCount val="2"/>
                <c:pt idx="0">
                  <c:v>4801853249</c:v>
                </c:pt>
                <c:pt idx="1">
                  <c:v>4597411531</c:v>
                </c:pt>
              </c:numCache>
            </c:numRef>
          </c:val>
          <c:extLst>
            <c:ext xmlns:c16="http://schemas.microsoft.com/office/drawing/2014/chart" uri="{C3380CC4-5D6E-409C-BE32-E72D297353CC}">
              <c16:uniqueId val="{0000000C-B99D-498A-AA14-4CFF54A5A00D}"/>
            </c:ext>
          </c:extLst>
        </c:ser>
        <c:ser>
          <c:idx val="2"/>
          <c:order val="2"/>
          <c:tx>
            <c:strRef>
              <c:f>Sheet8!$J$1</c:f>
              <c:strCache>
                <c:ptCount val="1"/>
                <c:pt idx="0">
                  <c:v>Sum of Sales Tax</c:v>
                </c:pt>
              </c:strCache>
            </c:strRef>
          </c:tx>
          <c:spPr>
            <a:solidFill>
              <a:schemeClr val="accent3"/>
            </a:solidFill>
            <a:ln>
              <a:noFill/>
            </a:ln>
            <a:effectLst/>
          </c:spPr>
          <c:invertIfNegative val="0"/>
          <c:cat>
            <c:strRef>
              <c:f>Sheet8!$G$2:$G$3</c:f>
              <c:strCache>
                <c:ptCount val="2"/>
                <c:pt idx="0">
                  <c:v>Jan</c:v>
                </c:pt>
                <c:pt idx="1">
                  <c:v>Jun</c:v>
                </c:pt>
              </c:strCache>
            </c:strRef>
          </c:cat>
          <c:val>
            <c:numRef>
              <c:f>Sheet8!$J$2:$J$3</c:f>
              <c:numCache>
                <c:formatCode>_(* #,##0_);_(* \(#,##0\);_(* "-"??_);_(@_)</c:formatCode>
                <c:ptCount val="2"/>
                <c:pt idx="0">
                  <c:v>23903192</c:v>
                </c:pt>
                <c:pt idx="1">
                  <c:v>19802043</c:v>
                </c:pt>
              </c:numCache>
            </c:numRef>
          </c:val>
          <c:extLst>
            <c:ext xmlns:c16="http://schemas.microsoft.com/office/drawing/2014/chart" uri="{C3380CC4-5D6E-409C-BE32-E72D297353CC}">
              <c16:uniqueId val="{0000000D-B99D-498A-AA14-4CFF54A5A00D}"/>
            </c:ext>
          </c:extLst>
        </c:ser>
        <c:ser>
          <c:idx val="3"/>
          <c:order val="3"/>
          <c:tx>
            <c:strRef>
              <c:f>Sheet8!$K$1</c:f>
              <c:strCache>
                <c:ptCount val="1"/>
                <c:pt idx="0">
                  <c:v>Sum of Tax Percentage</c:v>
                </c:pt>
              </c:strCache>
            </c:strRef>
          </c:tx>
          <c:spPr>
            <a:solidFill>
              <a:schemeClr val="accent4"/>
            </a:solidFill>
            <a:ln>
              <a:noFill/>
            </a:ln>
            <a:effectLst/>
          </c:spPr>
          <c:invertIfNegative val="0"/>
          <c:cat>
            <c:strRef>
              <c:f>Sheet8!$G$2:$G$3</c:f>
              <c:strCache>
                <c:ptCount val="2"/>
                <c:pt idx="0">
                  <c:v>Jan</c:v>
                </c:pt>
                <c:pt idx="1">
                  <c:v>Jun</c:v>
                </c:pt>
              </c:strCache>
            </c:strRef>
          </c:cat>
          <c:val>
            <c:numRef>
              <c:f>Sheet8!$K$2:$K$3</c:f>
              <c:numCache>
                <c:formatCode>0.00%</c:formatCode>
                <c:ptCount val="2"/>
                <c:pt idx="0">
                  <c:v>4.953252882163018E-3</c:v>
                </c:pt>
                <c:pt idx="1">
                  <c:v>4.2887431310319546E-3</c:v>
                </c:pt>
              </c:numCache>
            </c:numRef>
          </c:val>
          <c:extLst>
            <c:ext xmlns:c16="http://schemas.microsoft.com/office/drawing/2014/chart" uri="{C3380CC4-5D6E-409C-BE32-E72D297353CC}">
              <c16:uniqueId val="{0000000E-B99D-498A-AA14-4CFF54A5A00D}"/>
            </c:ext>
          </c:extLst>
        </c:ser>
        <c:dLbls>
          <c:showLegendKey val="0"/>
          <c:showVal val="0"/>
          <c:showCatName val="0"/>
          <c:showSerName val="0"/>
          <c:showPercent val="0"/>
          <c:showBubbleSize val="0"/>
        </c:dLbls>
        <c:gapWidth val="150"/>
        <c:overlap val="100"/>
        <c:axId val="835696799"/>
        <c:axId val="835701791"/>
      </c:barChart>
      <c:catAx>
        <c:axId val="83569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701791"/>
        <c:crosses val="autoZero"/>
        <c:auto val="1"/>
        <c:lblAlgn val="ctr"/>
        <c:lblOffset val="100"/>
        <c:noMultiLvlLbl val="0"/>
      </c:catAx>
      <c:valAx>
        <c:axId val="835701791"/>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696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[Dashboard.xlsx]Sheet8!Category</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j-lt"/>
                  <a:ea typeface="+mn-ea"/>
                  <a:cs typeface="Aharoni" panose="02010803020104030203" pitchFamily="2" charset="-79"/>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5788203389172695"/>
              <c:y val="-5.3601357000653778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j-lt"/>
                  <a:ea typeface="+mn-ea"/>
                  <a:cs typeface="Aharoni" panose="02010803020104030203" pitchFamily="2" charset="-79"/>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9638984703605059"/>
              <c:y val="6.4321628400784522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j-lt"/>
                  <a:ea typeface="+mn-ea"/>
                  <a:cs typeface="Aharoni" panose="02010803020104030203" pitchFamily="2" charset="-79"/>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s>
    <c:plotArea>
      <c:layout/>
      <c:doughnutChart>
        <c:varyColors val="1"/>
        <c:ser>
          <c:idx val="0"/>
          <c:order val="0"/>
          <c:tx>
            <c:strRef>
              <c:f>Sheet8!$V$1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D51F-4ABA-B50C-0455FC3268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D51F-4ABA-B50C-0455FC326806}"/>
              </c:ext>
            </c:extLst>
          </c:dPt>
          <c:dPt>
            <c:idx val="2"/>
            <c:bubble3D val="0"/>
            <c:spPr>
              <a:solidFill>
                <a:schemeClr val="accent3"/>
              </a:solidFill>
              <a:ln w="19050">
                <a:solidFill>
                  <a:schemeClr val="lt1"/>
                </a:solidFill>
              </a:ln>
              <a:effectLst/>
            </c:spPr>
          </c:dPt>
          <c:dLbls>
            <c:dLbl>
              <c:idx val="0"/>
              <c:layout>
                <c:manualLayout>
                  <c:x val="0.15788203389172695"/>
                  <c:y val="-5.360135700065377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D51F-4ABA-B50C-0455FC326806}"/>
                </c:ext>
              </c:extLst>
            </c:dLbl>
            <c:dLbl>
              <c:idx val="1"/>
              <c:layout>
                <c:manualLayout>
                  <c:x val="-0.19638984703605059"/>
                  <c:y val="6.432162840078452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D51F-4ABA-B50C-0455FC326806}"/>
                </c:ext>
              </c:extLst>
            </c:dLbl>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j-lt"/>
                    <a:ea typeface="+mn-ea"/>
                    <a:cs typeface="Aharoni" panose="02010803020104030203" pitchFamily="2" charset="-79"/>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Sheet8!$U$2:$U$4</c:f>
              <c:strCache>
                <c:ptCount val="3"/>
                <c:pt idx="0">
                  <c:v>Beignet Flour</c:v>
                </c:pt>
                <c:pt idx="1">
                  <c:v>Bread Flour</c:v>
                </c:pt>
                <c:pt idx="2">
                  <c:v>#N/A</c:v>
                </c:pt>
              </c:strCache>
            </c:strRef>
          </c:cat>
          <c:val>
            <c:numRef>
              <c:f>Sheet8!$V$2:$V$4</c:f>
              <c:numCache>
                <c:formatCode>_(* #,##0_);_(* \(#,##0\);_(* "-"??_);_(@_)</c:formatCode>
                <c:ptCount val="3"/>
                <c:pt idx="0">
                  <c:v>2057038831</c:v>
                </c:pt>
                <c:pt idx="1">
                  <c:v>7081441635</c:v>
                </c:pt>
                <c:pt idx="2">
                  <c:v>260784314</c:v>
                </c:pt>
              </c:numCache>
            </c:numRef>
          </c:val>
          <c:extLst>
            <c:ext xmlns:c16="http://schemas.microsoft.com/office/drawing/2014/chart" uri="{C3380CC4-5D6E-409C-BE32-E72D297353CC}">
              <c16:uniqueId val="{00000009-D51F-4ABA-B50C-0455FC32680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[Dashboard.xlsx]Sheet8!Label</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j-lt"/>
                  <a:ea typeface="+mn-ea"/>
                  <a:cs typeface="Aharoni" panose="02010803020104030203" pitchFamily="2" charset="-79"/>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tx2"/>
          </a:solidFill>
          <a:ln w="19050">
            <a:noFill/>
          </a:ln>
          <a:effectLst/>
        </c:spPr>
        <c:dLbl>
          <c:idx val="0"/>
          <c:layout>
            <c:manualLayout>
              <c:x val="0.27318065668378422"/>
              <c:y val="3.7956918683812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j-lt"/>
                  <a:ea typeface="+mn-ea"/>
                  <a:cs typeface="Aharoni" panose="02010803020104030203" pitchFamily="2" charset="-79"/>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9685076731625631"/>
              <c:y val="-7.0491420412795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j-lt"/>
                  <a:ea typeface="+mn-ea"/>
                  <a:cs typeface="Aharoni" panose="02010803020104030203" pitchFamily="2" charset="-79"/>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s>
    <c:plotArea>
      <c:layout/>
      <c:doughnutChart>
        <c:varyColors val="1"/>
        <c:ser>
          <c:idx val="0"/>
          <c:order val="0"/>
          <c:tx>
            <c:strRef>
              <c:f>Sheet8!$Y$1</c:f>
              <c:strCache>
                <c:ptCount val="1"/>
                <c:pt idx="0">
                  <c:v>Total</c:v>
                </c:pt>
              </c:strCache>
            </c:strRef>
          </c:tx>
          <c:dPt>
            <c:idx val="0"/>
            <c:bubble3D val="0"/>
            <c:spPr>
              <a:solidFill>
                <a:schemeClr val="tx2"/>
              </a:solidFill>
              <a:ln w="19050">
                <a:noFill/>
              </a:ln>
              <a:effectLst/>
            </c:spPr>
            <c:extLst>
              <c:ext xmlns:c16="http://schemas.microsoft.com/office/drawing/2014/chart" uri="{C3380CC4-5D6E-409C-BE32-E72D297353CC}">
                <c16:uniqueId val="{0000000B-E966-45E9-9FE4-CD1204FCAE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E966-45E9-9FE4-CD1204FCAE58}"/>
              </c:ext>
            </c:extLst>
          </c:dPt>
          <c:dPt>
            <c:idx val="2"/>
            <c:bubble3D val="0"/>
            <c:spPr>
              <a:solidFill>
                <a:schemeClr val="accent3"/>
              </a:solidFill>
              <a:ln w="19050">
                <a:solidFill>
                  <a:schemeClr val="lt1"/>
                </a:solidFill>
              </a:ln>
              <a:effectLst/>
            </c:spPr>
          </c:dPt>
          <c:dLbls>
            <c:dLbl>
              <c:idx val="0"/>
              <c:layout>
                <c:manualLayout>
                  <c:x val="0.27318065668378422"/>
                  <c:y val="3.79569186838127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966-45E9-9FE4-CD1204FCAE58}"/>
                </c:ext>
              </c:extLst>
            </c:dLbl>
            <c:dLbl>
              <c:idx val="1"/>
              <c:layout>
                <c:manualLayout>
                  <c:x val="-0.19685076731625631"/>
                  <c:y val="-7.04914204127953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E966-45E9-9FE4-CD1204FCAE5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j-lt"/>
                    <a:ea typeface="+mn-ea"/>
                    <a:cs typeface="Aharoni" panose="02010803020104030203" pitchFamily="2" charset="-79"/>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Sheet8!$X$2:$X$4</c:f>
              <c:strCache>
                <c:ptCount val="3"/>
                <c:pt idx="0">
                  <c:v>Local Label</c:v>
                </c:pt>
                <c:pt idx="1">
                  <c:v>Private Label</c:v>
                </c:pt>
                <c:pt idx="2">
                  <c:v>#N/A</c:v>
                </c:pt>
              </c:strCache>
            </c:strRef>
          </c:cat>
          <c:val>
            <c:numRef>
              <c:f>Sheet8!$Y$2:$Y$4</c:f>
              <c:numCache>
                <c:formatCode>_(* #,##0_);_(* \(#,##0\);_(* "-"??_);_(@_)</c:formatCode>
                <c:ptCount val="3"/>
                <c:pt idx="0">
                  <c:v>8659320746</c:v>
                </c:pt>
                <c:pt idx="1">
                  <c:v>479159720</c:v>
                </c:pt>
                <c:pt idx="2">
                  <c:v>260784314</c:v>
                </c:pt>
              </c:numCache>
            </c:numRef>
          </c:val>
          <c:extLst>
            <c:ext xmlns:c16="http://schemas.microsoft.com/office/drawing/2014/chart" uri="{C3380CC4-5D6E-409C-BE32-E72D297353CC}">
              <c16:uniqueId val="{00000009-E966-45E9-9FE4-CD1204FCAE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[Dashboard.xlsx]Sheet8!Region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s>
    <c:plotArea>
      <c:layout/>
      <c:pieChart>
        <c:varyColors val="1"/>
        <c:ser>
          <c:idx val="0"/>
          <c:order val="0"/>
          <c:tx>
            <c:strRef>
              <c:f>Sheet8!$AB$1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Sheet8!$AA$2:$AA$10</c:f>
              <c:strCache>
                <c:ptCount val="9"/>
                <c:pt idx="1">
                  <c:v>CM-Bafoussam</c:v>
                </c:pt>
                <c:pt idx="2">
                  <c:v>CM-Bertoua</c:v>
                </c:pt>
                <c:pt idx="3">
                  <c:v>CM-Douala – 1</c:v>
                </c:pt>
                <c:pt idx="4">
                  <c:v>CM-Douala - 2</c:v>
                </c:pt>
                <c:pt idx="5">
                  <c:v>CM-Garoua</c:v>
                </c:pt>
                <c:pt idx="6">
                  <c:v>CM-Maroua</c:v>
                </c:pt>
                <c:pt idx="7">
                  <c:v>CM-Ngaoundere</c:v>
                </c:pt>
                <c:pt idx="8">
                  <c:v>CM-Yaoundé</c:v>
                </c:pt>
              </c:strCache>
            </c:strRef>
          </c:cat>
          <c:val>
            <c:numRef>
              <c:f>Sheet8!$AB$2:$AB$10</c:f>
              <c:numCache>
                <c:formatCode>_(* #,##0_);_(* \(#,##0\);_(* "-"??_);_(@_)</c:formatCode>
                <c:ptCount val="9"/>
                <c:pt idx="0">
                  <c:v>35490196</c:v>
                </c:pt>
                <c:pt idx="1">
                  <c:v>940617544</c:v>
                </c:pt>
                <c:pt idx="2">
                  <c:v>931693677</c:v>
                </c:pt>
                <c:pt idx="3">
                  <c:v>1248989419</c:v>
                </c:pt>
                <c:pt idx="4">
                  <c:v>686743027</c:v>
                </c:pt>
                <c:pt idx="5">
                  <c:v>60777514</c:v>
                </c:pt>
                <c:pt idx="6">
                  <c:v>2080177006</c:v>
                </c:pt>
                <c:pt idx="7">
                  <c:v>962943964</c:v>
                </c:pt>
                <c:pt idx="8">
                  <c:v>2451832433</c:v>
                </c:pt>
              </c:numCache>
            </c:numRef>
          </c:val>
          <c:extLst>
            <c:ext xmlns:c16="http://schemas.microsoft.com/office/drawing/2014/chart" uri="{C3380CC4-5D6E-409C-BE32-E72D297353CC}">
              <c16:uniqueId val="{00000015-6D46-4C26-8BEC-296F97705EF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5">
                <a:lumMod val="60000"/>
                <a:lumOff val="40000"/>
              </a:schemeClr>
            </a:solidFill>
            <a:ln>
              <a:noFill/>
            </a:ln>
            <a:effectLst/>
          </c:spPr>
          <c:invertIfNegative val="0"/>
          <c:cat>
            <c:strRef>
              <c:f>Sheet8!$AJ$2:$AJ$11</c:f>
              <c:strCache>
                <c:ptCount val="10"/>
                <c:pt idx="0">
                  <c:v>FOCHE RENE</c:v>
                </c:pt>
                <c:pt idx="1">
                  <c:v>FOMOE FOKUI</c:v>
                </c:pt>
                <c:pt idx="2">
                  <c:v>FOODIC SARL</c:v>
                </c:pt>
                <c:pt idx="3">
                  <c:v>FOPA KENNE</c:v>
                </c:pt>
                <c:pt idx="4">
                  <c:v>GALAXIES DU HAUT NKAM</c:v>
                </c:pt>
                <c:pt idx="5">
                  <c:v>GIC ASSOCIATION DES ELEVEURS E</c:v>
                </c:pt>
                <c:pt idx="6">
                  <c:v>GIC PLANTEUR DU LITTORAL</c:v>
                </c:pt>
                <c:pt idx="7">
                  <c:v>HAMADOU DJOULDE</c:v>
                </c:pt>
                <c:pt idx="8">
                  <c:v>HAMAN ZOURMBA</c:v>
                </c:pt>
                <c:pt idx="9">
                  <c:v>HAMODA ABTSS</c:v>
                </c:pt>
              </c:strCache>
            </c:strRef>
          </c:cat>
          <c:val>
            <c:numRef>
              <c:f>Sheet8!$AK$2:$AK$11</c:f>
              <c:numCache>
                <c:formatCode>General</c:formatCode>
                <c:ptCount val="10"/>
                <c:pt idx="0" formatCode="_(* #,##0_);_(* \(#,##0\);_(* &quot;-&quot;??_);_(@_)">
                  <c:v>2372549</c:v>
                </c:pt>
                <c:pt idx="1">
                  <c:v>34357530</c:v>
                </c:pt>
                <c:pt idx="2">
                  <c:v>3282400</c:v>
                </c:pt>
                <c:pt idx="3">
                  <c:v>92436470</c:v>
                </c:pt>
                <c:pt idx="4">
                  <c:v>4976100</c:v>
                </c:pt>
                <c:pt idx="5">
                  <c:v>1107000</c:v>
                </c:pt>
                <c:pt idx="6">
                  <c:v>12508218</c:v>
                </c:pt>
                <c:pt idx="7">
                  <c:v>45300235</c:v>
                </c:pt>
                <c:pt idx="8">
                  <c:v>60777514</c:v>
                </c:pt>
                <c:pt idx="9">
                  <c:v>362956192</c:v>
                </c:pt>
              </c:numCache>
            </c:numRef>
          </c:val>
          <c:extLst>
            <c:ext xmlns:c16="http://schemas.microsoft.com/office/drawing/2014/chart" uri="{C3380CC4-5D6E-409C-BE32-E72D297353CC}">
              <c16:uniqueId val="{00000000-46E8-4A76-928A-854714E7F7E7}"/>
            </c:ext>
          </c:extLst>
        </c:ser>
        <c:dLbls>
          <c:showLegendKey val="0"/>
          <c:showVal val="0"/>
          <c:showCatName val="0"/>
          <c:showSerName val="0"/>
          <c:showPercent val="0"/>
          <c:showBubbleSize val="0"/>
        </c:dLbls>
        <c:gapWidth val="50"/>
        <c:axId val="836544447"/>
        <c:axId val="836520735"/>
      </c:barChart>
      <c:catAx>
        <c:axId val="836544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j-lt"/>
                <a:ea typeface="+mn-ea"/>
                <a:cs typeface="Aharoni" panose="02010803020104030203" pitchFamily="2" charset="-79"/>
              </a:defRPr>
            </a:pPr>
            <a:endParaRPr lang="en-US"/>
          </a:p>
        </c:txPr>
        <c:crossAx val="836520735"/>
        <c:crosses val="autoZero"/>
        <c:auto val="1"/>
        <c:lblAlgn val="ctr"/>
        <c:lblOffset val="100"/>
        <c:noMultiLvlLbl val="0"/>
      </c:catAx>
      <c:valAx>
        <c:axId val="836520735"/>
        <c:scaling>
          <c:orientation val="minMax"/>
        </c:scaling>
        <c:delete val="1"/>
        <c:axPos val="b"/>
        <c:numFmt formatCode="_(* #,##0_);_(* \(#,##0\);_(* &quot;-&quot;??_);_(@_)" sourceLinked="1"/>
        <c:majorTickMark val="none"/>
        <c:minorTickMark val="none"/>
        <c:tickLblPos val="nextTo"/>
        <c:crossAx val="836544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[0]!Products</cx:f>
      </cx:strDim>
      <cx:numDim type="size">
        <cx:f>[0]!ProductsQty</cx:f>
      </cx:numDim>
    </cx:data>
  </cx:chartData>
  <cx:chart>
    <cx:plotArea>
      <cx:plotAreaRegion>
        <cx:series layoutId="treemap" uniqueId="{C4AA79E9-DB43-4A00-94A4-56BD11A75F92}">
          <cx:dataLabels pos="inEnd">
            <cx:txPr>
              <a:bodyPr spcFirstLastPara="1" vertOverflow="ellipsis" horzOverflow="overflow" wrap="square" lIns="0" tIns="0" rIns="0" bIns="0" anchor="ctr" anchorCtr="1"/>
              <a:lstStyle/>
              <a:p>
                <a:pPr algn="ctr" rtl="0">
                  <a:defRPr>
                    <a:latin typeface="+mn-lt"/>
                  </a:defRPr>
                </a:pPr>
                <a:endParaRPr lang="en-US" sz="900" b="0" i="0" u="none" strike="noStrike" baseline="0">
                  <a:solidFill>
                    <a:sysClr val="window" lastClr="FFFFFF"/>
                  </a:solidFill>
                  <a:latin typeface="+mn-lt"/>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Sheet8!$AJ$1" max="100" min="1" page="10" val="27"/>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1.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jpeg"/><Relationship Id="rId33" Type="http://schemas.openxmlformats.org/officeDocument/2006/relationships/hyperlink" Target="#'Sales Details'!A1"/><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microsoft.com/office/2014/relationships/chartEx" Target="../charts/chartEx1.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3.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6.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2.xml"/><Relationship Id="rId30" Type="http://schemas.openxmlformats.org/officeDocument/2006/relationships/chart" Target="../charts/chart5.xml"/><Relationship Id="rId8" Type="http://schemas.openxmlformats.org/officeDocument/2006/relationships/image" Target="../media/image8.svg"/></Relationships>
</file>

<file path=xl/drawings/_rels/drawing2.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hyperlink" Target="#DASHBOARD!A1"/><Relationship Id="rId1" Type="http://schemas.openxmlformats.org/officeDocument/2006/relationships/image" Target="../media/image25.jpeg"/><Relationship Id="rId4" Type="http://schemas.openxmlformats.org/officeDocument/2006/relationships/image" Target="../media/image27.sv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1</xdr:rowOff>
    </xdr:from>
    <xdr:to>
      <xdr:col>28</xdr:col>
      <xdr:colOff>367393</xdr:colOff>
      <xdr:row>67</xdr:row>
      <xdr:rowOff>108858</xdr:rowOff>
    </xdr:to>
    <xdr:grpSp>
      <xdr:nvGrpSpPr>
        <xdr:cNvPr id="2" name="Group 1">
          <a:extLst>
            <a:ext uri="{FF2B5EF4-FFF2-40B4-BE49-F238E27FC236}">
              <a16:creationId xmlns:a16="http://schemas.microsoft.com/office/drawing/2014/main" id="{F6963C99-6856-4B2A-8D18-0BA64831C6A7}"/>
            </a:ext>
          </a:extLst>
        </xdr:cNvPr>
        <xdr:cNvGrpSpPr/>
      </xdr:nvGrpSpPr>
      <xdr:grpSpPr>
        <a:xfrm>
          <a:off x="38100" y="1"/>
          <a:ext cx="17331418" cy="11276920"/>
          <a:chOff x="1219200" y="647700"/>
          <a:chExt cx="12192000" cy="6857999"/>
        </a:xfrm>
      </xdr:grpSpPr>
      <xdr:sp macro="" textlink="">
        <xdr:nvSpPr>
          <xdr:cNvPr id="14" name="Rectangle: Rounded Corners 13">
            <a:extLst>
              <a:ext uri="{FF2B5EF4-FFF2-40B4-BE49-F238E27FC236}">
                <a16:creationId xmlns:a16="http://schemas.microsoft.com/office/drawing/2014/main" id="{448F228C-D1F7-4944-8B7F-D833BCED5966}"/>
              </a:ext>
            </a:extLst>
          </xdr:cNvPr>
          <xdr:cNvSpPr/>
        </xdr:nvSpPr>
        <xdr:spPr>
          <a:xfrm>
            <a:off x="1219200" y="647700"/>
            <a:ext cx="12192000" cy="6857999"/>
          </a:xfrm>
          <a:prstGeom prst="roundRect">
            <a:avLst>
              <a:gd name="adj" fmla="val 520"/>
            </a:avLst>
          </a:prstGeom>
          <a:solidFill>
            <a:schemeClr val="accent1">
              <a:alpha val="56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6" name="Rectangle: Rounded Corners 15">
            <a:extLst>
              <a:ext uri="{FF2B5EF4-FFF2-40B4-BE49-F238E27FC236}">
                <a16:creationId xmlns:a16="http://schemas.microsoft.com/office/drawing/2014/main" id="{FB0033C9-2E6B-4350-9B32-2518CED57D4C}"/>
              </a:ext>
            </a:extLst>
          </xdr:cNvPr>
          <xdr:cNvSpPr/>
        </xdr:nvSpPr>
        <xdr:spPr>
          <a:xfrm>
            <a:off x="1562100" y="800100"/>
            <a:ext cx="4942114" cy="560614"/>
          </a:xfrm>
          <a:prstGeom prst="roundRect">
            <a:avLst>
              <a:gd name="adj" fmla="val 12784"/>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8" name="Rectangle: Rounded Corners 17">
            <a:extLst>
              <a:ext uri="{FF2B5EF4-FFF2-40B4-BE49-F238E27FC236}">
                <a16:creationId xmlns:a16="http://schemas.microsoft.com/office/drawing/2014/main" id="{AB459383-2F8E-489A-8E03-1B6D76F7036E}"/>
              </a:ext>
            </a:extLst>
          </xdr:cNvPr>
          <xdr:cNvSpPr/>
        </xdr:nvSpPr>
        <xdr:spPr>
          <a:xfrm>
            <a:off x="6672942" y="805542"/>
            <a:ext cx="6498772" cy="560614"/>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0" name="Rectangle: Rounded Corners 19">
            <a:extLst>
              <a:ext uri="{FF2B5EF4-FFF2-40B4-BE49-F238E27FC236}">
                <a16:creationId xmlns:a16="http://schemas.microsoft.com/office/drawing/2014/main" id="{E42D6669-2C06-4BE3-AE89-FE5BF8A424F8}"/>
              </a:ext>
            </a:extLst>
          </xdr:cNvPr>
          <xdr:cNvSpPr/>
        </xdr:nvSpPr>
        <xdr:spPr>
          <a:xfrm>
            <a:off x="1518558" y="1632851"/>
            <a:ext cx="1104900" cy="702136"/>
          </a:xfrm>
          <a:prstGeom prst="roundRect">
            <a:avLst>
              <a:gd name="adj" fmla="val 11813"/>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2" name="Rectangle: Rounded Corners 21">
            <a:extLst>
              <a:ext uri="{FF2B5EF4-FFF2-40B4-BE49-F238E27FC236}">
                <a16:creationId xmlns:a16="http://schemas.microsoft.com/office/drawing/2014/main" id="{4BF1060D-AF05-4C21-8F62-306216B750F4}"/>
              </a:ext>
            </a:extLst>
          </xdr:cNvPr>
          <xdr:cNvSpPr/>
        </xdr:nvSpPr>
        <xdr:spPr>
          <a:xfrm>
            <a:off x="1518558" y="2386694"/>
            <a:ext cx="1104900" cy="983517"/>
          </a:xfrm>
          <a:prstGeom prst="roundRect">
            <a:avLst>
              <a:gd name="adj" fmla="val 11813"/>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4" name="Rectangle: Rounded Corners 23">
            <a:extLst>
              <a:ext uri="{FF2B5EF4-FFF2-40B4-BE49-F238E27FC236}">
                <a16:creationId xmlns:a16="http://schemas.microsoft.com/office/drawing/2014/main" id="{7356EDDE-ED33-4DFA-9C4D-37244BF80BAB}"/>
              </a:ext>
            </a:extLst>
          </xdr:cNvPr>
          <xdr:cNvSpPr/>
        </xdr:nvSpPr>
        <xdr:spPr>
          <a:xfrm>
            <a:off x="1518558" y="3486063"/>
            <a:ext cx="1104900" cy="3203209"/>
          </a:xfrm>
          <a:prstGeom prst="roundRect">
            <a:avLst>
              <a:gd name="adj" fmla="val 5829"/>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6" name="Rectangle: Rounded Corners 25">
            <a:extLst>
              <a:ext uri="{FF2B5EF4-FFF2-40B4-BE49-F238E27FC236}">
                <a16:creationId xmlns:a16="http://schemas.microsoft.com/office/drawing/2014/main" id="{7D2AA6C3-0C66-4B3C-9DC2-99A70C37FEF8}"/>
              </a:ext>
            </a:extLst>
          </xdr:cNvPr>
          <xdr:cNvSpPr/>
        </xdr:nvSpPr>
        <xdr:spPr>
          <a:xfrm>
            <a:off x="1518558" y="6792686"/>
            <a:ext cx="1104900" cy="560614"/>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7" name="Rectangle: Rounded Corners 26">
            <a:extLst>
              <a:ext uri="{FF2B5EF4-FFF2-40B4-BE49-F238E27FC236}">
                <a16:creationId xmlns:a16="http://schemas.microsoft.com/office/drawing/2014/main" id="{57E4E3D2-79E6-49F6-8250-E407A1023572}"/>
              </a:ext>
            </a:extLst>
          </xdr:cNvPr>
          <xdr:cNvSpPr/>
        </xdr:nvSpPr>
        <xdr:spPr>
          <a:xfrm>
            <a:off x="2828928" y="1632850"/>
            <a:ext cx="3162298" cy="560614"/>
          </a:xfrm>
          <a:prstGeom prst="roundRect">
            <a:avLst>
              <a:gd name="adj" fmla="val 890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8" name="Rectangle: Rounded Corners 27">
            <a:extLst>
              <a:ext uri="{FF2B5EF4-FFF2-40B4-BE49-F238E27FC236}">
                <a16:creationId xmlns:a16="http://schemas.microsoft.com/office/drawing/2014/main" id="{093BDDFC-8023-44FA-8E46-AD4F76852604}"/>
              </a:ext>
            </a:extLst>
          </xdr:cNvPr>
          <xdr:cNvSpPr/>
        </xdr:nvSpPr>
        <xdr:spPr>
          <a:xfrm>
            <a:off x="6094641" y="1632850"/>
            <a:ext cx="3162298" cy="560614"/>
          </a:xfrm>
          <a:prstGeom prst="roundRect">
            <a:avLst>
              <a:gd name="adj" fmla="val 11813"/>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9" name="Rectangle: Rounded Corners 28">
            <a:extLst>
              <a:ext uri="{FF2B5EF4-FFF2-40B4-BE49-F238E27FC236}">
                <a16:creationId xmlns:a16="http://schemas.microsoft.com/office/drawing/2014/main" id="{ED1CAF4F-43A8-46D1-8B57-A75CA891652B}"/>
              </a:ext>
            </a:extLst>
          </xdr:cNvPr>
          <xdr:cNvSpPr/>
        </xdr:nvSpPr>
        <xdr:spPr>
          <a:xfrm>
            <a:off x="2828928" y="2345871"/>
            <a:ext cx="2408463" cy="1834242"/>
          </a:xfrm>
          <a:prstGeom prst="roundRect">
            <a:avLst>
              <a:gd name="adj" fmla="val 2669"/>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0" name="Rectangle: Rounded Corners 29">
            <a:extLst>
              <a:ext uri="{FF2B5EF4-FFF2-40B4-BE49-F238E27FC236}">
                <a16:creationId xmlns:a16="http://schemas.microsoft.com/office/drawing/2014/main" id="{997CE120-911D-4ABC-98A0-3D6947693128}"/>
              </a:ext>
            </a:extLst>
          </xdr:cNvPr>
          <xdr:cNvSpPr/>
        </xdr:nvSpPr>
        <xdr:spPr>
          <a:xfrm>
            <a:off x="2828928" y="4332520"/>
            <a:ext cx="6531427" cy="2890158"/>
          </a:xfrm>
          <a:prstGeom prst="roundRect">
            <a:avLst>
              <a:gd name="adj" fmla="val 3131"/>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1" name="Rectangle: Rounded Corners 30">
            <a:extLst>
              <a:ext uri="{FF2B5EF4-FFF2-40B4-BE49-F238E27FC236}">
                <a16:creationId xmlns:a16="http://schemas.microsoft.com/office/drawing/2014/main" id="{B24B972D-5F38-4A6E-AD80-654D4FE1FE1F}"/>
              </a:ext>
            </a:extLst>
          </xdr:cNvPr>
          <xdr:cNvSpPr/>
        </xdr:nvSpPr>
        <xdr:spPr>
          <a:xfrm>
            <a:off x="9421588" y="1632850"/>
            <a:ext cx="3750126" cy="560614"/>
          </a:xfrm>
          <a:prstGeom prst="roundRect">
            <a:avLst>
              <a:gd name="adj" fmla="val 11813"/>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2" name="Rectangle: Rounded Corners 31">
            <a:extLst>
              <a:ext uri="{FF2B5EF4-FFF2-40B4-BE49-F238E27FC236}">
                <a16:creationId xmlns:a16="http://schemas.microsoft.com/office/drawing/2014/main" id="{63B61649-BCDD-4215-9FEC-FFF491DE9006}"/>
              </a:ext>
            </a:extLst>
          </xdr:cNvPr>
          <xdr:cNvSpPr/>
        </xdr:nvSpPr>
        <xdr:spPr>
          <a:xfrm>
            <a:off x="9470572" y="4343403"/>
            <a:ext cx="3641270" cy="2846612"/>
          </a:xfrm>
          <a:prstGeom prst="roundRect">
            <a:avLst>
              <a:gd name="adj" fmla="val 2899"/>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3" name="Rectangle: Rounded Corners 32">
            <a:extLst>
              <a:ext uri="{FF2B5EF4-FFF2-40B4-BE49-F238E27FC236}">
                <a16:creationId xmlns:a16="http://schemas.microsoft.com/office/drawing/2014/main" id="{B6DE19DA-3D28-4D31-8A3D-37039AA2CE0F}"/>
              </a:ext>
            </a:extLst>
          </xdr:cNvPr>
          <xdr:cNvSpPr/>
        </xdr:nvSpPr>
        <xdr:spPr>
          <a:xfrm>
            <a:off x="5287737" y="2370367"/>
            <a:ext cx="2408463" cy="1834242"/>
          </a:xfrm>
          <a:prstGeom prst="roundRect">
            <a:avLst>
              <a:gd name="adj" fmla="val 2669"/>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4" name="Rectangle: Rounded Corners 33">
            <a:extLst>
              <a:ext uri="{FF2B5EF4-FFF2-40B4-BE49-F238E27FC236}">
                <a16:creationId xmlns:a16="http://schemas.microsoft.com/office/drawing/2014/main" id="{6032015B-8EB5-4851-BF71-7CB0E7B2B0BF}"/>
              </a:ext>
            </a:extLst>
          </xdr:cNvPr>
          <xdr:cNvSpPr/>
        </xdr:nvSpPr>
        <xdr:spPr>
          <a:xfrm>
            <a:off x="7757432" y="2373093"/>
            <a:ext cx="2408463" cy="1834242"/>
          </a:xfrm>
          <a:prstGeom prst="roundRect">
            <a:avLst>
              <a:gd name="adj" fmla="val 2669"/>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5" name="Flowchart: Off-page Connector 34">
            <a:extLst>
              <a:ext uri="{FF2B5EF4-FFF2-40B4-BE49-F238E27FC236}">
                <a16:creationId xmlns:a16="http://schemas.microsoft.com/office/drawing/2014/main" id="{E5B7070A-C78C-4889-8A16-A3E11477D146}"/>
              </a:ext>
            </a:extLst>
          </xdr:cNvPr>
          <xdr:cNvSpPr/>
        </xdr:nvSpPr>
        <xdr:spPr>
          <a:xfrm>
            <a:off x="10292443" y="2390778"/>
            <a:ext cx="1322613" cy="1793419"/>
          </a:xfrm>
          <a:prstGeom prst="flowChartOffpage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6" name="Flowchart: Off-page Connector 35">
            <a:extLst>
              <a:ext uri="{FF2B5EF4-FFF2-40B4-BE49-F238E27FC236}">
                <a16:creationId xmlns:a16="http://schemas.microsoft.com/office/drawing/2014/main" id="{E52E382E-3F59-4D27-BFE4-C79F570AD919}"/>
              </a:ext>
            </a:extLst>
          </xdr:cNvPr>
          <xdr:cNvSpPr/>
        </xdr:nvSpPr>
        <xdr:spPr>
          <a:xfrm>
            <a:off x="11801472" y="2386694"/>
            <a:ext cx="1310370" cy="1793419"/>
          </a:xfrm>
          <a:prstGeom prst="flowChartOffpage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7" name="Trapezoid 36">
            <a:extLst>
              <a:ext uri="{FF2B5EF4-FFF2-40B4-BE49-F238E27FC236}">
                <a16:creationId xmlns:a16="http://schemas.microsoft.com/office/drawing/2014/main" id="{B591759B-81E4-4D85-9A63-8D30F8752CDD}"/>
              </a:ext>
            </a:extLst>
          </xdr:cNvPr>
          <xdr:cNvSpPr/>
        </xdr:nvSpPr>
        <xdr:spPr>
          <a:xfrm>
            <a:off x="10209439" y="2383958"/>
            <a:ext cx="1492703" cy="261271"/>
          </a:xfrm>
          <a:prstGeom prst="trapezoi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8" name="Trapezoid 37">
            <a:extLst>
              <a:ext uri="{FF2B5EF4-FFF2-40B4-BE49-F238E27FC236}">
                <a16:creationId xmlns:a16="http://schemas.microsoft.com/office/drawing/2014/main" id="{29C1C86D-1585-44D2-8734-8F43BBC781CE}"/>
              </a:ext>
            </a:extLst>
          </xdr:cNvPr>
          <xdr:cNvSpPr/>
        </xdr:nvSpPr>
        <xdr:spPr>
          <a:xfrm>
            <a:off x="11736161" y="2390778"/>
            <a:ext cx="1492703" cy="261271"/>
          </a:xfrm>
          <a:prstGeom prst="trapezoi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9" name="Flowchart: Off-page Connector 38">
            <a:extLst>
              <a:ext uri="{FF2B5EF4-FFF2-40B4-BE49-F238E27FC236}">
                <a16:creationId xmlns:a16="http://schemas.microsoft.com/office/drawing/2014/main" id="{417898A8-4220-4B6E-A1B7-33E175F3C4D3}"/>
              </a:ext>
            </a:extLst>
          </xdr:cNvPr>
          <xdr:cNvSpPr/>
        </xdr:nvSpPr>
        <xdr:spPr>
          <a:xfrm>
            <a:off x="11904547" y="2707824"/>
            <a:ext cx="1115106" cy="1289956"/>
          </a:xfrm>
          <a:prstGeom prst="flowChartOffpageConnector">
            <a:avLst/>
          </a:prstGeom>
          <a:noFill/>
          <a:ln>
            <a:solidFill>
              <a:schemeClr val="bg1">
                <a:lumMod val="95000"/>
              </a:schemeClr>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40" name="Flowchart: Off-page Connector 39">
            <a:extLst>
              <a:ext uri="{FF2B5EF4-FFF2-40B4-BE49-F238E27FC236}">
                <a16:creationId xmlns:a16="http://schemas.microsoft.com/office/drawing/2014/main" id="{4A0AF1EE-A69F-425B-9BA1-91BA55E2E363}"/>
              </a:ext>
            </a:extLst>
          </xdr:cNvPr>
          <xdr:cNvSpPr/>
        </xdr:nvSpPr>
        <xdr:spPr>
          <a:xfrm>
            <a:off x="10408780" y="2701036"/>
            <a:ext cx="1115106" cy="1289956"/>
          </a:xfrm>
          <a:prstGeom prst="flowChartOffpageConnector">
            <a:avLst/>
          </a:prstGeom>
          <a:noFill/>
          <a:ln>
            <a:solidFill>
              <a:schemeClr val="bg1">
                <a:lumMod val="95000"/>
              </a:schemeClr>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xnSp macro="">
        <xdr:nvCxnSpPr>
          <xdr:cNvPr id="41" name="Straight Connector 40">
            <a:extLst>
              <a:ext uri="{FF2B5EF4-FFF2-40B4-BE49-F238E27FC236}">
                <a16:creationId xmlns:a16="http://schemas.microsoft.com/office/drawing/2014/main" id="{81A46A06-873D-408F-B316-48FDEBDF7330}"/>
              </a:ext>
            </a:extLst>
          </xdr:cNvPr>
          <xdr:cNvCxnSpPr>
            <a:cxnSpLocks/>
          </xdr:cNvCxnSpPr>
        </xdr:nvCxnSpPr>
        <xdr:spPr>
          <a:xfrm flipV="1">
            <a:off x="2828928" y="2641164"/>
            <a:ext cx="2397577" cy="1"/>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2" name="Straight Connector 41">
            <a:extLst>
              <a:ext uri="{FF2B5EF4-FFF2-40B4-BE49-F238E27FC236}">
                <a16:creationId xmlns:a16="http://schemas.microsoft.com/office/drawing/2014/main" id="{BFA34B9C-4404-4D0A-94F0-0DCD65FB3D81}"/>
              </a:ext>
            </a:extLst>
          </xdr:cNvPr>
          <xdr:cNvCxnSpPr>
            <a:cxnSpLocks/>
          </xdr:cNvCxnSpPr>
        </xdr:nvCxnSpPr>
        <xdr:spPr>
          <a:xfrm flipV="1">
            <a:off x="5338083" y="2641163"/>
            <a:ext cx="2304000" cy="1"/>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3" name="Straight Connector 42">
            <a:extLst>
              <a:ext uri="{FF2B5EF4-FFF2-40B4-BE49-F238E27FC236}">
                <a16:creationId xmlns:a16="http://schemas.microsoft.com/office/drawing/2014/main" id="{21D8184F-D25A-4666-802C-4F18AA0CEF87}"/>
              </a:ext>
            </a:extLst>
          </xdr:cNvPr>
          <xdr:cNvCxnSpPr>
            <a:cxnSpLocks/>
          </xdr:cNvCxnSpPr>
        </xdr:nvCxnSpPr>
        <xdr:spPr>
          <a:xfrm flipV="1">
            <a:off x="7809663" y="2631661"/>
            <a:ext cx="2304000" cy="1"/>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4" name="Straight Connector 43">
            <a:extLst>
              <a:ext uri="{FF2B5EF4-FFF2-40B4-BE49-F238E27FC236}">
                <a16:creationId xmlns:a16="http://schemas.microsoft.com/office/drawing/2014/main" id="{A9411444-8D6E-43F8-B8FC-36CE9ACE02DB}"/>
              </a:ext>
            </a:extLst>
          </xdr:cNvPr>
          <xdr:cNvCxnSpPr>
            <a:cxnSpLocks/>
          </xdr:cNvCxnSpPr>
        </xdr:nvCxnSpPr>
        <xdr:spPr>
          <a:xfrm flipV="1">
            <a:off x="2831648" y="4591089"/>
            <a:ext cx="6516000" cy="1"/>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a:extLst>
              <a:ext uri="{FF2B5EF4-FFF2-40B4-BE49-F238E27FC236}">
                <a16:creationId xmlns:a16="http://schemas.microsoft.com/office/drawing/2014/main" id="{18CA9CB8-89AD-4AF7-9440-A94C7FEB0231}"/>
              </a:ext>
            </a:extLst>
          </xdr:cNvPr>
          <xdr:cNvCxnSpPr>
            <a:cxnSpLocks/>
          </xdr:cNvCxnSpPr>
        </xdr:nvCxnSpPr>
        <xdr:spPr>
          <a:xfrm flipV="1">
            <a:off x="9470572" y="4591089"/>
            <a:ext cx="3528000" cy="1"/>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xdr:col>
      <xdr:colOff>11206</xdr:colOff>
      <xdr:row>36</xdr:row>
      <xdr:rowOff>35719</xdr:rowOff>
    </xdr:from>
    <xdr:to>
      <xdr:col>4</xdr:col>
      <xdr:colOff>455977</xdr:colOff>
      <xdr:row>38</xdr:row>
      <xdr:rowOff>164001</xdr:rowOff>
    </xdr:to>
    <xdr:pic>
      <xdr:nvPicPr>
        <xdr:cNvPr id="3" name="Graphic 2" descr="Bar graph with upward trend with solid fill">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40081" y="6036469"/>
          <a:ext cx="444771" cy="461657"/>
        </a:xfrm>
        <a:prstGeom prst="rect">
          <a:avLst/>
        </a:prstGeom>
      </xdr:spPr>
    </xdr:pic>
    <xdr:clientData/>
  </xdr:twoCellAnchor>
  <xdr:twoCellAnchor editAs="oneCell">
    <xdr:from>
      <xdr:col>19</xdr:col>
      <xdr:colOff>261579</xdr:colOff>
      <xdr:row>36</xdr:row>
      <xdr:rowOff>12568</xdr:rowOff>
    </xdr:from>
    <xdr:to>
      <xdr:col>20</xdr:col>
      <xdr:colOff>47625</xdr:colOff>
      <xdr:row>38</xdr:row>
      <xdr:rowOff>85478</xdr:rowOff>
    </xdr:to>
    <xdr:pic>
      <xdr:nvPicPr>
        <xdr:cNvPr id="5" name="Graphic 4" descr="Database with solid fill">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798735" y="6013318"/>
          <a:ext cx="393265" cy="406285"/>
        </a:xfrm>
        <a:prstGeom prst="rect">
          <a:avLst/>
        </a:prstGeom>
      </xdr:spPr>
    </xdr:pic>
    <xdr:clientData/>
  </xdr:twoCellAnchor>
  <xdr:twoCellAnchor editAs="oneCell">
    <xdr:from>
      <xdr:col>11</xdr:col>
      <xdr:colOff>327214</xdr:colOff>
      <xdr:row>9</xdr:row>
      <xdr:rowOff>161210</xdr:rowOff>
    </xdr:from>
    <xdr:to>
      <xdr:col>12</xdr:col>
      <xdr:colOff>515035</xdr:colOff>
      <xdr:row>14</xdr:row>
      <xdr:rowOff>149679</xdr:rowOff>
    </xdr:to>
    <xdr:pic>
      <xdr:nvPicPr>
        <xdr:cNvPr id="7" name="Graphic 6" descr="Pandemic exponential curve bar graph with solid fill">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062750" y="1630781"/>
          <a:ext cx="800142" cy="804898"/>
        </a:xfrm>
        <a:prstGeom prst="rect">
          <a:avLst/>
        </a:prstGeom>
      </xdr:spPr>
    </xdr:pic>
    <xdr:clientData/>
  </xdr:twoCellAnchor>
  <xdr:twoCellAnchor editAs="oneCell">
    <xdr:from>
      <xdr:col>12</xdr:col>
      <xdr:colOff>572465</xdr:colOff>
      <xdr:row>2</xdr:row>
      <xdr:rowOff>81247</xdr:rowOff>
    </xdr:from>
    <xdr:to>
      <xdr:col>13</xdr:col>
      <xdr:colOff>500143</xdr:colOff>
      <xdr:row>5</xdr:row>
      <xdr:rowOff>134599</xdr:rowOff>
    </xdr:to>
    <xdr:pic>
      <xdr:nvPicPr>
        <xdr:cNvPr id="9" name="Graphic 8" descr="Target outline">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20322" y="407818"/>
          <a:ext cx="540000" cy="543210"/>
        </a:xfrm>
        <a:prstGeom prst="rect">
          <a:avLst/>
        </a:prstGeom>
      </xdr:spPr>
    </xdr:pic>
    <xdr:clientData/>
  </xdr:twoCellAnchor>
  <xdr:twoCellAnchor editAs="oneCell">
    <xdr:from>
      <xdr:col>22</xdr:col>
      <xdr:colOff>274789</xdr:colOff>
      <xdr:row>30</xdr:row>
      <xdr:rowOff>159129</xdr:rowOff>
    </xdr:from>
    <xdr:to>
      <xdr:col>23</xdr:col>
      <xdr:colOff>202467</xdr:colOff>
      <xdr:row>34</xdr:row>
      <xdr:rowOff>49196</xdr:rowOff>
    </xdr:to>
    <xdr:pic>
      <xdr:nvPicPr>
        <xdr:cNvPr id="11" name="Graphic 10" descr="Good Inventory with solid fill">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3745860" y="5057700"/>
          <a:ext cx="540000" cy="543210"/>
        </a:xfrm>
        <a:prstGeom prst="rect">
          <a:avLst/>
        </a:prstGeom>
      </xdr:spPr>
    </xdr:pic>
    <xdr:clientData/>
  </xdr:twoCellAnchor>
  <xdr:twoCellAnchor editAs="oneCell">
    <xdr:from>
      <xdr:col>15</xdr:col>
      <xdr:colOff>364580</xdr:colOff>
      <xdr:row>16</xdr:row>
      <xdr:rowOff>33579</xdr:rowOff>
    </xdr:from>
    <xdr:to>
      <xdr:col>16</xdr:col>
      <xdr:colOff>292258</xdr:colOff>
      <xdr:row>19</xdr:row>
      <xdr:rowOff>84516</xdr:rowOff>
    </xdr:to>
    <xdr:pic>
      <xdr:nvPicPr>
        <xdr:cNvPr id="13" name="Graphic 12" descr="Money with solid fill">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472861" y="2700579"/>
          <a:ext cx="534897" cy="551000"/>
        </a:xfrm>
        <a:prstGeom prst="rect">
          <a:avLst/>
        </a:prstGeom>
      </xdr:spPr>
    </xdr:pic>
    <xdr:clientData/>
  </xdr:twoCellAnchor>
  <xdr:twoCellAnchor editAs="oneCell">
    <xdr:from>
      <xdr:col>26</xdr:col>
      <xdr:colOff>42750</xdr:colOff>
      <xdr:row>30</xdr:row>
      <xdr:rowOff>143443</xdr:rowOff>
    </xdr:from>
    <xdr:to>
      <xdr:col>26</xdr:col>
      <xdr:colOff>582750</xdr:colOff>
      <xdr:row>34</xdr:row>
      <xdr:rowOff>31890</xdr:rowOff>
    </xdr:to>
    <xdr:pic>
      <xdr:nvPicPr>
        <xdr:cNvPr id="15" name="Graphic 14" descr="Philanthropy with solid fill">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5963107" y="5042014"/>
          <a:ext cx="540000" cy="541590"/>
        </a:xfrm>
        <a:prstGeom prst="rect">
          <a:avLst/>
        </a:prstGeom>
      </xdr:spPr>
    </xdr:pic>
    <xdr:clientData/>
  </xdr:twoCellAnchor>
  <xdr:twoCellAnchor editAs="oneCell">
    <xdr:from>
      <xdr:col>0</xdr:col>
      <xdr:colOff>558101</xdr:colOff>
      <xdr:row>60</xdr:row>
      <xdr:rowOff>124035</xdr:rowOff>
    </xdr:from>
    <xdr:to>
      <xdr:col>1</xdr:col>
      <xdr:colOff>371761</xdr:colOff>
      <xdr:row>63</xdr:row>
      <xdr:rowOff>59532</xdr:rowOff>
    </xdr:to>
    <xdr:pic>
      <xdr:nvPicPr>
        <xdr:cNvPr id="17" name="Graphic 16" descr="Shopping cart with solid fill">
          <a:extLst>
            <a:ext uri="{FF2B5EF4-FFF2-40B4-BE49-F238E27FC236}">
              <a16:creationId xmlns:a16="http://schemas.microsoft.com/office/drawing/2014/main" id="{00000000-0008-0000-0200-00001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558101" y="10125285"/>
          <a:ext cx="420879" cy="435560"/>
        </a:xfrm>
        <a:prstGeom prst="rect">
          <a:avLst/>
        </a:prstGeom>
      </xdr:spPr>
    </xdr:pic>
    <xdr:clientData/>
  </xdr:twoCellAnchor>
  <xdr:twoCellAnchor editAs="oneCell">
    <xdr:from>
      <xdr:col>9</xdr:col>
      <xdr:colOff>367244</xdr:colOff>
      <xdr:row>16</xdr:row>
      <xdr:rowOff>24336</xdr:rowOff>
    </xdr:from>
    <xdr:to>
      <xdr:col>10</xdr:col>
      <xdr:colOff>154781</xdr:colOff>
      <xdr:row>18</xdr:row>
      <xdr:rowOff>97600</xdr:rowOff>
    </xdr:to>
    <xdr:pic>
      <xdr:nvPicPr>
        <xdr:cNvPr id="19" name="Graphic 18" descr="Briefcase with solid fill">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832213" y="2691336"/>
          <a:ext cx="394756" cy="406639"/>
        </a:xfrm>
        <a:prstGeom prst="rect">
          <a:avLst/>
        </a:prstGeom>
      </xdr:spPr>
    </xdr:pic>
    <xdr:clientData/>
  </xdr:twoCellAnchor>
  <xdr:twoCellAnchor editAs="oneCell">
    <xdr:from>
      <xdr:col>3</xdr:col>
      <xdr:colOff>453291</xdr:colOff>
      <xdr:row>10</xdr:row>
      <xdr:rowOff>38266</xdr:rowOff>
    </xdr:from>
    <xdr:to>
      <xdr:col>4</xdr:col>
      <xdr:colOff>576125</xdr:colOff>
      <xdr:row>14</xdr:row>
      <xdr:rowOff>122464</xdr:rowOff>
    </xdr:to>
    <xdr:pic>
      <xdr:nvPicPr>
        <xdr:cNvPr id="21" name="Graphic 20" descr="Document outline">
          <a:extLst>
            <a:ext uri="{FF2B5EF4-FFF2-40B4-BE49-F238E27FC236}">
              <a16:creationId xmlns:a16="http://schemas.microsoft.com/office/drawing/2014/main" id="{00000000-0008-0000-0200-000015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290255" y="1671123"/>
          <a:ext cx="735156" cy="737341"/>
        </a:xfrm>
        <a:prstGeom prst="rect">
          <a:avLst/>
        </a:prstGeom>
      </xdr:spPr>
    </xdr:pic>
    <xdr:clientData/>
  </xdr:twoCellAnchor>
  <xdr:twoCellAnchor editAs="oneCell">
    <xdr:from>
      <xdr:col>3</xdr:col>
      <xdr:colOff>542059</xdr:colOff>
      <xdr:row>16</xdr:row>
      <xdr:rowOff>65801</xdr:rowOff>
    </xdr:from>
    <xdr:to>
      <xdr:col>4</xdr:col>
      <xdr:colOff>333376</xdr:colOff>
      <xdr:row>18</xdr:row>
      <xdr:rowOff>142960</xdr:rowOff>
    </xdr:to>
    <xdr:pic>
      <xdr:nvPicPr>
        <xdr:cNvPr id="23" name="Graphic 22" descr="Presentation with checklist with solid fill">
          <a:extLst>
            <a:ext uri="{FF2B5EF4-FFF2-40B4-BE49-F238E27FC236}">
              <a16:creationId xmlns:a16="http://schemas.microsoft.com/office/drawing/2014/main" id="{00000000-0008-0000-0200-000017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2363715" y="2732801"/>
          <a:ext cx="398536" cy="410534"/>
        </a:xfrm>
        <a:prstGeom prst="rect">
          <a:avLst/>
        </a:prstGeom>
      </xdr:spPr>
    </xdr:pic>
    <xdr:clientData/>
  </xdr:twoCellAnchor>
  <xdr:twoCellAnchor editAs="oneCell">
    <xdr:from>
      <xdr:col>1</xdr:col>
      <xdr:colOff>25308</xdr:colOff>
      <xdr:row>2</xdr:row>
      <xdr:rowOff>62047</xdr:rowOff>
    </xdr:from>
    <xdr:to>
      <xdr:col>1</xdr:col>
      <xdr:colOff>565308</xdr:colOff>
      <xdr:row>5</xdr:row>
      <xdr:rowOff>113779</xdr:rowOff>
    </xdr:to>
    <xdr:pic>
      <xdr:nvPicPr>
        <xdr:cNvPr id="25" name="Graphic 24" descr="Social network outline">
          <a:extLst>
            <a:ext uri="{FF2B5EF4-FFF2-40B4-BE49-F238E27FC236}">
              <a16:creationId xmlns:a16="http://schemas.microsoft.com/office/drawing/2014/main" id="{00000000-0008-0000-0200-000019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637629" y="388618"/>
          <a:ext cx="540000" cy="541590"/>
        </a:xfrm>
        <a:prstGeom prst="rect">
          <a:avLst/>
        </a:prstGeom>
      </xdr:spPr>
    </xdr:pic>
    <xdr:clientData/>
  </xdr:twoCellAnchor>
  <xdr:twoCellAnchor editAs="oneCell">
    <xdr:from>
      <xdr:col>25</xdr:col>
      <xdr:colOff>280307</xdr:colOff>
      <xdr:row>1</xdr:row>
      <xdr:rowOff>154782</xdr:rowOff>
    </xdr:from>
    <xdr:to>
      <xdr:col>27</xdr:col>
      <xdr:colOff>530679</xdr:colOff>
      <xdr:row>6</xdr:row>
      <xdr:rowOff>114322</xdr:rowOff>
    </xdr:to>
    <xdr:pic>
      <xdr:nvPicPr>
        <xdr:cNvPr id="47" name="Picture 46" descr="poultry feed Archives - Afrimash.com - Nigeria">
          <a:extLst>
            <a:ext uri="{FF2B5EF4-FFF2-40B4-BE49-F238E27FC236}">
              <a16:creationId xmlns:a16="http://schemas.microsoft.com/office/drawing/2014/main" id="{870B2F18-99B8-49C8-BDD5-4B11912F6294}"/>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5588343" y="318068"/>
          <a:ext cx="1475015" cy="775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299357</xdr:colOff>
      <xdr:row>2</xdr:row>
      <xdr:rowOff>54428</xdr:rowOff>
    </xdr:from>
    <xdr:ext cx="5330177" cy="603820"/>
    <xdr:sp macro="" textlink="">
      <xdr:nvSpPr>
        <xdr:cNvPr id="4" name="TextBox 3">
          <a:extLst>
            <a:ext uri="{FF2B5EF4-FFF2-40B4-BE49-F238E27FC236}">
              <a16:creationId xmlns:a16="http://schemas.microsoft.com/office/drawing/2014/main" id="{9B1E0FBE-1122-43A3-8963-A32735323ADB}"/>
            </a:ext>
          </a:extLst>
        </xdr:cNvPr>
        <xdr:cNvSpPr txBox="1"/>
      </xdr:nvSpPr>
      <xdr:spPr>
        <a:xfrm>
          <a:off x="1524000" y="380999"/>
          <a:ext cx="5330177" cy="6038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a:solidFill>
                <a:schemeClr val="bg2"/>
              </a:solidFill>
              <a:latin typeface="Britannic Bold" panose="020B0903060703020204" pitchFamily="34" charset="0"/>
            </a:rPr>
            <a:t>SALES SUMMARY REPORT</a:t>
          </a:r>
        </a:p>
      </xdr:txBody>
    </xdr:sp>
    <xdr:clientData/>
  </xdr:oneCellAnchor>
  <xdr:twoCellAnchor editAs="oneCell">
    <xdr:from>
      <xdr:col>19</xdr:col>
      <xdr:colOff>325456</xdr:colOff>
      <xdr:row>9</xdr:row>
      <xdr:rowOff>98212</xdr:rowOff>
    </xdr:from>
    <xdr:to>
      <xdr:col>20</xdr:col>
      <xdr:colOff>253134</xdr:colOff>
      <xdr:row>12</xdr:row>
      <xdr:rowOff>149149</xdr:rowOff>
    </xdr:to>
    <xdr:pic>
      <xdr:nvPicPr>
        <xdr:cNvPr id="48" name="Graphic 47" descr="Money with solid fill">
          <a:extLst>
            <a:ext uri="{FF2B5EF4-FFF2-40B4-BE49-F238E27FC236}">
              <a16:creationId xmlns:a16="http://schemas.microsoft.com/office/drawing/2014/main" id="{C6E6219D-5AB2-4C61-BC21-5F394C59D3D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959563" y="1567783"/>
          <a:ext cx="540000" cy="540795"/>
        </a:xfrm>
        <a:prstGeom prst="rect">
          <a:avLst/>
        </a:prstGeom>
      </xdr:spPr>
    </xdr:pic>
    <xdr:clientData/>
  </xdr:twoCellAnchor>
  <xdr:oneCellAnchor>
    <xdr:from>
      <xdr:col>5</xdr:col>
      <xdr:colOff>503464</xdr:colOff>
      <xdr:row>36</xdr:row>
      <xdr:rowOff>108857</xdr:rowOff>
    </xdr:from>
    <xdr:ext cx="1398844" cy="295017"/>
    <xdr:sp macro="" textlink="">
      <xdr:nvSpPr>
        <xdr:cNvPr id="6" name="TextBox 5">
          <a:extLst>
            <a:ext uri="{FF2B5EF4-FFF2-40B4-BE49-F238E27FC236}">
              <a16:creationId xmlns:a16="http://schemas.microsoft.com/office/drawing/2014/main" id="{7603224D-1113-4ADC-A0E6-70057A7DB0F0}"/>
            </a:ext>
          </a:extLst>
        </xdr:cNvPr>
        <xdr:cNvSpPr txBox="1"/>
      </xdr:nvSpPr>
      <xdr:spPr>
        <a:xfrm>
          <a:off x="3565071" y="5987143"/>
          <a:ext cx="1398844" cy="295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600" b="1">
              <a:solidFill>
                <a:schemeClr val="accent4"/>
              </a:solidFill>
              <a:latin typeface="Aharoni" panose="02010803020104030203" pitchFamily="2" charset="-79"/>
              <a:ea typeface="+mn-ea"/>
              <a:cs typeface="Aharoni" panose="02010803020104030203" pitchFamily="2" charset="-79"/>
            </a:rPr>
            <a:t>DAILY SALES</a:t>
          </a:r>
        </a:p>
      </xdr:txBody>
    </xdr:sp>
    <xdr:clientData/>
  </xdr:oneCellAnchor>
  <xdr:oneCellAnchor>
    <xdr:from>
      <xdr:col>5</xdr:col>
      <xdr:colOff>138790</xdr:colOff>
      <xdr:row>9</xdr:row>
      <xdr:rowOff>125188</xdr:rowOff>
    </xdr:from>
    <xdr:ext cx="3530838" cy="320409"/>
    <xdr:sp macro="" textlink="">
      <xdr:nvSpPr>
        <xdr:cNvPr id="49" name="TextBox 48">
          <a:extLst>
            <a:ext uri="{FF2B5EF4-FFF2-40B4-BE49-F238E27FC236}">
              <a16:creationId xmlns:a16="http://schemas.microsoft.com/office/drawing/2014/main" id="{C163C307-BF7E-48D9-A4AB-12063DC7CD97}"/>
            </a:ext>
          </a:extLst>
        </xdr:cNvPr>
        <xdr:cNvSpPr txBox="1"/>
      </xdr:nvSpPr>
      <xdr:spPr>
        <a:xfrm>
          <a:off x="3200397" y="1594759"/>
          <a:ext cx="3530838"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800" b="1">
              <a:solidFill>
                <a:schemeClr val="accent4"/>
              </a:solidFill>
              <a:latin typeface="Aharoni" panose="02010803020104030203" pitchFamily="2" charset="-79"/>
              <a:cs typeface="Aharoni" panose="02010803020104030203" pitchFamily="2" charset="-79"/>
            </a:rPr>
            <a:t>TOTAL GROSS REVENUE in XAF</a:t>
          </a:r>
        </a:p>
      </xdr:txBody>
    </xdr:sp>
    <xdr:clientData/>
  </xdr:oneCellAnchor>
  <xdr:oneCellAnchor>
    <xdr:from>
      <xdr:col>13</xdr:col>
      <xdr:colOff>587830</xdr:colOff>
      <xdr:row>10</xdr:row>
      <xdr:rowOff>2723</xdr:rowOff>
    </xdr:from>
    <xdr:ext cx="2948051" cy="320409"/>
    <xdr:sp macro="" textlink="">
      <xdr:nvSpPr>
        <xdr:cNvPr id="50" name="TextBox 49">
          <a:extLst>
            <a:ext uri="{FF2B5EF4-FFF2-40B4-BE49-F238E27FC236}">
              <a16:creationId xmlns:a16="http://schemas.microsoft.com/office/drawing/2014/main" id="{659DAA71-F496-46D8-89EE-78453B0A5D46}"/>
            </a:ext>
          </a:extLst>
        </xdr:cNvPr>
        <xdr:cNvSpPr txBox="1"/>
      </xdr:nvSpPr>
      <xdr:spPr>
        <a:xfrm>
          <a:off x="8548009" y="1635580"/>
          <a:ext cx="2948051"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800" b="1">
              <a:solidFill>
                <a:schemeClr val="accent4"/>
              </a:solidFill>
              <a:latin typeface="Aharoni" panose="02010803020104030203" pitchFamily="2" charset="-79"/>
              <a:ea typeface="+mn-ea"/>
              <a:cs typeface="Aharoni" panose="02010803020104030203" pitchFamily="2" charset="-79"/>
            </a:rPr>
            <a:t>TOTAL NET VALUE) in XAF</a:t>
          </a:r>
        </a:p>
      </xdr:txBody>
    </xdr:sp>
    <xdr:clientData/>
  </xdr:oneCellAnchor>
  <xdr:oneCellAnchor>
    <xdr:from>
      <xdr:col>21</xdr:col>
      <xdr:colOff>111579</xdr:colOff>
      <xdr:row>10</xdr:row>
      <xdr:rowOff>2723</xdr:rowOff>
    </xdr:from>
    <xdr:ext cx="2129557" cy="320409"/>
    <xdr:sp macro="" textlink="">
      <xdr:nvSpPr>
        <xdr:cNvPr id="51" name="TextBox 50">
          <a:extLst>
            <a:ext uri="{FF2B5EF4-FFF2-40B4-BE49-F238E27FC236}">
              <a16:creationId xmlns:a16="http://schemas.microsoft.com/office/drawing/2014/main" id="{6B1D93AE-5077-40B8-8578-4C7B795BEA2A}"/>
            </a:ext>
          </a:extLst>
        </xdr:cNvPr>
        <xdr:cNvSpPr txBox="1"/>
      </xdr:nvSpPr>
      <xdr:spPr>
        <a:xfrm>
          <a:off x="12970329" y="1635580"/>
          <a:ext cx="2129557"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800" b="1">
              <a:solidFill>
                <a:schemeClr val="accent4"/>
              </a:solidFill>
              <a:latin typeface="Aharoni" panose="02010803020104030203" pitchFamily="2" charset="-79"/>
              <a:ea typeface="+mn-ea"/>
              <a:cs typeface="Aharoni" panose="02010803020104030203" pitchFamily="2" charset="-79"/>
            </a:rPr>
            <a:t>TOTAL TAX in XAF</a:t>
          </a:r>
        </a:p>
      </xdr:txBody>
    </xdr:sp>
    <xdr:clientData/>
  </xdr:oneCellAnchor>
  <xdr:oneCellAnchor>
    <xdr:from>
      <xdr:col>5</xdr:col>
      <xdr:colOff>70761</xdr:colOff>
      <xdr:row>17</xdr:row>
      <xdr:rowOff>16330</xdr:rowOff>
    </xdr:from>
    <xdr:ext cx="2586734" cy="320409"/>
    <xdr:sp macro="" textlink="">
      <xdr:nvSpPr>
        <xdr:cNvPr id="52" name="TextBox 51">
          <a:extLst>
            <a:ext uri="{FF2B5EF4-FFF2-40B4-BE49-F238E27FC236}">
              <a16:creationId xmlns:a16="http://schemas.microsoft.com/office/drawing/2014/main" id="{E2827B93-029A-4FD5-AC5C-5EF1C0AEBBD4}"/>
            </a:ext>
          </a:extLst>
        </xdr:cNvPr>
        <xdr:cNvSpPr txBox="1"/>
      </xdr:nvSpPr>
      <xdr:spPr>
        <a:xfrm>
          <a:off x="3132368" y="2792187"/>
          <a:ext cx="2586734"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800" b="1">
              <a:solidFill>
                <a:schemeClr val="accent4"/>
              </a:solidFill>
              <a:latin typeface="Aharoni" panose="02010803020104030203" pitchFamily="2" charset="-79"/>
              <a:ea typeface="+mn-ea"/>
              <a:cs typeface="Aharoni" panose="02010803020104030203" pitchFamily="2" charset="-79"/>
            </a:rPr>
            <a:t>LABEL CONTRIBUTION</a:t>
          </a:r>
        </a:p>
      </xdr:txBody>
    </xdr:sp>
    <xdr:clientData/>
  </xdr:oneCellAnchor>
  <xdr:oneCellAnchor>
    <xdr:from>
      <xdr:col>10</xdr:col>
      <xdr:colOff>157510</xdr:colOff>
      <xdr:row>17</xdr:row>
      <xdr:rowOff>29937</xdr:rowOff>
    </xdr:from>
    <xdr:ext cx="3132589" cy="320409"/>
    <xdr:sp macro="" textlink="">
      <xdr:nvSpPr>
        <xdr:cNvPr id="53" name="TextBox 52">
          <a:extLst>
            <a:ext uri="{FF2B5EF4-FFF2-40B4-BE49-F238E27FC236}">
              <a16:creationId xmlns:a16="http://schemas.microsoft.com/office/drawing/2014/main" id="{A9766153-4EBD-432C-A860-03B89731427D}"/>
            </a:ext>
          </a:extLst>
        </xdr:cNvPr>
        <xdr:cNvSpPr txBox="1"/>
      </xdr:nvSpPr>
      <xdr:spPr>
        <a:xfrm>
          <a:off x="6229698" y="2863625"/>
          <a:ext cx="3132589"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800" b="1">
              <a:solidFill>
                <a:schemeClr val="accent4"/>
              </a:solidFill>
              <a:latin typeface="Aharoni" panose="02010803020104030203" pitchFamily="2" charset="-79"/>
              <a:ea typeface="+mn-ea"/>
              <a:cs typeface="Aharoni" panose="02010803020104030203" pitchFamily="2" charset="-79"/>
            </a:rPr>
            <a:t>CATEGORY CONTRIBUTION</a:t>
          </a:r>
        </a:p>
      </xdr:txBody>
    </xdr:sp>
    <xdr:clientData/>
  </xdr:oneCellAnchor>
  <xdr:oneCellAnchor>
    <xdr:from>
      <xdr:col>16</xdr:col>
      <xdr:colOff>359914</xdr:colOff>
      <xdr:row>17</xdr:row>
      <xdr:rowOff>31637</xdr:rowOff>
    </xdr:from>
    <xdr:ext cx="2098716" cy="320409"/>
    <xdr:sp macro="" textlink="">
      <xdr:nvSpPr>
        <xdr:cNvPr id="54" name="TextBox 53">
          <a:extLst>
            <a:ext uri="{FF2B5EF4-FFF2-40B4-BE49-F238E27FC236}">
              <a16:creationId xmlns:a16="http://schemas.microsoft.com/office/drawing/2014/main" id="{8C60A23B-5CCB-480F-986F-7C8E15D1EAE4}"/>
            </a:ext>
          </a:extLst>
        </xdr:cNvPr>
        <xdr:cNvSpPr txBox="1"/>
      </xdr:nvSpPr>
      <xdr:spPr>
        <a:xfrm>
          <a:off x="10075414" y="2865325"/>
          <a:ext cx="2098716"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800" b="1">
              <a:solidFill>
                <a:schemeClr val="accent4"/>
              </a:solidFill>
              <a:latin typeface="Aharoni" panose="02010803020104030203" pitchFamily="2" charset="-79"/>
              <a:ea typeface="+mn-ea"/>
              <a:cs typeface="Aharoni" panose="02010803020104030203" pitchFamily="2" charset="-79"/>
            </a:rPr>
            <a:t>CUSTOMER SALES</a:t>
          </a:r>
        </a:p>
      </xdr:txBody>
    </xdr:sp>
    <xdr:clientData/>
  </xdr:oneCellAnchor>
  <xdr:oneCellAnchor>
    <xdr:from>
      <xdr:col>21</xdr:col>
      <xdr:colOff>274864</xdr:colOff>
      <xdr:row>17</xdr:row>
      <xdr:rowOff>70759</xdr:rowOff>
    </xdr:from>
    <xdr:ext cx="1727909" cy="320409"/>
    <xdr:sp macro="" textlink="">
      <xdr:nvSpPr>
        <xdr:cNvPr id="55" name="TextBox 54">
          <a:extLst>
            <a:ext uri="{FF2B5EF4-FFF2-40B4-BE49-F238E27FC236}">
              <a16:creationId xmlns:a16="http://schemas.microsoft.com/office/drawing/2014/main" id="{4F860BDD-A1B3-475F-BF45-4DF58503E401}"/>
            </a:ext>
          </a:extLst>
        </xdr:cNvPr>
        <xdr:cNvSpPr txBox="1"/>
      </xdr:nvSpPr>
      <xdr:spPr>
        <a:xfrm>
          <a:off x="13133614" y="2846616"/>
          <a:ext cx="1727909"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800" b="1">
              <a:solidFill>
                <a:schemeClr val="accent4"/>
              </a:solidFill>
              <a:latin typeface="Aharoni" panose="02010803020104030203" pitchFamily="2" charset="-79"/>
              <a:ea typeface="+mn-ea"/>
              <a:cs typeface="Aharoni" panose="02010803020104030203" pitchFamily="2" charset="-79"/>
            </a:rPr>
            <a:t>TOP PRODUCT</a:t>
          </a:r>
        </a:p>
      </xdr:txBody>
    </xdr:sp>
    <xdr:clientData/>
  </xdr:oneCellAnchor>
  <xdr:oneCellAnchor>
    <xdr:from>
      <xdr:col>24</xdr:col>
      <xdr:colOff>574223</xdr:colOff>
      <xdr:row>17</xdr:row>
      <xdr:rowOff>70758</xdr:rowOff>
    </xdr:from>
    <xdr:ext cx="1885388" cy="320409"/>
    <xdr:sp macro="" textlink="">
      <xdr:nvSpPr>
        <xdr:cNvPr id="56" name="TextBox 55">
          <a:extLst>
            <a:ext uri="{FF2B5EF4-FFF2-40B4-BE49-F238E27FC236}">
              <a16:creationId xmlns:a16="http://schemas.microsoft.com/office/drawing/2014/main" id="{878158DF-61A7-43E6-81A1-CC8AA0C2979C}"/>
            </a:ext>
          </a:extLst>
        </xdr:cNvPr>
        <xdr:cNvSpPr txBox="1"/>
      </xdr:nvSpPr>
      <xdr:spPr>
        <a:xfrm>
          <a:off x="15269937" y="2846615"/>
          <a:ext cx="1885388"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800" b="1">
              <a:solidFill>
                <a:schemeClr val="accent4"/>
              </a:solidFill>
              <a:latin typeface="Aharoni" panose="02010803020104030203" pitchFamily="2" charset="-79"/>
              <a:ea typeface="+mn-ea"/>
              <a:cs typeface="Aharoni" panose="02010803020104030203" pitchFamily="2" charset="-79"/>
            </a:rPr>
            <a:t>TOP CUSTOMER</a:t>
          </a:r>
        </a:p>
      </xdr:txBody>
    </xdr:sp>
    <xdr:clientData/>
  </xdr:oneCellAnchor>
  <xdr:oneCellAnchor>
    <xdr:from>
      <xdr:col>21</xdr:col>
      <xdr:colOff>138793</xdr:colOff>
      <xdr:row>36</xdr:row>
      <xdr:rowOff>125185</xdr:rowOff>
    </xdr:from>
    <xdr:ext cx="3315523" cy="295017"/>
    <xdr:sp macro="" textlink="">
      <xdr:nvSpPr>
        <xdr:cNvPr id="58" name="TextBox 57">
          <a:extLst>
            <a:ext uri="{FF2B5EF4-FFF2-40B4-BE49-F238E27FC236}">
              <a16:creationId xmlns:a16="http://schemas.microsoft.com/office/drawing/2014/main" id="{47AAC5CC-87C6-485D-854F-6C50C4416DC7}"/>
            </a:ext>
          </a:extLst>
        </xdr:cNvPr>
        <xdr:cNvSpPr txBox="1"/>
      </xdr:nvSpPr>
      <xdr:spPr>
        <a:xfrm>
          <a:off x="12997543" y="6003471"/>
          <a:ext cx="3315523" cy="295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600" b="1">
              <a:solidFill>
                <a:schemeClr val="accent4"/>
              </a:solidFill>
              <a:latin typeface="Aharoni" panose="02010803020104030203" pitchFamily="2" charset="-79"/>
              <a:ea typeface="+mn-ea"/>
              <a:cs typeface="Aharoni" panose="02010803020104030203" pitchFamily="2" charset="-79"/>
            </a:rPr>
            <a:t>PRODUCT SALES CONTRIBUTION</a:t>
          </a:r>
        </a:p>
      </xdr:txBody>
    </xdr:sp>
    <xdr:clientData/>
  </xdr:oneCellAnchor>
  <xdr:oneCellAnchor>
    <xdr:from>
      <xdr:col>5</xdr:col>
      <xdr:colOff>503465</xdr:colOff>
      <xdr:row>11</xdr:row>
      <xdr:rowOff>125184</xdr:rowOff>
    </xdr:from>
    <xdr:ext cx="2322687" cy="453970"/>
    <xdr:sp macro="" textlink="Sheet8!E4">
      <xdr:nvSpPr>
        <xdr:cNvPr id="8" name="TextBox 7">
          <a:extLst>
            <a:ext uri="{FF2B5EF4-FFF2-40B4-BE49-F238E27FC236}">
              <a16:creationId xmlns:a16="http://schemas.microsoft.com/office/drawing/2014/main" id="{AB094900-0357-4F43-A655-CC2070270910}"/>
            </a:ext>
          </a:extLst>
        </xdr:cNvPr>
        <xdr:cNvSpPr txBox="1"/>
      </xdr:nvSpPr>
      <xdr:spPr>
        <a:xfrm>
          <a:off x="3539559" y="1958747"/>
          <a:ext cx="2322687" cy="453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489DE3E-5478-4F1B-96F0-D7223E6923AA}" type="TxLink">
            <a:rPr lang="en-US" sz="2000" b="1" i="0" u="none" strike="noStrike">
              <a:solidFill>
                <a:schemeClr val="bg1"/>
              </a:solidFill>
              <a:latin typeface="Arial Black" panose="020B0A04020102020204" pitchFamily="34" charset="0"/>
              <a:ea typeface="Tahoma" panose="020B0604030504040204" pitchFamily="34" charset="0"/>
              <a:cs typeface="Arial"/>
            </a:rPr>
            <a:t> 9,442,970,015 </a:t>
          </a:fld>
          <a:endParaRPr lang="en-GB" sz="5400" b="1">
            <a:solidFill>
              <a:schemeClr val="bg1"/>
            </a:solidFill>
            <a:latin typeface="Arial Black" panose="020B0A04020102020204" pitchFamily="34" charset="0"/>
            <a:ea typeface="Tahoma" panose="020B0604030504040204" pitchFamily="34" charset="0"/>
            <a:cs typeface="Tahoma" panose="020B0604030504040204" pitchFamily="34" charset="0"/>
          </a:endParaRPr>
        </a:p>
      </xdr:txBody>
    </xdr:sp>
    <xdr:clientData/>
  </xdr:oneCellAnchor>
  <xdr:oneCellAnchor>
    <xdr:from>
      <xdr:col>13</xdr:col>
      <xdr:colOff>397325</xdr:colOff>
      <xdr:row>11</xdr:row>
      <xdr:rowOff>125184</xdr:rowOff>
    </xdr:from>
    <xdr:ext cx="2322687" cy="453970"/>
    <xdr:sp macro="" textlink="Sheet8!E7">
      <xdr:nvSpPr>
        <xdr:cNvPr id="59" name="TextBox 58">
          <a:extLst>
            <a:ext uri="{FF2B5EF4-FFF2-40B4-BE49-F238E27FC236}">
              <a16:creationId xmlns:a16="http://schemas.microsoft.com/office/drawing/2014/main" id="{6164594F-19F8-4D2A-B107-B85FDA1B3EF3}"/>
            </a:ext>
          </a:extLst>
        </xdr:cNvPr>
        <xdr:cNvSpPr txBox="1"/>
      </xdr:nvSpPr>
      <xdr:spPr>
        <a:xfrm>
          <a:off x="8291169" y="1958747"/>
          <a:ext cx="2322687" cy="453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41DF8959-A455-4550-98C6-040A7D7B786D}" type="TxLink">
            <a:rPr lang="en-US" sz="2000" b="1" i="0" u="none" strike="noStrike">
              <a:solidFill>
                <a:schemeClr val="bg1"/>
              </a:solidFill>
              <a:latin typeface="Arial Black" panose="020B0A04020102020204" pitchFamily="34" charset="0"/>
              <a:ea typeface="Tahoma" panose="020B0604030504040204" pitchFamily="34" charset="0"/>
              <a:cs typeface="Arial"/>
            </a:rPr>
            <a:pPr marL="0" indent="0"/>
            <a:t> 9,399,264,780 </a:t>
          </a:fld>
          <a:endParaRPr lang="en-GB" sz="2000" b="1" i="0" u="none" strike="noStrike">
            <a:solidFill>
              <a:schemeClr val="bg1"/>
            </a:solidFill>
            <a:latin typeface="Arial Black" panose="020B0A04020102020204" pitchFamily="34" charset="0"/>
            <a:ea typeface="Tahoma" panose="020B0604030504040204" pitchFamily="34" charset="0"/>
            <a:cs typeface="Arial"/>
          </a:endParaRPr>
        </a:p>
      </xdr:txBody>
    </xdr:sp>
    <xdr:clientData/>
  </xdr:oneCellAnchor>
  <xdr:oneCellAnchor>
    <xdr:from>
      <xdr:col>20</xdr:col>
      <xdr:colOff>454477</xdr:colOff>
      <xdr:row>11</xdr:row>
      <xdr:rowOff>125184</xdr:rowOff>
    </xdr:from>
    <xdr:ext cx="1895134" cy="453970"/>
    <xdr:sp macro="" textlink="Sheet8!E5">
      <xdr:nvSpPr>
        <xdr:cNvPr id="60" name="TextBox 59">
          <a:extLst>
            <a:ext uri="{FF2B5EF4-FFF2-40B4-BE49-F238E27FC236}">
              <a16:creationId xmlns:a16="http://schemas.microsoft.com/office/drawing/2014/main" id="{5C22B192-D8AA-4871-81DB-812BA3D93BA8}"/>
            </a:ext>
          </a:extLst>
        </xdr:cNvPr>
        <xdr:cNvSpPr txBox="1"/>
      </xdr:nvSpPr>
      <xdr:spPr>
        <a:xfrm>
          <a:off x="12598852" y="1958747"/>
          <a:ext cx="1895134" cy="453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ED375160-77D4-45B8-8F4E-0BD51BD17672}" type="TxLink">
            <a:rPr lang="en-US" sz="2000" b="1" i="0" u="none" strike="noStrike">
              <a:solidFill>
                <a:schemeClr val="bg1"/>
              </a:solidFill>
              <a:latin typeface="Arial Black" panose="020B0A04020102020204" pitchFamily="34" charset="0"/>
              <a:ea typeface="Tahoma" panose="020B0604030504040204" pitchFamily="34" charset="0"/>
              <a:cs typeface="Arial"/>
            </a:rPr>
            <a:pPr marL="0" indent="0"/>
            <a:t> 43,705,235 </a:t>
          </a:fld>
          <a:endParaRPr lang="en-GB" sz="2000" b="1" i="0" u="none" strike="noStrike">
            <a:solidFill>
              <a:schemeClr val="bg1"/>
            </a:solidFill>
            <a:latin typeface="Arial Black" panose="020B0A04020102020204" pitchFamily="34" charset="0"/>
            <a:ea typeface="Tahoma" panose="020B0604030504040204" pitchFamily="34" charset="0"/>
            <a:cs typeface="Arial"/>
          </a:endParaRPr>
        </a:p>
      </xdr:txBody>
    </xdr:sp>
    <xdr:clientData/>
  </xdr:oneCellAnchor>
  <xdr:oneCellAnchor>
    <xdr:from>
      <xdr:col>21</xdr:col>
      <xdr:colOff>321128</xdr:colOff>
      <xdr:row>20</xdr:row>
      <xdr:rowOff>100182</xdr:rowOff>
    </xdr:from>
    <xdr:ext cx="1611086" cy="722890"/>
    <xdr:sp macro="" textlink="Sheet8!R1">
      <xdr:nvSpPr>
        <xdr:cNvPr id="61" name="TextBox 60">
          <a:extLst>
            <a:ext uri="{FF2B5EF4-FFF2-40B4-BE49-F238E27FC236}">
              <a16:creationId xmlns:a16="http://schemas.microsoft.com/office/drawing/2014/main" id="{715D0DEE-66E2-4EA2-951A-8F9917D2E024}"/>
            </a:ext>
          </a:extLst>
        </xdr:cNvPr>
        <xdr:cNvSpPr txBox="1"/>
      </xdr:nvSpPr>
      <xdr:spPr>
        <a:xfrm>
          <a:off x="13179878" y="3365896"/>
          <a:ext cx="1611086" cy="7228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F832486A-BE4A-4E3B-BC13-3194908123EF}" type="TxLink">
            <a:rPr lang="en-US" sz="1400" b="1" i="0" u="none" strike="noStrike">
              <a:solidFill>
                <a:schemeClr val="bg1"/>
              </a:solidFill>
              <a:latin typeface="Arial"/>
              <a:ea typeface="Tahoma" panose="020B0604030504040204" pitchFamily="34" charset="0"/>
              <a:cs typeface="Arial"/>
            </a:rPr>
            <a:pPr algn="ctr"/>
            <a:t>Standard baguette Flour-50Kg</a:t>
          </a:fld>
          <a:endParaRPr lang="en-GB" sz="2400" b="1">
            <a:solidFill>
              <a:schemeClr val="bg1"/>
            </a:solidFill>
            <a:latin typeface="Tahoma" panose="020B0604030504040204" pitchFamily="34" charset="0"/>
            <a:ea typeface="Tahoma" panose="020B0604030504040204" pitchFamily="34" charset="0"/>
            <a:cs typeface="Tahoma" panose="020B0604030504040204" pitchFamily="34" charset="0"/>
          </a:endParaRPr>
        </a:p>
      </xdr:txBody>
    </xdr:sp>
    <xdr:clientData/>
  </xdr:oneCellAnchor>
  <xdr:oneCellAnchor>
    <xdr:from>
      <xdr:col>22</xdr:col>
      <xdr:colOff>12744</xdr:colOff>
      <xdr:row>28</xdr:row>
      <xdr:rowOff>21554</xdr:rowOff>
    </xdr:from>
    <xdr:ext cx="1082861" cy="345544"/>
    <xdr:sp macro="" textlink="Sheet8!S1">
      <xdr:nvSpPr>
        <xdr:cNvPr id="62" name="TextBox 61">
          <a:extLst>
            <a:ext uri="{FF2B5EF4-FFF2-40B4-BE49-F238E27FC236}">
              <a16:creationId xmlns:a16="http://schemas.microsoft.com/office/drawing/2014/main" id="{D43B8338-32B3-4852-828E-8D1AA3321874}"/>
            </a:ext>
          </a:extLst>
        </xdr:cNvPr>
        <xdr:cNvSpPr txBox="1"/>
      </xdr:nvSpPr>
      <xdr:spPr>
        <a:xfrm>
          <a:off x="13483815" y="4593554"/>
          <a:ext cx="1082861"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fld id="{35958003-C3A0-4249-94E1-5916C6FBA604}" type="TxLink">
            <a:rPr lang="en-US" sz="1400" b="1" i="0" u="none" strike="noStrike">
              <a:solidFill>
                <a:schemeClr val="bg1"/>
              </a:solidFill>
              <a:latin typeface="Arial Black" panose="020B0A04020102020204" pitchFamily="34" charset="0"/>
              <a:ea typeface="Tahoma" panose="020B0604030504040204" pitchFamily="34" charset="0"/>
              <a:cs typeface="Arial"/>
            </a:rPr>
            <a:pPr marL="0" indent="0" algn="ctr"/>
            <a:t> 291,733 </a:t>
          </a:fld>
          <a:endParaRPr lang="en-GB" sz="1400" b="1" i="0" u="none" strike="noStrike">
            <a:solidFill>
              <a:schemeClr val="bg1"/>
            </a:solidFill>
            <a:latin typeface="Arial Black" panose="020B0A04020102020204" pitchFamily="34" charset="0"/>
            <a:ea typeface="Tahoma" panose="020B0604030504040204" pitchFamily="34" charset="0"/>
            <a:cs typeface="Arial"/>
          </a:endParaRPr>
        </a:p>
      </xdr:txBody>
    </xdr:sp>
    <xdr:clientData/>
  </xdr:oneCellAnchor>
  <xdr:oneCellAnchor>
    <xdr:from>
      <xdr:col>25</xdr:col>
      <xdr:colOff>51706</xdr:colOff>
      <xdr:row>20</xdr:row>
      <xdr:rowOff>117020</xdr:rowOff>
    </xdr:from>
    <xdr:ext cx="1611086" cy="505267"/>
    <xdr:sp macro="" textlink="Sheet8!AG1">
      <xdr:nvSpPr>
        <xdr:cNvPr id="63" name="TextBox 62">
          <a:extLst>
            <a:ext uri="{FF2B5EF4-FFF2-40B4-BE49-F238E27FC236}">
              <a16:creationId xmlns:a16="http://schemas.microsoft.com/office/drawing/2014/main" id="{406DBBCE-2747-45D1-8A7D-824307568951}"/>
            </a:ext>
          </a:extLst>
        </xdr:cNvPr>
        <xdr:cNvSpPr txBox="1"/>
      </xdr:nvSpPr>
      <xdr:spPr>
        <a:xfrm>
          <a:off x="15359742" y="3382734"/>
          <a:ext cx="1611086"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B64AB919-C905-4D65-9345-027EC9021D74}" type="TxLink">
            <a:rPr lang="en-US" sz="1400" b="1" i="0" u="none" strike="noStrike">
              <a:solidFill>
                <a:schemeClr val="bg1"/>
              </a:solidFill>
              <a:latin typeface="Arial"/>
              <a:ea typeface="Tahoma" panose="020B0604030504040204" pitchFamily="34" charset="0"/>
              <a:cs typeface="Arial"/>
            </a:rPr>
            <a:pPr marL="0" indent="0" algn="ctr"/>
            <a:t>MOUSSA HISSEINI</a:t>
          </a:fld>
          <a:endParaRPr lang="en-GB" sz="1400" b="1" i="0" u="none" strike="noStrike">
            <a:solidFill>
              <a:schemeClr val="bg1"/>
            </a:solidFill>
            <a:latin typeface="Arial"/>
            <a:ea typeface="Tahoma" panose="020B0604030504040204" pitchFamily="34" charset="0"/>
            <a:cs typeface="Arial"/>
          </a:endParaRPr>
        </a:p>
      </xdr:txBody>
    </xdr:sp>
    <xdr:clientData/>
  </xdr:oneCellAnchor>
  <xdr:oneCellAnchor>
    <xdr:from>
      <xdr:col>25</xdr:col>
      <xdr:colOff>2705</xdr:colOff>
      <xdr:row>28</xdr:row>
      <xdr:rowOff>51489</xdr:rowOff>
    </xdr:from>
    <xdr:ext cx="1681486" cy="345544"/>
    <xdr:sp macro="" textlink="Sheet8!AH1">
      <xdr:nvSpPr>
        <xdr:cNvPr id="64" name="TextBox 63">
          <a:extLst>
            <a:ext uri="{FF2B5EF4-FFF2-40B4-BE49-F238E27FC236}">
              <a16:creationId xmlns:a16="http://schemas.microsoft.com/office/drawing/2014/main" id="{1C635B4B-E3D7-4C25-B4F2-36B63E481600}"/>
            </a:ext>
          </a:extLst>
        </xdr:cNvPr>
        <xdr:cNvSpPr txBox="1"/>
      </xdr:nvSpPr>
      <xdr:spPr>
        <a:xfrm>
          <a:off x="15310741" y="4623489"/>
          <a:ext cx="1681486"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fld id="{EDB36B74-64B8-4663-8813-BDFD96263D98}" type="TxLink">
            <a:rPr lang="en-US" sz="1400" b="1" i="0" u="none" strike="noStrike">
              <a:solidFill>
                <a:schemeClr val="bg1"/>
              </a:solidFill>
              <a:latin typeface="Arial Black" panose="020B0A04020102020204" pitchFamily="34" charset="0"/>
              <a:ea typeface="Tahoma" panose="020B0604030504040204" pitchFamily="34" charset="0"/>
              <a:cs typeface="Arial"/>
            </a:rPr>
            <a:pPr marL="0" indent="0" algn="ctr"/>
            <a:t> 1,331,158,224 </a:t>
          </a:fld>
          <a:endParaRPr lang="en-GB" sz="1400" b="1" i="0" u="none" strike="noStrike">
            <a:solidFill>
              <a:schemeClr val="bg1"/>
            </a:solidFill>
            <a:latin typeface="Arial Black" panose="020B0A04020102020204" pitchFamily="34" charset="0"/>
            <a:ea typeface="Tahoma" panose="020B0604030504040204" pitchFamily="34" charset="0"/>
            <a:cs typeface="Arial"/>
          </a:endParaRPr>
        </a:p>
      </xdr:txBody>
    </xdr:sp>
    <xdr:clientData/>
  </xdr:oneCellAnchor>
  <xdr:oneCellAnchor>
    <xdr:from>
      <xdr:col>25</xdr:col>
      <xdr:colOff>525235</xdr:colOff>
      <xdr:row>11</xdr:row>
      <xdr:rowOff>125184</xdr:rowOff>
    </xdr:from>
    <xdr:ext cx="1039772" cy="453970"/>
    <xdr:sp macro="" textlink="Sheet8!E6">
      <xdr:nvSpPr>
        <xdr:cNvPr id="65" name="TextBox 64">
          <a:extLst>
            <a:ext uri="{FF2B5EF4-FFF2-40B4-BE49-F238E27FC236}">
              <a16:creationId xmlns:a16="http://schemas.microsoft.com/office/drawing/2014/main" id="{88FC32D1-476D-4134-BDEA-41BC17FE3CDF}"/>
            </a:ext>
          </a:extLst>
        </xdr:cNvPr>
        <xdr:cNvSpPr txBox="1"/>
      </xdr:nvSpPr>
      <xdr:spPr>
        <a:xfrm>
          <a:off x="15705704" y="1958747"/>
          <a:ext cx="1039772" cy="453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AF77E8CD-3DB9-41AB-B850-5C2D7657101A}" type="TxLink">
            <a:rPr lang="en-US" sz="2000" b="1" i="0" u="none" strike="noStrike">
              <a:solidFill>
                <a:schemeClr val="bg1"/>
              </a:solidFill>
              <a:latin typeface="Arial Black" panose="020B0A04020102020204" pitchFamily="34" charset="0"/>
              <a:ea typeface="Tahoma" panose="020B0604030504040204" pitchFamily="34" charset="0"/>
              <a:cs typeface="Arial"/>
            </a:rPr>
            <a:pPr marL="0" indent="0"/>
            <a:t>0.46%</a:t>
          </a:fld>
          <a:endParaRPr lang="en-GB" sz="2000" b="1" i="0" u="none" strike="noStrike">
            <a:solidFill>
              <a:schemeClr val="bg1"/>
            </a:solidFill>
            <a:latin typeface="Arial Black" panose="020B0A04020102020204" pitchFamily="34" charset="0"/>
            <a:ea typeface="Tahoma" panose="020B0604030504040204" pitchFamily="34" charset="0"/>
            <a:cs typeface="Arial"/>
          </a:endParaRPr>
        </a:p>
      </xdr:txBody>
    </xdr:sp>
    <xdr:clientData/>
  </xdr:oneCellAnchor>
  <xdr:oneCellAnchor>
    <xdr:from>
      <xdr:col>26</xdr:col>
      <xdr:colOff>236765</xdr:colOff>
      <xdr:row>9</xdr:row>
      <xdr:rowOff>127909</xdr:rowOff>
    </xdr:from>
    <xdr:ext cx="933974" cy="320409"/>
    <xdr:sp macro="" textlink="">
      <xdr:nvSpPr>
        <xdr:cNvPr id="66" name="TextBox 65">
          <a:extLst>
            <a:ext uri="{FF2B5EF4-FFF2-40B4-BE49-F238E27FC236}">
              <a16:creationId xmlns:a16="http://schemas.microsoft.com/office/drawing/2014/main" id="{0010BE47-BF1F-4579-B479-443BE2A711D5}"/>
            </a:ext>
          </a:extLst>
        </xdr:cNvPr>
        <xdr:cNvSpPr txBox="1"/>
      </xdr:nvSpPr>
      <xdr:spPr>
        <a:xfrm>
          <a:off x="16157122" y="1597480"/>
          <a:ext cx="933974"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GB" sz="1800" b="1">
              <a:solidFill>
                <a:schemeClr val="accent4"/>
              </a:solidFill>
              <a:latin typeface="Aharoni" panose="02010803020104030203" pitchFamily="2" charset="-79"/>
              <a:ea typeface="+mn-ea"/>
              <a:cs typeface="Aharoni" panose="02010803020104030203" pitchFamily="2" charset="-79"/>
            </a:rPr>
            <a:t>TAX</a:t>
          </a:r>
          <a:r>
            <a:rPr lang="en-GB" sz="1600" b="1" baseline="0">
              <a:solidFill>
                <a:schemeClr val="accent4"/>
              </a:solidFill>
              <a:latin typeface="Aharoni" panose="02010803020104030203" pitchFamily="2" charset="-79"/>
              <a:ea typeface="+mn-ea"/>
              <a:cs typeface="Aharoni" panose="02010803020104030203" pitchFamily="2" charset="-79"/>
            </a:rPr>
            <a:t> (%)</a:t>
          </a:r>
          <a:endParaRPr lang="en-GB" sz="1600" b="1">
            <a:solidFill>
              <a:schemeClr val="accent4"/>
            </a:solidFill>
            <a:latin typeface="Aharoni" panose="02010803020104030203" pitchFamily="2" charset="-79"/>
            <a:ea typeface="+mn-ea"/>
            <a:cs typeface="Aharoni" panose="02010803020104030203" pitchFamily="2" charset="-79"/>
          </a:endParaRPr>
        </a:p>
      </xdr:txBody>
    </xdr:sp>
    <xdr:clientData/>
  </xdr:oneCellAnchor>
  <xdr:oneCellAnchor>
    <xdr:from>
      <xdr:col>21</xdr:col>
      <xdr:colOff>427262</xdr:colOff>
      <xdr:row>26</xdr:row>
      <xdr:rowOff>32657</xdr:rowOff>
    </xdr:from>
    <xdr:ext cx="1421736" cy="244362"/>
    <xdr:sp macro="" textlink="">
      <xdr:nvSpPr>
        <xdr:cNvPr id="67" name="TextBox 66">
          <a:extLst>
            <a:ext uri="{FF2B5EF4-FFF2-40B4-BE49-F238E27FC236}">
              <a16:creationId xmlns:a16="http://schemas.microsoft.com/office/drawing/2014/main" id="{6AA5647B-4E6D-46DE-80BE-E380952CF541}"/>
            </a:ext>
          </a:extLst>
        </xdr:cNvPr>
        <xdr:cNvSpPr txBox="1"/>
      </xdr:nvSpPr>
      <xdr:spPr>
        <a:xfrm>
          <a:off x="13286012" y="4278086"/>
          <a:ext cx="1421736" cy="2443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r>
            <a:rPr lang="en-GB" sz="1200" b="1">
              <a:solidFill>
                <a:schemeClr val="tx2"/>
              </a:solidFill>
              <a:latin typeface="Aharoni" panose="02010803020104030203" pitchFamily="2" charset="-79"/>
              <a:ea typeface="+mn-ea"/>
              <a:cs typeface="Aharoni" panose="02010803020104030203" pitchFamily="2" charset="-79"/>
            </a:rPr>
            <a:t>SALES QUANTITY</a:t>
          </a:r>
        </a:p>
      </xdr:txBody>
    </xdr:sp>
    <xdr:clientData/>
  </xdr:oneCellAnchor>
  <xdr:oneCellAnchor>
    <xdr:from>
      <xdr:col>25</xdr:col>
      <xdr:colOff>149858</xdr:colOff>
      <xdr:row>26</xdr:row>
      <xdr:rowOff>44904</xdr:rowOff>
    </xdr:from>
    <xdr:ext cx="1449756" cy="244362"/>
    <xdr:sp macro="" textlink="">
      <xdr:nvSpPr>
        <xdr:cNvPr id="68" name="TextBox 67">
          <a:extLst>
            <a:ext uri="{FF2B5EF4-FFF2-40B4-BE49-F238E27FC236}">
              <a16:creationId xmlns:a16="http://schemas.microsoft.com/office/drawing/2014/main" id="{9F929108-50D2-48A7-ACCE-B22D66D413D7}"/>
            </a:ext>
          </a:extLst>
        </xdr:cNvPr>
        <xdr:cNvSpPr txBox="1"/>
      </xdr:nvSpPr>
      <xdr:spPr>
        <a:xfrm>
          <a:off x="15457894" y="4290333"/>
          <a:ext cx="1449756" cy="2443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r>
            <a:rPr lang="en-GB" sz="1200" b="1">
              <a:solidFill>
                <a:schemeClr val="tx2"/>
              </a:solidFill>
              <a:latin typeface="Aharoni" panose="02010803020104030203" pitchFamily="2" charset="-79"/>
              <a:ea typeface="+mn-ea"/>
              <a:cs typeface="Aharoni" panose="02010803020104030203" pitchFamily="2" charset="-79"/>
            </a:rPr>
            <a:t>SALES NET VALUE</a:t>
          </a:r>
        </a:p>
      </xdr:txBody>
    </xdr:sp>
    <xdr:clientData/>
  </xdr:oneCellAnchor>
  <xdr:twoCellAnchor editAs="oneCell">
    <xdr:from>
      <xdr:col>0</xdr:col>
      <xdr:colOff>511629</xdr:colOff>
      <xdr:row>37</xdr:row>
      <xdr:rowOff>71437</xdr:rowOff>
    </xdr:from>
    <xdr:to>
      <xdr:col>3</xdr:col>
      <xdr:colOff>163286</xdr:colOff>
      <xdr:row>58</xdr:row>
      <xdr:rowOff>95250</xdr:rowOff>
    </xdr:to>
    <mc:AlternateContent xmlns:mc="http://schemas.openxmlformats.org/markup-compatibility/2006">
      <mc:Choice xmlns:a14="http://schemas.microsoft.com/office/drawing/2010/main" Requires="a14">
        <xdr:graphicFrame macro="">
          <xdr:nvGraphicFramePr>
            <xdr:cNvPr id="69" name="Sales Group">
              <a:extLst>
                <a:ext uri="{FF2B5EF4-FFF2-40B4-BE49-F238E27FC236}">
                  <a16:creationId xmlns:a16="http://schemas.microsoft.com/office/drawing/2014/main" id="{42B3CCBB-2D07-414C-B06F-6C2D242CB91A}"/>
                </a:ext>
              </a:extLst>
            </xdr:cNvPr>
            <xdr:cNvGraphicFramePr/>
          </xdr:nvGraphicFramePr>
          <xdr:xfrm>
            <a:off x="0" y="0"/>
            <a:ext cx="0" cy="0"/>
          </xdr:xfrm>
          <a:graphic>
            <a:graphicData uri="http://schemas.microsoft.com/office/drawing/2010/slicer">
              <sle:slicer xmlns:sle="http://schemas.microsoft.com/office/drawing/2010/slicer" name="Sales Group"/>
            </a:graphicData>
          </a:graphic>
        </xdr:graphicFrame>
      </mc:Choice>
      <mc:Fallback>
        <xdr:sp macro="" textlink="">
          <xdr:nvSpPr>
            <xdr:cNvPr id="0" name=""/>
            <xdr:cNvSpPr>
              <a:spLocks noTextEdit="1"/>
            </xdr:cNvSpPr>
          </xdr:nvSpPr>
          <xdr:spPr>
            <a:xfrm>
              <a:off x="511629" y="6238875"/>
              <a:ext cx="1473313" cy="3524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518773</xdr:colOff>
      <xdr:row>17</xdr:row>
      <xdr:rowOff>89807</xdr:rowOff>
    </xdr:from>
    <xdr:to>
      <xdr:col>3</xdr:col>
      <xdr:colOff>178594</xdr:colOff>
      <xdr:row>25</xdr:row>
      <xdr:rowOff>47624</xdr:rowOff>
    </xdr:to>
    <mc:AlternateContent xmlns:mc="http://schemas.openxmlformats.org/markup-compatibility/2006">
      <mc:Choice xmlns:a14="http://schemas.microsoft.com/office/drawing/2010/main" Requires="a14">
        <xdr:graphicFrame macro="">
          <xdr:nvGraphicFramePr>
            <xdr:cNvPr id="70" name="Category">
              <a:extLst>
                <a:ext uri="{FF2B5EF4-FFF2-40B4-BE49-F238E27FC236}">
                  <a16:creationId xmlns:a16="http://schemas.microsoft.com/office/drawing/2014/main" id="{03564D2A-3C22-4B5F-963B-A04CECF618D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518773" y="2923495"/>
              <a:ext cx="1481477" cy="129131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541565</xdr:colOff>
      <xdr:row>28</xdr:row>
      <xdr:rowOff>138111</xdr:rowOff>
    </xdr:from>
    <xdr:to>
      <xdr:col>3</xdr:col>
      <xdr:colOff>142875</xdr:colOff>
      <xdr:row>35</xdr:row>
      <xdr:rowOff>98652</xdr:rowOff>
    </xdr:to>
    <mc:AlternateContent xmlns:mc="http://schemas.openxmlformats.org/markup-compatibility/2006">
      <mc:Choice xmlns:a14="http://schemas.microsoft.com/office/drawing/2010/main" Requires="a14">
        <xdr:graphicFrame macro="">
          <xdr:nvGraphicFramePr>
            <xdr:cNvPr id="71" name="Labelly">
              <a:extLst>
                <a:ext uri="{FF2B5EF4-FFF2-40B4-BE49-F238E27FC236}">
                  <a16:creationId xmlns:a16="http://schemas.microsoft.com/office/drawing/2014/main" id="{0C5AED4E-BCF6-4317-85E8-219FE44A03C5}"/>
                </a:ext>
              </a:extLst>
            </xdr:cNvPr>
            <xdr:cNvGraphicFramePr/>
          </xdr:nvGraphicFramePr>
          <xdr:xfrm>
            <a:off x="0" y="0"/>
            <a:ext cx="0" cy="0"/>
          </xdr:xfrm>
          <a:graphic>
            <a:graphicData uri="http://schemas.microsoft.com/office/drawing/2010/slicer">
              <sle:slicer xmlns:sle="http://schemas.microsoft.com/office/drawing/2010/slicer" name="Labelly"/>
            </a:graphicData>
          </a:graphic>
        </xdr:graphicFrame>
      </mc:Choice>
      <mc:Fallback>
        <xdr:sp macro="" textlink="">
          <xdr:nvSpPr>
            <xdr:cNvPr id="0" name=""/>
            <xdr:cNvSpPr>
              <a:spLocks noTextEdit="1"/>
            </xdr:cNvSpPr>
          </xdr:nvSpPr>
          <xdr:spPr>
            <a:xfrm>
              <a:off x="541565" y="4805361"/>
              <a:ext cx="1422966" cy="112735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9866</xdr:colOff>
      <xdr:row>2</xdr:row>
      <xdr:rowOff>16328</xdr:rowOff>
    </xdr:from>
    <xdr:to>
      <xdr:col>25</xdr:col>
      <xdr:colOff>95249</xdr:colOff>
      <xdr:row>6</xdr:row>
      <xdr:rowOff>59531</xdr:rowOff>
    </xdr:to>
    <mc:AlternateContent xmlns:mc="http://schemas.openxmlformats.org/markup-compatibility/2006">
      <mc:Choice xmlns:a14="http://schemas.microsoft.com/office/drawing/2010/main" Requires="a14">
        <xdr:graphicFrame macro="">
          <xdr:nvGraphicFramePr>
            <xdr:cNvPr id="72" name="Month">
              <a:extLst>
                <a:ext uri="{FF2B5EF4-FFF2-40B4-BE49-F238E27FC236}">
                  <a16:creationId xmlns:a16="http://schemas.microsoft.com/office/drawing/2014/main" id="{7D6C4D46-282E-4D2C-9BC6-CDEB873F4B3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8510929" y="349703"/>
              <a:ext cx="6764789" cy="7099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557894</xdr:colOff>
      <xdr:row>10</xdr:row>
      <xdr:rowOff>21769</xdr:rowOff>
    </xdr:from>
    <xdr:to>
      <xdr:col>3</xdr:col>
      <xdr:colOff>122466</xdr:colOff>
      <xdr:row>15</xdr:row>
      <xdr:rowOff>122463</xdr:rowOff>
    </xdr:to>
    <mc:AlternateContent xmlns:mc="http://schemas.openxmlformats.org/markup-compatibility/2006">
      <mc:Choice xmlns:a14="http://schemas.microsoft.com/office/drawing/2010/main" Requires="a14">
        <xdr:graphicFrame macro="">
          <xdr:nvGraphicFramePr>
            <xdr:cNvPr id="73" name="Year">
              <a:extLst>
                <a:ext uri="{FF2B5EF4-FFF2-40B4-BE49-F238E27FC236}">
                  <a16:creationId xmlns:a16="http://schemas.microsoft.com/office/drawing/2014/main" id="{B4C380AA-0C72-4DB7-8D2D-F49B747ECBB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557894" y="1688644"/>
              <a:ext cx="1386228" cy="9341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81643</xdr:colOff>
      <xdr:row>39</xdr:row>
      <xdr:rowOff>113619</xdr:rowOff>
    </xdr:from>
    <xdr:to>
      <xdr:col>18</xdr:col>
      <xdr:colOff>535781</xdr:colOff>
      <xdr:row>64</xdr:row>
      <xdr:rowOff>0</xdr:rowOff>
    </xdr:to>
    <xdr:graphicFrame macro="">
      <xdr:nvGraphicFramePr>
        <xdr:cNvPr id="74" name="Chart 73">
          <a:extLst>
            <a:ext uri="{FF2B5EF4-FFF2-40B4-BE49-F238E27FC236}">
              <a16:creationId xmlns:a16="http://schemas.microsoft.com/office/drawing/2014/main" id="{FCB5FF2D-2A54-4D5D-9866-7D427D71C8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38</xdr:col>
      <xdr:colOff>219076</xdr:colOff>
      <xdr:row>37</xdr:row>
      <xdr:rowOff>104774</xdr:rowOff>
    </xdr:from>
    <xdr:to>
      <xdr:col>45</xdr:col>
      <xdr:colOff>504826</xdr:colOff>
      <xdr:row>54</xdr:row>
      <xdr:rowOff>72116</xdr:rowOff>
    </xdr:to>
    <xdr:graphicFrame macro="">
      <xdr:nvGraphicFramePr>
        <xdr:cNvPr id="75" name="Chart 74">
          <a:extLst>
            <a:ext uri="{FF2B5EF4-FFF2-40B4-BE49-F238E27FC236}">
              <a16:creationId xmlns:a16="http://schemas.microsoft.com/office/drawing/2014/main" id="{29C2A109-23FC-47D8-9142-0D9C15823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9</xdr:col>
      <xdr:colOff>416718</xdr:colOff>
      <xdr:row>20</xdr:row>
      <xdr:rowOff>23812</xdr:rowOff>
    </xdr:from>
    <xdr:to>
      <xdr:col>15</xdr:col>
      <xdr:colOff>71438</xdr:colOff>
      <xdr:row>34</xdr:row>
      <xdr:rowOff>59530</xdr:rowOff>
    </xdr:to>
    <xdr:graphicFrame macro="">
      <xdr:nvGraphicFramePr>
        <xdr:cNvPr id="76" name="Chart 75">
          <a:extLst>
            <a:ext uri="{FF2B5EF4-FFF2-40B4-BE49-F238E27FC236}">
              <a16:creationId xmlns:a16="http://schemas.microsoft.com/office/drawing/2014/main" id="{D2D8D93D-AC54-40A0-8D1E-C908B4D584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4</xdr:col>
      <xdr:colOff>41503</xdr:colOff>
      <xdr:row>20</xdr:row>
      <xdr:rowOff>15307</xdr:rowOff>
    </xdr:from>
    <xdr:to>
      <xdr:col>9</xdr:col>
      <xdr:colOff>166687</xdr:colOff>
      <xdr:row>34</xdr:row>
      <xdr:rowOff>23811</xdr:rowOff>
    </xdr:to>
    <xdr:graphicFrame macro="">
      <xdr:nvGraphicFramePr>
        <xdr:cNvPr id="77" name="Chart 76">
          <a:extLst>
            <a:ext uri="{FF2B5EF4-FFF2-40B4-BE49-F238E27FC236}">
              <a16:creationId xmlns:a16="http://schemas.microsoft.com/office/drawing/2014/main" id="{D56C9BEF-205E-491F-A823-B8AB212995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42</xdr:col>
      <xdr:colOff>438831</xdr:colOff>
      <xdr:row>16</xdr:row>
      <xdr:rowOff>12245</xdr:rowOff>
    </xdr:from>
    <xdr:to>
      <xdr:col>46</xdr:col>
      <xdr:colOff>223158</xdr:colOff>
      <xdr:row>29</xdr:row>
      <xdr:rowOff>108855</xdr:rowOff>
    </xdr:to>
    <xdr:graphicFrame macro="">
      <xdr:nvGraphicFramePr>
        <xdr:cNvPr id="78" name="Chart 77">
          <a:extLst>
            <a:ext uri="{FF2B5EF4-FFF2-40B4-BE49-F238E27FC236}">
              <a16:creationId xmlns:a16="http://schemas.microsoft.com/office/drawing/2014/main" id="{D7B9D3E4-EA1C-464B-B1D2-8B2FF219B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16</xdr:col>
      <xdr:colOff>35717</xdr:colOff>
      <xdr:row>19</xdr:row>
      <xdr:rowOff>154781</xdr:rowOff>
    </xdr:from>
    <xdr:to>
      <xdr:col>20</xdr:col>
      <xdr:colOff>547687</xdr:colOff>
      <xdr:row>34</xdr:row>
      <xdr:rowOff>107157</xdr:rowOff>
    </xdr:to>
    <xdr:graphicFrame macro="">
      <xdr:nvGraphicFramePr>
        <xdr:cNvPr id="79" name="Chart 78">
          <a:extLst>
            <a:ext uri="{FF2B5EF4-FFF2-40B4-BE49-F238E27FC236}">
              <a16:creationId xmlns:a16="http://schemas.microsoft.com/office/drawing/2014/main" id="{AF45043F-491B-4CFC-963C-2AF79B5DA8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mc:AlternateContent xmlns:mc="http://schemas.openxmlformats.org/markup-compatibility/2006">
    <mc:Choice xmlns:a14="http://schemas.microsoft.com/office/drawing/2010/main" Requires="a14">
      <xdr:twoCellAnchor editAs="oneCell">
        <xdr:from>
          <xdr:col>15</xdr:col>
          <xdr:colOff>320789</xdr:colOff>
          <xdr:row>19</xdr:row>
          <xdr:rowOff>142874</xdr:rowOff>
        </xdr:from>
        <xdr:to>
          <xdr:col>15</xdr:col>
          <xdr:colOff>595313</xdr:colOff>
          <xdr:row>34</xdr:row>
          <xdr:rowOff>114640</xdr:rowOff>
        </xdr:to>
        <xdr:sp macro="" textlink="">
          <xdr:nvSpPr>
            <xdr:cNvPr id="14339" name="Scroll Bar 3" hidden="1">
              <a:extLst>
                <a:ext uri="{63B3BB69-23CF-44E3-9099-C40C66FF867C}">
                  <a14:compatExt spid="_x0000_s14339"/>
                </a:ext>
                <a:ext uri="{FF2B5EF4-FFF2-40B4-BE49-F238E27FC236}">
                  <a16:creationId xmlns:a16="http://schemas.microsoft.com/office/drawing/2014/main" id="{8BB368DE-8845-41C8-8AFF-DABB7BAE0DB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19</xdr:col>
      <xdr:colOff>345281</xdr:colOff>
      <xdr:row>39</xdr:row>
      <xdr:rowOff>83342</xdr:rowOff>
    </xdr:from>
    <xdr:to>
      <xdr:col>27</xdr:col>
      <xdr:colOff>449716</xdr:colOff>
      <xdr:row>63</xdr:row>
      <xdr:rowOff>130967</xdr:rowOff>
    </xdr:to>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198C6CA2-DD04-4789-99AC-FA4FD5526A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2"/>
            </a:graphicData>
          </a:graphic>
        </xdr:graphicFrame>
      </mc:Choice>
      <mc:Fallback>
        <xdr:sp macro="" textlink="">
          <xdr:nvSpPr>
            <xdr:cNvPr id="0" name=""/>
            <xdr:cNvSpPr>
              <a:spLocks noTextEdit="1"/>
            </xdr:cNvSpPr>
          </xdr:nvSpPr>
          <xdr:spPr>
            <a:xfrm>
              <a:off x="11882437" y="6584155"/>
              <a:ext cx="4962185" cy="40481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559593</xdr:colOff>
      <xdr:row>63</xdr:row>
      <xdr:rowOff>47625</xdr:rowOff>
    </xdr:from>
    <xdr:to>
      <xdr:col>3</xdr:col>
      <xdr:colOff>130968</xdr:colOff>
      <xdr:row>65</xdr:row>
      <xdr:rowOff>130968</xdr:rowOff>
    </xdr:to>
    <xdr:sp macro="" textlink="">
      <xdr:nvSpPr>
        <xdr:cNvPr id="10" name="Rectangle: Rounded Corners 9">
          <a:hlinkClick xmlns:r="http://schemas.openxmlformats.org/officeDocument/2006/relationships" r:id="rId33"/>
          <a:extLst>
            <a:ext uri="{FF2B5EF4-FFF2-40B4-BE49-F238E27FC236}">
              <a16:creationId xmlns:a16="http://schemas.microsoft.com/office/drawing/2014/main" id="{219C0BCB-CC11-4BFF-BF76-65339F9CCB87}"/>
            </a:ext>
          </a:extLst>
        </xdr:cNvPr>
        <xdr:cNvSpPr/>
      </xdr:nvSpPr>
      <xdr:spPr>
        <a:xfrm>
          <a:off x="559593" y="10548938"/>
          <a:ext cx="1393031" cy="416718"/>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chemeClr val="tx1"/>
              </a:solidFill>
            </a:rPr>
            <a:t>Sales Details</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180974</xdr:colOff>
      <xdr:row>5</xdr:row>
      <xdr:rowOff>95250</xdr:rowOff>
    </xdr:from>
    <xdr:to>
      <xdr:col>13</xdr:col>
      <xdr:colOff>1295400</xdr:colOff>
      <xdr:row>14</xdr:row>
      <xdr:rowOff>9525</xdr:rowOff>
    </xdr:to>
    <mc:AlternateContent xmlns:mc="http://schemas.openxmlformats.org/markup-compatibility/2006">
      <mc:Choice xmlns:tsle="http://schemas.microsoft.com/office/drawing/2012/timeslicer" Requires="tsle">
        <xdr:graphicFrame macro="">
          <xdr:nvGraphicFramePr>
            <xdr:cNvPr id="2" name="Billing date">
              <a:extLst>
                <a:ext uri="{FF2B5EF4-FFF2-40B4-BE49-F238E27FC236}">
                  <a16:creationId xmlns:a16="http://schemas.microsoft.com/office/drawing/2014/main" id="{56DBD539-5A2F-47B4-89EB-CEE439DA944F}"/>
                </a:ext>
              </a:extLst>
            </xdr:cNvPr>
            <xdr:cNvGraphicFramePr>
              <a:graphicFrameLocks noChangeAspect="1"/>
            </xdr:cNvGraphicFramePr>
          </xdr:nvGraphicFramePr>
          <xdr:xfrm>
            <a:off x="0" y="0"/>
            <a:ext cx="0" cy="0"/>
          </xdr:xfrm>
          <a:graphic>
            <a:graphicData uri="http://schemas.microsoft.com/office/drawing/2012/timeslicer">
              <tsle:timeslicer xmlns:tsle="http://schemas.microsoft.com/office/drawing/2012/timeslicer" name="Billing date"/>
            </a:graphicData>
          </a:graphic>
        </xdr:graphicFrame>
      </mc:Choice>
      <mc:Fallback>
        <xdr:sp macro="" textlink="">
          <xdr:nvSpPr>
            <xdr:cNvPr id="0" name=""/>
            <xdr:cNvSpPr>
              <a:spLocks noTextEdit="1"/>
            </xdr:cNvSpPr>
          </xdr:nvSpPr>
          <xdr:spPr>
            <a:xfrm>
              <a:off x="180974" y="904875"/>
              <a:ext cx="12563476"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absolute">
    <xdr:from>
      <xdr:col>0</xdr:col>
      <xdr:colOff>171450</xdr:colOff>
      <xdr:row>31</xdr:row>
      <xdr:rowOff>114299</xdr:rowOff>
    </xdr:from>
    <xdr:to>
      <xdr:col>2</xdr:col>
      <xdr:colOff>781050</xdr:colOff>
      <xdr:row>58</xdr:row>
      <xdr:rowOff>0</xdr:rowOff>
    </xdr:to>
    <mc:AlternateContent xmlns:mc="http://schemas.openxmlformats.org/markup-compatibility/2006">
      <mc:Choice xmlns:a14="http://schemas.microsoft.com/office/drawing/2010/main" Requires="a14">
        <xdr:graphicFrame macro="">
          <xdr:nvGraphicFramePr>
            <xdr:cNvPr id="3" name="Sales Group 1">
              <a:extLst>
                <a:ext uri="{FF2B5EF4-FFF2-40B4-BE49-F238E27FC236}">
                  <a16:creationId xmlns:a16="http://schemas.microsoft.com/office/drawing/2014/main" id="{30809B23-9E75-491F-9CE8-AAC8152E6DDC}"/>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Sales Group 1"/>
            </a:graphicData>
          </a:graphic>
        </xdr:graphicFrame>
      </mc:Choice>
      <mc:Fallback>
        <xdr:sp macro="" textlink="">
          <xdr:nvSpPr>
            <xdr:cNvPr id="0" name=""/>
            <xdr:cNvSpPr>
              <a:spLocks noTextEdit="1"/>
            </xdr:cNvSpPr>
          </xdr:nvSpPr>
          <xdr:spPr>
            <a:xfrm>
              <a:off x="171450" y="5534024"/>
              <a:ext cx="1828800" cy="50292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190500</xdr:colOff>
      <xdr:row>14</xdr:row>
      <xdr:rowOff>152400</xdr:rowOff>
    </xdr:from>
    <xdr:to>
      <xdr:col>2</xdr:col>
      <xdr:colOff>800100</xdr:colOff>
      <xdr:row>30</xdr:row>
      <xdr:rowOff>133351</xdr:rowOff>
    </xdr:to>
    <mc:AlternateContent xmlns:mc="http://schemas.openxmlformats.org/markup-compatibility/2006">
      <mc:Choice xmlns:a14="http://schemas.microsoft.com/office/drawing/2010/main" Requires="a14">
        <xdr:graphicFrame macro="">
          <xdr:nvGraphicFramePr>
            <xdr:cNvPr id="4" name="Sales Office">
              <a:extLst>
                <a:ext uri="{FF2B5EF4-FFF2-40B4-BE49-F238E27FC236}">
                  <a16:creationId xmlns:a16="http://schemas.microsoft.com/office/drawing/2014/main" id="{7E55A7B6-BB75-4A08-8E5E-AEECC7DEDE70}"/>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Sales Office"/>
            </a:graphicData>
          </a:graphic>
        </xdr:graphicFrame>
      </mc:Choice>
      <mc:Fallback>
        <xdr:sp macro="" textlink="">
          <xdr:nvSpPr>
            <xdr:cNvPr id="0" name=""/>
            <xdr:cNvSpPr>
              <a:spLocks noTextEdit="1"/>
            </xdr:cNvSpPr>
          </xdr:nvSpPr>
          <xdr:spPr>
            <a:xfrm>
              <a:off x="190500" y="2419350"/>
              <a:ext cx="1828800" cy="29432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13</xdr:col>
      <xdr:colOff>1390648</xdr:colOff>
      <xdr:row>5</xdr:row>
      <xdr:rowOff>95250</xdr:rowOff>
    </xdr:from>
    <xdr:to>
      <xdr:col>16</xdr:col>
      <xdr:colOff>781050</xdr:colOff>
      <xdr:row>14</xdr:row>
      <xdr:rowOff>9525</xdr:rowOff>
    </xdr:to>
    <mc:AlternateContent xmlns:mc="http://schemas.openxmlformats.org/markup-compatibility/2006">
      <mc:Choice xmlns:a14="http://schemas.microsoft.com/office/drawing/2010/main" Requires="a14">
        <xdr:graphicFrame macro="">
          <xdr:nvGraphicFramePr>
            <xdr:cNvPr id="5" name="Category 1">
              <a:extLst>
                <a:ext uri="{FF2B5EF4-FFF2-40B4-BE49-F238E27FC236}">
                  <a16:creationId xmlns:a16="http://schemas.microsoft.com/office/drawing/2014/main" id="{CD0DF9A5-D4D6-4768-9446-10F32A8C2640}"/>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12839698" y="904875"/>
              <a:ext cx="2686052" cy="1371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866776</xdr:colOff>
      <xdr:row>5</xdr:row>
      <xdr:rowOff>95250</xdr:rowOff>
    </xdr:from>
    <xdr:to>
      <xdr:col>19</xdr:col>
      <xdr:colOff>523876</xdr:colOff>
      <xdr:row>14</xdr:row>
      <xdr:rowOff>9525</xdr:rowOff>
    </xdr:to>
    <mc:AlternateContent xmlns:mc="http://schemas.openxmlformats.org/markup-compatibility/2006">
      <mc:Choice xmlns:a14="http://schemas.microsoft.com/office/drawing/2010/main" Requires="a14">
        <xdr:graphicFrame macro="">
          <xdr:nvGraphicFramePr>
            <xdr:cNvPr id="6" name="Labelly 1">
              <a:extLst>
                <a:ext uri="{FF2B5EF4-FFF2-40B4-BE49-F238E27FC236}">
                  <a16:creationId xmlns:a16="http://schemas.microsoft.com/office/drawing/2014/main" id="{0BC15BFF-9E31-4B96-86D0-2780B7AC6486}"/>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Labelly 1"/>
            </a:graphicData>
          </a:graphic>
        </xdr:graphicFrame>
      </mc:Choice>
      <mc:Fallback>
        <xdr:sp macro="" textlink="">
          <xdr:nvSpPr>
            <xdr:cNvPr id="0" name=""/>
            <xdr:cNvSpPr>
              <a:spLocks noTextEdit="1"/>
            </xdr:cNvSpPr>
          </xdr:nvSpPr>
          <xdr:spPr>
            <a:xfrm>
              <a:off x="15611476" y="904875"/>
              <a:ext cx="2171700" cy="1371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190501</xdr:colOff>
      <xdr:row>0</xdr:row>
      <xdr:rowOff>44832</xdr:rowOff>
    </xdr:from>
    <xdr:to>
      <xdr:col>2</xdr:col>
      <xdr:colOff>276225</xdr:colOff>
      <xdr:row>4</xdr:row>
      <xdr:rowOff>103555</xdr:rowOff>
    </xdr:to>
    <xdr:pic>
      <xdr:nvPicPr>
        <xdr:cNvPr id="9" name="Picture 8" descr="poultry feed Archives - Afrimash.com - Nigeria">
          <a:extLst>
            <a:ext uri="{FF2B5EF4-FFF2-40B4-BE49-F238E27FC236}">
              <a16:creationId xmlns:a16="http://schemas.microsoft.com/office/drawing/2014/main" id="{32791A76-2ACA-4151-B7A6-2B1AA7DC02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1" y="44832"/>
          <a:ext cx="1304924" cy="7064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0</xdr:colOff>
      <xdr:row>0</xdr:row>
      <xdr:rowOff>85724</xdr:rowOff>
    </xdr:from>
    <xdr:to>
      <xdr:col>16</xdr:col>
      <xdr:colOff>1028700</xdr:colOff>
      <xdr:row>5</xdr:row>
      <xdr:rowOff>102392</xdr:rowOff>
    </xdr:to>
    <xdr:sp macro="" textlink="">
      <xdr:nvSpPr>
        <xdr:cNvPr id="10" name="Rectangle: Rounded Corners 9">
          <a:hlinkClick xmlns:r="http://schemas.openxmlformats.org/officeDocument/2006/relationships" r:id="rId2"/>
          <a:extLst>
            <a:ext uri="{FF2B5EF4-FFF2-40B4-BE49-F238E27FC236}">
              <a16:creationId xmlns:a16="http://schemas.microsoft.com/office/drawing/2014/main" id="{FA93E2AE-DB0D-42BA-BAFF-F55FC65F5308}"/>
            </a:ext>
          </a:extLst>
        </xdr:cNvPr>
        <xdr:cNvSpPr/>
      </xdr:nvSpPr>
      <xdr:spPr>
        <a:xfrm>
          <a:off x="16202025" y="85724"/>
          <a:ext cx="1028700" cy="82629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GB" sz="1200" b="1">
              <a:solidFill>
                <a:schemeClr val="accent2">
                  <a:lumMod val="75000"/>
                </a:schemeClr>
              </a:solidFill>
            </a:rPr>
            <a:t>Dashboard</a:t>
          </a:r>
        </a:p>
      </xdr:txBody>
    </xdr:sp>
    <xdr:clientData/>
  </xdr:twoCellAnchor>
  <xdr:twoCellAnchor editAs="oneCell">
    <xdr:from>
      <xdr:col>16</xdr:col>
      <xdr:colOff>142876</xdr:colOff>
      <xdr:row>0</xdr:row>
      <xdr:rowOff>95251</xdr:rowOff>
    </xdr:from>
    <xdr:to>
      <xdr:col>16</xdr:col>
      <xdr:colOff>771526</xdr:colOff>
      <xdr:row>4</xdr:row>
      <xdr:rowOff>76201</xdr:rowOff>
    </xdr:to>
    <xdr:pic>
      <xdr:nvPicPr>
        <xdr:cNvPr id="12" name="Graphic 11" descr="Presentation with bar chart with solid fill">
          <a:extLst>
            <a:ext uri="{FF2B5EF4-FFF2-40B4-BE49-F238E27FC236}">
              <a16:creationId xmlns:a16="http://schemas.microsoft.com/office/drawing/2014/main" id="{1D4788F4-D698-4E43-9EEF-79CD9EC23C0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6344901" y="95251"/>
          <a:ext cx="628650" cy="6286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bokbe Vouna,Pierre,DOUALA,Sales" refreshedDate="44617.767553587961" createdVersion="6" refreshedVersion="6" minRefreshableVersion="3" recordCount="2225" xr:uid="{646E7C7F-0968-4DFE-9638-D32DA46F5F39}">
  <cacheSource type="worksheet">
    <worksheetSource name="Table1"/>
  </cacheSource>
  <cacheFields count="29">
    <cacheField name="Sales Group" numFmtId="0">
      <sharedItems count="17">
        <s v="WEST"/>
        <s v="LITTORAL"/>
        <s v="EXPORT"/>
        <s v="CENTRE"/>
        <s v="SOUTH WEST"/>
        <s v="KEY ACCOUNT"/>
        <s v="NORTH"/>
        <s v="ADAMAOUA"/>
        <s v="EAST"/>
        <s v="RSM - NORTH"/>
        <s v="RSM - CENTRE"/>
        <s v="RSM - LITTORAL"/>
        <s v="ASM-SOUTH WEST"/>
        <s v="RSM-ADAMAOUA"/>
        <s v="RSM - WEST"/>
        <s v="ASM - LITTORAL"/>
        <s v=""/>
      </sharedItems>
    </cacheField>
    <cacheField name="Sales Office" numFmtId="0">
      <sharedItems count="9">
        <s v="CM-Bafoussam"/>
        <s v="CM-Douala – 1"/>
        <s v="CM-Maroua"/>
        <s v="CM-Yaoundé"/>
        <s v="CM-Douala - 2"/>
        <s v="CM-Ngaoundere"/>
        <s v="CM-Bertoua"/>
        <s v="CM-Garoua"/>
        <s v=""/>
      </sharedItems>
    </cacheField>
    <cacheField name="Billing date" numFmtId="14">
      <sharedItems containsSemiMixedTypes="0" containsNonDate="0" containsDate="1" containsString="0" minDate="2021-06-01T00:00:00" maxDate="2022-02-01T00:00:00" count="59">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sharedItems>
    </cacheField>
    <cacheField name="Sales Contract No" numFmtId="0">
      <sharedItems containsMixedTypes="1" containsNumber="1" containsInteger="1" minValue="1380057637" maxValue="1380057637"/>
    </cacheField>
    <cacheField name="Invoice No" numFmtId="0">
      <sharedItems/>
    </cacheField>
    <cacheField name="Sales Order" numFmtId="0">
      <sharedItems/>
    </cacheField>
    <cacheField name="Delivery" numFmtId="0">
      <sharedItems/>
    </cacheField>
    <cacheField name="Customer No" numFmtId="0">
      <sharedItems containsMixedTypes="1" containsNumber="1" containsInteger="1" minValue="1026455" maxValue="1105099"/>
    </cacheField>
    <cacheField name="Name" numFmtId="0">
      <sharedItems count="107">
        <s v="Socropral"/>
        <s v="NDORAHERMAN PASCAL"/>
        <s v="HAMODA ABTSS"/>
        <s v="TEFOUET DONJIO HERVE"/>
        <s v="HAMADOU DJOULDE"/>
        <s v="YIMAFOUO DUCRECE"/>
        <s v="MOUSSA HISSEINI"/>
        <s v="CENTRALE MODERNE DE DISTRIBUTI"/>
        <s v="HAROUNA SALIHOU"/>
        <s v="STE MEGRO SARL"/>
        <s v="BIBI ANJIA RANSOME"/>
        <s v="L'ARTISAN KANEM"/>
        <s v="KAMDOM EPSE MOPHOU THERESE"/>
        <s v="MOUSTAPHA HASSAN"/>
        <s v="THETHE EZECHIEL"/>
        <s v="Ehmat Harouna"/>
        <s v="LA BAGUETTE DU NDE SARL"/>
        <s v="DJUKEM  MARTHE"/>
        <s v="PEUJEU EPSE PANLAP SANDRINE AI"/>
        <s v="Retail Customers"/>
        <s v="GIC ASSOCIATION DES ELEVEURS E"/>
        <s v="SOUAIBOU IBRAHIMA"/>
        <s v="KEMGNE ROBERT"/>
        <s v="DOROSOI DISTRIBUTION SARL"/>
        <s v="OUMAROU MOHAMDADOU"/>
        <s v="STE BONNES COURSES SARL"/>
        <s v="KELLY SAMBA"/>
        <s v="MOHAMADOU HAMIDOU"/>
        <s v="MBONG NCHIA LINDA"/>
        <s v="TCHOFFO FOTSA"/>
        <s v="TSOBO YVE"/>
        <s v="CHATUE"/>
        <s v="NGAHA THIERRY LAMINE"/>
        <s v="TALLA HERVE"/>
        <s v="SOGECO"/>
        <s v="DAOUDA BOBBO MOUSSA"/>
        <s v="TENGOH FRANKLIN"/>
        <s v="SAOUDI NDOHWA"/>
        <s v="FOPA KENNE"/>
        <s v="Mamy Jacka"/>
        <s v="SOGESCOM"/>
        <s v="TETSUKOUE AKONO PAUL"/>
        <s v="SATSA ANDRE"/>
        <s v="SOANEG"/>
        <s v="STE DEE LITE SARL"/>
        <s v="Mouintseyi Tchouaya Hugues"/>
        <s v="STE EXCLUSIVE SARL"/>
        <s v="SOHALYA SARL"/>
        <s v="MOHAMADOU SALI (MALIKI)"/>
        <s v="HAMAN ZOURMBA"/>
        <s v="LANGMI ANTHANASIUS MBABUM"/>
        <s v="BP HAUT NKAM"/>
        <s v="FOCHE RENE"/>
        <s v="KEUKOUO FEUKOU"/>
        <s v="FADIL AMADOU YAYA BELLO"/>
        <s v="SELECTE SARL"/>
        <s v="FOMOE FOKUI"/>
        <s v="KOUAM MAURICE"/>
        <s v="NOUTON MARTINE"/>
        <s v="BELVA COMPANY LTD"/>
        <s v="STE PARTHENON SARL"/>
        <s v="Tsapi Elisabeth"/>
        <s v="DJOUDA MAURICE"/>
        <s v="COMPLEXE BOULANGERIE MINA SARL"/>
        <s v="FOODIC SARL"/>
        <s v="SOP MARCEL"/>
        <s v="DJOUGUEM DJOYOU ZACHEE"/>
        <s v="ABDOURAHMAN BAKARI"/>
        <s v="CIBOVI SARL"/>
        <s v="NKEPTOUNJI SIME SANDRINE"/>
        <s v="BOULANGERIE PATISS CINQ ETOILE"/>
        <s v="BOUL. ELYSEE ONE SARL"/>
        <s v="DONGMO ROVASIER"/>
        <s v="NADINE LAURE"/>
        <s v="STE L'ATRIUM SA"/>
        <s v="MATCHIM MARIE CHRISTIANE"/>
        <s v="GIC PLANTEUR DU LITTORAL"/>
        <s v="CENDISCOM SARL"/>
        <s v="COMPLEXE LA DYLANELLE SARL"/>
        <s v="MOHAMADOU SANI"/>
        <s v="NKONFFO GUTEMBERT"/>
        <s v="Sopal"/>
        <s v="ETS RAMABI"/>
        <s v="SAMPLE SALES"/>
        <s v="GALAXIES DU HAUT NKAM"/>
        <s v="IBRAHIMA"/>
        <s v="NOSSI JEAN"/>
        <s v="ETS SIAKA NGASSU MURIELLE (ETS"/>
        <s v="YEMATA RODRIGUE"/>
        <s v="SOCIETE SAINTE REBECCA SARL"/>
        <s v="STE LE PETIT PRINCE SARL"/>
        <s v="NGASOP JEAN PIERRE"/>
        <s v="SOBJIO PASCAL"/>
        <s v="KUETE JEAN"/>
        <s v="MOHAMADOU BABAN YAYA"/>
        <s v="STE SOLUTION SARL"/>
        <s v="CYAM SARL"/>
        <s v="ETS KEFEPA"/>
        <s v="PEUTAMBOU MADELEINE"/>
        <s v="MEKOU FD"/>
        <s v="SOCICAM SARL"/>
        <s v="SOCIETE ZEPOL"/>
        <s v="EBESSA TSOUNGUI AVARIST"/>
        <s v="LONGSI NDAGHAA"/>
        <s v="STE MIMOSA SARL"/>
        <s v="UNION BOULANGERIE DE L'OUEST"/>
        <s v="FEUKOU KOUGANG RICHARD"/>
      </sharedItems>
    </cacheField>
    <cacheField name="Material Code" numFmtId="0">
      <sharedItems/>
    </cacheField>
    <cacheField name="Material Code Description" numFmtId="0">
      <sharedItems count="11">
        <s v="Wheat Bran-40Kg"/>
        <s v="Toast bread flour-50kg"/>
        <s v="Standard baguette Flour-50Kg"/>
        <s v="BIJOU MAMMY 50kg"/>
        <s v="BIJOU MAMMY 25 Kg"/>
        <s v="Bijou Mammy 5kg"/>
        <s v="Screenings"/>
        <s v="AL SALAM BEIGNET FLOUR 50KG"/>
        <s v="Al Salam Beignet 25kg"/>
        <s v="BIJOU-Gros Pain - 50 Kg"/>
        <s v="RUSSIAN MILLING WHEAT 12.5%"/>
      </sharedItems>
    </cacheField>
    <cacheField name="Quantity" numFmtId="166">
      <sharedItems containsSemiMixedTypes="0" containsString="0" containsNumber="1" minValue="-2000" maxValue="6800"/>
    </cacheField>
    <cacheField name="MT" numFmtId="166">
      <sharedItems containsSemiMixedTypes="0" containsString="0" containsNumber="1" minValue="-32" maxValue="1000"/>
    </cacheField>
    <cacheField name="Per Unit Rate" numFmtId="4">
      <sharedItems containsSemiMixedTypes="0" containsString="0" containsNumber="1" containsInteger="1" minValue="-50000" maxValue="266000"/>
    </cacheField>
    <cacheField name="Tax" numFmtId="4">
      <sharedItems containsSemiMixedTypes="0" containsString="0" containsNumber="1" containsInteger="1" minValue="-47600" maxValue="5215686"/>
    </cacheField>
    <cacheField name="Net Value" numFmtId="4">
      <sharedItems containsSemiMixedTypes="0" containsString="0" containsNumber="1" containsInteger="1" minValue="-11475200" maxValue="260784314"/>
    </cacheField>
    <cacheField name="Gross Value" numFmtId="4">
      <sharedItems containsSemiMixedTypes="0" containsString="0" containsNumber="1" containsInteger="1" minValue="-11520000" maxValue="266000000"/>
    </cacheField>
    <cacheField name="Truck Number" numFmtId="0">
      <sharedItems/>
    </cacheField>
    <cacheField name="Driver Name" numFmtId="0">
      <sharedItems/>
    </cacheField>
    <cacheField name="Phone number" numFmtId="0">
      <sharedItems/>
    </cacheField>
    <cacheField name="Reference number" numFmtId="0">
      <sharedItems/>
    </cacheField>
    <cacheField name="Storage Location" numFmtId="0">
      <sharedItems count="3">
        <s v="FG Store"/>
        <s v="Screenings A1"/>
        <s v="YAOUNDE WH GRAIN"/>
      </sharedItems>
    </cacheField>
    <cacheField name="Category" numFmtId="0">
      <sharedItems count="3">
        <s v="Bread Flour"/>
        <s v="Beignet Flour"/>
        <e v="#N/A"/>
      </sharedItems>
    </cacheField>
    <cacheField name="Labelly" numFmtId="0">
      <sharedItems count="3">
        <s v="Local Label"/>
        <s v="Private Label"/>
        <e v="#N/A"/>
      </sharedItems>
    </cacheField>
    <cacheField name="Day"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 numFmtId="0">
      <sharedItems count="2">
        <s v="Jun"/>
        <s v="Jan"/>
      </sharedItems>
    </cacheField>
    <cacheField name="Year" numFmtId="0">
      <sharedItems containsSemiMixedTypes="0" containsString="0" containsNumber="1" containsInteger="1" minValue="2021" maxValue="2022" count="2">
        <n v="2021"/>
        <n v="2022"/>
      </sharedItems>
    </cacheField>
    <cacheField name="Sales Tax" numFmtId="0" formula="'Gross Value'-'Net Value'" databaseField="0"/>
    <cacheField name="Tax Percentage" numFmtId="0" formula="'Sales Tax'/'Gross Value'" databaseField="0"/>
  </cacheFields>
  <extLst>
    <ext xmlns:x14="http://schemas.microsoft.com/office/spreadsheetml/2009/9/main" uri="{725AE2AE-9491-48be-B2B4-4EB974FC3084}">
      <x14:pivotCacheDefinition pivotCacheId="2162848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5">
  <r>
    <x v="0"/>
    <x v="0"/>
    <x v="0"/>
    <s v="1380057637"/>
    <s v="9490039883"/>
    <s v="2380084163"/>
    <s v="8380139730"/>
    <n v="1026474"/>
    <x v="0"/>
    <s v="000000100000015737"/>
    <x v="0"/>
    <n v="150"/>
    <n v="6"/>
    <n v="2000"/>
    <n v="5882"/>
    <n v="294118"/>
    <n v="300000"/>
    <s v="LT 068 FJ"/>
    <s v="MR PENE FRANCOIS"/>
    <s v="677350154"/>
    <s v="1400004895"/>
    <x v="0"/>
    <x v="0"/>
    <x v="0"/>
    <x v="0"/>
    <x v="0"/>
    <x v="0"/>
  </r>
  <r>
    <x v="1"/>
    <x v="1"/>
    <x v="0"/>
    <s v="1380057872"/>
    <s v="9490039886"/>
    <s v="2380084553"/>
    <s v="8380139746"/>
    <n v="1075994"/>
    <x v="1"/>
    <s v="000000100000015724"/>
    <x v="1"/>
    <n v="100"/>
    <n v="5"/>
    <n v="19000"/>
    <n v="7000"/>
    <n v="1893000"/>
    <n v="1900000"/>
    <s v="LT 103 KN"/>
    <s v="MR TADON VOKENG MARTIN"/>
    <s v="678347038"/>
    <s v="SALES TO NDORAHERMAN"/>
    <x v="0"/>
    <x v="0"/>
    <x v="0"/>
    <x v="0"/>
    <x v="0"/>
    <x v="0"/>
  </r>
  <r>
    <x v="2"/>
    <x v="2"/>
    <x v="0"/>
    <s v="1380057893"/>
    <s v="9490039875"/>
    <s v="2380084586"/>
    <s v="8380139782"/>
    <n v="1067392"/>
    <x v="2"/>
    <s v="000000100000015737"/>
    <x v="0"/>
    <n v="575"/>
    <n v="23"/>
    <n v="2400"/>
    <n v="27059"/>
    <n v="1352941"/>
    <n v="1380000"/>
    <s v="LT 033 IV"/>
    <s v="MR MELI WAMBO ROMEO"/>
    <s v="651359465"/>
    <s v="1400005229"/>
    <x v="0"/>
    <x v="0"/>
    <x v="0"/>
    <x v="0"/>
    <x v="0"/>
    <x v="0"/>
  </r>
  <r>
    <x v="2"/>
    <x v="2"/>
    <x v="0"/>
    <s v="1380057893"/>
    <s v="7004700731"/>
    <s v="2380084586"/>
    <s v="8380139785"/>
    <n v="1067392"/>
    <x v="2"/>
    <s v="000000100000015737"/>
    <x v="0"/>
    <n v="-525"/>
    <n v="-21"/>
    <n v="-2400"/>
    <n v="-24706"/>
    <n v="-1235294"/>
    <n v="-1260000"/>
    <s v="LT 518 JY"/>
    <s v="MR SONKOUE KOUEDACHOU GUY"/>
    <s v="651526895"/>
    <s v="1400005229"/>
    <x v="0"/>
    <x v="0"/>
    <x v="0"/>
    <x v="0"/>
    <x v="0"/>
    <x v="0"/>
  </r>
  <r>
    <x v="2"/>
    <x v="2"/>
    <x v="0"/>
    <s v="1380057893"/>
    <s v="9490039873"/>
    <s v="2380084586"/>
    <s v="8380139785"/>
    <n v="1067392"/>
    <x v="2"/>
    <s v="000000100000015737"/>
    <x v="0"/>
    <n v="525"/>
    <n v="21"/>
    <n v="2400"/>
    <n v="24706"/>
    <n v="1235294"/>
    <n v="1260000"/>
    <s v="LT 518 JY"/>
    <s v="MR SONKOUE KOUEDACHOU GUY"/>
    <s v="651526895"/>
    <s v="1400005229"/>
    <x v="0"/>
    <x v="0"/>
    <x v="0"/>
    <x v="0"/>
    <x v="0"/>
    <x v="0"/>
  </r>
  <r>
    <x v="2"/>
    <x v="2"/>
    <x v="0"/>
    <s v="1380057893"/>
    <s v="9490039882"/>
    <s v="2380084586"/>
    <s v="8380139785"/>
    <n v="1067392"/>
    <x v="2"/>
    <s v="000000100000015737"/>
    <x v="0"/>
    <n v="575"/>
    <n v="23"/>
    <n v="2400"/>
    <n v="27059"/>
    <n v="1352941"/>
    <n v="1380000"/>
    <s v="LT 518 JY"/>
    <s v="MR SONKOUE KOUEDACHOU GUY"/>
    <s v="651526895"/>
    <s v="1400005229"/>
    <x v="0"/>
    <x v="0"/>
    <x v="0"/>
    <x v="0"/>
    <x v="0"/>
    <x v="0"/>
  </r>
  <r>
    <x v="1"/>
    <x v="1"/>
    <x v="0"/>
    <s v="1380057875"/>
    <s v="9490039874"/>
    <s v="2380084557"/>
    <s v="8380139787"/>
    <n v="1037193"/>
    <x v="3"/>
    <s v="000000100000015737"/>
    <x v="0"/>
    <n v="575"/>
    <n v="23"/>
    <n v="2400"/>
    <n v="27059"/>
    <n v="1352941"/>
    <n v="1380000"/>
    <s v="CH362208"/>
    <s v="MR KAMGAING TAGNE ARNOLD"/>
    <s v="691290981"/>
    <s v="1400005210"/>
    <x v="0"/>
    <x v="0"/>
    <x v="0"/>
    <x v="0"/>
    <x v="0"/>
    <x v="0"/>
  </r>
  <r>
    <x v="3"/>
    <x v="3"/>
    <x v="0"/>
    <s v="1380057913"/>
    <s v="9490039869"/>
    <s v="2380084642"/>
    <s v="8380139805"/>
    <n v="1054242"/>
    <x v="4"/>
    <s v="000000100000015723"/>
    <x v="2"/>
    <n v="600"/>
    <n v="30"/>
    <n v="18700"/>
    <n v="42000"/>
    <n v="11178000"/>
    <n v="11220000"/>
    <s v="LTTR 160 AL"/>
    <s v="MR TCHOUNACK ANGELBERT"/>
    <s v="679956470"/>
    <s v=""/>
    <x v="0"/>
    <x v="0"/>
    <x v="0"/>
    <x v="0"/>
    <x v="0"/>
    <x v="0"/>
  </r>
  <r>
    <x v="4"/>
    <x v="4"/>
    <x v="0"/>
    <s v="1380057917"/>
    <s v="9490039872"/>
    <s v="2380084647"/>
    <s v="8380139815"/>
    <n v="1037061"/>
    <x v="5"/>
    <s v="000000100000015721"/>
    <x v="3"/>
    <n v="50"/>
    <n v="2.5"/>
    <n v="17900"/>
    <n v="0"/>
    <n v="895000"/>
    <n v="895000"/>
    <s v="CH 286933"/>
    <s v="MR MOFFO RODRIGUE"/>
    <s v="674893162"/>
    <s v=""/>
    <x v="0"/>
    <x v="1"/>
    <x v="0"/>
    <x v="0"/>
    <x v="0"/>
    <x v="0"/>
  </r>
  <r>
    <x v="4"/>
    <x v="4"/>
    <x v="0"/>
    <s v="1380057917"/>
    <s v="9490039872"/>
    <s v="2380084647"/>
    <s v="8380139815"/>
    <n v="1037061"/>
    <x v="5"/>
    <s v="000000100000016952"/>
    <x v="4"/>
    <n v="106"/>
    <n v="2.65"/>
    <n v="8950"/>
    <n v="0"/>
    <n v="948700"/>
    <n v="948700"/>
    <s v="CH 286933"/>
    <s v="MR MOFFO RODRIGUE"/>
    <s v="674893162"/>
    <s v=""/>
    <x v="0"/>
    <x v="1"/>
    <x v="0"/>
    <x v="0"/>
    <x v="0"/>
    <x v="0"/>
  </r>
  <r>
    <x v="4"/>
    <x v="4"/>
    <x v="0"/>
    <s v="1380057917"/>
    <s v="9490039872"/>
    <s v="2380084647"/>
    <s v="8380139815"/>
    <n v="1037061"/>
    <x v="5"/>
    <s v="000000100000016952"/>
    <x v="4"/>
    <n v="27"/>
    <n v="0.67500000000000004"/>
    <n v="8950"/>
    <n v="0"/>
    <n v="241650"/>
    <n v="241650"/>
    <s v="CH 286933"/>
    <s v="MR MOFFO RODRIGUE"/>
    <s v="674893162"/>
    <s v=""/>
    <x v="0"/>
    <x v="1"/>
    <x v="0"/>
    <x v="0"/>
    <x v="0"/>
    <x v="0"/>
  </r>
  <r>
    <x v="4"/>
    <x v="4"/>
    <x v="0"/>
    <s v="1380057917"/>
    <s v="9490039872"/>
    <s v="2380084647"/>
    <s v="8380139815"/>
    <n v="1037061"/>
    <x v="5"/>
    <s v="000000100000016952"/>
    <x v="4"/>
    <n v="10"/>
    <n v="0.25"/>
    <n v="8950"/>
    <n v="0"/>
    <n v="89500"/>
    <n v="89500"/>
    <s v="CH 286933"/>
    <s v="MR MOFFO RODRIGUE"/>
    <s v="674893162"/>
    <s v=""/>
    <x v="0"/>
    <x v="1"/>
    <x v="0"/>
    <x v="0"/>
    <x v="0"/>
    <x v="0"/>
  </r>
  <r>
    <x v="4"/>
    <x v="4"/>
    <x v="0"/>
    <s v="1380057917"/>
    <s v="9490039872"/>
    <s v="2380084647"/>
    <s v="8380139815"/>
    <n v="1037061"/>
    <x v="5"/>
    <s v="000000100000016952"/>
    <x v="4"/>
    <n v="7"/>
    <n v="0.17499999999999999"/>
    <n v="8950"/>
    <n v="0"/>
    <n v="62650"/>
    <n v="62650"/>
    <s v="CH 286933"/>
    <s v="MR MOFFO RODRIGUE"/>
    <s v="674893162"/>
    <s v=""/>
    <x v="0"/>
    <x v="1"/>
    <x v="0"/>
    <x v="0"/>
    <x v="0"/>
    <x v="0"/>
  </r>
  <r>
    <x v="4"/>
    <x v="4"/>
    <x v="0"/>
    <s v="1380057917"/>
    <s v="9490039872"/>
    <s v="2380084647"/>
    <s v="8380139815"/>
    <n v="1037061"/>
    <x v="5"/>
    <s v="000000100000016408"/>
    <x v="5"/>
    <n v="750"/>
    <n v="3.75"/>
    <n v="1840"/>
    <n v="0"/>
    <n v="1380000"/>
    <n v="1380000"/>
    <s v="CH 286933"/>
    <s v="MR MOFFO RODRIGUE"/>
    <s v="674893162"/>
    <s v=""/>
    <x v="0"/>
    <x v="1"/>
    <x v="0"/>
    <x v="0"/>
    <x v="0"/>
    <x v="0"/>
  </r>
  <r>
    <x v="1"/>
    <x v="2"/>
    <x v="0"/>
    <s v="1380057925"/>
    <s v="9490039878"/>
    <s v="2380084655"/>
    <s v="8380139836"/>
    <n v="1062481"/>
    <x v="6"/>
    <s v="000000100000015723"/>
    <x v="2"/>
    <n v="350"/>
    <n v="17.5"/>
    <n v="16500"/>
    <n v="24500"/>
    <n v="5750500"/>
    <n v="5775000"/>
    <s v="LT 780 AI"/>
    <s v="MR BLAISE CHIA KWANGA"/>
    <s v="653424999"/>
    <s v="SALES TO MOUSSA HISSEINI"/>
    <x v="0"/>
    <x v="0"/>
    <x v="0"/>
    <x v="0"/>
    <x v="0"/>
    <x v="0"/>
  </r>
  <r>
    <x v="5"/>
    <x v="3"/>
    <x v="0"/>
    <s v="1380057924"/>
    <s v="9490039870"/>
    <s v="2380084654"/>
    <s v="8380139837"/>
    <n v="1062483"/>
    <x v="7"/>
    <s v="000000100000015723"/>
    <x v="2"/>
    <n v="600"/>
    <n v="30"/>
    <n v="17750"/>
    <n v="42000"/>
    <n v="10608000"/>
    <n v="10650000"/>
    <s v="LTTR 006 AQ"/>
    <s v="MR BESSALA SIMEON"/>
    <s v="694455933"/>
    <s v="SALES TO CENTRALE MOD"/>
    <x v="0"/>
    <x v="0"/>
    <x v="0"/>
    <x v="0"/>
    <x v="0"/>
    <x v="0"/>
  </r>
  <r>
    <x v="5"/>
    <x v="3"/>
    <x v="0"/>
    <s v="1380057924"/>
    <s v="9490039879"/>
    <s v="2380084654"/>
    <s v="8380139838"/>
    <n v="1062483"/>
    <x v="7"/>
    <s v="000000100000015723"/>
    <x v="2"/>
    <n v="600"/>
    <n v="30"/>
    <n v="17750"/>
    <n v="42000"/>
    <n v="10608000"/>
    <n v="10650000"/>
    <s v="CETR 716 AC"/>
    <s v="MR TEFOUET JEAN REMY"/>
    <s v="677438618"/>
    <s v="SALES TO CENTRALE MOD"/>
    <x v="0"/>
    <x v="0"/>
    <x v="0"/>
    <x v="0"/>
    <x v="0"/>
    <x v="0"/>
  </r>
  <r>
    <x v="5"/>
    <x v="3"/>
    <x v="0"/>
    <s v="1380057924"/>
    <s v="9490039871"/>
    <s v="2380084654"/>
    <s v="8380139839"/>
    <n v="1062483"/>
    <x v="7"/>
    <s v="000000100000015723"/>
    <x v="2"/>
    <n v="600"/>
    <n v="30"/>
    <n v="17750"/>
    <n v="42000"/>
    <n v="10608000"/>
    <n v="10650000"/>
    <s v="LTTR 288 AK"/>
    <s v="MR DJOUMLAKO GUILLAUME"/>
    <s v="678221052"/>
    <s v="SALES TO CENTRALE MOD"/>
    <x v="0"/>
    <x v="0"/>
    <x v="0"/>
    <x v="0"/>
    <x v="0"/>
    <x v="0"/>
  </r>
  <r>
    <x v="1"/>
    <x v="1"/>
    <x v="0"/>
    <s v="1380057927"/>
    <s v="9490039877"/>
    <s v="2380084657"/>
    <s v="8380139844"/>
    <n v="1047470"/>
    <x v="8"/>
    <s v="000000100000015723"/>
    <x v="2"/>
    <n v="200"/>
    <n v="10"/>
    <n v="18300"/>
    <n v="14000"/>
    <n v="3646000"/>
    <n v="3660000"/>
    <s v="LT 197 HV"/>
    <s v="MR DEUYI KEMGANG DUMEL"/>
    <s v="678347038"/>
    <s v=""/>
    <x v="0"/>
    <x v="0"/>
    <x v="0"/>
    <x v="0"/>
    <x v="0"/>
    <x v="0"/>
  </r>
  <r>
    <x v="1"/>
    <x v="1"/>
    <x v="0"/>
    <s v="1380057926"/>
    <s v="9490039880"/>
    <s v="2380084656"/>
    <s v="8380139845"/>
    <n v="1064348"/>
    <x v="9"/>
    <s v="000000100000015723"/>
    <x v="2"/>
    <n v="600"/>
    <n v="30"/>
    <n v="18300"/>
    <n v="42000"/>
    <n v="10938000"/>
    <n v="10980000"/>
    <s v="LTTR 072 AQ"/>
    <s v="MR CHU KANGA JUDE"/>
    <s v="682442645"/>
    <s v=""/>
    <x v="0"/>
    <x v="0"/>
    <x v="0"/>
    <x v="0"/>
    <x v="0"/>
    <x v="0"/>
  </r>
  <r>
    <x v="1"/>
    <x v="1"/>
    <x v="0"/>
    <s v="1380057929"/>
    <s v="9490039881"/>
    <s v="2380084659"/>
    <s v="8380139859"/>
    <n v="1037193"/>
    <x v="3"/>
    <s v="000000100000015737"/>
    <x v="0"/>
    <n v="575"/>
    <n v="23"/>
    <n v="2000"/>
    <n v="22549"/>
    <n v="1127451"/>
    <n v="1150000"/>
    <s v="LT 284 AE"/>
    <s v="MR MELLA DOUANLA HUGUES"/>
    <s v="651292728"/>
    <s v="1400005277"/>
    <x v="0"/>
    <x v="0"/>
    <x v="0"/>
    <x v="0"/>
    <x v="0"/>
    <x v="0"/>
  </r>
  <r>
    <x v="1"/>
    <x v="1"/>
    <x v="0"/>
    <s v="1380057930"/>
    <s v="9490039887"/>
    <s v="2380084661"/>
    <s v="8380139865"/>
    <n v="1075994"/>
    <x v="1"/>
    <s v="000000100000015724"/>
    <x v="1"/>
    <n v="58"/>
    <n v="2.9"/>
    <n v="19000"/>
    <n v="4060"/>
    <n v="1097940"/>
    <n v="1102000"/>
    <s v="LT 103 KN"/>
    <s v="MR TADON VOKENG"/>
    <s v=""/>
    <s v=""/>
    <x v="0"/>
    <x v="0"/>
    <x v="0"/>
    <x v="0"/>
    <x v="0"/>
    <x v="0"/>
  </r>
  <r>
    <x v="1"/>
    <x v="1"/>
    <x v="0"/>
    <s v="1380057930"/>
    <s v="9490039887"/>
    <s v="2380084661"/>
    <s v="8380139865"/>
    <n v="1075994"/>
    <x v="1"/>
    <s v="000000100000015723"/>
    <x v="2"/>
    <n v="100"/>
    <n v="5"/>
    <n v="18300"/>
    <n v="7000"/>
    <n v="1823000"/>
    <n v="1830000"/>
    <s v="LT 103 KN"/>
    <s v="MR TADON VOKENG"/>
    <s v=""/>
    <s v=""/>
    <x v="0"/>
    <x v="0"/>
    <x v="0"/>
    <x v="0"/>
    <x v="0"/>
    <x v="0"/>
  </r>
  <r>
    <x v="0"/>
    <x v="0"/>
    <x v="0"/>
    <s v="1380057931"/>
    <s v="9490039884"/>
    <s v="2380084662"/>
    <s v="8380139868"/>
    <n v="1026501"/>
    <x v="10"/>
    <s v="000000100000015723"/>
    <x v="2"/>
    <n v="480"/>
    <n v="24"/>
    <n v="18200"/>
    <n v="33600"/>
    <n v="8702400"/>
    <n v="8736000"/>
    <s v="CH 022300"/>
    <s v="MR NKAYI JOSEPH"/>
    <s v="675709098"/>
    <s v="SALES TO BIBI ANJIA"/>
    <x v="0"/>
    <x v="0"/>
    <x v="0"/>
    <x v="0"/>
    <x v="0"/>
    <x v="0"/>
  </r>
  <r>
    <x v="1"/>
    <x v="1"/>
    <x v="0"/>
    <s v="1380057940"/>
    <s v="9490039876"/>
    <s v="2380084672"/>
    <s v="8380139877"/>
    <n v="1085226"/>
    <x v="11"/>
    <s v="000000100000015723"/>
    <x v="2"/>
    <n v="25"/>
    <n v="1.25"/>
    <n v="18300"/>
    <n v="0"/>
    <n v="457500"/>
    <n v="457500"/>
    <s v="LT 039 HI"/>
    <s v="MR NKONGO MISSONGUE"/>
    <s v="699139836"/>
    <s v=""/>
    <x v="0"/>
    <x v="0"/>
    <x v="0"/>
    <x v="0"/>
    <x v="0"/>
    <x v="0"/>
  </r>
  <r>
    <x v="1"/>
    <x v="1"/>
    <x v="0"/>
    <s v="1380057938"/>
    <s v="9490039885"/>
    <s v="2380084670"/>
    <s v="8380139882"/>
    <n v="1034417"/>
    <x v="12"/>
    <s v="000000100000015737"/>
    <x v="0"/>
    <n v="375"/>
    <n v="15"/>
    <n v="2000"/>
    <n v="14706"/>
    <n v="735294"/>
    <n v="750000"/>
    <s v="OU 677 AY"/>
    <s v="MR KENGMENE ANDRE"/>
    <s v="676566865"/>
    <s v="1400005287/5289/5294/5295"/>
    <x v="0"/>
    <x v="0"/>
    <x v="0"/>
    <x v="0"/>
    <x v="0"/>
    <x v="0"/>
  </r>
  <r>
    <x v="1"/>
    <x v="1"/>
    <x v="0"/>
    <s v="1380057938"/>
    <s v="9490039885"/>
    <s v="2380084670"/>
    <s v="8380139883"/>
    <n v="1034417"/>
    <x v="12"/>
    <s v="000000100000015737"/>
    <x v="0"/>
    <n v="575"/>
    <n v="23"/>
    <n v="2000"/>
    <n v="22549"/>
    <n v="1127451"/>
    <n v="1150000"/>
    <s v="OU 795 AY"/>
    <s v="MR KEUBENG BRUNO"/>
    <s v="653016344"/>
    <s v="1400005287/5289/5294/5295"/>
    <x v="0"/>
    <x v="0"/>
    <x v="0"/>
    <x v="0"/>
    <x v="0"/>
    <x v="0"/>
  </r>
  <r>
    <x v="1"/>
    <x v="1"/>
    <x v="1"/>
    <s v="1380057825"/>
    <s v="9490039903"/>
    <s v="2380084489"/>
    <s v="8380139609"/>
    <n v="1085226"/>
    <x v="11"/>
    <s v="000000100000015723"/>
    <x v="2"/>
    <n v="25"/>
    <n v="1.25"/>
    <n v="18300"/>
    <n v="0"/>
    <n v="457500"/>
    <n v="457500"/>
    <s v="LT 039 IH"/>
    <s v="NKONGO MISSONGUE"/>
    <s v="699 13 98 36"/>
    <s v=""/>
    <x v="0"/>
    <x v="0"/>
    <x v="0"/>
    <x v="1"/>
    <x v="0"/>
    <x v="0"/>
  </r>
  <r>
    <x v="0"/>
    <x v="0"/>
    <x v="1"/>
    <s v="1380057637"/>
    <s v="9490039895"/>
    <s v="2380084163"/>
    <s v="8380139729"/>
    <n v="1026474"/>
    <x v="0"/>
    <s v="000000100000015737"/>
    <x v="0"/>
    <n v="100"/>
    <n v="4"/>
    <n v="2000"/>
    <n v="3922"/>
    <n v="196078"/>
    <n v="200000"/>
    <s v="LT  808  GR"/>
    <s v="KOUTOUO  CHOUAIBOU"/>
    <s v="698841907"/>
    <s v="1400004895"/>
    <x v="0"/>
    <x v="0"/>
    <x v="0"/>
    <x v="1"/>
    <x v="0"/>
    <x v="0"/>
  </r>
  <r>
    <x v="1"/>
    <x v="1"/>
    <x v="1"/>
    <s v="1380057872"/>
    <s v="9490039914"/>
    <s v="2380084553"/>
    <s v="8380139747"/>
    <n v="1075994"/>
    <x v="1"/>
    <s v="000000100000015721"/>
    <x v="3"/>
    <n v="50"/>
    <n v="2.5"/>
    <n v="18500"/>
    <n v="3500"/>
    <n v="921500"/>
    <n v="925000"/>
    <s v="CE 712 HS"/>
    <s v="LEUMENI KAMDE"/>
    <s v="677 97 88 98"/>
    <s v="SALES TO NDORAHERMAN"/>
    <x v="0"/>
    <x v="1"/>
    <x v="0"/>
    <x v="1"/>
    <x v="0"/>
    <x v="0"/>
  </r>
  <r>
    <x v="0"/>
    <x v="0"/>
    <x v="1"/>
    <n v="1380057637"/>
    <s v="9490039890"/>
    <s v="2380084163"/>
    <s v="8380139798"/>
    <n v="1026474"/>
    <x v="0"/>
    <s v="000000100000015737"/>
    <x v="0"/>
    <n v="475"/>
    <n v="19"/>
    <n v="2000"/>
    <n v="18627"/>
    <n v="931373"/>
    <n v="950000"/>
    <s v="LT 808  GR"/>
    <s v="KOUOTOU  CHOUAIBOU"/>
    <s v="698841907"/>
    <s v="1400004895"/>
    <x v="0"/>
    <x v="0"/>
    <x v="0"/>
    <x v="1"/>
    <x v="0"/>
    <x v="0"/>
  </r>
  <r>
    <x v="6"/>
    <x v="5"/>
    <x v="1"/>
    <s v="1380057866"/>
    <s v="9490039918"/>
    <s v="2380084547"/>
    <s v="8380139799"/>
    <n v="1064215"/>
    <x v="13"/>
    <s v="000000100000015723"/>
    <x v="2"/>
    <n v="300"/>
    <n v="15"/>
    <n v="18000"/>
    <n v="21000"/>
    <n v="5379000"/>
    <n v="5400000"/>
    <s v="ADTR 959 AB"/>
    <s v="IBRAHIMA"/>
    <s v="694 30 52 37"/>
    <s v=""/>
    <x v="0"/>
    <x v="0"/>
    <x v="0"/>
    <x v="1"/>
    <x v="0"/>
    <x v="0"/>
  </r>
  <r>
    <x v="6"/>
    <x v="5"/>
    <x v="1"/>
    <s v="1380057866"/>
    <s v="9490039918"/>
    <s v="2380084547"/>
    <s v="8380139799"/>
    <n v="1064215"/>
    <x v="13"/>
    <s v="000000100000015724"/>
    <x v="1"/>
    <n v="340"/>
    <n v="17"/>
    <n v="18500"/>
    <n v="23800"/>
    <n v="6266200"/>
    <n v="6290000"/>
    <s v="ADTR 959 AB"/>
    <s v="IBRAHIMA"/>
    <s v="694 30 52 37"/>
    <s v=""/>
    <x v="0"/>
    <x v="0"/>
    <x v="0"/>
    <x v="1"/>
    <x v="0"/>
    <x v="0"/>
  </r>
  <r>
    <x v="6"/>
    <x v="5"/>
    <x v="1"/>
    <s v="1380057866"/>
    <s v="9490039916"/>
    <s v="2380084547"/>
    <s v="8380139800"/>
    <n v="1064215"/>
    <x v="13"/>
    <s v="000000100000015723"/>
    <x v="2"/>
    <n v="100"/>
    <n v="5"/>
    <n v="18000"/>
    <n v="7000"/>
    <n v="1793000"/>
    <n v="1800000"/>
    <s v="ADTR 005 AC"/>
    <s v="MOHAMADOU HASSIMI"/>
    <s v="652 50 17 80"/>
    <s v=""/>
    <x v="0"/>
    <x v="0"/>
    <x v="0"/>
    <x v="1"/>
    <x v="0"/>
    <x v="0"/>
  </r>
  <r>
    <x v="6"/>
    <x v="5"/>
    <x v="1"/>
    <s v="1380057866"/>
    <s v="9490039916"/>
    <s v="2380084547"/>
    <s v="8380139800"/>
    <n v="1064215"/>
    <x v="13"/>
    <s v="000000100000016408"/>
    <x v="5"/>
    <n v="1800"/>
    <n v="9"/>
    <n v="1850"/>
    <n v="12600"/>
    <n v="3317400"/>
    <n v="3330000"/>
    <s v="ADTR 005 AC"/>
    <s v="MOHAMADOU HASSIMI"/>
    <s v="652 50 17 80"/>
    <s v=""/>
    <x v="0"/>
    <x v="1"/>
    <x v="0"/>
    <x v="1"/>
    <x v="0"/>
    <x v="0"/>
  </r>
  <r>
    <x v="6"/>
    <x v="5"/>
    <x v="1"/>
    <s v="1380057866"/>
    <s v="9490039916"/>
    <s v="2380084547"/>
    <s v="8380139800"/>
    <n v="1064215"/>
    <x v="13"/>
    <s v="000000100000016952"/>
    <x v="4"/>
    <n v="320"/>
    <n v="8"/>
    <n v="9000"/>
    <n v="11200"/>
    <n v="2868800"/>
    <n v="2880000"/>
    <s v="ADTR 005 AC"/>
    <s v="MOHAMADOU HASSIMI"/>
    <s v="652 50 17 80"/>
    <s v=""/>
    <x v="0"/>
    <x v="1"/>
    <x v="0"/>
    <x v="1"/>
    <x v="0"/>
    <x v="0"/>
  </r>
  <r>
    <x v="6"/>
    <x v="5"/>
    <x v="1"/>
    <s v="1380057866"/>
    <s v="9490039916"/>
    <s v="2380084547"/>
    <s v="8380139800"/>
    <n v="1064215"/>
    <x v="13"/>
    <s v="000000100000015721"/>
    <x v="3"/>
    <n v="180"/>
    <n v="9"/>
    <n v="18000"/>
    <n v="12600"/>
    <n v="3227400"/>
    <n v="3240000"/>
    <s v="ADTR 005 AC"/>
    <s v="MOHAMADOU HASSIMI"/>
    <s v="652 50 17 80"/>
    <s v=""/>
    <x v="0"/>
    <x v="1"/>
    <x v="0"/>
    <x v="1"/>
    <x v="0"/>
    <x v="0"/>
  </r>
  <r>
    <x v="6"/>
    <x v="2"/>
    <x v="1"/>
    <s v="1380057918"/>
    <s v="9490039905"/>
    <s v="2380084648"/>
    <s v="8380139834"/>
    <n v="1062482"/>
    <x v="14"/>
    <s v="000000100000015723"/>
    <x v="2"/>
    <n v="400"/>
    <n v="20"/>
    <n v="18000"/>
    <n v="28000"/>
    <n v="7172000"/>
    <n v="7200000"/>
    <s v="LTTR 132 AU"/>
    <s v="MAKA MARCEL"/>
    <s v="696 99 98 23"/>
    <s v=""/>
    <x v="0"/>
    <x v="0"/>
    <x v="0"/>
    <x v="1"/>
    <x v="0"/>
    <x v="0"/>
  </r>
  <r>
    <x v="6"/>
    <x v="2"/>
    <x v="1"/>
    <s v="1380057918"/>
    <s v="9490039905"/>
    <s v="2380084648"/>
    <s v="8380139834"/>
    <n v="1062482"/>
    <x v="14"/>
    <s v="000000100000016408"/>
    <x v="5"/>
    <n v="1300"/>
    <n v="6.5"/>
    <n v="1850"/>
    <n v="9100"/>
    <n v="2395900"/>
    <n v="2405000"/>
    <s v="LTTR 132 AU"/>
    <s v="MAKA MARCEL"/>
    <s v="696 99 98 23"/>
    <s v=""/>
    <x v="0"/>
    <x v="1"/>
    <x v="0"/>
    <x v="1"/>
    <x v="0"/>
    <x v="0"/>
  </r>
  <r>
    <x v="6"/>
    <x v="2"/>
    <x v="1"/>
    <s v="1380057918"/>
    <s v="9490039905"/>
    <s v="2380084648"/>
    <s v="8380139834"/>
    <n v="1062482"/>
    <x v="14"/>
    <s v="000000100000016952"/>
    <x v="4"/>
    <n v="80"/>
    <n v="2"/>
    <n v="9000"/>
    <n v="2800"/>
    <n v="717200"/>
    <n v="720000"/>
    <s v="LTTR 132 AU"/>
    <s v="MAKA MARCEL"/>
    <s v="696 99 98 23"/>
    <s v=""/>
    <x v="0"/>
    <x v="1"/>
    <x v="0"/>
    <x v="1"/>
    <x v="0"/>
    <x v="0"/>
  </r>
  <r>
    <x v="2"/>
    <x v="5"/>
    <x v="1"/>
    <s v="1380057928"/>
    <s v="9490039892"/>
    <s v="2380084658"/>
    <s v="8380139842"/>
    <n v="1026481"/>
    <x v="15"/>
    <s v="000000100000015724"/>
    <x v="1"/>
    <n v="600"/>
    <n v="30"/>
    <n v="17000"/>
    <n v="42000"/>
    <n v="10158000"/>
    <n v="10200000"/>
    <s v="EN TR  401 AA"/>
    <s v="OUMAR  YOUGOUDA"/>
    <s v="672151574"/>
    <s v=""/>
    <x v="0"/>
    <x v="0"/>
    <x v="0"/>
    <x v="1"/>
    <x v="0"/>
    <x v="0"/>
  </r>
  <r>
    <x v="7"/>
    <x v="5"/>
    <x v="1"/>
    <s v="1380057928"/>
    <s v="9490039900"/>
    <s v="2380084658"/>
    <s v="8380139843"/>
    <n v="1026481"/>
    <x v="15"/>
    <s v="000000100000015723"/>
    <x v="2"/>
    <n v="100"/>
    <n v="5"/>
    <n v="17750"/>
    <n v="7000"/>
    <n v="1768000"/>
    <n v="1775000"/>
    <s v="LTTR 501 AP"/>
    <s v="ABOUBAKAR SIDDIKI"/>
    <s v="658 98 21 20"/>
    <s v=""/>
    <x v="0"/>
    <x v="0"/>
    <x v="0"/>
    <x v="1"/>
    <x v="0"/>
    <x v="0"/>
  </r>
  <r>
    <x v="7"/>
    <x v="5"/>
    <x v="1"/>
    <s v="1380057928"/>
    <s v="9490039900"/>
    <s v="2380084658"/>
    <s v="8380139843"/>
    <n v="1026481"/>
    <x v="15"/>
    <s v="000000100000016952"/>
    <x v="4"/>
    <n v="400"/>
    <n v="10"/>
    <n v="8875"/>
    <n v="14000"/>
    <n v="3536000"/>
    <n v="3550000"/>
    <s v="LTTR 501 AP"/>
    <s v="ABOUBAKAR SIDDIKI"/>
    <s v="658 98 21 20"/>
    <s v=""/>
    <x v="0"/>
    <x v="1"/>
    <x v="0"/>
    <x v="1"/>
    <x v="0"/>
    <x v="0"/>
  </r>
  <r>
    <x v="7"/>
    <x v="5"/>
    <x v="1"/>
    <s v="1380057928"/>
    <s v="9490039900"/>
    <s v="2380084658"/>
    <s v="8380139843"/>
    <n v="1026481"/>
    <x v="15"/>
    <s v="000000100000016408"/>
    <x v="5"/>
    <n v="2000"/>
    <n v="10"/>
    <n v="1850"/>
    <n v="14000"/>
    <n v="3686000"/>
    <n v="3700000"/>
    <s v="LTTR 501 AP"/>
    <s v="ABOUBAKAR SIDDIKI"/>
    <s v="658 98 21 20"/>
    <s v=""/>
    <x v="0"/>
    <x v="1"/>
    <x v="0"/>
    <x v="1"/>
    <x v="0"/>
    <x v="0"/>
  </r>
  <r>
    <x v="7"/>
    <x v="5"/>
    <x v="1"/>
    <s v="1380057928"/>
    <s v="9490039900"/>
    <s v="2380084658"/>
    <s v="8380139843"/>
    <n v="1026481"/>
    <x v="15"/>
    <s v="000000100000015721"/>
    <x v="3"/>
    <n v="100"/>
    <n v="5"/>
    <n v="17750"/>
    <n v="7000"/>
    <n v="1768000"/>
    <n v="1775000"/>
    <s v="LTTR 501 AP"/>
    <s v="ABOUBAKAR SIDDIKI"/>
    <s v="658 98 21 20"/>
    <s v=""/>
    <x v="0"/>
    <x v="1"/>
    <x v="0"/>
    <x v="1"/>
    <x v="0"/>
    <x v="0"/>
  </r>
  <r>
    <x v="2"/>
    <x v="2"/>
    <x v="1"/>
    <s v="1380057893"/>
    <s v="9490039910"/>
    <s v="2380084586"/>
    <s v="8380139847"/>
    <n v="1067392"/>
    <x v="2"/>
    <s v="000000100000015737"/>
    <x v="0"/>
    <n v="575"/>
    <n v="23"/>
    <n v="2400"/>
    <n v="27059"/>
    <n v="1352941"/>
    <n v="1380000"/>
    <s v="LT 194 KA"/>
    <s v="MELI NGANGA EMMANUEL"/>
    <s v="682 30 89 48"/>
    <s v="1400005229"/>
    <x v="0"/>
    <x v="0"/>
    <x v="0"/>
    <x v="1"/>
    <x v="0"/>
    <x v="0"/>
  </r>
  <r>
    <x v="2"/>
    <x v="2"/>
    <x v="1"/>
    <s v="1380057893"/>
    <s v="9490039910"/>
    <s v="2380084586"/>
    <s v="8380139848"/>
    <n v="1067392"/>
    <x v="2"/>
    <s v="000000100000015737"/>
    <x v="0"/>
    <n v="575"/>
    <n v="23"/>
    <n v="2400"/>
    <n v="27059"/>
    <n v="1352941"/>
    <n v="1380000"/>
    <s v="LT 090 JU"/>
    <s v="NOUME ARNOLD"/>
    <s v="682 76 62 73"/>
    <s v="1400005229"/>
    <x v="0"/>
    <x v="0"/>
    <x v="0"/>
    <x v="1"/>
    <x v="0"/>
    <x v="0"/>
  </r>
  <r>
    <x v="2"/>
    <x v="5"/>
    <x v="1"/>
    <s v="1380057932"/>
    <s v="9490039893"/>
    <s v="2380084663"/>
    <s v="8380139858"/>
    <n v="1026481"/>
    <x v="15"/>
    <s v="000000100000015724"/>
    <x v="1"/>
    <n v="640"/>
    <n v="32"/>
    <n v="17000"/>
    <n v="44800"/>
    <n v="10835200"/>
    <n v="10880000"/>
    <s v="AD  TR 938 AB"/>
    <s v="ABBO AMADOU"/>
    <s v="695619095"/>
    <s v=""/>
    <x v="0"/>
    <x v="0"/>
    <x v="0"/>
    <x v="1"/>
    <x v="0"/>
    <x v="0"/>
  </r>
  <r>
    <x v="0"/>
    <x v="0"/>
    <x v="1"/>
    <s v="1380057933"/>
    <s v="9490039901"/>
    <s v="2380084664"/>
    <s v="8380139870"/>
    <n v="1102174"/>
    <x v="16"/>
    <s v="000000100000015723"/>
    <x v="2"/>
    <n v="300"/>
    <n v="15"/>
    <n v="18900"/>
    <n v="0"/>
    <n v="5670000"/>
    <n v="5670000"/>
    <s v="LT 790 JL"/>
    <s v="KANOUO KIAPPI"/>
    <s v="651 72 52 07"/>
    <s v=""/>
    <x v="0"/>
    <x v="0"/>
    <x v="0"/>
    <x v="1"/>
    <x v="0"/>
    <x v="0"/>
  </r>
  <r>
    <x v="0"/>
    <x v="0"/>
    <x v="1"/>
    <s v="1380057939"/>
    <s v="9490039891"/>
    <s v="2380084671"/>
    <s v="8380139872"/>
    <n v="1050682"/>
    <x v="17"/>
    <s v="000000100000015723"/>
    <x v="2"/>
    <n v="460"/>
    <n v="23"/>
    <n v="18300"/>
    <n v="0"/>
    <n v="8418000"/>
    <n v="8418000"/>
    <s v="CE 582  LO"/>
    <s v="TEGOUBONG  ROSTAND"/>
    <s v="675838374"/>
    <s v="1050682"/>
    <x v="0"/>
    <x v="0"/>
    <x v="0"/>
    <x v="1"/>
    <x v="0"/>
    <x v="0"/>
  </r>
  <r>
    <x v="1"/>
    <x v="1"/>
    <x v="1"/>
    <s v="1380057938"/>
    <s v="9490039889"/>
    <s v="2380084670"/>
    <s v="8380139880"/>
    <n v="1034417"/>
    <x v="12"/>
    <s v="000000100000015737"/>
    <x v="0"/>
    <n v="325"/>
    <n v="13"/>
    <n v="2000"/>
    <n v="12745"/>
    <n v="637255"/>
    <n v="650000"/>
    <s v="OU  977  AO"/>
    <s v="TCHOFFO  BRUNO"/>
    <s v="653768310"/>
    <s v="1400005287/5289/5294/5295"/>
    <x v="0"/>
    <x v="0"/>
    <x v="0"/>
    <x v="1"/>
    <x v="0"/>
    <x v="0"/>
  </r>
  <r>
    <x v="1"/>
    <x v="1"/>
    <x v="1"/>
    <s v="1380057938"/>
    <s v="9490039889"/>
    <s v="2380084670"/>
    <s v="8380139880"/>
    <n v="1034417"/>
    <x v="12"/>
    <s v="000000100000016408"/>
    <x v="5"/>
    <n v="100"/>
    <n v="0.5"/>
    <n v="1900"/>
    <n v="700"/>
    <n v="189300"/>
    <n v="190000"/>
    <s v="OU  977  AO"/>
    <s v="TCHOFFO  BRUNO"/>
    <s v="653768310"/>
    <s v="1400005287/5289/5294/5295"/>
    <x v="0"/>
    <x v="1"/>
    <x v="0"/>
    <x v="1"/>
    <x v="0"/>
    <x v="0"/>
  </r>
  <r>
    <x v="1"/>
    <x v="1"/>
    <x v="1"/>
    <s v="1380057942"/>
    <s v="9490039912"/>
    <s v="2380084682"/>
    <s v="8380139881"/>
    <n v="1047470"/>
    <x v="8"/>
    <s v="000000100000015721"/>
    <x v="3"/>
    <n v="25"/>
    <n v="1.25"/>
    <n v="18500"/>
    <n v="1750"/>
    <n v="460750"/>
    <n v="462500"/>
    <s v="CE 712 HS"/>
    <s v="LEUMENI KAMDE"/>
    <s v="677 97 88 98"/>
    <s v=""/>
    <x v="0"/>
    <x v="1"/>
    <x v="0"/>
    <x v="1"/>
    <x v="0"/>
    <x v="0"/>
  </r>
  <r>
    <x v="1"/>
    <x v="1"/>
    <x v="1"/>
    <s v="1380057942"/>
    <s v="9490039912"/>
    <s v="2380084682"/>
    <s v="8380139881"/>
    <n v="1047470"/>
    <x v="8"/>
    <s v="000000100000016952"/>
    <x v="4"/>
    <n v="30"/>
    <n v="0.75"/>
    <n v="9250"/>
    <n v="1050"/>
    <n v="276450"/>
    <n v="277500"/>
    <s v="CE 712 HS"/>
    <s v="LEUMENI KAMDE"/>
    <s v="677 97 88 98"/>
    <s v=""/>
    <x v="0"/>
    <x v="1"/>
    <x v="0"/>
    <x v="1"/>
    <x v="0"/>
    <x v="0"/>
  </r>
  <r>
    <x v="1"/>
    <x v="1"/>
    <x v="1"/>
    <s v="1380057942"/>
    <s v="9490039912"/>
    <s v="2380084682"/>
    <s v="8380139881"/>
    <n v="1047470"/>
    <x v="8"/>
    <s v="000000100000016408"/>
    <x v="5"/>
    <n v="20"/>
    <n v="0.1"/>
    <n v="1900"/>
    <n v="140"/>
    <n v="37860"/>
    <n v="38000"/>
    <s v="CE 712 HS"/>
    <s v="LEUMENI KAMDE"/>
    <s v="677 97 88 98"/>
    <s v=""/>
    <x v="0"/>
    <x v="1"/>
    <x v="0"/>
    <x v="1"/>
    <x v="0"/>
    <x v="0"/>
  </r>
  <r>
    <x v="4"/>
    <x v="4"/>
    <x v="1"/>
    <s v="1380057945"/>
    <s v="9490039888"/>
    <s v="2380084685"/>
    <s v="8380139885"/>
    <n v="1050151"/>
    <x v="18"/>
    <s v="000000100000015723"/>
    <x v="2"/>
    <n v="150"/>
    <n v="7.5"/>
    <n v="18300"/>
    <n v="0"/>
    <n v="2745000"/>
    <n v="2745000"/>
    <s v="LT  584  FF"/>
    <s v="NGWA  BERNARD"/>
    <s v="677063545"/>
    <s v="1050151"/>
    <x v="0"/>
    <x v="0"/>
    <x v="0"/>
    <x v="1"/>
    <x v="0"/>
    <x v="0"/>
  </r>
  <r>
    <x v="4"/>
    <x v="4"/>
    <x v="1"/>
    <s v="1380057945"/>
    <s v="9490039888"/>
    <s v="2380084685"/>
    <s v="8380139885"/>
    <n v="1050151"/>
    <x v="18"/>
    <s v="000000100000015724"/>
    <x v="1"/>
    <n v="150"/>
    <n v="7.5"/>
    <n v="19000"/>
    <n v="0"/>
    <n v="2850000"/>
    <n v="2850000"/>
    <s v="LT  584  FF"/>
    <s v="NGWA  BERNARD"/>
    <s v="677063545"/>
    <s v="1050151"/>
    <x v="0"/>
    <x v="0"/>
    <x v="0"/>
    <x v="1"/>
    <x v="0"/>
    <x v="0"/>
  </r>
  <r>
    <x v="1"/>
    <x v="1"/>
    <x v="1"/>
    <s v="1380057938"/>
    <s v="9490039896"/>
    <s v="2380084670"/>
    <s v="8380139908"/>
    <n v="1034417"/>
    <x v="12"/>
    <s v="000000100000015737"/>
    <x v="0"/>
    <n v="175"/>
    <n v="7"/>
    <n v="2000"/>
    <n v="6863"/>
    <n v="343137"/>
    <n v="350000"/>
    <s v="LT  710  KM"/>
    <s v="MOUAFO  DADJO  SEVERIN"/>
    <s v="670866434"/>
    <s v="1400005287/5289/5294/5295"/>
    <x v="0"/>
    <x v="0"/>
    <x v="0"/>
    <x v="1"/>
    <x v="0"/>
    <x v="0"/>
  </r>
  <r>
    <x v="1"/>
    <x v="1"/>
    <x v="1"/>
    <s v="1380057929"/>
    <s v="9490039898"/>
    <s v="2380084659"/>
    <s v="8380139909"/>
    <n v="1037193"/>
    <x v="3"/>
    <s v="000000100000015737"/>
    <x v="0"/>
    <n v="575"/>
    <n v="23"/>
    <n v="2000"/>
    <n v="22549"/>
    <n v="1127451"/>
    <n v="1150000"/>
    <s v="NW 262 BG"/>
    <s v="ACHU EMMANUEL"/>
    <s v="683 19 04 72"/>
    <s v="1400005277"/>
    <x v="0"/>
    <x v="0"/>
    <x v="0"/>
    <x v="1"/>
    <x v="0"/>
    <x v="0"/>
  </r>
  <r>
    <x v="2"/>
    <x v="2"/>
    <x v="1"/>
    <s v="1380057944"/>
    <s v="9490039917"/>
    <s v="2380084684"/>
    <s v="8380139911"/>
    <n v="1067392"/>
    <x v="2"/>
    <s v="000000100000015737"/>
    <x v="0"/>
    <n v="700"/>
    <n v="28"/>
    <n v="2400"/>
    <n v="32941"/>
    <n v="1647059"/>
    <n v="1680000"/>
    <s v="CETR 814 AA"/>
    <s v="kamguia kouam"/>
    <s v="693 06 96 77"/>
    <s v="1400005304"/>
    <x v="0"/>
    <x v="0"/>
    <x v="0"/>
    <x v="1"/>
    <x v="0"/>
    <x v="0"/>
  </r>
  <r>
    <x v="2"/>
    <x v="2"/>
    <x v="1"/>
    <s v="1380057944"/>
    <s v="9490039894"/>
    <s v="2380084684"/>
    <s v="8380139912"/>
    <n v="1067392"/>
    <x v="2"/>
    <s v="000000100000015737"/>
    <x v="0"/>
    <n v="575"/>
    <n v="23"/>
    <n v="2400"/>
    <n v="27059"/>
    <n v="1352941"/>
    <n v="1380000"/>
    <s v="OU  375  AY"/>
    <s v="TIOPAP  FEUPI  ALEXIS"/>
    <s v="671314319"/>
    <s v="1400005304"/>
    <x v="0"/>
    <x v="0"/>
    <x v="0"/>
    <x v="1"/>
    <x v="0"/>
    <x v="0"/>
  </r>
  <r>
    <x v="3"/>
    <x v="3"/>
    <x v="1"/>
    <s v="1380057915"/>
    <s v="9490039899"/>
    <s v="2380084644"/>
    <s v="8380139925"/>
    <n v="1045126"/>
    <x v="19"/>
    <s v="000000100000016408"/>
    <x v="5"/>
    <n v="5"/>
    <n v="2.5000000000000001E-2"/>
    <n v="1900"/>
    <n v="35"/>
    <n v="9465"/>
    <n v="9500"/>
    <s v="A PIED"/>
    <s v="OLOUMOU PATRICK"/>
    <s v=""/>
    <s v="SALES TO STAFF"/>
    <x v="0"/>
    <x v="1"/>
    <x v="0"/>
    <x v="1"/>
    <x v="0"/>
    <x v="0"/>
  </r>
  <r>
    <x v="1"/>
    <x v="1"/>
    <x v="1"/>
    <s v="1380057949"/>
    <s v="9490039897"/>
    <s v="2380084694"/>
    <s v="8380139929"/>
    <n v="1047470"/>
    <x v="8"/>
    <s v="000000100000015737"/>
    <x v="0"/>
    <n v="100"/>
    <n v="4"/>
    <n v="2000"/>
    <n v="3922"/>
    <n v="196078"/>
    <n v="200000"/>
    <s v="CE  935  KR"/>
    <s v="NGANKAM INNOCENT"/>
    <s v="677581989"/>
    <s v="1400004761/1400005301"/>
    <x v="0"/>
    <x v="0"/>
    <x v="0"/>
    <x v="1"/>
    <x v="0"/>
    <x v="0"/>
  </r>
  <r>
    <x v="1"/>
    <x v="1"/>
    <x v="1"/>
    <s v="1380057760"/>
    <s v="9490039908"/>
    <s v="2380084370"/>
    <s v="8380139932"/>
    <n v="1035736"/>
    <x v="20"/>
    <s v="000000500000000009"/>
    <x v="6"/>
    <n v="8.66"/>
    <n v="8.66"/>
    <n v="10000"/>
    <n v="0"/>
    <n v="0"/>
    <n v="0"/>
    <s v="LT 097 EU"/>
    <s v="PAGUI APPOLINAIRE"/>
    <s v="677 17 39 76"/>
    <s v="SALES TO GIC ASEVAL"/>
    <x v="1"/>
    <x v="0"/>
    <x v="0"/>
    <x v="1"/>
    <x v="0"/>
    <x v="0"/>
  </r>
  <r>
    <x v="1"/>
    <x v="1"/>
    <x v="1"/>
    <s v="1380057760"/>
    <s v="7004700732"/>
    <s v="2380084370"/>
    <s v="8380139933"/>
    <n v="1035736"/>
    <x v="20"/>
    <s v="000000500000000009"/>
    <x v="6"/>
    <n v="-4.74"/>
    <n v="-4.74"/>
    <n v="-50000"/>
    <n v="0"/>
    <n v="-237000"/>
    <n v="-237000"/>
    <s v="LT 719 IC"/>
    <s v="TSAKOU FOUMOUO"/>
    <s v="671 37 29 71"/>
    <s v="SALES TO GIC ASEVAL"/>
    <x v="1"/>
    <x v="0"/>
    <x v="0"/>
    <x v="1"/>
    <x v="0"/>
    <x v="0"/>
  </r>
  <r>
    <x v="1"/>
    <x v="1"/>
    <x v="1"/>
    <s v="1380057760"/>
    <s v="7004700732"/>
    <s v="2380084370"/>
    <s v="8380139933"/>
    <n v="1035736"/>
    <x v="20"/>
    <s v="000000500000000009"/>
    <x v="6"/>
    <n v="-6.06"/>
    <n v="-6.06"/>
    <n v="-10000"/>
    <n v="0"/>
    <n v="0"/>
    <n v="0"/>
    <s v="LT 719 IC"/>
    <s v="TSAKOU FOUMOUO"/>
    <s v="671 37 29 71"/>
    <s v="SALES TO GIC ASEVAL"/>
    <x v="1"/>
    <x v="0"/>
    <x v="0"/>
    <x v="1"/>
    <x v="0"/>
    <x v="0"/>
  </r>
  <r>
    <x v="1"/>
    <x v="1"/>
    <x v="1"/>
    <s v="1380057760"/>
    <s v="9490039902"/>
    <s v="2380084370"/>
    <s v="8380139933"/>
    <n v="1035736"/>
    <x v="20"/>
    <s v="000000500000000009"/>
    <x v="6"/>
    <n v="4.74"/>
    <n v="4.74"/>
    <n v="50000"/>
    <n v="0"/>
    <n v="237000"/>
    <n v="237000"/>
    <s v="LT 719 IC"/>
    <s v="TSAKOU FOUMOUO"/>
    <s v="671 37 29 71"/>
    <s v="SALES TO GIC ASEVAL"/>
    <x v="1"/>
    <x v="0"/>
    <x v="0"/>
    <x v="1"/>
    <x v="0"/>
    <x v="0"/>
  </r>
  <r>
    <x v="1"/>
    <x v="1"/>
    <x v="1"/>
    <s v="1380057760"/>
    <s v="9490039902"/>
    <s v="2380084370"/>
    <s v="8380139933"/>
    <n v="1035736"/>
    <x v="20"/>
    <s v="000000500000000009"/>
    <x v="6"/>
    <n v="6.06"/>
    <n v="6.06"/>
    <n v="10000"/>
    <n v="0"/>
    <n v="0"/>
    <n v="0"/>
    <s v="LT 719 IC"/>
    <s v="TSAKOU FOUMOUO"/>
    <s v="671 37 29 71"/>
    <s v="SALES TO GIC ASEVAL"/>
    <x v="1"/>
    <x v="0"/>
    <x v="0"/>
    <x v="1"/>
    <x v="0"/>
    <x v="0"/>
  </r>
  <r>
    <x v="1"/>
    <x v="1"/>
    <x v="1"/>
    <s v="1380057760"/>
    <s v="9490039904"/>
    <s v="2380084370"/>
    <s v="8380139933"/>
    <n v="1035736"/>
    <x v="20"/>
    <s v="000000500000000009"/>
    <x v="6"/>
    <n v="4.74"/>
    <n v="4.74"/>
    <n v="50000"/>
    <n v="0"/>
    <n v="237000"/>
    <n v="237000"/>
    <s v="LT 719 IC"/>
    <s v="TSAKOU FOUMOUO"/>
    <s v="671 37 29 71"/>
    <s v="SALES TO GIC ASEVAL"/>
    <x v="1"/>
    <x v="0"/>
    <x v="0"/>
    <x v="1"/>
    <x v="0"/>
    <x v="0"/>
  </r>
  <r>
    <x v="1"/>
    <x v="1"/>
    <x v="1"/>
    <s v="1380057760"/>
    <s v="9490039904"/>
    <s v="2380084370"/>
    <s v="8380139933"/>
    <n v="1035736"/>
    <x v="20"/>
    <s v="000000500000000009"/>
    <x v="6"/>
    <n v="6.06"/>
    <n v="6.06"/>
    <n v="10000"/>
    <n v="0"/>
    <n v="0"/>
    <n v="0"/>
    <s v="LT 719 IC"/>
    <s v="TSAKOU FOUMOUO"/>
    <s v="671 37 29 71"/>
    <s v="SALES TO GIC ASEVAL"/>
    <x v="1"/>
    <x v="0"/>
    <x v="0"/>
    <x v="1"/>
    <x v="0"/>
    <x v="0"/>
  </r>
  <r>
    <x v="1"/>
    <x v="1"/>
    <x v="1"/>
    <s v="1380057954"/>
    <s v="9490039913"/>
    <s v="2380084701"/>
    <s v="8380139934"/>
    <n v="1047470"/>
    <x v="8"/>
    <s v="000000100000015723"/>
    <x v="2"/>
    <n v="100"/>
    <n v="5"/>
    <n v="18300"/>
    <n v="7000"/>
    <n v="1823000"/>
    <n v="1830000"/>
    <s v="CE 712 HS"/>
    <s v="LEUMENI KAMDE"/>
    <s v="677 97 88 98"/>
    <s v=""/>
    <x v="0"/>
    <x v="0"/>
    <x v="0"/>
    <x v="1"/>
    <x v="0"/>
    <x v="0"/>
  </r>
  <r>
    <x v="7"/>
    <x v="5"/>
    <x v="1"/>
    <s v="1380057951"/>
    <s v="9490039906"/>
    <s v="2380084698"/>
    <s v="8380139935"/>
    <n v="1048967"/>
    <x v="21"/>
    <s v="000000100000015723"/>
    <x v="2"/>
    <n v="140"/>
    <n v="7"/>
    <n v="17750"/>
    <n v="0"/>
    <n v="2485000"/>
    <n v="2485000"/>
    <s v="ADTR 038 AC"/>
    <s v="OUMAROU SOULEYMANOU"/>
    <s v="699 06 22 48"/>
    <s v=""/>
    <x v="0"/>
    <x v="0"/>
    <x v="0"/>
    <x v="1"/>
    <x v="0"/>
    <x v="0"/>
  </r>
  <r>
    <x v="7"/>
    <x v="5"/>
    <x v="1"/>
    <s v="1380057951"/>
    <s v="9490039906"/>
    <s v="2380084698"/>
    <s v="8380139935"/>
    <n v="1048967"/>
    <x v="21"/>
    <s v="000000100000015724"/>
    <x v="1"/>
    <n v="500"/>
    <n v="25"/>
    <n v="18500"/>
    <n v="0"/>
    <n v="9250000"/>
    <n v="9250000"/>
    <s v="ADTR 038 AC"/>
    <s v="OUMAROU SOULEYMANOU"/>
    <s v="699 06 22 48"/>
    <s v=""/>
    <x v="0"/>
    <x v="0"/>
    <x v="0"/>
    <x v="1"/>
    <x v="0"/>
    <x v="0"/>
  </r>
  <r>
    <x v="1"/>
    <x v="1"/>
    <x v="1"/>
    <s v="1380057943"/>
    <s v="9490039915"/>
    <s v="2380084683"/>
    <s v="8380139940"/>
    <n v="1099132"/>
    <x v="22"/>
    <s v="000000100000015721"/>
    <x v="3"/>
    <n v="100"/>
    <n v="5"/>
    <n v="18500"/>
    <n v="7000"/>
    <n v="1843000"/>
    <n v="1850000"/>
    <s v="CE 712 HS"/>
    <s v="LEUMENI KAMDE"/>
    <s v="677 97 88 98"/>
    <s v="SALES TO KEMGNE ROBERT"/>
    <x v="0"/>
    <x v="1"/>
    <x v="0"/>
    <x v="1"/>
    <x v="0"/>
    <x v="0"/>
  </r>
  <r>
    <x v="1"/>
    <x v="1"/>
    <x v="1"/>
    <s v="1380057943"/>
    <s v="9490039915"/>
    <s v="2380084683"/>
    <s v="8380139940"/>
    <n v="1099132"/>
    <x v="22"/>
    <s v="000000100000016952"/>
    <x v="4"/>
    <n v="80"/>
    <n v="2"/>
    <n v="9250"/>
    <n v="2800"/>
    <n v="737200"/>
    <n v="740000"/>
    <s v="CE 712 HS"/>
    <s v="LEUMENI KAMDE"/>
    <s v="677 97 88 98"/>
    <s v="SALES TO KEMGNE ROBERT"/>
    <x v="0"/>
    <x v="1"/>
    <x v="0"/>
    <x v="1"/>
    <x v="0"/>
    <x v="0"/>
  </r>
  <r>
    <x v="1"/>
    <x v="1"/>
    <x v="1"/>
    <s v="1380057943"/>
    <s v="9490039915"/>
    <s v="2380084683"/>
    <s v="8380139940"/>
    <n v="1099132"/>
    <x v="22"/>
    <s v="000000100000016408"/>
    <x v="5"/>
    <n v="200"/>
    <n v="1"/>
    <n v="1900"/>
    <n v="1400"/>
    <n v="378600"/>
    <n v="380000"/>
    <s v="CE 712 HS"/>
    <s v="LEUMENI KAMDE"/>
    <s v="677 97 88 98"/>
    <s v="SALES TO KEMGNE ROBERT"/>
    <x v="0"/>
    <x v="1"/>
    <x v="0"/>
    <x v="1"/>
    <x v="0"/>
    <x v="0"/>
  </r>
  <r>
    <x v="0"/>
    <x v="0"/>
    <x v="1"/>
    <s v="1380057961"/>
    <s v="9490039907"/>
    <s v="2380084712"/>
    <s v="8380139941"/>
    <n v="1095733"/>
    <x v="23"/>
    <s v="000000100000015723"/>
    <x v="2"/>
    <n v="122"/>
    <n v="6.1"/>
    <n v="18300"/>
    <n v="8540"/>
    <n v="2224060"/>
    <n v="2232600"/>
    <s v="LT 790 JL"/>
    <s v="KANOUO KIAPPI"/>
    <s v="651 72 52 07"/>
    <s v="1095733"/>
    <x v="0"/>
    <x v="0"/>
    <x v="0"/>
    <x v="1"/>
    <x v="0"/>
    <x v="0"/>
  </r>
  <r>
    <x v="0"/>
    <x v="0"/>
    <x v="1"/>
    <s v="1380057961"/>
    <s v="9490039907"/>
    <s v="2380084712"/>
    <s v="8380139941"/>
    <n v="1095733"/>
    <x v="23"/>
    <s v="000000100000015721"/>
    <x v="3"/>
    <n v="40"/>
    <n v="2"/>
    <n v="18500"/>
    <n v="2800"/>
    <n v="737200"/>
    <n v="740000"/>
    <s v="LT 790 JL"/>
    <s v="KANOUO KIAPPI"/>
    <s v="651 72 52 07"/>
    <s v="1095733"/>
    <x v="0"/>
    <x v="1"/>
    <x v="0"/>
    <x v="1"/>
    <x v="0"/>
    <x v="0"/>
  </r>
  <r>
    <x v="8"/>
    <x v="6"/>
    <x v="1"/>
    <s v="1380057956"/>
    <s v="9490039909"/>
    <s v="2380084703"/>
    <s v="8380139942"/>
    <n v="1048185"/>
    <x v="24"/>
    <s v="000000100000016408"/>
    <x v="5"/>
    <n v="3400"/>
    <n v="17"/>
    <n v="1725"/>
    <n v="23800"/>
    <n v="5841200"/>
    <n v="5865000"/>
    <s v="CETR 196 AE"/>
    <s v="NONO CYRILLE"/>
    <s v="652 52 38 28"/>
    <s v="1048185"/>
    <x v="0"/>
    <x v="1"/>
    <x v="0"/>
    <x v="1"/>
    <x v="0"/>
    <x v="0"/>
  </r>
  <r>
    <x v="8"/>
    <x v="6"/>
    <x v="1"/>
    <s v="1380057956"/>
    <s v="9490039909"/>
    <s v="2380084703"/>
    <s v="8380139942"/>
    <n v="1048185"/>
    <x v="24"/>
    <s v="000000100000016952"/>
    <x v="4"/>
    <n v="680"/>
    <n v="17"/>
    <n v="8500"/>
    <n v="23800"/>
    <n v="5756200"/>
    <n v="5780000"/>
    <s v="CETR 196 AE"/>
    <s v="NONO CYRILLE"/>
    <s v="652 52 38 28"/>
    <s v="1048185"/>
    <x v="0"/>
    <x v="1"/>
    <x v="0"/>
    <x v="1"/>
    <x v="0"/>
    <x v="0"/>
  </r>
  <r>
    <x v="1"/>
    <x v="1"/>
    <x v="1"/>
    <s v="1380057970"/>
    <s v="9490039920"/>
    <s v="2380084726"/>
    <s v="8380139960"/>
    <n v="1028475"/>
    <x v="25"/>
    <s v="000000100000015723"/>
    <x v="2"/>
    <n v="60"/>
    <n v="3"/>
    <n v="18300"/>
    <n v="4200"/>
    <n v="1093800"/>
    <n v="1098000"/>
    <s v="LT 030 JA"/>
    <s v="KEUGNE KAMSAP"/>
    <s v="680 31 69 19"/>
    <s v=""/>
    <x v="0"/>
    <x v="0"/>
    <x v="0"/>
    <x v="1"/>
    <x v="0"/>
    <x v="0"/>
  </r>
  <r>
    <x v="1"/>
    <x v="1"/>
    <x v="1"/>
    <s v="1380057970"/>
    <s v="9490039920"/>
    <s v="2380084726"/>
    <s v="8380139960"/>
    <n v="1028475"/>
    <x v="25"/>
    <s v="000000100000015724"/>
    <x v="1"/>
    <n v="170"/>
    <n v="8.5"/>
    <n v="19000"/>
    <n v="11900"/>
    <n v="3218100"/>
    <n v="3230000"/>
    <s v="LT 030 JA"/>
    <s v="KEUGNE KAMSAP"/>
    <s v="680 31 69 19"/>
    <s v=""/>
    <x v="0"/>
    <x v="0"/>
    <x v="0"/>
    <x v="1"/>
    <x v="0"/>
    <x v="0"/>
  </r>
  <r>
    <x v="1"/>
    <x v="4"/>
    <x v="1"/>
    <s v="1380057972"/>
    <s v="9490039923"/>
    <s v="2380084728"/>
    <s v="8380139964"/>
    <n v="1067454"/>
    <x v="26"/>
    <s v="000000100000015721"/>
    <x v="3"/>
    <n v="150"/>
    <n v="7.5"/>
    <n v="18400"/>
    <n v="10500"/>
    <n v="2749500"/>
    <n v="2760000"/>
    <s v="LTTR 882 AL"/>
    <s v="TCHEUTCHOUA TAZO"/>
    <s v="675 64 56 22"/>
    <s v=""/>
    <x v="0"/>
    <x v="1"/>
    <x v="0"/>
    <x v="1"/>
    <x v="0"/>
    <x v="0"/>
  </r>
  <r>
    <x v="1"/>
    <x v="4"/>
    <x v="1"/>
    <s v="1380057972"/>
    <s v="9490039923"/>
    <s v="2380084728"/>
    <s v="8380139964"/>
    <n v="1067454"/>
    <x v="26"/>
    <s v="000000100000016952"/>
    <x v="4"/>
    <n v="200"/>
    <n v="5"/>
    <n v="9200"/>
    <n v="7000"/>
    <n v="1833000"/>
    <n v="1840000"/>
    <s v="LTTR 882 AL"/>
    <s v="TCHEUTCHOUA TAZO"/>
    <s v="675 64 56 22"/>
    <s v=""/>
    <x v="0"/>
    <x v="1"/>
    <x v="0"/>
    <x v="1"/>
    <x v="0"/>
    <x v="0"/>
  </r>
  <r>
    <x v="1"/>
    <x v="4"/>
    <x v="1"/>
    <s v="1380057972"/>
    <s v="9490039923"/>
    <s v="2380084728"/>
    <s v="8380139964"/>
    <n v="1067454"/>
    <x v="26"/>
    <s v="000000100000015724"/>
    <x v="1"/>
    <n v="350"/>
    <n v="17.5"/>
    <n v="19000"/>
    <n v="24500"/>
    <n v="6625500"/>
    <n v="6650000"/>
    <s v="LTTR 882 AL"/>
    <s v="TCHEUTCHOUA TAZO"/>
    <s v="675 64 56 22"/>
    <s v=""/>
    <x v="0"/>
    <x v="0"/>
    <x v="0"/>
    <x v="1"/>
    <x v="0"/>
    <x v="0"/>
  </r>
  <r>
    <x v="0"/>
    <x v="0"/>
    <x v="1"/>
    <s v="1380057976"/>
    <s v="9490039911"/>
    <s v="2380084732"/>
    <s v="8380139966"/>
    <n v="1095733"/>
    <x v="23"/>
    <s v="000000100000015737"/>
    <x v="0"/>
    <n v="400"/>
    <n v="16"/>
    <n v="2000"/>
    <n v="15686"/>
    <n v="784314"/>
    <n v="800000"/>
    <s v="LT 710 KM"/>
    <s v="MOUAFO DADJO SEVERIN"/>
    <s v="670 86 64 34"/>
    <s v="1400005348"/>
    <x v="0"/>
    <x v="0"/>
    <x v="0"/>
    <x v="1"/>
    <x v="0"/>
    <x v="0"/>
  </r>
  <r>
    <x v="1"/>
    <x v="1"/>
    <x v="1"/>
    <s v="1380057969"/>
    <s v="9490039919"/>
    <s v="2380084725"/>
    <s v="8380139967"/>
    <n v="1056089"/>
    <x v="27"/>
    <s v="000000100000015723"/>
    <x v="2"/>
    <n v="200"/>
    <n v="10"/>
    <n v="18300"/>
    <n v="0"/>
    <n v="3660000"/>
    <n v="3660000"/>
    <s v="LT 197 HV"/>
    <s v="DEUYI KAMGANG"/>
    <s v="678 34 70 38"/>
    <s v=""/>
    <x v="0"/>
    <x v="0"/>
    <x v="0"/>
    <x v="1"/>
    <x v="0"/>
    <x v="0"/>
  </r>
  <r>
    <x v="1"/>
    <x v="1"/>
    <x v="1"/>
    <s v="1380057971"/>
    <s v="9490039921"/>
    <s v="2380084738"/>
    <s v="8380139968"/>
    <n v="1099132"/>
    <x v="22"/>
    <s v="000000100000015723"/>
    <x v="2"/>
    <n v="118"/>
    <n v="5.9"/>
    <n v="18300"/>
    <n v="8260"/>
    <n v="2151140"/>
    <n v="2159400"/>
    <s v="LT 030 JA"/>
    <s v="KEUGNE KAMSAP"/>
    <s v="680 31 69 19"/>
    <s v=""/>
    <x v="0"/>
    <x v="0"/>
    <x v="0"/>
    <x v="1"/>
    <x v="0"/>
    <x v="0"/>
  </r>
  <r>
    <x v="1"/>
    <x v="1"/>
    <x v="1"/>
    <s v="1380057971"/>
    <s v="9490039921"/>
    <s v="2380084738"/>
    <s v="8380139968"/>
    <n v="1099132"/>
    <x v="22"/>
    <s v="000000100000015724"/>
    <x v="1"/>
    <n v="50"/>
    <n v="2.5"/>
    <n v="19000"/>
    <n v="3500"/>
    <n v="946500"/>
    <n v="950000"/>
    <s v="LT 030 JA"/>
    <s v="KEUGNE KAMSAP"/>
    <s v="680 31 69 19"/>
    <s v=""/>
    <x v="0"/>
    <x v="0"/>
    <x v="0"/>
    <x v="1"/>
    <x v="0"/>
    <x v="0"/>
  </r>
  <r>
    <x v="4"/>
    <x v="4"/>
    <x v="1"/>
    <s v="1380057981"/>
    <s v="9490039924"/>
    <s v="2380084741"/>
    <s v="8380139973"/>
    <n v="1095709"/>
    <x v="28"/>
    <s v="000000100000015723"/>
    <x v="2"/>
    <n v="350"/>
    <n v="17.5"/>
    <n v="18300"/>
    <n v="24500"/>
    <n v="6380500"/>
    <n v="6405000"/>
    <s v="LT 010 KL"/>
    <s v="ANGELBERT TCHATCHOUANG"/>
    <s v="673 80 80 15"/>
    <s v="1095709"/>
    <x v="0"/>
    <x v="0"/>
    <x v="0"/>
    <x v="1"/>
    <x v="0"/>
    <x v="0"/>
  </r>
  <r>
    <x v="1"/>
    <x v="1"/>
    <x v="1"/>
    <s v="1380057949"/>
    <s v="9490039922"/>
    <s v="2380084694"/>
    <s v="8380139975"/>
    <n v="1047470"/>
    <x v="8"/>
    <s v="000000100000015737"/>
    <x v="0"/>
    <n v="575"/>
    <n v="23"/>
    <n v="2000"/>
    <n v="22549"/>
    <n v="1127451"/>
    <n v="1150000"/>
    <s v="LT 201 HW"/>
    <s v="HAMADU AWALU"/>
    <s v="674 75 07 82"/>
    <s v="1400004761/1400005301"/>
    <x v="0"/>
    <x v="0"/>
    <x v="0"/>
    <x v="1"/>
    <x v="0"/>
    <x v="0"/>
  </r>
  <r>
    <x v="2"/>
    <x v="2"/>
    <x v="2"/>
    <s v="9490039626"/>
    <s v="7005306472"/>
    <s v="2389507804"/>
    <s v="2389507804"/>
    <n v="1067392"/>
    <x v="2"/>
    <s v="000000100000015721"/>
    <x v="3"/>
    <n v="0"/>
    <n v="0"/>
    <n v="-500"/>
    <n v="-44800"/>
    <n v="-275200"/>
    <n v="-320000"/>
    <s v=""/>
    <s v=""/>
    <s v=""/>
    <s v="9490039626"/>
    <x v="0"/>
    <x v="1"/>
    <x v="0"/>
    <x v="2"/>
    <x v="0"/>
    <x v="0"/>
  </r>
  <r>
    <x v="3"/>
    <x v="3"/>
    <x v="2"/>
    <s v="1380056766"/>
    <s v="9490039926"/>
    <s v="2380082669"/>
    <s v="8380136820"/>
    <n v="1033708"/>
    <x v="29"/>
    <s v="000000100000015737"/>
    <x v="0"/>
    <n v="300"/>
    <n v="12"/>
    <n v="2000"/>
    <n v="11765"/>
    <n v="588235"/>
    <n v="600000"/>
    <s v="LT 697  IZ"/>
    <s v="FOTSO KADJI  PAULIN"/>
    <s v="696834358"/>
    <s v="1400003874/5133"/>
    <x v="0"/>
    <x v="0"/>
    <x v="0"/>
    <x v="2"/>
    <x v="0"/>
    <x v="0"/>
  </r>
  <r>
    <x v="0"/>
    <x v="0"/>
    <x v="2"/>
    <s v="1380057570"/>
    <s v="9490039939"/>
    <s v="2380084055"/>
    <s v="8380139263"/>
    <n v="1029639"/>
    <x v="30"/>
    <s v="000000100000015737"/>
    <x v="0"/>
    <n v="550"/>
    <n v="22"/>
    <n v="2000"/>
    <n v="21569"/>
    <n v="1078431"/>
    <n v="1100000"/>
    <s v="CE 399 KU"/>
    <s v="MR WAMBA PERRES"/>
    <s v="677980226"/>
    <s v="1400004812"/>
    <x v="0"/>
    <x v="0"/>
    <x v="0"/>
    <x v="2"/>
    <x v="0"/>
    <x v="0"/>
  </r>
  <r>
    <x v="5"/>
    <x v="3"/>
    <x v="2"/>
    <s v="1380057870"/>
    <s v="7004700733"/>
    <s v="2380084551"/>
    <s v="8380139759"/>
    <n v="1062483"/>
    <x v="7"/>
    <s v="000000100000015723"/>
    <x v="2"/>
    <n v="-500"/>
    <n v="-25"/>
    <n v="-17250"/>
    <n v="-35000"/>
    <n v="-8590000"/>
    <n v="-8625000"/>
    <s v="CE 347 IA"/>
    <s v="MR NGAGOP PHILIBERT"/>
    <s v="677733520"/>
    <s v="SALES TO CENTRALE MODERNE"/>
    <x v="0"/>
    <x v="0"/>
    <x v="0"/>
    <x v="2"/>
    <x v="0"/>
    <x v="0"/>
  </r>
  <r>
    <x v="5"/>
    <x v="3"/>
    <x v="2"/>
    <s v="1380057870"/>
    <s v="9490039942"/>
    <s v="2380084551"/>
    <s v="8380139759"/>
    <n v="1062483"/>
    <x v="7"/>
    <s v="000000100000015723"/>
    <x v="2"/>
    <n v="500"/>
    <n v="25"/>
    <n v="17250"/>
    <n v="35000"/>
    <n v="8590000"/>
    <n v="8625000"/>
    <s v="CE 347 IA"/>
    <s v="MR NGAGOP PHILIBERT"/>
    <s v="677733520"/>
    <s v="SALES TO CENTRALE MODERNE"/>
    <x v="0"/>
    <x v="0"/>
    <x v="0"/>
    <x v="2"/>
    <x v="0"/>
    <x v="0"/>
  </r>
  <r>
    <x v="5"/>
    <x v="3"/>
    <x v="2"/>
    <s v="1380057870"/>
    <s v="9490039953"/>
    <s v="2380084551"/>
    <s v="8380139759"/>
    <n v="1062483"/>
    <x v="7"/>
    <s v="000000100000015723"/>
    <x v="2"/>
    <n v="500"/>
    <n v="25"/>
    <n v="17250"/>
    <n v="35000"/>
    <n v="8590000"/>
    <n v="8625000"/>
    <s v="CE 347 IA"/>
    <s v="MR NGAGOP PHILIBERT"/>
    <s v="677733520"/>
    <s v="SALES TO CENTRALE MODERNE"/>
    <x v="0"/>
    <x v="0"/>
    <x v="0"/>
    <x v="2"/>
    <x v="0"/>
    <x v="0"/>
  </r>
  <r>
    <x v="5"/>
    <x v="3"/>
    <x v="2"/>
    <s v="1380057870"/>
    <s v="9490039932"/>
    <s v="2380084551"/>
    <s v="8380139761"/>
    <n v="1062483"/>
    <x v="7"/>
    <s v="000000100000015723"/>
    <x v="2"/>
    <n v="600"/>
    <n v="30"/>
    <n v="17250"/>
    <n v="42000"/>
    <n v="10308000"/>
    <n v="10350000"/>
    <s v="LT  TR  606  AK"/>
    <s v="NKOUAMO  IRIS"/>
    <s v="676689834"/>
    <s v="SALES TO CENTRALE MODERNE"/>
    <x v="0"/>
    <x v="0"/>
    <x v="0"/>
    <x v="2"/>
    <x v="0"/>
    <x v="0"/>
  </r>
  <r>
    <x v="5"/>
    <x v="3"/>
    <x v="2"/>
    <s v="1380057924"/>
    <s v="9490039930"/>
    <s v="2380084654"/>
    <s v="8380139840"/>
    <n v="1062483"/>
    <x v="7"/>
    <s v="000000100000015723"/>
    <x v="2"/>
    <n v="600"/>
    <n v="30"/>
    <n v="17750"/>
    <n v="42000"/>
    <n v="10608000"/>
    <n v="10650000"/>
    <s v="LT  TR  874  AL"/>
    <s v="MBONING TATANG RENE"/>
    <s v="677283426"/>
    <s v="SALES TO CENTRALE MOD"/>
    <x v="0"/>
    <x v="0"/>
    <x v="0"/>
    <x v="2"/>
    <x v="0"/>
    <x v="0"/>
  </r>
  <r>
    <x v="2"/>
    <x v="2"/>
    <x v="2"/>
    <s v="1380057902"/>
    <s v="9490039929"/>
    <s v="2380084622"/>
    <s v="8380139846"/>
    <n v="1062481"/>
    <x v="6"/>
    <s v="000000100000015737"/>
    <x v="0"/>
    <n v="575"/>
    <n v="23"/>
    <n v="2000"/>
    <n v="22549"/>
    <n v="1127451"/>
    <n v="1150000"/>
    <s v="NW 437  BI"/>
    <s v="PIANKEU  TCHATANG"/>
    <s v="670514989"/>
    <s v="1400005235/1400005355"/>
    <x v="0"/>
    <x v="0"/>
    <x v="0"/>
    <x v="2"/>
    <x v="0"/>
    <x v="0"/>
  </r>
  <r>
    <x v="2"/>
    <x v="2"/>
    <x v="2"/>
    <s v="1380057893"/>
    <s v="9490039935"/>
    <s v="2380084586"/>
    <s v="8380139849"/>
    <n v="1067392"/>
    <x v="2"/>
    <s v="000000100000015737"/>
    <x v="0"/>
    <n v="575"/>
    <n v="23"/>
    <n v="2400"/>
    <n v="27059"/>
    <n v="1352941"/>
    <n v="1380000"/>
    <s v="LT   945  JL"/>
    <s v="FOPA  DJEUTA  BERNARD"/>
    <s v="674227712"/>
    <s v="1400005229"/>
    <x v="0"/>
    <x v="0"/>
    <x v="0"/>
    <x v="2"/>
    <x v="0"/>
    <x v="0"/>
  </r>
  <r>
    <x v="1"/>
    <x v="1"/>
    <x v="2"/>
    <s v="1380057929"/>
    <s v="9490039949"/>
    <s v="2380084659"/>
    <s v="8380139860"/>
    <n v="1037193"/>
    <x v="3"/>
    <s v="000000100000015737"/>
    <x v="0"/>
    <n v="575"/>
    <n v="23"/>
    <n v="2000"/>
    <n v="22549"/>
    <n v="1127451"/>
    <n v="1150000"/>
    <s v="NW 613 AB"/>
    <s v="MR ALACMAGO TCHEUAZE"/>
    <s v="670053317"/>
    <s v="1400005277"/>
    <x v="0"/>
    <x v="0"/>
    <x v="0"/>
    <x v="2"/>
    <x v="0"/>
    <x v="0"/>
  </r>
  <r>
    <x v="2"/>
    <x v="2"/>
    <x v="2"/>
    <s v="1380057944"/>
    <s v="9490039927"/>
    <s v="2380084684"/>
    <s v="8380139913"/>
    <n v="1067392"/>
    <x v="2"/>
    <s v="000000100000015737"/>
    <x v="0"/>
    <n v="575"/>
    <n v="23"/>
    <n v="2400"/>
    <n v="27059"/>
    <n v="1352941"/>
    <n v="1380000"/>
    <s v="OU  508  AX"/>
    <s v="TIMENE  RENE"/>
    <s v="677727753"/>
    <s v="1400005304"/>
    <x v="0"/>
    <x v="0"/>
    <x v="0"/>
    <x v="2"/>
    <x v="0"/>
    <x v="0"/>
  </r>
  <r>
    <x v="5"/>
    <x v="3"/>
    <x v="2"/>
    <s v="1380057870"/>
    <s v="9490039950"/>
    <s v="2380084551"/>
    <s v="8380139948"/>
    <n v="1062483"/>
    <x v="7"/>
    <s v="000000100000015723"/>
    <x v="2"/>
    <n v="100"/>
    <n v="5"/>
    <n v="17250"/>
    <n v="7000"/>
    <n v="1718000"/>
    <n v="1725000"/>
    <s v="LT 103 KN"/>
    <s v="MR TADONVOKENG MARTIN"/>
    <s v="678347038"/>
    <s v="SALES TO CENTRALE MODERNE"/>
    <x v="0"/>
    <x v="0"/>
    <x v="0"/>
    <x v="2"/>
    <x v="0"/>
    <x v="0"/>
  </r>
  <r>
    <x v="4"/>
    <x v="4"/>
    <x v="2"/>
    <s v="1380057975"/>
    <s v="9490039925"/>
    <s v="2380084731"/>
    <s v="8380139969"/>
    <n v="1050151"/>
    <x v="18"/>
    <s v="000000100000015723"/>
    <x v="2"/>
    <n v="300"/>
    <n v="15"/>
    <n v="18300"/>
    <n v="0"/>
    <n v="5490000"/>
    <n v="5490000"/>
    <s v="LT 584  FF"/>
    <s v="NGWA  BRERNARD"/>
    <s v="677063545"/>
    <s v="1050151"/>
    <x v="0"/>
    <x v="0"/>
    <x v="0"/>
    <x v="2"/>
    <x v="0"/>
    <x v="0"/>
  </r>
  <r>
    <x v="2"/>
    <x v="2"/>
    <x v="2"/>
    <s v="1380057980"/>
    <s v="9490039928"/>
    <s v="2380084740"/>
    <s v="8380139971"/>
    <n v="1062481"/>
    <x v="6"/>
    <s v="000000100000015723"/>
    <x v="2"/>
    <n v="620"/>
    <n v="31"/>
    <n v="16750"/>
    <n v="43400"/>
    <n v="10341600"/>
    <n v="10385000"/>
    <s v="LT  TR 622  AS"/>
    <s v="AMADOU  MUSA"/>
    <s v=""/>
    <s v="SALES TO MOUSSA HISSEINI"/>
    <x v="0"/>
    <x v="0"/>
    <x v="0"/>
    <x v="2"/>
    <x v="0"/>
    <x v="0"/>
  </r>
  <r>
    <x v="3"/>
    <x v="3"/>
    <x v="2"/>
    <s v="1380057973"/>
    <s v="9490039931"/>
    <s v="2380084729"/>
    <s v="8380139977"/>
    <n v="1033809"/>
    <x v="31"/>
    <s v="000000100000015723"/>
    <x v="2"/>
    <n v="600"/>
    <n v="30"/>
    <n v="18700"/>
    <n v="0"/>
    <n v="11220000"/>
    <n v="11220000"/>
    <s v="LT  TR  912  AI"/>
    <s v="NZOH  RAPHAEL"/>
    <s v="695266388"/>
    <s v=""/>
    <x v="0"/>
    <x v="0"/>
    <x v="0"/>
    <x v="2"/>
    <x v="0"/>
    <x v="0"/>
  </r>
  <r>
    <x v="2"/>
    <x v="2"/>
    <x v="2"/>
    <s v="1380057902"/>
    <s v="9490039934"/>
    <s v="2380084622"/>
    <s v="8380139978"/>
    <n v="1062481"/>
    <x v="6"/>
    <s v="000000100000015737"/>
    <x v="0"/>
    <n v="575"/>
    <n v="23"/>
    <n v="2000"/>
    <n v="22549"/>
    <n v="1127451"/>
    <n v="1150000"/>
    <s v="LT  971 AV"/>
    <s v="MAMTINKANG  TAFOE WEH"/>
    <s v="653745622"/>
    <s v="1400005235/1400005355"/>
    <x v="0"/>
    <x v="0"/>
    <x v="0"/>
    <x v="2"/>
    <x v="0"/>
    <x v="0"/>
  </r>
  <r>
    <x v="5"/>
    <x v="3"/>
    <x v="2"/>
    <s v="1380057924"/>
    <s v="9490039933"/>
    <s v="2380084654"/>
    <s v="8380139996"/>
    <n v="1062483"/>
    <x v="7"/>
    <s v="000000100000015723"/>
    <x v="2"/>
    <n v="600"/>
    <n v="30"/>
    <n v="17750"/>
    <n v="42000"/>
    <n v="10608000"/>
    <n v="10650000"/>
    <s v="LTTR 750 AD"/>
    <s v=""/>
    <s v="MOUMI RAYA  THOMAS"/>
    <s v="SALES TO CENTRALE MOD"/>
    <x v="0"/>
    <x v="0"/>
    <x v="0"/>
    <x v="2"/>
    <x v="0"/>
    <x v="0"/>
  </r>
  <r>
    <x v="1"/>
    <x v="1"/>
    <x v="2"/>
    <s v="1380057992"/>
    <s v="9490039936"/>
    <s v="2380084778"/>
    <s v="8380140013"/>
    <n v="1064509"/>
    <x v="32"/>
    <s v="000000100000016408"/>
    <x v="5"/>
    <n v="1000"/>
    <n v="5"/>
    <n v="1900"/>
    <n v="7000"/>
    <n v="1893000"/>
    <n v="1900000"/>
    <s v="LT 197 HV"/>
    <s v="DEUYI  KAMGANG  DUMEL"/>
    <s v="677904649"/>
    <s v=""/>
    <x v="0"/>
    <x v="1"/>
    <x v="0"/>
    <x v="2"/>
    <x v="0"/>
    <x v="0"/>
  </r>
  <r>
    <x v="1"/>
    <x v="1"/>
    <x v="2"/>
    <s v="1380057992"/>
    <s v="9490039936"/>
    <s v="2380084778"/>
    <s v="8380140013"/>
    <n v="1064509"/>
    <x v="32"/>
    <s v="000000100000016952"/>
    <x v="4"/>
    <n v="100"/>
    <n v="2.5"/>
    <n v="9250"/>
    <n v="3500"/>
    <n v="921500"/>
    <n v="925000"/>
    <s v="LT 197 HV"/>
    <s v="DEUYI  KAMGANG  DUMEL"/>
    <s v="677904649"/>
    <s v=""/>
    <x v="0"/>
    <x v="1"/>
    <x v="0"/>
    <x v="2"/>
    <x v="0"/>
    <x v="0"/>
  </r>
  <r>
    <x v="1"/>
    <x v="1"/>
    <x v="2"/>
    <s v="1380057992"/>
    <s v="9490039936"/>
    <s v="2380084778"/>
    <s v="8380140013"/>
    <n v="1064509"/>
    <x v="32"/>
    <s v="000000100000015721"/>
    <x v="3"/>
    <n v="100"/>
    <n v="5"/>
    <n v="18500"/>
    <n v="7000"/>
    <n v="1843000"/>
    <n v="1850000"/>
    <s v="LT 197 HV"/>
    <s v="DEUYI  KAMGANG  DUMEL"/>
    <s v="677904649"/>
    <s v=""/>
    <x v="0"/>
    <x v="1"/>
    <x v="0"/>
    <x v="2"/>
    <x v="0"/>
    <x v="0"/>
  </r>
  <r>
    <x v="3"/>
    <x v="3"/>
    <x v="2"/>
    <s v="1380057993"/>
    <s v="9490039941"/>
    <s v="2380084779"/>
    <s v="8380140014"/>
    <n v="1048039"/>
    <x v="33"/>
    <s v="000000100000015723"/>
    <x v="2"/>
    <n v="600"/>
    <n v="30"/>
    <n v="18700"/>
    <n v="42000"/>
    <n v="11178000"/>
    <n v="11220000"/>
    <s v="CETR 379 AD"/>
    <s v="MR KAMDEM AIME"/>
    <s v="676398704"/>
    <s v=""/>
    <x v="0"/>
    <x v="0"/>
    <x v="0"/>
    <x v="2"/>
    <x v="0"/>
    <x v="0"/>
  </r>
  <r>
    <x v="1"/>
    <x v="1"/>
    <x v="2"/>
    <s v="1380057994"/>
    <s v="9490039947"/>
    <s v="2380084780"/>
    <s v="8380140015"/>
    <n v="1047470"/>
    <x v="8"/>
    <s v="000000100000015723"/>
    <x v="2"/>
    <n v="165"/>
    <n v="8.25"/>
    <n v="18300"/>
    <n v="11550"/>
    <n v="3007950"/>
    <n v="3019500"/>
    <s v="LT 103 KN"/>
    <s v="MR TADONVOKENG MARTIN"/>
    <s v="678347038"/>
    <s v=""/>
    <x v="0"/>
    <x v="0"/>
    <x v="0"/>
    <x v="2"/>
    <x v="0"/>
    <x v="0"/>
  </r>
  <r>
    <x v="8"/>
    <x v="6"/>
    <x v="2"/>
    <s v="1380057998"/>
    <s v="9490039948"/>
    <s v="2380084784"/>
    <s v="8380140016"/>
    <n v="1048185"/>
    <x v="24"/>
    <s v="000000100000016408"/>
    <x v="5"/>
    <n v="6400"/>
    <n v="32"/>
    <n v="1725"/>
    <n v="44800"/>
    <n v="10995200"/>
    <n v="11040000"/>
    <s v="ADTR 063 AC"/>
    <s v="R YOUBA HAROUNA"/>
    <s v="699950608"/>
    <s v="1048185"/>
    <x v="0"/>
    <x v="1"/>
    <x v="0"/>
    <x v="2"/>
    <x v="0"/>
    <x v="0"/>
  </r>
  <r>
    <x v="2"/>
    <x v="2"/>
    <x v="2"/>
    <s v="1380057980"/>
    <s v="7004700734"/>
    <s v="2380084740"/>
    <s v="8380140017"/>
    <n v="1062481"/>
    <x v="6"/>
    <s v="000000100000015723"/>
    <x v="2"/>
    <n v="-600"/>
    <n v="-30"/>
    <n v="-16750"/>
    <n v="-42000"/>
    <n v="-10008000"/>
    <n v="-10050000"/>
    <s v="LTTR 943 AT"/>
    <s v="mr ABDU NGWANG"/>
    <s v="676146303"/>
    <s v="SALES TO MOUSSA HISSEINI"/>
    <x v="0"/>
    <x v="0"/>
    <x v="0"/>
    <x v="2"/>
    <x v="0"/>
    <x v="0"/>
  </r>
  <r>
    <x v="2"/>
    <x v="2"/>
    <x v="2"/>
    <s v="1380057980"/>
    <s v="9490039937"/>
    <s v="2380084740"/>
    <s v="8380140017"/>
    <n v="1062481"/>
    <x v="6"/>
    <s v="000000100000015723"/>
    <x v="2"/>
    <n v="600"/>
    <n v="30"/>
    <n v="16750"/>
    <n v="42000"/>
    <n v="10008000"/>
    <n v="10050000"/>
    <s v="LTTR 943 AT"/>
    <s v="mr ABDU NGWANG"/>
    <s v="676146303"/>
    <s v="SALES TO MOUSSA HISSEINI"/>
    <x v="0"/>
    <x v="0"/>
    <x v="0"/>
    <x v="2"/>
    <x v="0"/>
    <x v="0"/>
  </r>
  <r>
    <x v="2"/>
    <x v="2"/>
    <x v="2"/>
    <s v="1380057980"/>
    <s v="9490039952"/>
    <s v="2380084740"/>
    <s v="8380140017"/>
    <n v="1062481"/>
    <x v="6"/>
    <s v="000000100000015723"/>
    <x v="2"/>
    <n v="640"/>
    <n v="32"/>
    <n v="16750"/>
    <n v="44800"/>
    <n v="10675200"/>
    <n v="10720000"/>
    <s v="LTTR 943 AT"/>
    <s v="mr ABDU NGWANG"/>
    <s v="676146303"/>
    <s v="SALES TO MOUSSA HISSEINI"/>
    <x v="0"/>
    <x v="0"/>
    <x v="0"/>
    <x v="2"/>
    <x v="0"/>
    <x v="0"/>
  </r>
  <r>
    <x v="2"/>
    <x v="2"/>
    <x v="2"/>
    <s v="1380057980"/>
    <s v="7004700734"/>
    <s v="2380084740"/>
    <s v="8380140018"/>
    <n v="1062481"/>
    <x v="6"/>
    <s v="000000100000015723"/>
    <x v="2"/>
    <n v="-620"/>
    <n v="-31"/>
    <n v="-16750"/>
    <n v="-43400"/>
    <n v="-10341600"/>
    <n v="-10385000"/>
    <s v="LTTR 292 AT"/>
    <s v="MR AFANYU ABDOULAI KARIMU"/>
    <s v="671260706"/>
    <s v="SALES TO MOUSSA HISSEINI"/>
    <x v="0"/>
    <x v="0"/>
    <x v="0"/>
    <x v="2"/>
    <x v="0"/>
    <x v="0"/>
  </r>
  <r>
    <x v="2"/>
    <x v="2"/>
    <x v="2"/>
    <s v="1380057980"/>
    <s v="9490039937"/>
    <s v="2380084740"/>
    <s v="8380140018"/>
    <n v="1062481"/>
    <x v="6"/>
    <s v="000000100000015723"/>
    <x v="2"/>
    <n v="620"/>
    <n v="31"/>
    <n v="16750"/>
    <n v="43400"/>
    <n v="10341600"/>
    <n v="10385000"/>
    <s v="LTTR 292 AT"/>
    <s v="MR AFANYU ABDOULAI KARIMU"/>
    <s v="671260706"/>
    <s v="SALES TO MOUSSA HISSEINI"/>
    <x v="0"/>
    <x v="0"/>
    <x v="0"/>
    <x v="2"/>
    <x v="0"/>
    <x v="0"/>
  </r>
  <r>
    <x v="2"/>
    <x v="2"/>
    <x v="2"/>
    <s v="1380057980"/>
    <s v="9490039951"/>
    <s v="2380084740"/>
    <s v="8380140018"/>
    <n v="1062481"/>
    <x v="6"/>
    <s v="000000100000015723"/>
    <x v="2"/>
    <n v="620"/>
    <n v="31"/>
    <n v="16750"/>
    <n v="43400"/>
    <n v="10341600"/>
    <n v="10385000"/>
    <s v="LTTR 292 AT"/>
    <s v="MR AFANYU ABDOULAI KARIMU"/>
    <s v="671260706"/>
    <s v="SALES TO MOUSSA HISSEINI"/>
    <x v="0"/>
    <x v="0"/>
    <x v="0"/>
    <x v="2"/>
    <x v="0"/>
    <x v="0"/>
  </r>
  <r>
    <x v="0"/>
    <x v="0"/>
    <x v="2"/>
    <s v="1380057997"/>
    <s v="9490039944"/>
    <s v="2380084783"/>
    <s v="8380140020"/>
    <n v="1095733"/>
    <x v="23"/>
    <s v="000000100000015723"/>
    <x v="2"/>
    <n v="340"/>
    <n v="17"/>
    <n v="18300"/>
    <n v="23800"/>
    <n v="6198200"/>
    <n v="6222000"/>
    <s v="CE 535 GR"/>
    <s v="MR MOMENE NOEL"/>
    <s v="678786129"/>
    <s v="1095733"/>
    <x v="0"/>
    <x v="0"/>
    <x v="0"/>
    <x v="2"/>
    <x v="0"/>
    <x v="0"/>
  </r>
  <r>
    <x v="0"/>
    <x v="0"/>
    <x v="2"/>
    <s v="1380057996"/>
    <s v="9490039943"/>
    <s v="2380084782"/>
    <s v="8380140021"/>
    <n v="1026455"/>
    <x v="34"/>
    <s v="000000100000016408"/>
    <x v="5"/>
    <n v="2000"/>
    <n v="10"/>
    <n v="1900"/>
    <n v="14000"/>
    <n v="3786000"/>
    <n v="3800000"/>
    <s v="LTTR 274 AF"/>
    <s v="MR MOHAMADOU IBN ISMAEL"/>
    <s v="670766601"/>
    <s v=""/>
    <x v="0"/>
    <x v="1"/>
    <x v="0"/>
    <x v="2"/>
    <x v="0"/>
    <x v="0"/>
  </r>
  <r>
    <x v="0"/>
    <x v="0"/>
    <x v="2"/>
    <s v="1380057996"/>
    <s v="9490039943"/>
    <s v="2380084782"/>
    <s v="8380140021"/>
    <n v="1026455"/>
    <x v="34"/>
    <s v="000000100000015723"/>
    <x v="2"/>
    <n v="380"/>
    <n v="19"/>
    <n v="18300"/>
    <n v="26600"/>
    <n v="6927400"/>
    <n v="6954000"/>
    <s v="LTTR 274 AF"/>
    <s v="MR MOHAMADOU IBN ISMAEL"/>
    <s v="670766601"/>
    <s v=""/>
    <x v="0"/>
    <x v="0"/>
    <x v="0"/>
    <x v="2"/>
    <x v="0"/>
    <x v="0"/>
  </r>
  <r>
    <x v="2"/>
    <x v="2"/>
    <x v="2"/>
    <s v="1380057999"/>
    <s v="9490039940"/>
    <s v="2380084785"/>
    <s v="8380140025"/>
    <n v="1067392"/>
    <x v="2"/>
    <s v="000000100000015723"/>
    <x v="2"/>
    <n v="640"/>
    <n v="32"/>
    <n v="16750"/>
    <n v="44800"/>
    <n v="10675200"/>
    <n v="10720000"/>
    <s v="SWTR 301 AA"/>
    <s v="MR HAMGJA SIDDIKI"/>
    <s v="654982113"/>
    <s v="SALES TO HAMODA"/>
    <x v="0"/>
    <x v="0"/>
    <x v="0"/>
    <x v="2"/>
    <x v="0"/>
    <x v="0"/>
  </r>
  <r>
    <x v="1"/>
    <x v="1"/>
    <x v="2"/>
    <s v="1380058006"/>
    <s v="9490039938"/>
    <s v="2380084792"/>
    <s v="8380140031"/>
    <n v="1085226"/>
    <x v="11"/>
    <s v="000000100000015723"/>
    <x v="2"/>
    <n v="25"/>
    <n v="1.25"/>
    <n v="18300"/>
    <n v="0"/>
    <n v="457500"/>
    <n v="457500"/>
    <s v="LT 039 HI"/>
    <s v="MR TIAMENI CHARLIE"/>
    <s v="699327845"/>
    <s v=""/>
    <x v="0"/>
    <x v="0"/>
    <x v="0"/>
    <x v="2"/>
    <x v="0"/>
    <x v="0"/>
  </r>
  <r>
    <x v="4"/>
    <x v="4"/>
    <x v="2"/>
    <s v="1380058010"/>
    <s v="9490039946"/>
    <s v="2380084797"/>
    <s v="8380140039"/>
    <n v="1095709"/>
    <x v="28"/>
    <s v="000000100000015723"/>
    <x v="2"/>
    <n v="350"/>
    <n v="17.5"/>
    <n v="18300"/>
    <n v="24500"/>
    <n v="6380500"/>
    <n v="6405000"/>
    <s v="LT 973 FD"/>
    <s v="MR FON ELVICE ALIH"/>
    <s v="671373064"/>
    <s v="1095709"/>
    <x v="0"/>
    <x v="0"/>
    <x v="0"/>
    <x v="2"/>
    <x v="0"/>
    <x v="0"/>
  </r>
  <r>
    <x v="7"/>
    <x v="5"/>
    <x v="2"/>
    <s v="1380058011"/>
    <s v="9490039945"/>
    <s v="2380084798"/>
    <s v="8380140040"/>
    <n v="1064215"/>
    <x v="13"/>
    <s v="000000100000015723"/>
    <x v="2"/>
    <n v="640"/>
    <n v="32"/>
    <n v="17750"/>
    <n v="44800"/>
    <n v="11315200"/>
    <n v="11360000"/>
    <s v="LTTR 214 AJ"/>
    <s v="MR HAMIDOU OUSMANOU"/>
    <s v="699793080"/>
    <s v=""/>
    <x v="0"/>
    <x v="0"/>
    <x v="0"/>
    <x v="2"/>
    <x v="0"/>
    <x v="0"/>
  </r>
  <r>
    <x v="1"/>
    <x v="1"/>
    <x v="3"/>
    <s v="1380057929"/>
    <s v="9490039955"/>
    <s v="2380084659"/>
    <s v="8380139910"/>
    <n v="1037193"/>
    <x v="3"/>
    <s v="000000100000015737"/>
    <x v="0"/>
    <n v="575"/>
    <n v="23"/>
    <n v="2000"/>
    <n v="22549"/>
    <n v="1127451"/>
    <n v="1150000"/>
    <s v="OU  706  AZ"/>
    <s v="KOFFO  MOFFO  HERVE"/>
    <s v="653084763"/>
    <s v="1400005277"/>
    <x v="0"/>
    <x v="0"/>
    <x v="0"/>
    <x v="3"/>
    <x v="0"/>
    <x v="0"/>
  </r>
  <r>
    <x v="1"/>
    <x v="4"/>
    <x v="3"/>
    <s v="1380057965"/>
    <s v="9490039956"/>
    <s v="2380084719"/>
    <s v="8380139949"/>
    <n v="1067454"/>
    <x v="26"/>
    <s v="000000100000015737"/>
    <x v="0"/>
    <n v="575"/>
    <n v="23"/>
    <n v="2000"/>
    <n v="22549"/>
    <n v="1127451"/>
    <n v="1150000"/>
    <s v="LT  418  JQ"/>
    <s v="KUETE  EVARISTE"/>
    <s v="677819644"/>
    <s v="1400005303"/>
    <x v="0"/>
    <x v="0"/>
    <x v="0"/>
    <x v="3"/>
    <x v="0"/>
    <x v="0"/>
  </r>
  <r>
    <x v="2"/>
    <x v="2"/>
    <x v="3"/>
    <s v="1380057944"/>
    <s v="9490039959"/>
    <s v="2380084684"/>
    <s v="8380140000"/>
    <n v="1067392"/>
    <x v="2"/>
    <s v="000000100000015737"/>
    <x v="0"/>
    <n v="575"/>
    <n v="23"/>
    <n v="2400"/>
    <n v="27059"/>
    <n v="1352941"/>
    <n v="1380000"/>
    <s v="LT 033  IV"/>
    <s v="MELI  WAMBA  ROMEO"/>
    <s v="651359465"/>
    <s v="1400005304"/>
    <x v="0"/>
    <x v="0"/>
    <x v="0"/>
    <x v="3"/>
    <x v="0"/>
    <x v="0"/>
  </r>
  <r>
    <x v="2"/>
    <x v="2"/>
    <x v="3"/>
    <s v="1380057944"/>
    <s v="9490039960"/>
    <s v="2380084684"/>
    <s v="8380140001"/>
    <n v="1067392"/>
    <x v="2"/>
    <s v="000000100000015737"/>
    <x v="0"/>
    <n v="575"/>
    <n v="23"/>
    <n v="2400"/>
    <n v="27059"/>
    <n v="1352941"/>
    <n v="1380000"/>
    <s v="OU 444  AY"/>
    <s v="SEGNING  PARICE"/>
    <s v="679249534"/>
    <s v="1400005304"/>
    <x v="0"/>
    <x v="0"/>
    <x v="0"/>
    <x v="3"/>
    <x v="0"/>
    <x v="0"/>
  </r>
  <r>
    <x v="2"/>
    <x v="2"/>
    <x v="3"/>
    <s v="1380057944"/>
    <s v="9490039967"/>
    <s v="2380084684"/>
    <s v="8380140019"/>
    <n v="1067392"/>
    <x v="2"/>
    <s v="000000100000015737"/>
    <x v="0"/>
    <n v="575"/>
    <n v="23"/>
    <n v="2400"/>
    <n v="27059"/>
    <n v="1352941"/>
    <n v="1380000"/>
    <s v="LT 337 JV"/>
    <s v="TSAKOU YEMDJI"/>
    <s v="677 08 37 22"/>
    <s v="1400005304"/>
    <x v="0"/>
    <x v="0"/>
    <x v="0"/>
    <x v="3"/>
    <x v="0"/>
    <x v="0"/>
  </r>
  <r>
    <x v="6"/>
    <x v="2"/>
    <x v="3"/>
    <s v="1380057918"/>
    <s v="9490039958"/>
    <s v="2380084648"/>
    <s v="8380140026"/>
    <n v="1062482"/>
    <x v="14"/>
    <s v="000000100000015723"/>
    <x v="2"/>
    <n v="30"/>
    <n v="1.5"/>
    <n v="18000"/>
    <n v="2100"/>
    <n v="537900"/>
    <n v="540000"/>
    <s v="LT  TR 132  AU"/>
    <s v="MAKA MARCEL"/>
    <s v="696999823"/>
    <s v=""/>
    <x v="0"/>
    <x v="0"/>
    <x v="0"/>
    <x v="3"/>
    <x v="0"/>
    <x v="0"/>
  </r>
  <r>
    <x v="6"/>
    <x v="2"/>
    <x v="3"/>
    <s v="1380057918"/>
    <s v="9490039958"/>
    <s v="2380084648"/>
    <s v="8380140026"/>
    <n v="1062482"/>
    <x v="14"/>
    <s v="000000100000016952"/>
    <x v="4"/>
    <n v="80"/>
    <n v="2"/>
    <n v="9000"/>
    <n v="2800"/>
    <n v="717200"/>
    <n v="720000"/>
    <s v="LT  TR 132  AU"/>
    <s v="MAKA MARCEL"/>
    <s v="696999823"/>
    <s v=""/>
    <x v="0"/>
    <x v="1"/>
    <x v="0"/>
    <x v="3"/>
    <x v="0"/>
    <x v="0"/>
  </r>
  <r>
    <x v="4"/>
    <x v="4"/>
    <x v="3"/>
    <s v="1380058003"/>
    <s v="9490039954"/>
    <s v="2380084789"/>
    <s v="8380140027"/>
    <n v="1037061"/>
    <x v="5"/>
    <s v="000000100000015723"/>
    <x v="2"/>
    <n v="200"/>
    <n v="10"/>
    <n v="17700"/>
    <n v="0"/>
    <n v="3540000"/>
    <n v="3540000"/>
    <s v="CH  28 69 33"/>
    <s v="MOFFO  RODRIGUE"/>
    <s v="674893162"/>
    <s v=""/>
    <x v="0"/>
    <x v="0"/>
    <x v="0"/>
    <x v="3"/>
    <x v="0"/>
    <x v="0"/>
  </r>
  <r>
    <x v="2"/>
    <x v="2"/>
    <x v="3"/>
    <s v="1380058005"/>
    <s v="9490039961"/>
    <s v="2380084791"/>
    <s v="8380140029"/>
    <n v="1062481"/>
    <x v="6"/>
    <s v="000000100000019446"/>
    <x v="7"/>
    <n v="640"/>
    <n v="32"/>
    <n v="16750"/>
    <n v="44800"/>
    <n v="10675200"/>
    <n v="10720000"/>
    <s v="AD TR 117  AC"/>
    <s v="AYOUBA  DEMA"/>
    <s v="676100915"/>
    <s v="SALES TO MOUSSA HISSEINI"/>
    <x v="0"/>
    <x v="1"/>
    <x v="1"/>
    <x v="3"/>
    <x v="0"/>
    <x v="0"/>
  </r>
  <r>
    <x v="2"/>
    <x v="2"/>
    <x v="3"/>
    <s v="1380058005"/>
    <s v="9490039962"/>
    <s v="2380084791"/>
    <s v="8380140030"/>
    <n v="1062481"/>
    <x v="6"/>
    <s v="000000100000019446"/>
    <x v="7"/>
    <n v="640"/>
    <n v="32"/>
    <n v="16750"/>
    <n v="44800"/>
    <n v="10675200"/>
    <n v="10720000"/>
    <s v="LTTR 971 AR"/>
    <s v="SADAM MARBIROU"/>
    <s v="673 55 24 20"/>
    <s v="SALES TO MOUSSA HISSEINI"/>
    <x v="0"/>
    <x v="1"/>
    <x v="1"/>
    <x v="3"/>
    <x v="0"/>
    <x v="0"/>
  </r>
  <r>
    <x v="1"/>
    <x v="1"/>
    <x v="3"/>
    <s v="1380058014"/>
    <s v="9490039957"/>
    <s v="2380084804"/>
    <s v="8380140052"/>
    <n v="1075994"/>
    <x v="1"/>
    <s v="000000100000015723"/>
    <x v="2"/>
    <n v="200"/>
    <n v="10"/>
    <n v="18300"/>
    <n v="14000"/>
    <n v="3646000"/>
    <n v="3660000"/>
    <s v="LT  605  JS"/>
    <s v="FOTEU  ZEFACK  BERTRAND"/>
    <s v="678899123"/>
    <s v=""/>
    <x v="0"/>
    <x v="0"/>
    <x v="0"/>
    <x v="3"/>
    <x v="0"/>
    <x v="0"/>
  </r>
  <r>
    <x v="8"/>
    <x v="5"/>
    <x v="3"/>
    <s v="1380058021"/>
    <s v="9490039969"/>
    <s v="2380084814"/>
    <s v="8380140059"/>
    <n v="1101958"/>
    <x v="35"/>
    <s v="000000100000015721"/>
    <x v="3"/>
    <n v="300"/>
    <n v="15"/>
    <n v="17750"/>
    <n v="104412"/>
    <n v="5220588"/>
    <n v="5325000"/>
    <s v="LTTR 987 AF"/>
    <s v="OLINGA BONIFACE"/>
    <s v="658 71 21 04"/>
    <s v="SALES TO DAOUDDA"/>
    <x v="0"/>
    <x v="1"/>
    <x v="0"/>
    <x v="3"/>
    <x v="0"/>
    <x v="0"/>
  </r>
  <r>
    <x v="8"/>
    <x v="5"/>
    <x v="3"/>
    <s v="1380058021"/>
    <s v="9490039969"/>
    <s v="2380084814"/>
    <s v="8380140059"/>
    <n v="1101958"/>
    <x v="35"/>
    <s v="000000100000016408"/>
    <x v="5"/>
    <n v="3000"/>
    <n v="15"/>
    <n v="1850"/>
    <n v="108824"/>
    <n v="5441176"/>
    <n v="5550000"/>
    <s v="LTTR 987 AF"/>
    <s v="OLINGA BONIFACE"/>
    <s v="658 71 21 04"/>
    <s v="SALES TO DAOUDDA"/>
    <x v="0"/>
    <x v="1"/>
    <x v="0"/>
    <x v="3"/>
    <x v="0"/>
    <x v="0"/>
  </r>
  <r>
    <x v="8"/>
    <x v="5"/>
    <x v="3"/>
    <s v="1380058021"/>
    <s v="9490039965"/>
    <s v="2380084814"/>
    <s v="8380140060"/>
    <n v="1101958"/>
    <x v="35"/>
    <s v="000000100000016408"/>
    <x v="5"/>
    <n v="330"/>
    <n v="1.65"/>
    <n v="1850"/>
    <n v="11971"/>
    <n v="598529"/>
    <n v="610500"/>
    <s v="LTTR 404 AS"/>
    <s v="MANSOUROU YERO"/>
    <s v="696 36 38 97"/>
    <s v="SALES TO DAOUDDA"/>
    <x v="0"/>
    <x v="1"/>
    <x v="0"/>
    <x v="3"/>
    <x v="0"/>
    <x v="0"/>
  </r>
  <r>
    <x v="8"/>
    <x v="5"/>
    <x v="3"/>
    <s v="1380058021"/>
    <s v="9490039965"/>
    <s v="2380084814"/>
    <s v="8380140060"/>
    <n v="1101958"/>
    <x v="35"/>
    <s v="000000100000016408"/>
    <x v="5"/>
    <n v="670"/>
    <n v="3.35"/>
    <n v="1850"/>
    <n v="24304"/>
    <n v="1215196"/>
    <n v="1239500"/>
    <s v="LTTR 404 AS"/>
    <s v="MANSOUROU YERO"/>
    <s v="696 36 38 97"/>
    <s v="SALES TO DAOUDDA"/>
    <x v="0"/>
    <x v="1"/>
    <x v="0"/>
    <x v="3"/>
    <x v="0"/>
    <x v="0"/>
  </r>
  <r>
    <x v="8"/>
    <x v="5"/>
    <x v="3"/>
    <s v="1380058021"/>
    <s v="9490039965"/>
    <s v="2380084814"/>
    <s v="8380140060"/>
    <n v="1101958"/>
    <x v="35"/>
    <s v="000000100000016952"/>
    <x v="4"/>
    <n v="1000"/>
    <n v="25"/>
    <n v="8875"/>
    <n v="174020"/>
    <n v="8700980"/>
    <n v="8875000"/>
    <s v="LTTR 404 AS"/>
    <s v="MANSOUROU YERO"/>
    <s v="696 36 38 97"/>
    <s v="SALES TO DAOUDDA"/>
    <x v="0"/>
    <x v="1"/>
    <x v="0"/>
    <x v="3"/>
    <x v="0"/>
    <x v="0"/>
  </r>
  <r>
    <x v="4"/>
    <x v="4"/>
    <x v="3"/>
    <s v="1380058018"/>
    <s v="9490039963"/>
    <s v="2380084811"/>
    <s v="8380140064"/>
    <n v="1076077"/>
    <x v="36"/>
    <s v="000000100000016408"/>
    <x v="5"/>
    <n v="4100"/>
    <n v="20.5"/>
    <n v="1840"/>
    <n v="28700"/>
    <n v="7515300"/>
    <n v="7544000"/>
    <s v="LT 714 JF"/>
    <s v="TANGOH KILIA"/>
    <s v="671 42 71 90"/>
    <s v=""/>
    <x v="0"/>
    <x v="1"/>
    <x v="0"/>
    <x v="3"/>
    <x v="0"/>
    <x v="0"/>
  </r>
  <r>
    <x v="7"/>
    <x v="5"/>
    <x v="3"/>
    <s v="1380057995"/>
    <s v="9490039966"/>
    <s v="2380084781"/>
    <s v="8380140079"/>
    <n v="1026481"/>
    <x v="15"/>
    <s v="000000100000015737"/>
    <x v="0"/>
    <n v="375"/>
    <n v="15"/>
    <n v="2000"/>
    <n v="14706"/>
    <n v="735294"/>
    <n v="750000"/>
    <s v="OU 384 AS"/>
    <s v="MFOPOU ISMAILA"/>
    <s v="674 16 11 20"/>
    <s v="1400005401"/>
    <x v="0"/>
    <x v="0"/>
    <x v="0"/>
    <x v="3"/>
    <x v="0"/>
    <x v="0"/>
  </r>
  <r>
    <x v="1"/>
    <x v="1"/>
    <x v="3"/>
    <s v="1380058033"/>
    <s v="9490039964"/>
    <s v="2380084841"/>
    <s v="8380140081"/>
    <n v="1049857"/>
    <x v="37"/>
    <s v="000000100000015721"/>
    <x v="3"/>
    <n v="120"/>
    <n v="6"/>
    <n v="18500"/>
    <n v="8400"/>
    <n v="2211600"/>
    <n v="2220000"/>
    <s v="LT 201 IK"/>
    <s v="KOUEKAM HERVE"/>
    <s v="670 84 84 60"/>
    <s v=""/>
    <x v="0"/>
    <x v="1"/>
    <x v="0"/>
    <x v="3"/>
    <x v="0"/>
    <x v="0"/>
  </r>
  <r>
    <x v="1"/>
    <x v="1"/>
    <x v="3"/>
    <s v="1380058033"/>
    <s v="9490039964"/>
    <s v="2380084841"/>
    <s v="8380140081"/>
    <n v="1049857"/>
    <x v="37"/>
    <s v="000000100000016952"/>
    <x v="4"/>
    <n v="150"/>
    <n v="3.75"/>
    <n v="9250"/>
    <n v="5250"/>
    <n v="1382250"/>
    <n v="1387500"/>
    <s v="LT 201 IK"/>
    <s v="KOUEKAM HERVE"/>
    <s v="670 84 84 60"/>
    <s v=""/>
    <x v="0"/>
    <x v="1"/>
    <x v="0"/>
    <x v="3"/>
    <x v="0"/>
    <x v="0"/>
  </r>
  <r>
    <x v="1"/>
    <x v="1"/>
    <x v="3"/>
    <s v="1380058033"/>
    <s v="9490039964"/>
    <s v="2380084841"/>
    <s v="8380140081"/>
    <n v="1049857"/>
    <x v="37"/>
    <s v="000000100000015724"/>
    <x v="1"/>
    <n v="100"/>
    <n v="5"/>
    <n v="19000"/>
    <n v="7000"/>
    <n v="1893000"/>
    <n v="1900000"/>
    <s v="LT 201 IK"/>
    <s v="KOUEKAM HERVE"/>
    <s v="670 84 84 60"/>
    <s v=""/>
    <x v="0"/>
    <x v="0"/>
    <x v="0"/>
    <x v="3"/>
    <x v="0"/>
    <x v="0"/>
  </r>
  <r>
    <x v="2"/>
    <x v="2"/>
    <x v="3"/>
    <s v="1380058042"/>
    <s v="9490039968"/>
    <s v="2380084867"/>
    <s v="8380140083"/>
    <n v="1062481"/>
    <x v="6"/>
    <s v="000000100000023421"/>
    <x v="8"/>
    <n v="20"/>
    <n v="0.5"/>
    <n v="8375"/>
    <n v="700"/>
    <n v="166800"/>
    <n v="167500"/>
    <s v="ADTR 276 AC"/>
    <s v="HAMIDOU BOBBO"/>
    <s v="699 05 26 20"/>
    <s v="SALES TO MOUSSA HISSEINI"/>
    <x v="0"/>
    <x v="1"/>
    <x v="1"/>
    <x v="3"/>
    <x v="0"/>
    <x v="0"/>
  </r>
  <r>
    <x v="2"/>
    <x v="2"/>
    <x v="3"/>
    <s v="1380058042"/>
    <s v="9490039968"/>
    <s v="2380084867"/>
    <s v="8380140083"/>
    <n v="1062481"/>
    <x v="6"/>
    <s v="000000100000023421"/>
    <x v="8"/>
    <n v="1300"/>
    <n v="32.5"/>
    <n v="8375"/>
    <n v="45500"/>
    <n v="10842000"/>
    <n v="10887500"/>
    <s v="ADTR 276 AC"/>
    <s v="HAMIDOU BOBBO"/>
    <s v="699 05 26 20"/>
    <s v="SALES TO MOUSSA HISSEINI"/>
    <x v="0"/>
    <x v="1"/>
    <x v="1"/>
    <x v="3"/>
    <x v="0"/>
    <x v="0"/>
  </r>
  <r>
    <x v="0"/>
    <x v="0"/>
    <x v="4"/>
    <s v="1380057663"/>
    <s v="9490039985"/>
    <s v="2380084203"/>
    <s v="8380139728"/>
    <n v="1102174"/>
    <x v="16"/>
    <s v="000000100000015737"/>
    <x v="0"/>
    <n v="100"/>
    <n v="4"/>
    <n v="2000"/>
    <n v="3922"/>
    <n v="196078"/>
    <n v="200000"/>
    <s v="LT 374 IX"/>
    <s v="MR DJIEFOUET YVES"/>
    <s v="673219870"/>
    <s v="1400004921"/>
    <x v="0"/>
    <x v="0"/>
    <x v="0"/>
    <x v="4"/>
    <x v="0"/>
    <x v="0"/>
  </r>
  <r>
    <x v="5"/>
    <x v="3"/>
    <x v="4"/>
    <s v="1380057870"/>
    <s v="9490039984"/>
    <s v="2380084551"/>
    <s v="8380139762"/>
    <n v="1062483"/>
    <x v="7"/>
    <s v="000000100000015723"/>
    <x v="2"/>
    <n v="300"/>
    <n v="15"/>
    <n v="17250"/>
    <n v="21000"/>
    <n v="5154000"/>
    <n v="5175000"/>
    <s v="LT 780 AI"/>
    <s v="MR BLAISE CHIA KWANGA"/>
    <s v="653424999"/>
    <s v="SALES TO CENTRALE MODERNE"/>
    <x v="0"/>
    <x v="0"/>
    <x v="0"/>
    <x v="4"/>
    <x v="0"/>
    <x v="0"/>
  </r>
  <r>
    <x v="5"/>
    <x v="3"/>
    <x v="4"/>
    <s v="1380057924"/>
    <s v="9490039995"/>
    <s v="2380084654"/>
    <s v="8380139841"/>
    <n v="1062483"/>
    <x v="7"/>
    <s v="000000100000015723"/>
    <x v="2"/>
    <n v="600"/>
    <n v="30"/>
    <n v="17750"/>
    <n v="42000"/>
    <n v="10608000"/>
    <n v="10650000"/>
    <s v="LTTR 690 AT"/>
    <s v="MR KOSSA SIM COLBERT"/>
    <s v="691373800"/>
    <s v="SALES TO CENTRALE MOD"/>
    <x v="0"/>
    <x v="0"/>
    <x v="0"/>
    <x v="4"/>
    <x v="0"/>
    <x v="0"/>
  </r>
  <r>
    <x v="2"/>
    <x v="2"/>
    <x v="4"/>
    <s v="1380057944"/>
    <s v="9490039981"/>
    <s v="2380084684"/>
    <s v="8380140002"/>
    <n v="1067392"/>
    <x v="2"/>
    <s v="000000100000015737"/>
    <x v="0"/>
    <n v="575"/>
    <n v="23"/>
    <n v="2400"/>
    <n v="27059"/>
    <n v="1352941"/>
    <n v="1380000"/>
    <s v="NW 809 BI"/>
    <s v="MT TCHINDA GUY MERLIN"/>
    <s v="675557326"/>
    <s v="1400005304"/>
    <x v="0"/>
    <x v="0"/>
    <x v="0"/>
    <x v="4"/>
    <x v="0"/>
    <x v="0"/>
  </r>
  <r>
    <x v="2"/>
    <x v="2"/>
    <x v="4"/>
    <s v="1380057944"/>
    <s v="9490039994"/>
    <s v="2380084684"/>
    <s v="8380140003"/>
    <n v="1067392"/>
    <x v="2"/>
    <s v="000000100000015737"/>
    <x v="0"/>
    <n v="575"/>
    <n v="23"/>
    <n v="2400"/>
    <n v="27059"/>
    <n v="1352941"/>
    <n v="1380000"/>
    <s v="LT 518 JY"/>
    <s v="MR KONGNING DOUANLA DARLIN"/>
    <s v="670511547"/>
    <s v="1400005304"/>
    <x v="0"/>
    <x v="0"/>
    <x v="0"/>
    <x v="4"/>
    <x v="0"/>
    <x v="0"/>
  </r>
  <r>
    <x v="1"/>
    <x v="1"/>
    <x v="4"/>
    <s v="1380057929"/>
    <s v="9490039977"/>
    <s v="2380084659"/>
    <s v="8380140005"/>
    <n v="1037193"/>
    <x v="3"/>
    <s v="000000100000015737"/>
    <x v="0"/>
    <n v="575"/>
    <n v="23"/>
    <n v="2000"/>
    <n v="22549"/>
    <n v="1127451"/>
    <n v="1150000"/>
    <s v="MR KAMGAIN TAGNE ARNOLD"/>
    <s v="CH 362208"/>
    <s v="691290981"/>
    <s v="1400005277"/>
    <x v="0"/>
    <x v="0"/>
    <x v="0"/>
    <x v="4"/>
    <x v="0"/>
    <x v="0"/>
  </r>
  <r>
    <x v="0"/>
    <x v="0"/>
    <x v="4"/>
    <s v="1380058001"/>
    <s v="9490039970"/>
    <s v="2380084787"/>
    <s v="8380140028"/>
    <n v="1026501"/>
    <x v="10"/>
    <s v="000000100000015723"/>
    <x v="2"/>
    <n v="500"/>
    <n v="25"/>
    <n v="18200"/>
    <n v="35000"/>
    <n v="9065000"/>
    <n v="9100000"/>
    <s v="LT 215 AX"/>
    <s v="MR DEPI ALEXIS"/>
    <s v="675458673"/>
    <s v="SALES TO BIBI ANJIA"/>
    <x v="0"/>
    <x v="0"/>
    <x v="0"/>
    <x v="4"/>
    <x v="0"/>
    <x v="0"/>
  </r>
  <r>
    <x v="7"/>
    <x v="5"/>
    <x v="4"/>
    <s v="1380058011"/>
    <s v="9490039975"/>
    <s v="2380084798"/>
    <s v="8380140041"/>
    <n v="1064215"/>
    <x v="13"/>
    <s v="000000100000015724"/>
    <x v="1"/>
    <n v="640"/>
    <n v="32"/>
    <n v="18500"/>
    <n v="44800"/>
    <n v="11795200"/>
    <n v="11840000"/>
    <s v="LTTR 396 AR"/>
    <s v="MR BELLO AMADOU"/>
    <s v="693901453"/>
    <s v=""/>
    <x v="0"/>
    <x v="0"/>
    <x v="0"/>
    <x v="4"/>
    <x v="0"/>
    <x v="0"/>
  </r>
  <r>
    <x v="1"/>
    <x v="1"/>
    <x v="4"/>
    <s v="1380058014"/>
    <s v="9490039972"/>
    <s v="2380084804"/>
    <s v="8380140053"/>
    <n v="1075994"/>
    <x v="1"/>
    <s v="000000100000015723"/>
    <x v="2"/>
    <n v="460"/>
    <n v="23"/>
    <n v="18300"/>
    <n v="32200"/>
    <n v="8385800"/>
    <n v="8418000"/>
    <s v="LT 284 JF"/>
    <s v="MR SOB MONDELI"/>
    <s v="671284047"/>
    <s v=""/>
    <x v="0"/>
    <x v="0"/>
    <x v="0"/>
    <x v="4"/>
    <x v="0"/>
    <x v="0"/>
  </r>
  <r>
    <x v="0"/>
    <x v="0"/>
    <x v="4"/>
    <s v="1380058019"/>
    <s v="9490039978"/>
    <s v="2380084812"/>
    <s v="8380140061"/>
    <n v="1050682"/>
    <x v="17"/>
    <s v="000000100000015723"/>
    <x v="2"/>
    <n v="460"/>
    <n v="23"/>
    <n v="18300"/>
    <n v="0"/>
    <n v="8418000"/>
    <n v="8418000"/>
    <s v="NW 514 AC"/>
    <s v="MR KENNE BOBO ACHIL"/>
    <s v="654510404"/>
    <s v="1050682"/>
    <x v="0"/>
    <x v="0"/>
    <x v="0"/>
    <x v="4"/>
    <x v="0"/>
    <x v="0"/>
  </r>
  <r>
    <x v="2"/>
    <x v="2"/>
    <x v="4"/>
    <s v="1380057944"/>
    <s v="9490039976"/>
    <s v="2380084684"/>
    <s v="8380140065"/>
    <n v="1067392"/>
    <x v="2"/>
    <s v="000000100000015737"/>
    <x v="0"/>
    <n v="275"/>
    <n v="11"/>
    <n v="2400"/>
    <n v="12941"/>
    <n v="647059"/>
    <n v="660000"/>
    <s v="LT 617 JI"/>
    <s v="MR SONWA ROSTANT"/>
    <s v="674040027"/>
    <s v="1400005304"/>
    <x v="0"/>
    <x v="0"/>
    <x v="0"/>
    <x v="4"/>
    <x v="0"/>
    <x v="0"/>
  </r>
  <r>
    <x v="1"/>
    <x v="1"/>
    <x v="4"/>
    <s v="1380057960"/>
    <s v="9490039980"/>
    <s v="2380084711"/>
    <s v="8380140066"/>
    <n v="1047470"/>
    <x v="8"/>
    <s v="000000100000015737"/>
    <x v="0"/>
    <n v="100"/>
    <n v="4"/>
    <n v="2000"/>
    <n v="3922"/>
    <n v="196078"/>
    <n v="200000"/>
    <s v="SW 489 AP"/>
    <s v="MR NYAMJUO GILBERT"/>
    <s v="677146512"/>
    <s v="1400005327"/>
    <x v="0"/>
    <x v="0"/>
    <x v="0"/>
    <x v="4"/>
    <x v="0"/>
    <x v="0"/>
  </r>
  <r>
    <x v="1"/>
    <x v="1"/>
    <x v="4"/>
    <s v="1380057949"/>
    <s v="9490039982"/>
    <s v="2380084694"/>
    <s v="8380140067"/>
    <n v="1047470"/>
    <x v="8"/>
    <s v="000000100000015737"/>
    <x v="0"/>
    <n v="50"/>
    <n v="2"/>
    <n v="2000"/>
    <n v="1961"/>
    <n v="98039"/>
    <n v="100000"/>
    <s v="SW 489 AP"/>
    <s v="MR NYAMJUO"/>
    <s v="677146512"/>
    <s v="1400004761/1400005301"/>
    <x v="0"/>
    <x v="0"/>
    <x v="0"/>
    <x v="4"/>
    <x v="0"/>
    <x v="0"/>
  </r>
  <r>
    <x v="7"/>
    <x v="5"/>
    <x v="4"/>
    <s v="1380058034"/>
    <s v="9490039973"/>
    <s v="2380084842"/>
    <s v="8380140074"/>
    <n v="1026481"/>
    <x v="15"/>
    <s v="000000100000015724"/>
    <x v="1"/>
    <n v="600"/>
    <n v="30"/>
    <n v="18500"/>
    <n v="42000"/>
    <n v="11058000"/>
    <n v="11100000"/>
    <s v="ADTR 936 AB"/>
    <s v="MR IYA ISMAILA"/>
    <s v="693587152"/>
    <s v=""/>
    <x v="0"/>
    <x v="0"/>
    <x v="0"/>
    <x v="4"/>
    <x v="0"/>
    <x v="0"/>
  </r>
  <r>
    <x v="0"/>
    <x v="0"/>
    <x v="4"/>
    <s v="1380058032"/>
    <s v="9490039983"/>
    <s v="2380084840"/>
    <s v="8380140078"/>
    <n v="1095733"/>
    <x v="23"/>
    <s v="000000100000015723"/>
    <x v="2"/>
    <n v="480"/>
    <n v="24"/>
    <n v="18300"/>
    <n v="33600"/>
    <n v="8750400"/>
    <n v="8784000"/>
    <s v="NW 468 AO"/>
    <s v="MR JAFARO IBRAHIM"/>
    <s v="672915414"/>
    <s v="1095733"/>
    <x v="0"/>
    <x v="0"/>
    <x v="0"/>
    <x v="4"/>
    <x v="0"/>
    <x v="0"/>
  </r>
  <r>
    <x v="2"/>
    <x v="2"/>
    <x v="4"/>
    <s v="1380058042"/>
    <s v="9490039979"/>
    <s v="2380084867"/>
    <s v="8380140082"/>
    <n v="1062481"/>
    <x v="6"/>
    <s v="000000100000015724"/>
    <x v="1"/>
    <n v="640"/>
    <n v="32"/>
    <n v="17250"/>
    <n v="44800"/>
    <n v="10995200"/>
    <n v="11040000"/>
    <s v="NOTR 512 AA"/>
    <s v="MR AHIDJO ROUFAI"/>
    <s v="690812711"/>
    <s v="SALES TO MOUSSA HISSEINI"/>
    <x v="0"/>
    <x v="0"/>
    <x v="0"/>
    <x v="4"/>
    <x v="0"/>
    <x v="0"/>
  </r>
  <r>
    <x v="2"/>
    <x v="2"/>
    <x v="4"/>
    <s v="1380058042"/>
    <s v="9490039974"/>
    <s v="2380084867"/>
    <s v="8380140084"/>
    <n v="1062481"/>
    <x v="6"/>
    <s v="000000100000015724"/>
    <x v="1"/>
    <n v="640"/>
    <n v="32"/>
    <n v="17250"/>
    <n v="44800"/>
    <n v="10995200"/>
    <n v="11040000"/>
    <s v="ADTR 142 AC"/>
    <s v="MR YAOUBA"/>
    <s v="699552127"/>
    <s v="SALES TO MOUSSA HISSEINI"/>
    <x v="0"/>
    <x v="0"/>
    <x v="0"/>
    <x v="4"/>
    <x v="0"/>
    <x v="0"/>
  </r>
  <r>
    <x v="2"/>
    <x v="2"/>
    <x v="4"/>
    <s v="1380058044"/>
    <s v="9490039986"/>
    <s v="2380084869"/>
    <s v="8380140096"/>
    <n v="1067392"/>
    <x v="2"/>
    <s v="000000100000015737"/>
    <x v="0"/>
    <n v="300"/>
    <n v="12"/>
    <n v="2000"/>
    <n v="11765"/>
    <n v="588235"/>
    <n v="600000"/>
    <s v="LT 617 JI"/>
    <s v="MR SONWA ROSTANT"/>
    <s v="674040027"/>
    <s v="1400005452"/>
    <x v="0"/>
    <x v="0"/>
    <x v="0"/>
    <x v="4"/>
    <x v="0"/>
    <x v="0"/>
  </r>
  <r>
    <x v="4"/>
    <x v="4"/>
    <x v="4"/>
    <s v="1380058043"/>
    <s v="9490039992"/>
    <s v="2380084868"/>
    <s v="8380140099"/>
    <n v="1050151"/>
    <x v="18"/>
    <s v="000000100000015723"/>
    <x v="2"/>
    <n v="300"/>
    <n v="15"/>
    <n v="18300"/>
    <n v="0"/>
    <n v="5490000"/>
    <n v="5490000"/>
    <s v="LT 584 FF"/>
    <s v="MR NGWA BERNARD"/>
    <s v="677063545"/>
    <s v="1050151"/>
    <x v="0"/>
    <x v="0"/>
    <x v="0"/>
    <x v="4"/>
    <x v="0"/>
    <x v="0"/>
  </r>
  <r>
    <x v="3"/>
    <x v="3"/>
    <x v="4"/>
    <s v="1380058049"/>
    <s v="9490039990"/>
    <s v="2380084876"/>
    <s v="8380140102"/>
    <n v="1033399"/>
    <x v="38"/>
    <s v="000000100000015723"/>
    <x v="2"/>
    <n v="600"/>
    <n v="30"/>
    <n v="18700"/>
    <n v="0"/>
    <n v="11220000"/>
    <n v="11220000"/>
    <s v="LTTR 912 AI"/>
    <s v="MR NZOH RAPHAEL"/>
    <s v="695266388"/>
    <s v=""/>
    <x v="0"/>
    <x v="0"/>
    <x v="0"/>
    <x v="4"/>
    <x v="0"/>
    <x v="0"/>
  </r>
  <r>
    <x v="4"/>
    <x v="4"/>
    <x v="4"/>
    <s v="1380058051"/>
    <s v="9490039987"/>
    <s v="2380084878"/>
    <s v="8380140103"/>
    <n v="1037061"/>
    <x v="5"/>
    <s v="000000100000015724"/>
    <x v="1"/>
    <n v="200"/>
    <n v="10"/>
    <n v="17900"/>
    <n v="0"/>
    <n v="3580000"/>
    <n v="3580000"/>
    <s v="CH 286933"/>
    <s v="MR MOFFO RODRIGUE"/>
    <s v="674893162"/>
    <s v=""/>
    <x v="0"/>
    <x v="0"/>
    <x v="0"/>
    <x v="4"/>
    <x v="0"/>
    <x v="0"/>
  </r>
  <r>
    <x v="4"/>
    <x v="4"/>
    <x v="4"/>
    <s v="1380058052"/>
    <s v="9490039971"/>
    <s v="2380084879"/>
    <s v="8380140105"/>
    <n v="1095709"/>
    <x v="28"/>
    <s v="000000100000015721"/>
    <x v="3"/>
    <n v="100"/>
    <n v="5"/>
    <n v="18500"/>
    <n v="7000"/>
    <n v="1843000"/>
    <n v="1850000"/>
    <s v="LT 973 FD"/>
    <s v="MR FON ELVICE"/>
    <s v="671373064"/>
    <s v="1095709"/>
    <x v="0"/>
    <x v="1"/>
    <x v="0"/>
    <x v="4"/>
    <x v="0"/>
    <x v="0"/>
  </r>
  <r>
    <x v="4"/>
    <x v="4"/>
    <x v="4"/>
    <s v="1380058052"/>
    <s v="9490039971"/>
    <s v="2380084879"/>
    <s v="8380140105"/>
    <n v="1095709"/>
    <x v="28"/>
    <s v="000000100000016952"/>
    <x v="4"/>
    <n v="100"/>
    <n v="2.5"/>
    <n v="9250"/>
    <n v="3500"/>
    <n v="921500"/>
    <n v="925000"/>
    <s v="LT 973 FD"/>
    <s v="MR FON ELVICE"/>
    <s v="671373064"/>
    <s v="1095709"/>
    <x v="0"/>
    <x v="1"/>
    <x v="0"/>
    <x v="4"/>
    <x v="0"/>
    <x v="0"/>
  </r>
  <r>
    <x v="4"/>
    <x v="4"/>
    <x v="4"/>
    <s v="1380058052"/>
    <s v="9490039971"/>
    <s v="2380084879"/>
    <s v="8380140105"/>
    <n v="1095709"/>
    <x v="28"/>
    <s v="000000100000015724"/>
    <x v="1"/>
    <n v="200"/>
    <n v="10"/>
    <n v="19000"/>
    <n v="14000"/>
    <n v="3786000"/>
    <n v="3800000"/>
    <s v="LT 973 FD"/>
    <s v="MR FON ELVICE"/>
    <s v="671373064"/>
    <s v="1095709"/>
    <x v="0"/>
    <x v="0"/>
    <x v="0"/>
    <x v="4"/>
    <x v="0"/>
    <x v="0"/>
  </r>
  <r>
    <x v="1"/>
    <x v="1"/>
    <x v="4"/>
    <s v="1380058050"/>
    <s v="9490039989"/>
    <s v="2380084877"/>
    <s v="8380140108"/>
    <n v="1099132"/>
    <x v="22"/>
    <s v="000000100000015723"/>
    <x v="2"/>
    <n v="150"/>
    <n v="7.5"/>
    <n v="18300"/>
    <n v="10500"/>
    <n v="2734500"/>
    <n v="2745000"/>
    <s v="LT 103 KN"/>
    <s v="MR TADON VOKENG MARTIN"/>
    <s v="678347038"/>
    <s v="SALES TO KEMGNE ROBERT"/>
    <x v="0"/>
    <x v="0"/>
    <x v="0"/>
    <x v="4"/>
    <x v="0"/>
    <x v="0"/>
  </r>
  <r>
    <x v="1"/>
    <x v="1"/>
    <x v="4"/>
    <s v="1380058050"/>
    <s v="9490039989"/>
    <s v="2380084877"/>
    <s v="8380140108"/>
    <n v="1099132"/>
    <x v="22"/>
    <s v="000000100000015724"/>
    <x v="1"/>
    <n v="60"/>
    <n v="3"/>
    <n v="19000"/>
    <n v="4200"/>
    <n v="1135800"/>
    <n v="1140000"/>
    <s v="LT 103 KN"/>
    <s v="MR TADON VOKENG MARTIN"/>
    <s v="678347038"/>
    <s v="SALES TO KEMGNE ROBERT"/>
    <x v="0"/>
    <x v="0"/>
    <x v="0"/>
    <x v="4"/>
    <x v="0"/>
    <x v="0"/>
  </r>
  <r>
    <x v="1"/>
    <x v="1"/>
    <x v="4"/>
    <s v="1380058050"/>
    <s v="9490039989"/>
    <s v="2380084877"/>
    <s v="8380140108"/>
    <n v="1099132"/>
    <x v="22"/>
    <s v="000000100000015721"/>
    <x v="3"/>
    <n v="50"/>
    <n v="2.5"/>
    <n v="18500"/>
    <n v="3500"/>
    <n v="921500"/>
    <n v="925000"/>
    <s v="LT 103 KN"/>
    <s v="MR TADON VOKENG MARTIN"/>
    <s v="678347038"/>
    <s v="SALES TO KEMGNE ROBERT"/>
    <x v="0"/>
    <x v="1"/>
    <x v="0"/>
    <x v="4"/>
    <x v="0"/>
    <x v="0"/>
  </r>
  <r>
    <x v="6"/>
    <x v="5"/>
    <x v="4"/>
    <s v="1380058061"/>
    <s v="9490039993"/>
    <s v="2380084888"/>
    <s v="8380140119"/>
    <n v="1064215"/>
    <x v="13"/>
    <s v="000000100000015721"/>
    <x v="3"/>
    <n v="200"/>
    <n v="10"/>
    <n v="18000"/>
    <n v="14000"/>
    <n v="3586000"/>
    <n v="3600000"/>
    <s v="LTTR 205 AS"/>
    <s v="MR OUSSOUMANOU"/>
    <s v="695912060"/>
    <s v=""/>
    <x v="0"/>
    <x v="1"/>
    <x v="0"/>
    <x v="4"/>
    <x v="0"/>
    <x v="0"/>
  </r>
  <r>
    <x v="6"/>
    <x v="5"/>
    <x v="4"/>
    <s v="1380058061"/>
    <s v="9490039993"/>
    <s v="2380084888"/>
    <s v="8380140119"/>
    <n v="1064215"/>
    <x v="13"/>
    <s v="000000100000016952"/>
    <x v="4"/>
    <n v="400"/>
    <n v="10"/>
    <n v="9000"/>
    <n v="14000"/>
    <n v="3586000"/>
    <n v="3600000"/>
    <s v="LTTR 205 AS"/>
    <s v="MR OUSSOUMANOU"/>
    <s v="695912060"/>
    <s v=""/>
    <x v="0"/>
    <x v="1"/>
    <x v="0"/>
    <x v="4"/>
    <x v="0"/>
    <x v="0"/>
  </r>
  <r>
    <x v="6"/>
    <x v="5"/>
    <x v="4"/>
    <s v="1380058061"/>
    <s v="9490039993"/>
    <s v="2380084888"/>
    <s v="8380140119"/>
    <n v="1064215"/>
    <x v="13"/>
    <s v="000000100000016408"/>
    <x v="5"/>
    <n v="1900"/>
    <n v="9.5"/>
    <n v="1850"/>
    <n v="13300"/>
    <n v="3501700"/>
    <n v="3515000"/>
    <s v="LTTR 205 AS"/>
    <s v="MR OUSSOUMANOU"/>
    <s v="695912060"/>
    <s v=""/>
    <x v="0"/>
    <x v="1"/>
    <x v="0"/>
    <x v="4"/>
    <x v="0"/>
    <x v="0"/>
  </r>
  <r>
    <x v="6"/>
    <x v="5"/>
    <x v="4"/>
    <s v="1380058061"/>
    <s v="9490039993"/>
    <s v="2380084888"/>
    <s v="8380140119"/>
    <n v="1064215"/>
    <x v="13"/>
    <s v="000000100000015723"/>
    <x v="2"/>
    <n v="40"/>
    <n v="2"/>
    <n v="18000"/>
    <n v="2800"/>
    <n v="717200"/>
    <n v="720000"/>
    <s v="LTTR 205 AS"/>
    <s v="MR OUSSOUMANOU"/>
    <s v="695912060"/>
    <s v=""/>
    <x v="0"/>
    <x v="0"/>
    <x v="0"/>
    <x v="4"/>
    <x v="0"/>
    <x v="0"/>
  </r>
  <r>
    <x v="8"/>
    <x v="5"/>
    <x v="4"/>
    <s v="1380058062"/>
    <s v="9490039991"/>
    <s v="2380084889"/>
    <s v="8380140120"/>
    <n v="1101958"/>
    <x v="35"/>
    <s v="000000100000015723"/>
    <x v="2"/>
    <n v="400"/>
    <n v="20"/>
    <n v="17750"/>
    <n v="139216"/>
    <n v="6960784"/>
    <n v="7100000"/>
    <s v="LTTR 379 AS"/>
    <s v="MR MELAFA ERIC TARTEH"/>
    <s v="671719518"/>
    <s v="SALES TO DAOUDA BOBBO"/>
    <x v="0"/>
    <x v="0"/>
    <x v="0"/>
    <x v="4"/>
    <x v="0"/>
    <x v="0"/>
  </r>
  <r>
    <x v="8"/>
    <x v="5"/>
    <x v="4"/>
    <s v="1380058062"/>
    <s v="9490039991"/>
    <s v="2380084889"/>
    <s v="8380140120"/>
    <n v="1101958"/>
    <x v="35"/>
    <s v="000000100000016408"/>
    <x v="5"/>
    <n v="2000"/>
    <n v="10"/>
    <n v="1850"/>
    <n v="72549"/>
    <n v="3627451"/>
    <n v="3700000"/>
    <s v="LTTR 379 AS"/>
    <s v="MR MELAFA ERIC TARTEH"/>
    <s v="671719518"/>
    <s v="SALES TO DAOUDA BOBBO"/>
    <x v="0"/>
    <x v="1"/>
    <x v="0"/>
    <x v="4"/>
    <x v="0"/>
    <x v="0"/>
  </r>
  <r>
    <x v="5"/>
    <x v="3"/>
    <x v="4"/>
    <s v="1380057870"/>
    <s v="9490039997"/>
    <s v="2380084551"/>
    <s v="8380140135"/>
    <n v="1062483"/>
    <x v="7"/>
    <s v="000000100000015723"/>
    <x v="2"/>
    <n v="300"/>
    <n v="15"/>
    <n v="17250"/>
    <n v="21000"/>
    <n v="5154000"/>
    <n v="5175000"/>
    <s v="LT 079 KN"/>
    <s v="mr ngoho germain"/>
    <s v="650775178"/>
    <s v="SALES TO CENTRALE MODERNE"/>
    <x v="0"/>
    <x v="0"/>
    <x v="0"/>
    <x v="4"/>
    <x v="0"/>
    <x v="0"/>
  </r>
  <r>
    <x v="7"/>
    <x v="5"/>
    <x v="4"/>
    <s v="1380058068"/>
    <s v="9490039988"/>
    <s v="2380084895"/>
    <s v="8380140142"/>
    <n v="1048967"/>
    <x v="21"/>
    <s v="000000100000015724"/>
    <x v="1"/>
    <n v="580"/>
    <n v="29"/>
    <n v="18500"/>
    <n v="0"/>
    <n v="10730000"/>
    <n v="10730000"/>
    <s v="ADTR 382 AB"/>
    <s v="MR MOHAMADOU AWALOU"/>
    <s v="699122834"/>
    <s v=""/>
    <x v="0"/>
    <x v="0"/>
    <x v="0"/>
    <x v="4"/>
    <x v="0"/>
    <x v="0"/>
  </r>
  <r>
    <x v="1"/>
    <x v="1"/>
    <x v="4"/>
    <s v="1380058071"/>
    <s v="9490039996"/>
    <s v="2380084898"/>
    <s v="8380140144"/>
    <n v="1047470"/>
    <x v="8"/>
    <s v="000000100000015723"/>
    <x v="2"/>
    <n v="245"/>
    <n v="12.25"/>
    <n v="18300"/>
    <n v="17150"/>
    <n v="4466350"/>
    <n v="4483500"/>
    <s v="LT 197 HV"/>
    <s v="MR DEUYI KEMGANG DUMEL"/>
    <s v="678347038"/>
    <s v=""/>
    <x v="0"/>
    <x v="0"/>
    <x v="0"/>
    <x v="4"/>
    <x v="0"/>
    <x v="0"/>
  </r>
  <r>
    <x v="1"/>
    <x v="1"/>
    <x v="5"/>
    <s v="1380058009"/>
    <s v="9490040000"/>
    <s v="2380084796"/>
    <s v="8380140068"/>
    <n v="1085226"/>
    <x v="11"/>
    <s v="000000100000015737"/>
    <x v="0"/>
    <n v="150"/>
    <n v="6"/>
    <n v="2000"/>
    <n v="5882"/>
    <n v="294118"/>
    <n v="300000"/>
    <s v="LT 605 FO"/>
    <s v="MR ARREY CHARLES EGBE"/>
    <s v="674562221"/>
    <s v="100000015737"/>
    <x v="0"/>
    <x v="0"/>
    <x v="0"/>
    <x v="5"/>
    <x v="0"/>
    <x v="0"/>
  </r>
  <r>
    <x v="2"/>
    <x v="2"/>
    <x v="5"/>
    <s v="1380058044"/>
    <s v="9490039999"/>
    <s v="2380084869"/>
    <s v="8380140097"/>
    <n v="1067392"/>
    <x v="2"/>
    <s v="000000100000015737"/>
    <x v="0"/>
    <n v="325"/>
    <n v="13"/>
    <n v="2000"/>
    <n v="12745"/>
    <n v="637255"/>
    <n v="650000"/>
    <s v="LT 090 JU"/>
    <s v="NOUME ARNOLD"/>
    <s v="682 76 62 73"/>
    <s v="1400005452"/>
    <x v="0"/>
    <x v="0"/>
    <x v="0"/>
    <x v="5"/>
    <x v="0"/>
    <x v="0"/>
  </r>
  <r>
    <x v="8"/>
    <x v="6"/>
    <x v="5"/>
    <s v="1380058025"/>
    <s v="9490040003"/>
    <s v="2380084828"/>
    <s v="8380140121"/>
    <n v="1048185"/>
    <x v="24"/>
    <s v="000000100000015737"/>
    <x v="0"/>
    <n v="575"/>
    <n v="23"/>
    <n v="2000"/>
    <n v="22549"/>
    <n v="1127451"/>
    <n v="1150000"/>
    <s v="LT 201 IA"/>
    <s v="IBRAHIM UMARU"/>
    <s v="670 87 42 46"/>
    <s v="1400005425"/>
    <x v="0"/>
    <x v="0"/>
    <x v="0"/>
    <x v="5"/>
    <x v="0"/>
    <x v="0"/>
  </r>
  <r>
    <x v="3"/>
    <x v="3"/>
    <x v="5"/>
    <s v="1380058057"/>
    <s v="9490039998"/>
    <s v="2380084884"/>
    <s v="8380140122"/>
    <n v="1026465"/>
    <x v="39"/>
    <s v="000000100000015737"/>
    <x v="0"/>
    <n v="575"/>
    <n v="23"/>
    <n v="2000"/>
    <n v="22549"/>
    <n v="1127451"/>
    <n v="1150000"/>
    <s v="OU 091 AY"/>
    <s v="SAAKHOU APPOLINAUIRE"/>
    <s v="679 25 46 61"/>
    <s v="1400005461"/>
    <x v="0"/>
    <x v="0"/>
    <x v="0"/>
    <x v="5"/>
    <x v="0"/>
    <x v="0"/>
  </r>
  <r>
    <x v="5"/>
    <x v="3"/>
    <x v="5"/>
    <s v="1380058046"/>
    <s v="9490040007"/>
    <s v="2380084873"/>
    <s v="8380140125"/>
    <n v="1062483"/>
    <x v="7"/>
    <s v="000000100000015723"/>
    <x v="2"/>
    <n v="600"/>
    <n v="30"/>
    <n v="17750"/>
    <n v="42000"/>
    <n v="10608000"/>
    <n v="10650000"/>
    <s v="LTTR 162 AL"/>
    <s v="SOBZE CHIEGUE"/>
    <s v="678 46 98 03"/>
    <s v=""/>
    <x v="0"/>
    <x v="0"/>
    <x v="0"/>
    <x v="5"/>
    <x v="0"/>
    <x v="0"/>
  </r>
  <r>
    <x v="5"/>
    <x v="3"/>
    <x v="5"/>
    <s v="1380058046"/>
    <s v="9490040008"/>
    <s v="2380084873"/>
    <s v="8380140126"/>
    <n v="1062483"/>
    <x v="7"/>
    <s v="000000100000015723"/>
    <x v="2"/>
    <n v="600"/>
    <n v="30"/>
    <n v="17750"/>
    <n v="42000"/>
    <n v="10608000"/>
    <n v="10650000"/>
    <s v="CETR 100 AD"/>
    <s v="MALI URBAIN"/>
    <s v="691 651 123"/>
    <s v=""/>
    <x v="0"/>
    <x v="0"/>
    <x v="0"/>
    <x v="5"/>
    <x v="0"/>
    <x v="0"/>
  </r>
  <r>
    <x v="5"/>
    <x v="3"/>
    <x v="5"/>
    <s v="1380058046"/>
    <s v="9490040009"/>
    <s v="2380084873"/>
    <s v="8380140127"/>
    <n v="1062483"/>
    <x v="7"/>
    <s v="000000100000015723"/>
    <x v="2"/>
    <n v="600"/>
    <n v="30"/>
    <n v="17750"/>
    <n v="42000"/>
    <n v="10608000"/>
    <n v="10650000"/>
    <s v="LTTR 750 AD"/>
    <s v="MOUMI RAYA"/>
    <s v="677 79 26 28"/>
    <s v=""/>
    <x v="0"/>
    <x v="0"/>
    <x v="0"/>
    <x v="5"/>
    <x v="0"/>
    <x v="0"/>
  </r>
  <r>
    <x v="5"/>
    <x v="3"/>
    <x v="5"/>
    <s v="1380058046"/>
    <s v="9490040011"/>
    <s v="2380084873"/>
    <s v="8380140128"/>
    <n v="1062483"/>
    <x v="7"/>
    <s v="000000100000015723"/>
    <x v="2"/>
    <n v="600"/>
    <n v="30"/>
    <n v="17750"/>
    <n v="42000"/>
    <n v="10608000"/>
    <n v="10650000"/>
    <s v="CETR 716 AC"/>
    <s v="TEFOUET JEAN REMY"/>
    <s v="677 43 86 18"/>
    <s v=""/>
    <x v="0"/>
    <x v="0"/>
    <x v="0"/>
    <x v="5"/>
    <x v="0"/>
    <x v="0"/>
  </r>
  <r>
    <x v="3"/>
    <x v="3"/>
    <x v="5"/>
    <s v="1380058070"/>
    <s v="9490040010"/>
    <s v="2380084897"/>
    <s v="8380140140"/>
    <n v="1026465"/>
    <x v="39"/>
    <s v="000000100000015723"/>
    <x v="2"/>
    <n v="600"/>
    <n v="30"/>
    <n v="18700"/>
    <n v="42000"/>
    <n v="11178000"/>
    <n v="11220000"/>
    <s v="LTTR 657 AQ"/>
    <s v="MUHAMADU ADAMU"/>
    <s v="671 81 58 16"/>
    <s v=""/>
    <x v="0"/>
    <x v="0"/>
    <x v="0"/>
    <x v="5"/>
    <x v="0"/>
    <x v="0"/>
  </r>
  <r>
    <x v="0"/>
    <x v="0"/>
    <x v="5"/>
    <s v="1380058066"/>
    <s v="9490040004"/>
    <s v="2380084893"/>
    <s v="8380140141"/>
    <n v="1095733"/>
    <x v="23"/>
    <s v="000000100000015737"/>
    <x v="0"/>
    <n v="675"/>
    <n v="27"/>
    <n v="2000"/>
    <n v="26471"/>
    <n v="1323529"/>
    <n v="1350000"/>
    <s v="CE 716 IH"/>
    <s v="DALISU VERNYUY"/>
    <s v="670 29 48 76"/>
    <s v="1400005478"/>
    <x v="0"/>
    <x v="0"/>
    <x v="0"/>
    <x v="5"/>
    <x v="0"/>
    <x v="0"/>
  </r>
  <r>
    <x v="4"/>
    <x v="4"/>
    <x v="5"/>
    <s v="1380058073"/>
    <s v="9490040001"/>
    <s v="2380084900"/>
    <s v="8380140143"/>
    <n v="1095709"/>
    <x v="28"/>
    <s v="000000100000015723"/>
    <x v="2"/>
    <n v="350"/>
    <n v="17.5"/>
    <n v="18300"/>
    <n v="24500"/>
    <n v="6380500"/>
    <n v="6405000"/>
    <s v="LT 973 FD"/>
    <s v="FON ELVICE ALIH"/>
    <s v="671 37 30 64"/>
    <s v="1095709"/>
    <x v="0"/>
    <x v="0"/>
    <x v="0"/>
    <x v="5"/>
    <x v="0"/>
    <x v="0"/>
  </r>
  <r>
    <x v="1"/>
    <x v="1"/>
    <x v="5"/>
    <s v="1380058024"/>
    <s v="9490040016"/>
    <s v="2380084827"/>
    <s v="8380140145"/>
    <n v="1076068"/>
    <x v="40"/>
    <s v="000000100000015737"/>
    <x v="0"/>
    <n v="200"/>
    <n v="8"/>
    <n v="2000"/>
    <n v="7843"/>
    <n v="392157"/>
    <n v="400000"/>
    <s v="LT 605 FO"/>
    <s v="ARREY CHARLES"/>
    <s v="674 56 22 21"/>
    <s v="1400005423"/>
    <x v="0"/>
    <x v="0"/>
    <x v="0"/>
    <x v="5"/>
    <x v="0"/>
    <x v="0"/>
  </r>
  <r>
    <x v="3"/>
    <x v="3"/>
    <x v="5"/>
    <s v="1380058074"/>
    <s v="9490040002"/>
    <s v="2380084901"/>
    <s v="8380140146"/>
    <n v="1033402"/>
    <x v="41"/>
    <s v="000000100000015723"/>
    <x v="2"/>
    <n v="600"/>
    <n v="30"/>
    <n v="18700"/>
    <n v="42000"/>
    <n v="11178000"/>
    <n v="11220000"/>
    <s v="LTTR 079 AQ"/>
    <s v="LITIKA BANYE"/>
    <s v="677 31 60 11"/>
    <s v="SALES TO TETUSKOUE"/>
    <x v="0"/>
    <x v="0"/>
    <x v="0"/>
    <x v="5"/>
    <x v="0"/>
    <x v="0"/>
  </r>
  <r>
    <x v="3"/>
    <x v="3"/>
    <x v="5"/>
    <s v="1380058069"/>
    <s v="9490040015"/>
    <s v="2380084896"/>
    <s v="8380140151"/>
    <n v="1034106"/>
    <x v="42"/>
    <s v="000000100000015723"/>
    <x v="2"/>
    <n v="600"/>
    <n v="30"/>
    <n v="18700"/>
    <n v="0"/>
    <n v="11220000"/>
    <n v="11220000"/>
    <s v="LTTR 372 AT"/>
    <s v="ONANA SIMON"/>
    <s v="656 31 28 90"/>
    <s v=""/>
    <x v="0"/>
    <x v="0"/>
    <x v="0"/>
    <x v="5"/>
    <x v="0"/>
    <x v="0"/>
  </r>
  <r>
    <x v="4"/>
    <x v="4"/>
    <x v="5"/>
    <s v="1380058026"/>
    <s v="9490040017"/>
    <s v="2380084829"/>
    <s v="8380140164"/>
    <n v="1095709"/>
    <x v="28"/>
    <s v="000000100000015737"/>
    <x v="0"/>
    <n v="575"/>
    <n v="23"/>
    <n v="2000"/>
    <n v="22549"/>
    <n v="1127451"/>
    <n v="1150000"/>
    <s v="CH 46 20 49"/>
    <s v="NGUGUEA TSEBOU"/>
    <s v="670 32 04 26"/>
    <s v="1400005434"/>
    <x v="0"/>
    <x v="0"/>
    <x v="0"/>
    <x v="5"/>
    <x v="0"/>
    <x v="0"/>
  </r>
  <r>
    <x v="8"/>
    <x v="6"/>
    <x v="5"/>
    <s v="1380058076"/>
    <s v="9490040013"/>
    <s v="2380084903"/>
    <s v="8380140165"/>
    <n v="1062965"/>
    <x v="43"/>
    <s v="000000100000016952"/>
    <x v="4"/>
    <n v="480"/>
    <n v="12"/>
    <n v="8750"/>
    <n v="16800"/>
    <n v="4183200"/>
    <n v="4200000"/>
    <s v="ESTR 719 AA"/>
    <s v="MOHAMADOU BASSIROU"/>
    <s v="655 96 92 38"/>
    <s v="1062965"/>
    <x v="0"/>
    <x v="1"/>
    <x v="0"/>
    <x v="5"/>
    <x v="0"/>
    <x v="0"/>
  </r>
  <r>
    <x v="8"/>
    <x v="6"/>
    <x v="5"/>
    <s v="1380058076"/>
    <s v="9490040013"/>
    <s v="2380084903"/>
    <s v="8380140165"/>
    <n v="1062965"/>
    <x v="43"/>
    <s v="000000100000015723"/>
    <x v="2"/>
    <n v="420"/>
    <n v="21"/>
    <n v="17500"/>
    <n v="29400"/>
    <n v="7320600"/>
    <n v="7350000"/>
    <s v="ESTR 719 AA"/>
    <s v="MOHAMADOU BASSIROU"/>
    <s v="655 96 92 38"/>
    <s v="1062965"/>
    <x v="0"/>
    <x v="0"/>
    <x v="0"/>
    <x v="5"/>
    <x v="0"/>
    <x v="0"/>
  </r>
  <r>
    <x v="5"/>
    <x v="3"/>
    <x v="5"/>
    <s v="1380058079"/>
    <s v="9490040012"/>
    <s v="2380084907"/>
    <s v="8380140172"/>
    <n v="1062483"/>
    <x v="7"/>
    <s v="000000100000015723"/>
    <x v="2"/>
    <n v="200"/>
    <n v="10"/>
    <n v="17250"/>
    <n v="14000"/>
    <n v="3436000"/>
    <n v="3450000"/>
    <s v="LT 103 KN"/>
    <s v="TADONVOKENG MARTIN"/>
    <s v="678 34 70 38"/>
    <s v="SALES TO CENTRALE MODERN"/>
    <x v="0"/>
    <x v="0"/>
    <x v="0"/>
    <x v="5"/>
    <x v="0"/>
    <x v="0"/>
  </r>
  <r>
    <x v="5"/>
    <x v="3"/>
    <x v="5"/>
    <s v="1380058079"/>
    <s v="9490040006"/>
    <s v="2380084907"/>
    <s v="8380140173"/>
    <n v="1062483"/>
    <x v="7"/>
    <s v="000000100000015723"/>
    <x v="2"/>
    <n v="300"/>
    <n v="15"/>
    <n v="17250"/>
    <n v="21000"/>
    <n v="5154000"/>
    <n v="5175000"/>
    <s v="LT 780 IA"/>
    <s v="CHIA BLAISE"/>
    <s v="653 42 49 99"/>
    <s v="SALES TO CENTRALE MODERN"/>
    <x v="0"/>
    <x v="0"/>
    <x v="0"/>
    <x v="5"/>
    <x v="0"/>
    <x v="0"/>
  </r>
  <r>
    <x v="5"/>
    <x v="3"/>
    <x v="5"/>
    <s v="1380058079"/>
    <s v="9490040005"/>
    <s v="2380084907"/>
    <s v="8380140176"/>
    <n v="1062483"/>
    <x v="7"/>
    <s v="000000100000015723"/>
    <x v="2"/>
    <n v="300"/>
    <n v="15"/>
    <n v="17250"/>
    <n v="21000"/>
    <n v="5154000"/>
    <n v="5175000"/>
    <s v="LT 079 KN"/>
    <s v="NGOHO GERMAIN"/>
    <s v="650 77 51 78"/>
    <s v="SALES TO CENTRALE MODERN"/>
    <x v="0"/>
    <x v="0"/>
    <x v="0"/>
    <x v="5"/>
    <x v="0"/>
    <x v="0"/>
  </r>
  <r>
    <x v="1"/>
    <x v="1"/>
    <x v="5"/>
    <s v="1380058075"/>
    <s v="9490040014"/>
    <s v="2380084902"/>
    <s v="8380140185"/>
    <n v="1064793"/>
    <x v="44"/>
    <s v="000000100000015724"/>
    <x v="1"/>
    <n v="100"/>
    <n v="5"/>
    <n v="19000"/>
    <n v="7000"/>
    <n v="1893000"/>
    <n v="1900000"/>
    <s v="LT 103 KN"/>
    <s v="TADONVOKENG MARTIN"/>
    <s v="678 34 70 38"/>
    <s v=""/>
    <x v="0"/>
    <x v="0"/>
    <x v="0"/>
    <x v="5"/>
    <x v="0"/>
    <x v="0"/>
  </r>
  <r>
    <x v="7"/>
    <x v="5"/>
    <x v="6"/>
    <s v="1380057852"/>
    <s v="9490040040"/>
    <s v="2380084533"/>
    <s v="8380139689"/>
    <n v="1064215"/>
    <x v="13"/>
    <s v="000000100000016408"/>
    <x v="5"/>
    <n v="1500"/>
    <n v="7.5"/>
    <n v="1800"/>
    <n v="10500"/>
    <n v="2689500"/>
    <n v="2700000"/>
    <s v="LTTR 842 AN"/>
    <s v="MR BALIKILE IKWELE BIENVENU"/>
    <s v="694896884"/>
    <s v=""/>
    <x v="0"/>
    <x v="1"/>
    <x v="0"/>
    <x v="6"/>
    <x v="0"/>
    <x v="0"/>
  </r>
  <r>
    <x v="7"/>
    <x v="5"/>
    <x v="6"/>
    <s v="1380057852"/>
    <s v="9490040040"/>
    <s v="2380084533"/>
    <s v="8380139689"/>
    <n v="1064215"/>
    <x v="13"/>
    <s v="000000100000015723"/>
    <x v="2"/>
    <n v="400"/>
    <n v="20"/>
    <n v="17250"/>
    <n v="28000"/>
    <n v="6872000"/>
    <n v="6900000"/>
    <s v="LTTR 842 AN"/>
    <s v="MR BALIKILE IKWELE BIENVENU"/>
    <s v="694896884"/>
    <s v=""/>
    <x v="0"/>
    <x v="0"/>
    <x v="0"/>
    <x v="6"/>
    <x v="0"/>
    <x v="0"/>
  </r>
  <r>
    <x v="7"/>
    <x v="5"/>
    <x v="6"/>
    <s v="1380057852"/>
    <s v="9490040040"/>
    <s v="2380084533"/>
    <s v="8380139689"/>
    <n v="1064215"/>
    <x v="13"/>
    <s v="000000100000016952"/>
    <x v="4"/>
    <n v="100"/>
    <n v="2.5"/>
    <n v="8625"/>
    <n v="3500"/>
    <n v="859000"/>
    <n v="862500"/>
    <s v="LTTR 842 AN"/>
    <s v="MR BALIKILE IKWELE BIENVENU"/>
    <s v="694896884"/>
    <s v=""/>
    <x v="0"/>
    <x v="1"/>
    <x v="0"/>
    <x v="6"/>
    <x v="0"/>
    <x v="0"/>
  </r>
  <r>
    <x v="1"/>
    <x v="1"/>
    <x v="6"/>
    <s v="1380057968"/>
    <s v="9490040019"/>
    <s v="2380084724"/>
    <s v="8380139955"/>
    <n v="1028475"/>
    <x v="25"/>
    <s v="000000100000015737"/>
    <x v="0"/>
    <n v="500"/>
    <n v="20"/>
    <n v="2000"/>
    <n v="19608"/>
    <n v="980392"/>
    <n v="1000000"/>
    <s v="OU 508  AX"/>
    <s v="TIMENE  RENE"/>
    <s v="677727753"/>
    <s v="1400005339"/>
    <x v="0"/>
    <x v="0"/>
    <x v="0"/>
    <x v="6"/>
    <x v="0"/>
    <x v="0"/>
  </r>
  <r>
    <x v="1"/>
    <x v="1"/>
    <x v="6"/>
    <s v="1380057548"/>
    <s v="9490040020"/>
    <s v="2380084019"/>
    <s v="8380139955"/>
    <n v="1028475"/>
    <x v="25"/>
    <s v="000000100000015737"/>
    <x v="0"/>
    <n v="75"/>
    <n v="3"/>
    <n v="2000"/>
    <n v="2941"/>
    <n v="147059"/>
    <n v="150000"/>
    <s v="OU 508  AX"/>
    <s v="TIMENE  RENE"/>
    <s v="677727753"/>
    <s v="1400004751"/>
    <x v="0"/>
    <x v="0"/>
    <x v="0"/>
    <x v="6"/>
    <x v="0"/>
    <x v="0"/>
  </r>
  <r>
    <x v="0"/>
    <x v="0"/>
    <x v="6"/>
    <s v="1380058027"/>
    <s v="9490040029"/>
    <s v="2380084830"/>
    <s v="8380140089"/>
    <n v="1026501"/>
    <x v="10"/>
    <s v="000000100000015737"/>
    <x v="0"/>
    <n v="500"/>
    <n v="20"/>
    <n v="2000"/>
    <n v="19608"/>
    <n v="980392"/>
    <n v="1000000"/>
    <s v="CE  716  IH"/>
    <s v="DALISU  VERNYUY"/>
    <s v="670294876"/>
    <s v="1400005433"/>
    <x v="0"/>
    <x v="0"/>
    <x v="0"/>
    <x v="6"/>
    <x v="0"/>
    <x v="0"/>
  </r>
  <r>
    <x v="0"/>
    <x v="0"/>
    <x v="6"/>
    <s v="1380058072"/>
    <s v="9490040036"/>
    <s v="2380084899"/>
    <s v="8380140156"/>
    <n v="1095733"/>
    <x v="23"/>
    <s v="000000100000015723"/>
    <x v="2"/>
    <n v="40"/>
    <n v="2"/>
    <n v="18300"/>
    <n v="2800"/>
    <n v="729200"/>
    <n v="732000"/>
    <s v="OU 954 AV"/>
    <s v="MR TATCHAGO FOHOM JULIO"/>
    <s v="674194798"/>
    <s v="1095233"/>
    <x v="0"/>
    <x v="0"/>
    <x v="0"/>
    <x v="6"/>
    <x v="0"/>
    <x v="0"/>
  </r>
  <r>
    <x v="5"/>
    <x v="3"/>
    <x v="6"/>
    <s v="1380058079"/>
    <s v="9490040027"/>
    <s v="2380084907"/>
    <s v="8380140174"/>
    <n v="1062483"/>
    <x v="7"/>
    <s v="000000100000015723"/>
    <x v="2"/>
    <n v="300"/>
    <n v="15"/>
    <n v="17250"/>
    <n v="21000"/>
    <n v="5154000"/>
    <n v="5175000"/>
    <s v="LT  103  KN"/>
    <s v="TADON  VOKENG  MARTIN"/>
    <s v="678347038"/>
    <s v="SALES TO CENTRALE MODERN"/>
    <x v="0"/>
    <x v="0"/>
    <x v="0"/>
    <x v="6"/>
    <x v="0"/>
    <x v="0"/>
  </r>
  <r>
    <x v="5"/>
    <x v="3"/>
    <x v="6"/>
    <s v="1380058079"/>
    <s v="9490040021"/>
    <s v="2380084907"/>
    <s v="8380140177"/>
    <n v="1062483"/>
    <x v="7"/>
    <s v="000000100000015723"/>
    <x v="2"/>
    <n v="200"/>
    <n v="10"/>
    <n v="17250"/>
    <n v="14000"/>
    <n v="3436000"/>
    <n v="3450000"/>
    <s v="LT 197 HV"/>
    <s v="DEUYI KEMGANG"/>
    <s v="678347038"/>
    <s v="SALES TO CENTRALE MODERN"/>
    <x v="0"/>
    <x v="0"/>
    <x v="0"/>
    <x v="6"/>
    <x v="0"/>
    <x v="0"/>
  </r>
  <r>
    <x v="5"/>
    <x v="3"/>
    <x v="6"/>
    <s v="1380058079"/>
    <s v="9490040022"/>
    <s v="2380084907"/>
    <s v="8380140178"/>
    <n v="1062483"/>
    <x v="7"/>
    <s v="000000100000015723"/>
    <x v="2"/>
    <n v="300"/>
    <n v="15"/>
    <n v="17250"/>
    <n v="21000"/>
    <n v="5154000"/>
    <n v="5175000"/>
    <s v="LT 079  KN"/>
    <s v="NGOHO GERMAIN"/>
    <s v="650775178"/>
    <s v="SALES TO CENTRALE MODERN"/>
    <x v="0"/>
    <x v="0"/>
    <x v="0"/>
    <x v="6"/>
    <x v="0"/>
    <x v="0"/>
  </r>
  <r>
    <x v="5"/>
    <x v="3"/>
    <x v="6"/>
    <s v="1380058079"/>
    <s v="9490040026"/>
    <s v="2380084907"/>
    <s v="8380140179"/>
    <n v="1062483"/>
    <x v="7"/>
    <s v="000000100000015723"/>
    <x v="2"/>
    <n v="300"/>
    <n v="15"/>
    <n v="17250"/>
    <n v="21000"/>
    <n v="5154000"/>
    <n v="5175000"/>
    <s v="LT  780  AI"/>
    <s v="BLAISE  CHIA  KWANGA"/>
    <s v="653424999"/>
    <s v="SALES TO CENTRALE MODERN"/>
    <x v="0"/>
    <x v="0"/>
    <x v="0"/>
    <x v="6"/>
    <x v="0"/>
    <x v="0"/>
  </r>
  <r>
    <x v="5"/>
    <x v="3"/>
    <x v="6"/>
    <s v="1380058079"/>
    <s v="9490040030"/>
    <s v="2380084907"/>
    <s v="8380140180"/>
    <n v="1062483"/>
    <x v="7"/>
    <s v="000000100000015723"/>
    <x v="2"/>
    <n v="400"/>
    <n v="20"/>
    <n v="17250"/>
    <n v="28000"/>
    <n v="6872000"/>
    <n v="6900000"/>
    <s v="CE  347  IA"/>
    <s v="NGAGOP  PHILIBERT"/>
    <s v="677733520"/>
    <s v="SALES TO CENTRALE MODERN"/>
    <x v="0"/>
    <x v="0"/>
    <x v="0"/>
    <x v="6"/>
    <x v="0"/>
    <x v="0"/>
  </r>
  <r>
    <x v="5"/>
    <x v="3"/>
    <x v="6"/>
    <s v="1380058079"/>
    <s v="9490040024"/>
    <s v="2380084907"/>
    <s v="8380140181"/>
    <n v="1062483"/>
    <x v="7"/>
    <s v="000000100000015723"/>
    <x v="2"/>
    <n v="200"/>
    <n v="10"/>
    <n v="17250"/>
    <n v="14000"/>
    <n v="3436000"/>
    <n v="3450000"/>
    <s v="LT  605  JS"/>
    <s v="FOTUE  ZEFACK"/>
    <s v="678899123"/>
    <s v="SALES TO CENTRALE MODERN"/>
    <x v="0"/>
    <x v="0"/>
    <x v="0"/>
    <x v="6"/>
    <x v="0"/>
    <x v="0"/>
  </r>
  <r>
    <x v="1"/>
    <x v="1"/>
    <x v="6"/>
    <s v="1380058075"/>
    <s v="9490040023"/>
    <s v="2380084902"/>
    <s v="8380140186"/>
    <n v="1064793"/>
    <x v="44"/>
    <s v="000000100000015723"/>
    <x v="2"/>
    <n v="50"/>
    <n v="2.5"/>
    <n v="18300"/>
    <n v="3500"/>
    <n v="911500"/>
    <n v="915000"/>
    <s v="LT 605  JS"/>
    <s v="FOTUE ZEFACK BERTRAND"/>
    <s v="678899123"/>
    <s v=""/>
    <x v="0"/>
    <x v="0"/>
    <x v="0"/>
    <x v="6"/>
    <x v="0"/>
    <x v="0"/>
  </r>
  <r>
    <x v="1"/>
    <x v="1"/>
    <x v="6"/>
    <s v="1380058075"/>
    <s v="9490040023"/>
    <s v="2380084902"/>
    <s v="8380140186"/>
    <n v="1064793"/>
    <x v="44"/>
    <s v="000000100000015724"/>
    <x v="1"/>
    <n v="20"/>
    <n v="1"/>
    <n v="19000"/>
    <n v="1400"/>
    <n v="378600"/>
    <n v="380000"/>
    <s v="LT 605  JS"/>
    <s v="FOTUE ZEFACK BERTRAND"/>
    <s v="678899123"/>
    <s v=""/>
    <x v="0"/>
    <x v="0"/>
    <x v="0"/>
    <x v="6"/>
    <x v="0"/>
    <x v="0"/>
  </r>
  <r>
    <x v="7"/>
    <x v="5"/>
    <x v="6"/>
    <s v="1380058081"/>
    <s v="9490040032"/>
    <s v="2380084908"/>
    <s v="8380140187"/>
    <n v="1048967"/>
    <x v="21"/>
    <s v="000000100000015737"/>
    <x v="0"/>
    <n v="400"/>
    <n v="16"/>
    <n v="2000"/>
    <n v="15686"/>
    <n v="784314"/>
    <n v="800000"/>
    <s v="NW  920  BH"/>
    <s v="ERIC  DOCTA"/>
    <s v="677812848"/>
    <s v="Cash 274572 of 04.06.2021"/>
    <x v="0"/>
    <x v="0"/>
    <x v="0"/>
    <x v="6"/>
    <x v="0"/>
    <x v="0"/>
  </r>
  <r>
    <x v="1"/>
    <x v="1"/>
    <x v="6"/>
    <s v="1380058077"/>
    <s v="9490040035"/>
    <s v="2380084904"/>
    <s v="8380140188"/>
    <n v="1085226"/>
    <x v="11"/>
    <s v="000000100000015723"/>
    <x v="2"/>
    <n v="25"/>
    <n v="1.25"/>
    <n v="18300"/>
    <n v="0"/>
    <n v="457500"/>
    <n v="457500"/>
    <s v="LT 039 HI"/>
    <s v="MR TIAMENI CHARLIE"/>
    <s v="699327845"/>
    <s v=""/>
    <x v="0"/>
    <x v="0"/>
    <x v="0"/>
    <x v="6"/>
    <x v="0"/>
    <x v="0"/>
  </r>
  <r>
    <x v="5"/>
    <x v="3"/>
    <x v="6"/>
    <s v="1380058082"/>
    <s v="9490040018"/>
    <s v="2380084909"/>
    <s v="8380140189"/>
    <n v="1062483"/>
    <x v="7"/>
    <s v="000000100000015737"/>
    <x v="0"/>
    <n v="350"/>
    <n v="14"/>
    <n v="2000"/>
    <n v="13725"/>
    <n v="686275"/>
    <n v="700000"/>
    <s v="LT 194  KA"/>
    <s v=""/>
    <s v="meli nganga emmanuel"/>
    <s v=""/>
    <x v="0"/>
    <x v="0"/>
    <x v="0"/>
    <x v="6"/>
    <x v="0"/>
    <x v="0"/>
  </r>
  <r>
    <x v="5"/>
    <x v="3"/>
    <x v="6"/>
    <s v="1380058082"/>
    <s v="9490040025"/>
    <s v="2380084909"/>
    <s v="8380140190"/>
    <n v="1062483"/>
    <x v="7"/>
    <s v="000000100000015737"/>
    <x v="0"/>
    <n v="575"/>
    <n v="23"/>
    <n v="2000"/>
    <n v="22549"/>
    <n v="1127451"/>
    <n v="1150000"/>
    <s v="LT 945  JL"/>
    <s v="FOPA  DJEUTA  BERNARD"/>
    <s v="674227712"/>
    <s v=""/>
    <x v="0"/>
    <x v="0"/>
    <x v="0"/>
    <x v="6"/>
    <x v="0"/>
    <x v="0"/>
  </r>
  <r>
    <x v="6"/>
    <x v="2"/>
    <x v="6"/>
    <s v="1380058053"/>
    <s v="9490040048"/>
    <s v="2380084880"/>
    <s v="8380140192"/>
    <n v="1062482"/>
    <x v="14"/>
    <s v="000000100000015737"/>
    <x v="0"/>
    <n v="600"/>
    <n v="24"/>
    <n v="2000"/>
    <n v="23529"/>
    <n v="1176471"/>
    <n v="1200000"/>
    <s v="CE 886 JN"/>
    <s v="MR TCHOTCHOUA PONG MAURICE"/>
    <s v="677693947"/>
    <s v="1400005471"/>
    <x v="0"/>
    <x v="0"/>
    <x v="0"/>
    <x v="6"/>
    <x v="0"/>
    <x v="0"/>
  </r>
  <r>
    <x v="4"/>
    <x v="4"/>
    <x v="6"/>
    <s v="1380058086"/>
    <s v="9490040028"/>
    <s v="2380084912"/>
    <s v="8380140195"/>
    <n v="1037061"/>
    <x v="5"/>
    <s v="000000100000015723"/>
    <x v="2"/>
    <n v="120"/>
    <n v="6"/>
    <n v="17700"/>
    <n v="0"/>
    <n v="2124000"/>
    <n v="2124000"/>
    <s v="LT  948  IZ"/>
    <s v="NGANDO GABEL  MICHEL"/>
    <s v="678798042"/>
    <s v=""/>
    <x v="0"/>
    <x v="0"/>
    <x v="0"/>
    <x v="6"/>
    <x v="0"/>
    <x v="0"/>
  </r>
  <r>
    <x v="1"/>
    <x v="1"/>
    <x v="6"/>
    <s v="1380058087"/>
    <s v="9490040044"/>
    <s v="2380084913"/>
    <s v="8380140196"/>
    <n v="1028221"/>
    <x v="45"/>
    <s v="000000100000015721"/>
    <x v="3"/>
    <n v="300"/>
    <n v="15"/>
    <n v="18500"/>
    <n v="21000"/>
    <n v="5529000"/>
    <n v="5550000"/>
    <s v="LT 780 AI"/>
    <s v="MR BLAISE CHIA KWANGA"/>
    <s v="653423999"/>
    <s v=""/>
    <x v="0"/>
    <x v="1"/>
    <x v="0"/>
    <x v="6"/>
    <x v="0"/>
    <x v="0"/>
  </r>
  <r>
    <x v="1"/>
    <x v="1"/>
    <x v="6"/>
    <s v="1380058089"/>
    <s v="9490040031"/>
    <s v="2380084915"/>
    <s v="8380140198"/>
    <n v="1075994"/>
    <x v="1"/>
    <s v="000000100000015721"/>
    <x v="3"/>
    <n v="75"/>
    <n v="3.75"/>
    <n v="18500"/>
    <n v="5250"/>
    <n v="1382250"/>
    <n v="1387500"/>
    <s v="CE  684  KC"/>
    <s v="TSAYEM  MIRIAM OSCAR"/>
    <s v="677526295"/>
    <s v=""/>
    <x v="0"/>
    <x v="1"/>
    <x v="0"/>
    <x v="6"/>
    <x v="0"/>
    <x v="0"/>
  </r>
  <r>
    <x v="1"/>
    <x v="1"/>
    <x v="6"/>
    <s v="1380058089"/>
    <s v="9490040031"/>
    <s v="2380084915"/>
    <s v="8380140198"/>
    <n v="1075994"/>
    <x v="1"/>
    <s v="000000100000016952"/>
    <x v="4"/>
    <n v="100"/>
    <n v="2.5"/>
    <n v="9250"/>
    <n v="3500"/>
    <n v="921500"/>
    <n v="925000"/>
    <s v="CE  684  KC"/>
    <s v="TSAYEM  MIRIAM OSCAR"/>
    <s v="677526295"/>
    <s v=""/>
    <x v="0"/>
    <x v="1"/>
    <x v="0"/>
    <x v="6"/>
    <x v="0"/>
    <x v="0"/>
  </r>
  <r>
    <x v="1"/>
    <x v="1"/>
    <x v="6"/>
    <s v="1380058089"/>
    <s v="9490040031"/>
    <s v="2380084915"/>
    <s v="8380140198"/>
    <n v="1075994"/>
    <x v="1"/>
    <s v="000000100000015723"/>
    <x v="2"/>
    <n v="275"/>
    <n v="13.75"/>
    <n v="18300"/>
    <n v="19250"/>
    <n v="5013250"/>
    <n v="5032500"/>
    <s v="CE  684  KC"/>
    <s v="TSAYEM  MIRIAM OSCAR"/>
    <s v="677526295"/>
    <s v=""/>
    <x v="0"/>
    <x v="0"/>
    <x v="0"/>
    <x v="6"/>
    <x v="0"/>
    <x v="0"/>
  </r>
  <r>
    <x v="1"/>
    <x v="1"/>
    <x v="6"/>
    <s v="1380058088"/>
    <s v="9490040033"/>
    <s v="2380084914"/>
    <s v="8380140199"/>
    <n v="1041827"/>
    <x v="46"/>
    <s v="000000100000015723"/>
    <x v="2"/>
    <n v="300"/>
    <n v="15"/>
    <n v="18300"/>
    <n v="21000"/>
    <n v="5469000"/>
    <n v="5490000"/>
    <s v="CE  712  HS"/>
    <s v="LEUMENI  KAMDE  PAUL"/>
    <s v="677978898"/>
    <s v=""/>
    <x v="0"/>
    <x v="0"/>
    <x v="0"/>
    <x v="6"/>
    <x v="0"/>
    <x v="0"/>
  </r>
  <r>
    <x v="6"/>
    <x v="2"/>
    <x v="6"/>
    <s v="1380058093"/>
    <s v="9490040045"/>
    <s v="2380084926"/>
    <s v="8380140201"/>
    <n v="1028186"/>
    <x v="47"/>
    <s v="000000100000015737"/>
    <x v="0"/>
    <n v="250"/>
    <n v="10"/>
    <n v="2000"/>
    <n v="9804"/>
    <n v="490196"/>
    <n v="500000"/>
    <s v="LT 090 JU"/>
    <s v="MR NOUME ARNOLD"/>
    <s v="682766273"/>
    <s v="1400005513"/>
    <x v="0"/>
    <x v="0"/>
    <x v="0"/>
    <x v="6"/>
    <x v="0"/>
    <x v="0"/>
  </r>
  <r>
    <x v="6"/>
    <x v="2"/>
    <x v="6"/>
    <s v="1380058093"/>
    <s v="9490040034"/>
    <s v="2380084926"/>
    <s v="8380140202"/>
    <n v="1028186"/>
    <x v="47"/>
    <s v="000000100000015737"/>
    <x v="0"/>
    <n v="225"/>
    <n v="9"/>
    <n v="2000"/>
    <n v="8824"/>
    <n v="441176"/>
    <n v="450000"/>
    <s v="LT 194 KA"/>
    <s v="MR MELI NGANGA EMMANUEL"/>
    <s v="680112810"/>
    <s v="1400005513"/>
    <x v="0"/>
    <x v="0"/>
    <x v="0"/>
    <x v="6"/>
    <x v="0"/>
    <x v="0"/>
  </r>
  <r>
    <x v="3"/>
    <x v="3"/>
    <x v="6"/>
    <s v="1380058103"/>
    <s v="9490040038"/>
    <s v="2380084961"/>
    <s v="8380140218"/>
    <n v="1026465"/>
    <x v="39"/>
    <s v="000000100000015721"/>
    <x v="3"/>
    <n v="50"/>
    <n v="2.5"/>
    <n v="18700"/>
    <n v="3500"/>
    <n v="931500"/>
    <n v="935000"/>
    <s v="LTTR 160 AL"/>
    <s v="MR TCHOUNACK ANGELBERT"/>
    <s v="679956470"/>
    <s v=""/>
    <x v="0"/>
    <x v="1"/>
    <x v="0"/>
    <x v="6"/>
    <x v="0"/>
    <x v="0"/>
  </r>
  <r>
    <x v="3"/>
    <x v="3"/>
    <x v="6"/>
    <s v="1380058103"/>
    <s v="9490040038"/>
    <s v="2380084961"/>
    <s v="8380140218"/>
    <n v="1026465"/>
    <x v="39"/>
    <s v="000000100000015723"/>
    <x v="2"/>
    <n v="550"/>
    <n v="27.5"/>
    <n v="18700"/>
    <n v="38500"/>
    <n v="10246500"/>
    <n v="10285000"/>
    <s v="LTTR 160 AL"/>
    <s v="MR TCHOUNACK ANGELBERT"/>
    <s v="679956470"/>
    <s v=""/>
    <x v="0"/>
    <x v="0"/>
    <x v="0"/>
    <x v="6"/>
    <x v="0"/>
    <x v="0"/>
  </r>
  <r>
    <x v="3"/>
    <x v="3"/>
    <x v="6"/>
    <s v="1380058103"/>
    <s v="9490040037"/>
    <s v="2380084961"/>
    <s v="8380140219"/>
    <n v="1026465"/>
    <x v="39"/>
    <s v="000000100000015723"/>
    <x v="2"/>
    <n v="600"/>
    <n v="30"/>
    <n v="18700"/>
    <n v="42000"/>
    <n v="11178000"/>
    <n v="11220000"/>
    <s v="LTTR 006 AQ"/>
    <s v="MR BESSALA SIMEON"/>
    <s v="694455933"/>
    <s v=""/>
    <x v="0"/>
    <x v="0"/>
    <x v="0"/>
    <x v="6"/>
    <x v="0"/>
    <x v="0"/>
  </r>
  <r>
    <x v="1"/>
    <x v="1"/>
    <x v="6"/>
    <s v="1380058104"/>
    <s v="9490040046"/>
    <s v="2380084962"/>
    <s v="8380140221"/>
    <n v="1047470"/>
    <x v="8"/>
    <s v="000000100000016952"/>
    <x v="4"/>
    <n v="10"/>
    <n v="0.25"/>
    <n v="9250"/>
    <n v="350"/>
    <n v="92150"/>
    <n v="92500"/>
    <s v="LT  103 KN"/>
    <s v="MR TADON VOKENG MARTIN"/>
    <s v="678347038"/>
    <s v=""/>
    <x v="0"/>
    <x v="1"/>
    <x v="0"/>
    <x v="6"/>
    <x v="0"/>
    <x v="0"/>
  </r>
  <r>
    <x v="1"/>
    <x v="1"/>
    <x v="6"/>
    <s v="1380058104"/>
    <s v="9490040046"/>
    <s v="2380084962"/>
    <s v="8380140221"/>
    <n v="1047470"/>
    <x v="8"/>
    <s v="000000100000016408"/>
    <x v="5"/>
    <n v="50"/>
    <n v="0.25"/>
    <n v="1900"/>
    <n v="350"/>
    <n v="94650"/>
    <n v="95000"/>
    <s v="LT  103 KN"/>
    <s v="MR TADON VOKENG MARTIN"/>
    <s v="678347038"/>
    <s v=""/>
    <x v="0"/>
    <x v="1"/>
    <x v="0"/>
    <x v="6"/>
    <x v="0"/>
    <x v="0"/>
  </r>
  <r>
    <x v="1"/>
    <x v="1"/>
    <x v="6"/>
    <s v="1380058104"/>
    <s v="9490040046"/>
    <s v="2380084962"/>
    <s v="8380140221"/>
    <n v="1047470"/>
    <x v="8"/>
    <s v="000000100000015723"/>
    <x v="2"/>
    <n v="200"/>
    <n v="10"/>
    <n v="18300"/>
    <n v="14000"/>
    <n v="3646000"/>
    <n v="3660000"/>
    <s v="LT  103 KN"/>
    <s v="MR TADON VOKENG MARTIN"/>
    <s v="678347038"/>
    <s v=""/>
    <x v="0"/>
    <x v="0"/>
    <x v="0"/>
    <x v="6"/>
    <x v="0"/>
    <x v="0"/>
  </r>
  <r>
    <x v="1"/>
    <x v="1"/>
    <x v="6"/>
    <s v="1380058108"/>
    <s v="9490040042"/>
    <s v="2380084967"/>
    <s v="8380140234"/>
    <n v="1056089"/>
    <x v="27"/>
    <s v="000000100000015723"/>
    <x v="2"/>
    <n v="300"/>
    <n v="15"/>
    <n v="18300"/>
    <n v="0"/>
    <n v="5490000"/>
    <n v="5490000"/>
    <s v="LT 079 KN"/>
    <s v="MR NGOHO GERMAIN"/>
    <s v="650775178"/>
    <s v=""/>
    <x v="0"/>
    <x v="0"/>
    <x v="0"/>
    <x v="6"/>
    <x v="0"/>
    <x v="0"/>
  </r>
  <r>
    <x v="5"/>
    <x v="3"/>
    <x v="6"/>
    <s v="1380058046"/>
    <s v="9490040039"/>
    <s v="2380084873"/>
    <s v="8380140236"/>
    <n v="1062483"/>
    <x v="7"/>
    <s v="000000100000015723"/>
    <x v="2"/>
    <n v="600"/>
    <n v="30"/>
    <n v="17750"/>
    <n v="42000"/>
    <n v="10608000"/>
    <n v="10650000"/>
    <s v="LTTR 253 AK"/>
    <s v="MR NJINU WILSON"/>
    <s v="676244330"/>
    <s v=""/>
    <x v="0"/>
    <x v="0"/>
    <x v="0"/>
    <x v="6"/>
    <x v="0"/>
    <x v="0"/>
  </r>
  <r>
    <x v="5"/>
    <x v="3"/>
    <x v="6"/>
    <s v="1380058046"/>
    <s v="9490040049"/>
    <s v="2380084873"/>
    <s v="8380140237"/>
    <n v="1062483"/>
    <x v="7"/>
    <s v="000000100000015723"/>
    <x v="2"/>
    <n v="600"/>
    <n v="30"/>
    <n v="17750"/>
    <n v="42000"/>
    <n v="10608000"/>
    <n v="10650000"/>
    <s v="LTTR 874 AL"/>
    <s v="MR MBONING TATANG RENE"/>
    <s v="677283426"/>
    <s v=""/>
    <x v="0"/>
    <x v="0"/>
    <x v="0"/>
    <x v="6"/>
    <x v="0"/>
    <x v="0"/>
  </r>
  <r>
    <x v="2"/>
    <x v="2"/>
    <x v="6"/>
    <s v="1380058110"/>
    <s v="9490040041"/>
    <s v="2380084969"/>
    <s v="8380140241"/>
    <n v="1062481"/>
    <x v="6"/>
    <s v="000000100000015723"/>
    <x v="2"/>
    <n v="620"/>
    <n v="31"/>
    <n v="17250"/>
    <n v="43400"/>
    <n v="10651600"/>
    <n v="10695000"/>
    <s v="LTTR 110 AN"/>
    <s v="MR MOHAMADOU SUNUSI"/>
    <s v="672533484"/>
    <s v="SALES TO MOUSSA HISSEINI"/>
    <x v="0"/>
    <x v="0"/>
    <x v="0"/>
    <x v="6"/>
    <x v="0"/>
    <x v="0"/>
  </r>
  <r>
    <x v="2"/>
    <x v="2"/>
    <x v="6"/>
    <s v="1380058110"/>
    <s v="9490040041"/>
    <s v="2380084969"/>
    <s v="8380140242"/>
    <n v="1062481"/>
    <x v="6"/>
    <s v="000000100000015723"/>
    <x v="2"/>
    <n v="540"/>
    <n v="27"/>
    <n v="17250"/>
    <n v="37800"/>
    <n v="9277200"/>
    <n v="9315000"/>
    <s v="LTTR 575 AP"/>
    <s v="MR YAYA MOUSSA"/>
    <s v="693454340"/>
    <s v="SALES TO MOUSSA HISSEINI"/>
    <x v="0"/>
    <x v="0"/>
    <x v="0"/>
    <x v="6"/>
    <x v="0"/>
    <x v="0"/>
  </r>
  <r>
    <x v="2"/>
    <x v="2"/>
    <x v="6"/>
    <s v="1380058110"/>
    <s v="9490040041"/>
    <s v="2380084969"/>
    <s v="8380140242"/>
    <n v="1062481"/>
    <x v="6"/>
    <s v="000000100000016408"/>
    <x v="5"/>
    <n v="1000"/>
    <n v="5"/>
    <n v="1725"/>
    <n v="7000"/>
    <n v="1718000"/>
    <n v="1725000"/>
    <s v="LTTR 575 AP"/>
    <s v="MR YAYA MOUSSA"/>
    <s v="693454340"/>
    <s v="SALES TO MOUSSA HISSEINI"/>
    <x v="0"/>
    <x v="1"/>
    <x v="0"/>
    <x v="6"/>
    <x v="0"/>
    <x v="0"/>
  </r>
  <r>
    <x v="0"/>
    <x v="0"/>
    <x v="6"/>
    <s v="1380058112"/>
    <s v="9490040043"/>
    <s v="2380084972"/>
    <s v="8380140250"/>
    <n v="1095733"/>
    <x v="23"/>
    <s v="000000100000015723"/>
    <x v="2"/>
    <n v="360"/>
    <n v="18"/>
    <n v="18300"/>
    <n v="25200"/>
    <n v="6562800"/>
    <n v="6588000"/>
    <s v="OU 954 AV"/>
    <s v="MR TATCHAGO FOHOM JULIO"/>
    <s v="674194798"/>
    <s v="1095733"/>
    <x v="0"/>
    <x v="0"/>
    <x v="0"/>
    <x v="6"/>
    <x v="0"/>
    <x v="0"/>
  </r>
  <r>
    <x v="1"/>
    <x v="1"/>
    <x v="6"/>
    <s v="1380058113"/>
    <s v="9490040047"/>
    <s v="2380084973"/>
    <s v="8380140256"/>
    <n v="1099132"/>
    <x v="22"/>
    <s v="000000100000015721"/>
    <x v="3"/>
    <n v="80"/>
    <n v="4"/>
    <n v="18500"/>
    <n v="5600"/>
    <n v="1474400"/>
    <n v="1480000"/>
    <s v="LT 197 HV"/>
    <s v="MR DEUYI KAMGANG DUMEL"/>
    <s v="677904649"/>
    <s v=""/>
    <x v="0"/>
    <x v="1"/>
    <x v="0"/>
    <x v="6"/>
    <x v="0"/>
    <x v="0"/>
  </r>
  <r>
    <x v="1"/>
    <x v="1"/>
    <x v="6"/>
    <s v="1380058113"/>
    <s v="9490040047"/>
    <s v="2380084973"/>
    <s v="8380140256"/>
    <n v="1099132"/>
    <x v="22"/>
    <s v="000000100000016952"/>
    <x v="4"/>
    <n v="50"/>
    <n v="1.25"/>
    <n v="9250"/>
    <n v="1750"/>
    <n v="460750"/>
    <n v="462500"/>
    <s v="LT 197 HV"/>
    <s v="MR DEUYI KAMGANG DUMEL"/>
    <s v="677904649"/>
    <s v=""/>
    <x v="0"/>
    <x v="1"/>
    <x v="0"/>
    <x v="6"/>
    <x v="0"/>
    <x v="0"/>
  </r>
  <r>
    <x v="1"/>
    <x v="1"/>
    <x v="6"/>
    <s v="1380058113"/>
    <s v="9490040047"/>
    <s v="2380084973"/>
    <s v="8380140256"/>
    <n v="1099132"/>
    <x v="22"/>
    <s v="000000100000016408"/>
    <x v="5"/>
    <n v="200"/>
    <n v="1"/>
    <n v="1900"/>
    <n v="1400"/>
    <n v="378600"/>
    <n v="380000"/>
    <s v="LT 197 HV"/>
    <s v="MR DEUYI KAMGANG DUMEL"/>
    <s v="677904649"/>
    <s v=""/>
    <x v="0"/>
    <x v="1"/>
    <x v="0"/>
    <x v="6"/>
    <x v="0"/>
    <x v="0"/>
  </r>
  <r>
    <x v="1"/>
    <x v="1"/>
    <x v="6"/>
    <s v="1380058113"/>
    <s v="9490040047"/>
    <s v="2380084973"/>
    <s v="8380140256"/>
    <n v="1099132"/>
    <x v="22"/>
    <s v="000000100000015723"/>
    <x v="2"/>
    <n v="100"/>
    <n v="5"/>
    <n v="18300"/>
    <n v="7000"/>
    <n v="1823000"/>
    <n v="1830000"/>
    <s v="LT 197 HV"/>
    <s v="MR DEUYI KAMGANG DUMEL"/>
    <s v="677904649"/>
    <s v=""/>
    <x v="0"/>
    <x v="0"/>
    <x v="0"/>
    <x v="6"/>
    <x v="0"/>
    <x v="0"/>
  </r>
  <r>
    <x v="1"/>
    <x v="1"/>
    <x v="6"/>
    <s v="1380058113"/>
    <s v="9490040047"/>
    <s v="2380084973"/>
    <s v="8380140256"/>
    <n v="1099132"/>
    <x v="22"/>
    <s v="000000100000015724"/>
    <x v="1"/>
    <n v="50"/>
    <n v="2.5"/>
    <n v="19000"/>
    <n v="3500"/>
    <n v="946500"/>
    <n v="950000"/>
    <s v="LT 197 HV"/>
    <s v="MR DEUYI KAMGANG DUMEL"/>
    <s v="677904649"/>
    <s v=""/>
    <x v="0"/>
    <x v="0"/>
    <x v="0"/>
    <x v="6"/>
    <x v="0"/>
    <x v="0"/>
  </r>
  <r>
    <x v="7"/>
    <x v="5"/>
    <x v="6"/>
    <s v="1380058114"/>
    <s v="9490040050"/>
    <s v="2380084974"/>
    <s v="8380140278"/>
    <n v="1045372"/>
    <x v="48"/>
    <s v="000000100000016952"/>
    <x v="4"/>
    <n v="200"/>
    <n v="5"/>
    <n v="8750"/>
    <n v="7000"/>
    <n v="1743000"/>
    <n v="1750000"/>
    <s v="LTTR 595 AH"/>
    <s v="MR ABOUBAKAR IDRISSOU"/>
    <s v="676430197"/>
    <s v=""/>
    <x v="0"/>
    <x v="1"/>
    <x v="0"/>
    <x v="6"/>
    <x v="0"/>
    <x v="0"/>
  </r>
  <r>
    <x v="7"/>
    <x v="5"/>
    <x v="6"/>
    <s v="1380058114"/>
    <s v="9490040050"/>
    <s v="2380084974"/>
    <s v="8380140278"/>
    <n v="1045372"/>
    <x v="48"/>
    <s v="000000100000016408"/>
    <x v="5"/>
    <n v="1000"/>
    <n v="5"/>
    <n v="1750"/>
    <n v="7000"/>
    <n v="1743000"/>
    <n v="1750000"/>
    <s v="LTTR 595 AH"/>
    <s v="MR ABOUBAKAR IDRISSOU"/>
    <s v="676430197"/>
    <s v=""/>
    <x v="0"/>
    <x v="1"/>
    <x v="0"/>
    <x v="6"/>
    <x v="0"/>
    <x v="0"/>
  </r>
  <r>
    <x v="7"/>
    <x v="5"/>
    <x v="6"/>
    <s v="1380058114"/>
    <s v="9490040050"/>
    <s v="2380084974"/>
    <s v="8380140278"/>
    <n v="1045372"/>
    <x v="48"/>
    <s v="000000100000015723"/>
    <x v="2"/>
    <n v="372"/>
    <n v="18.600000000000001"/>
    <n v="17500"/>
    <n v="26040"/>
    <n v="6483960"/>
    <n v="6510000"/>
    <s v="LTTR 595 AH"/>
    <s v="MR ABOUBAKAR IDRISSOU"/>
    <s v="676430197"/>
    <s v=""/>
    <x v="0"/>
    <x v="0"/>
    <x v="0"/>
    <x v="6"/>
    <x v="0"/>
    <x v="0"/>
  </r>
  <r>
    <x v="6"/>
    <x v="7"/>
    <x v="7"/>
    <s v="1380058020"/>
    <s v="9490040059"/>
    <s v="2380084813"/>
    <s v="8380140072"/>
    <n v="1062730"/>
    <x v="49"/>
    <s v="000000100000015721"/>
    <x v="3"/>
    <n v="150"/>
    <n v="7.5"/>
    <n v="18000"/>
    <n v="10500"/>
    <n v="2689500"/>
    <n v="2700000"/>
    <s v="LTTR 794 AQ"/>
    <s v="ISSA ALHADJI"/>
    <s v="696 66 82 26"/>
    <s v=""/>
    <x v="0"/>
    <x v="1"/>
    <x v="0"/>
    <x v="7"/>
    <x v="0"/>
    <x v="0"/>
  </r>
  <r>
    <x v="6"/>
    <x v="7"/>
    <x v="7"/>
    <s v="1380058020"/>
    <s v="9490040059"/>
    <s v="2380084813"/>
    <s v="8380140072"/>
    <n v="1062730"/>
    <x v="49"/>
    <s v="000000100000016952"/>
    <x v="4"/>
    <n v="300"/>
    <n v="7.5"/>
    <n v="9000"/>
    <n v="10500"/>
    <n v="2689500"/>
    <n v="2700000"/>
    <s v="LTTR 794 AQ"/>
    <s v="ISSA ALHADJI"/>
    <s v="696 66 82 26"/>
    <s v=""/>
    <x v="0"/>
    <x v="1"/>
    <x v="0"/>
    <x v="7"/>
    <x v="0"/>
    <x v="0"/>
  </r>
  <r>
    <x v="6"/>
    <x v="7"/>
    <x v="7"/>
    <s v="1380058020"/>
    <s v="9490040059"/>
    <s v="2380084813"/>
    <s v="8380140072"/>
    <n v="1062730"/>
    <x v="49"/>
    <s v="000000100000015723"/>
    <x v="2"/>
    <n v="340"/>
    <n v="17"/>
    <n v="18000"/>
    <n v="23800"/>
    <n v="6096200"/>
    <n v="6120000"/>
    <s v="LTTR 794 AQ"/>
    <s v="ISSA ALHADJI"/>
    <s v="696 66 82 26"/>
    <s v=""/>
    <x v="0"/>
    <x v="0"/>
    <x v="0"/>
    <x v="7"/>
    <x v="0"/>
    <x v="0"/>
  </r>
  <r>
    <x v="1"/>
    <x v="1"/>
    <x v="7"/>
    <s v="1380057974"/>
    <s v="9490040068"/>
    <s v="2380084730"/>
    <s v="8380140090"/>
    <n v="1085226"/>
    <x v="11"/>
    <s v="000000100000015723"/>
    <x v="2"/>
    <n v="25"/>
    <n v="1.25"/>
    <n v="18300"/>
    <n v="0"/>
    <n v="457500"/>
    <n v="457500"/>
    <s v="LT 039 IH"/>
    <s v="TIAMENI CHARLIE"/>
    <s v="699 32 78 45"/>
    <s v=""/>
    <x v="0"/>
    <x v="0"/>
    <x v="0"/>
    <x v="7"/>
    <x v="0"/>
    <x v="0"/>
  </r>
  <r>
    <x v="3"/>
    <x v="3"/>
    <x v="7"/>
    <s v="1380058054"/>
    <s v="9490040055"/>
    <s v="2380084881"/>
    <s v="8380140147"/>
    <n v="1103937"/>
    <x v="50"/>
    <s v="000000100000015737"/>
    <x v="0"/>
    <n v="450"/>
    <n v="18"/>
    <n v="2000"/>
    <n v="17647"/>
    <n v="882353"/>
    <n v="900000"/>
    <s v="CE 347   IA"/>
    <s v="NGAGOP PHILIBERT"/>
    <s v="677733520"/>
    <s v="1400005455"/>
    <x v="0"/>
    <x v="0"/>
    <x v="0"/>
    <x v="7"/>
    <x v="0"/>
    <x v="0"/>
  </r>
  <r>
    <x v="1"/>
    <x v="1"/>
    <x v="7"/>
    <s v="1380058080"/>
    <s v="9490040052"/>
    <s v="2380084906"/>
    <s v="8380140167"/>
    <n v="1047470"/>
    <x v="8"/>
    <s v="000000100000015737"/>
    <x v="0"/>
    <n v="575"/>
    <n v="23"/>
    <n v="2000"/>
    <n v="22549"/>
    <n v="1127451"/>
    <n v="1150000"/>
    <s v="NW  034  BI"/>
    <s v="DOUNGUE  TIAYA  ERNEST"/>
    <s v="670230695"/>
    <s v="Cash 276129 of 06.06.2021"/>
    <x v="0"/>
    <x v="0"/>
    <x v="0"/>
    <x v="7"/>
    <x v="0"/>
    <x v="0"/>
  </r>
  <r>
    <x v="5"/>
    <x v="3"/>
    <x v="7"/>
    <s v="1380058079"/>
    <s v="9490040058"/>
    <s v="2380084907"/>
    <s v="8380140194"/>
    <n v="1062483"/>
    <x v="7"/>
    <s v="000000100000015723"/>
    <x v="2"/>
    <n v="200"/>
    <n v="10"/>
    <n v="17250"/>
    <n v="14000"/>
    <n v="3436000"/>
    <n v="3450000"/>
    <s v="LT 197 HV"/>
    <s v="DEUYI KAMGANG"/>
    <s v="678 34 70 38"/>
    <s v="SALES TO CENTRALE MODERN"/>
    <x v="0"/>
    <x v="0"/>
    <x v="0"/>
    <x v="7"/>
    <x v="0"/>
    <x v="0"/>
  </r>
  <r>
    <x v="1"/>
    <x v="1"/>
    <x v="7"/>
    <s v="1380058087"/>
    <s v="9490040051"/>
    <s v="2380084913"/>
    <s v="8380140197"/>
    <n v="1028221"/>
    <x v="45"/>
    <s v="000000100000015721"/>
    <x v="3"/>
    <n v="150"/>
    <n v="7.5"/>
    <n v="18500"/>
    <n v="10500"/>
    <n v="2764500"/>
    <n v="2775000"/>
    <s v="LT 605 JS"/>
    <s v="MR FOTEU ZEFACK"/>
    <s v="678899123"/>
    <s v=""/>
    <x v="0"/>
    <x v="1"/>
    <x v="0"/>
    <x v="7"/>
    <x v="0"/>
    <x v="0"/>
  </r>
  <r>
    <x v="1"/>
    <x v="1"/>
    <x v="7"/>
    <s v="1380058087"/>
    <s v="9490040051"/>
    <s v="2380084913"/>
    <s v="8380140197"/>
    <n v="1028221"/>
    <x v="45"/>
    <s v="000000100000016952"/>
    <x v="4"/>
    <n v="300"/>
    <n v="7.5"/>
    <n v="9250"/>
    <n v="10500"/>
    <n v="2764500"/>
    <n v="2775000"/>
    <s v="LT 605 JS"/>
    <s v="MR FOTEU ZEFACK"/>
    <s v="678899123"/>
    <s v=""/>
    <x v="0"/>
    <x v="1"/>
    <x v="0"/>
    <x v="7"/>
    <x v="0"/>
    <x v="0"/>
  </r>
  <r>
    <x v="1"/>
    <x v="1"/>
    <x v="7"/>
    <s v="1380058109"/>
    <s v="9490040057"/>
    <s v="2380084968"/>
    <s v="8380140230"/>
    <n v="1047470"/>
    <x v="8"/>
    <s v="000000100000015723"/>
    <x v="2"/>
    <n v="25"/>
    <n v="1.25"/>
    <n v="18300"/>
    <n v="1750"/>
    <n v="455750"/>
    <n v="457500"/>
    <s v="LT 197 HV"/>
    <s v="DEUYI KAMGANG"/>
    <s v="678 34 70 38"/>
    <s v=""/>
    <x v="0"/>
    <x v="0"/>
    <x v="0"/>
    <x v="7"/>
    <x v="0"/>
    <x v="0"/>
  </r>
  <r>
    <x v="0"/>
    <x v="0"/>
    <x v="7"/>
    <s v="1380058002"/>
    <s v="9490040053"/>
    <s v="2380084788"/>
    <s v="8380140239"/>
    <n v="1030024"/>
    <x v="51"/>
    <s v="000000100000015737"/>
    <x v="0"/>
    <n v="350"/>
    <n v="14"/>
    <n v="2000"/>
    <n v="13725"/>
    <n v="686275"/>
    <n v="700000"/>
    <s v="LT  239  KM"/>
    <s v="KEMZE  SONFO  ERIC"/>
    <s v="653606021"/>
    <s v="1400005411"/>
    <x v="0"/>
    <x v="0"/>
    <x v="0"/>
    <x v="7"/>
    <x v="0"/>
    <x v="0"/>
  </r>
  <r>
    <x v="3"/>
    <x v="3"/>
    <x v="7"/>
    <s v="1380057531"/>
    <s v="9490040074"/>
    <s v="2380083983"/>
    <s v="8380140244"/>
    <n v="1034106"/>
    <x v="42"/>
    <s v="000000100000015737"/>
    <x v="0"/>
    <n v="150"/>
    <n v="6"/>
    <n v="2000"/>
    <n v="5882"/>
    <n v="294118"/>
    <n v="300000"/>
    <s v="AD 502 AI"/>
    <s v="SULEI BAKARI"/>
    <s v="676 50 44 66"/>
    <s v="1400004351"/>
    <x v="0"/>
    <x v="0"/>
    <x v="0"/>
    <x v="7"/>
    <x v="0"/>
    <x v="0"/>
  </r>
  <r>
    <x v="3"/>
    <x v="8"/>
    <x v="7"/>
    <s v="1380057533"/>
    <s v="9490040054"/>
    <s v="2380083987"/>
    <s v="8380140254"/>
    <n v="1104752"/>
    <x v="52"/>
    <s v="000000100000015737"/>
    <x v="0"/>
    <n v="550"/>
    <n v="22"/>
    <n v="2400"/>
    <n v="25882"/>
    <n v="1294118"/>
    <n v="1320000"/>
    <s v="LT  070  IG"/>
    <s v="NOUBOSSE AUGUSTE  PARFAIT"/>
    <s v="693672884"/>
    <s v="1400004720/4801"/>
    <x v="0"/>
    <x v="0"/>
    <x v="0"/>
    <x v="7"/>
    <x v="0"/>
    <x v="0"/>
  </r>
  <r>
    <x v="1"/>
    <x v="1"/>
    <x v="7"/>
    <s v="1380057938"/>
    <s v="9490040056"/>
    <s v="2380084670"/>
    <s v="8380140260"/>
    <n v="1034417"/>
    <x v="12"/>
    <s v="000000100000015737"/>
    <x v="0"/>
    <n v="250"/>
    <n v="10"/>
    <n v="2000"/>
    <n v="9804"/>
    <n v="490196"/>
    <n v="500000"/>
    <s v="OU  977 AO"/>
    <s v="TCHOFFO  NDE  BRUNO"/>
    <s v="653768310"/>
    <s v="1400005287/5289/5294/5295"/>
    <x v="0"/>
    <x v="0"/>
    <x v="0"/>
    <x v="7"/>
    <x v="0"/>
    <x v="0"/>
  </r>
  <r>
    <x v="2"/>
    <x v="2"/>
    <x v="7"/>
    <s v="1380058110"/>
    <s v="9490040064"/>
    <s v="2380084969"/>
    <s v="8380140279"/>
    <n v="1062481"/>
    <x v="6"/>
    <s v="000000100000019446"/>
    <x v="7"/>
    <n v="640"/>
    <n v="32"/>
    <n v="16750"/>
    <n v="44800"/>
    <n v="10675200"/>
    <n v="10720000"/>
    <s v="LTTR 210 AS"/>
    <s v="MOHAMADOU SUNUSI"/>
    <s v="655 51 66 95"/>
    <s v="SALES TO MOUSSA HISSEINI"/>
    <x v="0"/>
    <x v="1"/>
    <x v="1"/>
    <x v="7"/>
    <x v="0"/>
    <x v="0"/>
  </r>
  <r>
    <x v="5"/>
    <x v="3"/>
    <x v="7"/>
    <s v="1380058046"/>
    <s v="9490040063"/>
    <s v="2380084873"/>
    <s v="8380140294"/>
    <n v="1062483"/>
    <x v="7"/>
    <s v="000000100000015723"/>
    <x v="2"/>
    <n v="600"/>
    <n v="30"/>
    <n v="17750"/>
    <n v="42000"/>
    <n v="10608000"/>
    <n v="10650000"/>
    <s v="LTTR 074 AQ"/>
    <s v="TIOFACK MAXIME"/>
    <s v="677 21 34 50"/>
    <s v=""/>
    <x v="0"/>
    <x v="0"/>
    <x v="0"/>
    <x v="7"/>
    <x v="0"/>
    <x v="0"/>
  </r>
  <r>
    <x v="7"/>
    <x v="6"/>
    <x v="7"/>
    <s v="1380058096"/>
    <s v="9490040060"/>
    <s v="2380084937"/>
    <s v="8380140300"/>
    <n v="1048185"/>
    <x v="24"/>
    <s v="000000100000015737"/>
    <x v="0"/>
    <n v="575"/>
    <n v="23"/>
    <n v="2000"/>
    <n v="22549"/>
    <n v="1127451"/>
    <n v="1150000"/>
    <s v="LT 782 JA"/>
    <s v="FOUOTSA NESTOR"/>
    <s v="673 28 06 58"/>
    <s v="1400005515"/>
    <x v="0"/>
    <x v="0"/>
    <x v="0"/>
    <x v="7"/>
    <x v="0"/>
    <x v="0"/>
  </r>
  <r>
    <x v="1"/>
    <x v="1"/>
    <x v="7"/>
    <s v="1380058124"/>
    <s v="9490040061"/>
    <s v="2380084996"/>
    <s v="8380140307"/>
    <n v="1064509"/>
    <x v="32"/>
    <s v="000000100000015723"/>
    <x v="2"/>
    <n v="350"/>
    <n v="17.5"/>
    <n v="18300"/>
    <n v="24500"/>
    <n v="6380500"/>
    <n v="6405000"/>
    <s v="LT 030 JA"/>
    <s v="KEUGNE KAMSAP"/>
    <s v="680 31 69 19"/>
    <s v=""/>
    <x v="0"/>
    <x v="0"/>
    <x v="0"/>
    <x v="7"/>
    <x v="0"/>
    <x v="0"/>
  </r>
  <r>
    <x v="1"/>
    <x v="1"/>
    <x v="7"/>
    <s v="1380058127"/>
    <s v="9490040069"/>
    <s v="2380084999"/>
    <s v="8380140313"/>
    <n v="1034318"/>
    <x v="53"/>
    <s v="000000100000015723"/>
    <x v="2"/>
    <n v="584"/>
    <n v="29.2"/>
    <n v="18000"/>
    <n v="0"/>
    <n v="10512000"/>
    <n v="10512000"/>
    <s v="LTTR 255 AK"/>
    <s v="KEPSEU NOUTCHOU ERIC"/>
    <s v="670 16 38 09"/>
    <s v=""/>
    <x v="0"/>
    <x v="0"/>
    <x v="0"/>
    <x v="7"/>
    <x v="0"/>
    <x v="0"/>
  </r>
  <r>
    <x v="1"/>
    <x v="1"/>
    <x v="7"/>
    <s v="1380058131"/>
    <s v="9490040070"/>
    <s v="2380085008"/>
    <s v="8380140316"/>
    <n v="1047470"/>
    <x v="8"/>
    <s v="000000100000015723"/>
    <x v="2"/>
    <n v="300"/>
    <n v="15"/>
    <n v="18300"/>
    <n v="21000"/>
    <n v="5469000"/>
    <n v="5490000"/>
    <s v="CE 712 HS"/>
    <s v="LEUMENI KAMDE"/>
    <s v="677 97 88 98"/>
    <s v=""/>
    <x v="0"/>
    <x v="0"/>
    <x v="0"/>
    <x v="7"/>
    <x v="0"/>
    <x v="0"/>
  </r>
  <r>
    <x v="0"/>
    <x v="0"/>
    <x v="7"/>
    <s v="1380058129"/>
    <s v="9490040062"/>
    <s v="2380085003"/>
    <s v="8380140317"/>
    <n v="1026474"/>
    <x v="0"/>
    <s v="000000100000015721"/>
    <x v="3"/>
    <n v="80"/>
    <n v="4"/>
    <n v="18500"/>
    <n v="5600"/>
    <n v="1474400"/>
    <n v="1480000"/>
    <s v="LTTR 087 AO"/>
    <s v="TADOUM BLAISE"/>
    <s v="696 24 96 96"/>
    <s v="1026474"/>
    <x v="0"/>
    <x v="1"/>
    <x v="0"/>
    <x v="7"/>
    <x v="0"/>
    <x v="0"/>
  </r>
  <r>
    <x v="0"/>
    <x v="0"/>
    <x v="7"/>
    <s v="1380058129"/>
    <s v="9490040062"/>
    <s v="2380085003"/>
    <s v="8380140317"/>
    <n v="1026474"/>
    <x v="0"/>
    <s v="000000100000015723"/>
    <x v="2"/>
    <n v="400"/>
    <n v="20"/>
    <n v="18300"/>
    <n v="28000"/>
    <n v="7292000"/>
    <n v="7320000"/>
    <s v="LTTR 087 AO"/>
    <s v="TADOUM BLAISE"/>
    <s v="696 24 96 96"/>
    <s v="1026474"/>
    <x v="0"/>
    <x v="0"/>
    <x v="0"/>
    <x v="7"/>
    <x v="0"/>
    <x v="0"/>
  </r>
  <r>
    <x v="0"/>
    <x v="0"/>
    <x v="7"/>
    <s v="1380058129"/>
    <s v="9490040062"/>
    <s v="2380085003"/>
    <s v="8380140317"/>
    <n v="1026474"/>
    <x v="0"/>
    <s v="000000100000016952"/>
    <x v="4"/>
    <n v="160"/>
    <n v="4"/>
    <n v="9250"/>
    <n v="5600"/>
    <n v="1474400"/>
    <n v="1480000"/>
    <s v="LTTR 087 AO"/>
    <s v="TADOUM BLAISE"/>
    <s v="696 24 96 96"/>
    <s v="1026474"/>
    <x v="0"/>
    <x v="1"/>
    <x v="0"/>
    <x v="7"/>
    <x v="0"/>
    <x v="0"/>
  </r>
  <r>
    <x v="4"/>
    <x v="4"/>
    <x v="7"/>
    <s v="1380058136"/>
    <s v="9490040071"/>
    <s v="2380085026"/>
    <s v="8380140320"/>
    <n v="1050151"/>
    <x v="18"/>
    <s v="000000100000015723"/>
    <x v="2"/>
    <n v="300"/>
    <n v="15"/>
    <n v="18300"/>
    <n v="0"/>
    <n v="5490000"/>
    <n v="5490000"/>
    <s v="LT 584 FF"/>
    <s v="NGWA BERNARD CHE"/>
    <s v="677 06 35 45"/>
    <s v="1050151"/>
    <x v="0"/>
    <x v="0"/>
    <x v="0"/>
    <x v="7"/>
    <x v="0"/>
    <x v="0"/>
  </r>
  <r>
    <x v="2"/>
    <x v="5"/>
    <x v="7"/>
    <s v="1380058137"/>
    <s v="9490040067"/>
    <s v="2380085027"/>
    <s v="8380140349"/>
    <n v="1026481"/>
    <x v="15"/>
    <s v="000000100000015721"/>
    <x v="3"/>
    <n v="40"/>
    <n v="2"/>
    <n v="16500"/>
    <n v="2800"/>
    <n v="657200"/>
    <n v="660000"/>
    <s v="ENTR 399 AA"/>
    <s v="ABOUBAKAR AHMADOU"/>
    <s v="698 47 44 02"/>
    <s v=""/>
    <x v="0"/>
    <x v="1"/>
    <x v="0"/>
    <x v="7"/>
    <x v="0"/>
    <x v="0"/>
  </r>
  <r>
    <x v="2"/>
    <x v="5"/>
    <x v="7"/>
    <s v="1380058137"/>
    <s v="9490040067"/>
    <s v="2380085027"/>
    <s v="8380140349"/>
    <n v="1026481"/>
    <x v="15"/>
    <s v="000000100000015721"/>
    <x v="3"/>
    <n v="280"/>
    <n v="14"/>
    <n v="16500"/>
    <n v="19600"/>
    <n v="4600400"/>
    <n v="4620000"/>
    <s v="ENTR 399 AA"/>
    <s v="ABOUBAKAR AHMADOU"/>
    <s v="698 47 44 02"/>
    <s v=""/>
    <x v="0"/>
    <x v="1"/>
    <x v="0"/>
    <x v="7"/>
    <x v="0"/>
    <x v="0"/>
  </r>
  <r>
    <x v="2"/>
    <x v="5"/>
    <x v="7"/>
    <s v="1380058137"/>
    <s v="9490040067"/>
    <s v="2380085027"/>
    <s v="8380140349"/>
    <n v="1026481"/>
    <x v="15"/>
    <s v="000000100000016952"/>
    <x v="4"/>
    <n v="640"/>
    <n v="16"/>
    <n v="8250"/>
    <n v="22400"/>
    <n v="5257600"/>
    <n v="5280000"/>
    <s v="ENTR 399 AA"/>
    <s v="ABOUBAKAR AHMADOU"/>
    <s v="698 47 44 02"/>
    <s v=""/>
    <x v="0"/>
    <x v="1"/>
    <x v="0"/>
    <x v="7"/>
    <x v="0"/>
    <x v="0"/>
  </r>
  <r>
    <x v="0"/>
    <x v="0"/>
    <x v="7"/>
    <s v="1380058139"/>
    <s v="9490040075"/>
    <s v="2380085029"/>
    <s v="8380140350"/>
    <n v="1026455"/>
    <x v="34"/>
    <s v="000000100000015723"/>
    <x v="2"/>
    <n v="580"/>
    <n v="29"/>
    <n v="18300"/>
    <n v="40600"/>
    <n v="10573400"/>
    <n v="10614000"/>
    <s v="LTTR 274 AF"/>
    <s v="MOHAMADOU ISMAEL"/>
    <s v="670 76 66 01"/>
    <s v=""/>
    <x v="0"/>
    <x v="0"/>
    <x v="0"/>
    <x v="7"/>
    <x v="0"/>
    <x v="0"/>
  </r>
  <r>
    <x v="1"/>
    <x v="4"/>
    <x v="7"/>
    <s v="1380058140"/>
    <s v="9490040065"/>
    <s v="2380085030"/>
    <s v="8380140351"/>
    <n v="1067454"/>
    <x v="26"/>
    <s v="000000100000015721"/>
    <x v="3"/>
    <n v="120"/>
    <n v="6"/>
    <n v="18400"/>
    <n v="8400"/>
    <n v="2199600"/>
    <n v="2208000"/>
    <s v="LTTR 912 AI"/>
    <s v="NZOH RAPHAEL"/>
    <s v="695 26 63 88"/>
    <s v=""/>
    <x v="0"/>
    <x v="1"/>
    <x v="0"/>
    <x v="7"/>
    <x v="0"/>
    <x v="0"/>
  </r>
  <r>
    <x v="1"/>
    <x v="4"/>
    <x v="7"/>
    <s v="1380058140"/>
    <s v="9490040065"/>
    <s v="2380085030"/>
    <s v="8380140351"/>
    <n v="1067454"/>
    <x v="26"/>
    <s v="000000100000016952"/>
    <x v="4"/>
    <n v="160"/>
    <n v="4"/>
    <n v="9200"/>
    <n v="5600"/>
    <n v="1466400"/>
    <n v="1472000"/>
    <s v="LTTR 912 AI"/>
    <s v="NZOH RAPHAEL"/>
    <s v="695 26 63 88"/>
    <s v=""/>
    <x v="0"/>
    <x v="1"/>
    <x v="0"/>
    <x v="7"/>
    <x v="0"/>
    <x v="0"/>
  </r>
  <r>
    <x v="1"/>
    <x v="4"/>
    <x v="7"/>
    <s v="1380058140"/>
    <s v="9490040065"/>
    <s v="2380085030"/>
    <s v="8380140351"/>
    <n v="1067454"/>
    <x v="26"/>
    <s v="000000100000015724"/>
    <x v="1"/>
    <n v="400"/>
    <n v="20"/>
    <n v="18800"/>
    <n v="28000"/>
    <n v="7492000"/>
    <n v="7520000"/>
    <s v="LTTR 912 AI"/>
    <s v="NZOH RAPHAEL"/>
    <s v="695 26 63 88"/>
    <s v=""/>
    <x v="0"/>
    <x v="0"/>
    <x v="0"/>
    <x v="7"/>
    <x v="0"/>
    <x v="0"/>
  </r>
  <r>
    <x v="4"/>
    <x v="4"/>
    <x v="7"/>
    <s v="1380058141"/>
    <s v="9490040072"/>
    <s v="2380085031"/>
    <s v="8380140353"/>
    <n v="1095709"/>
    <x v="28"/>
    <s v="000000100000015723"/>
    <x v="2"/>
    <n v="350"/>
    <n v="17.5"/>
    <n v="18300"/>
    <n v="24500"/>
    <n v="6380500"/>
    <n v="6405000"/>
    <s v="LT 973 FD"/>
    <s v="FON ELVICE ALIH"/>
    <s v="671 37 30 64"/>
    <s v="1095709"/>
    <x v="0"/>
    <x v="0"/>
    <x v="0"/>
    <x v="7"/>
    <x v="0"/>
    <x v="0"/>
  </r>
  <r>
    <x v="4"/>
    <x v="4"/>
    <x v="7"/>
    <s v="1380058102"/>
    <s v="9490040066"/>
    <s v="2380084960"/>
    <s v="8380140355"/>
    <n v="1095709"/>
    <x v="28"/>
    <s v="000000100000015737"/>
    <x v="0"/>
    <n v="575"/>
    <n v="23"/>
    <n v="2000"/>
    <n v="22549"/>
    <n v="1127451"/>
    <n v="1150000"/>
    <s v="CE 614 KV"/>
    <s v="KANA JEAN CELESTIN"/>
    <s v="678 10 77 98"/>
    <s v="1400005525"/>
    <x v="0"/>
    <x v="0"/>
    <x v="0"/>
    <x v="7"/>
    <x v="0"/>
    <x v="0"/>
  </r>
  <r>
    <x v="6"/>
    <x v="2"/>
    <x v="7"/>
    <s v="1380058151"/>
    <s v="9490040076"/>
    <s v="2380085043"/>
    <s v="8380140362"/>
    <n v="1098629"/>
    <x v="54"/>
    <s v="000000100000015723"/>
    <x v="2"/>
    <n v="300"/>
    <n v="15"/>
    <n v="18000"/>
    <n v="21000"/>
    <n v="5379000"/>
    <n v="5400000"/>
    <s v="LTTR 915 AE"/>
    <s v="YAYA"/>
    <s v="658 78 87 69"/>
    <s v="SALES TO FADIL AMADOU"/>
    <x v="0"/>
    <x v="0"/>
    <x v="0"/>
    <x v="7"/>
    <x v="0"/>
    <x v="0"/>
  </r>
  <r>
    <x v="6"/>
    <x v="2"/>
    <x v="7"/>
    <s v="1380058151"/>
    <s v="9490040076"/>
    <s v="2380085043"/>
    <s v="8380140362"/>
    <n v="1098629"/>
    <x v="54"/>
    <s v="000000100000015724"/>
    <x v="1"/>
    <n v="280"/>
    <n v="14"/>
    <n v="18500"/>
    <n v="19600"/>
    <n v="5160400"/>
    <n v="5180000"/>
    <s v="LTTR 915 AE"/>
    <s v="YAYA"/>
    <s v="658 78 87 69"/>
    <s v="SALES TO FADIL AMADOU"/>
    <x v="0"/>
    <x v="0"/>
    <x v="0"/>
    <x v="7"/>
    <x v="0"/>
    <x v="0"/>
  </r>
  <r>
    <x v="3"/>
    <x v="3"/>
    <x v="7"/>
    <s v="1380058133"/>
    <s v="9490040073"/>
    <s v="2380085012"/>
    <s v="8380140365"/>
    <n v="1040867"/>
    <x v="55"/>
    <s v="000000100000015737"/>
    <x v="0"/>
    <n v="300"/>
    <n v="12"/>
    <n v="2000"/>
    <n v="11765"/>
    <n v="588235"/>
    <n v="600000"/>
    <s v="AD 502 AI"/>
    <s v="SULEI BAKARI"/>
    <s v="676 50 44 66"/>
    <s v="1400005564"/>
    <x v="0"/>
    <x v="0"/>
    <x v="0"/>
    <x v="7"/>
    <x v="0"/>
    <x v="0"/>
  </r>
  <r>
    <x v="8"/>
    <x v="6"/>
    <x v="8"/>
    <s v="1380057921"/>
    <s v="9490040084"/>
    <s v="2380084651"/>
    <s v="8380139835"/>
    <n v="1062965"/>
    <x v="43"/>
    <s v="000000100000015737"/>
    <x v="0"/>
    <n v="700"/>
    <n v="28"/>
    <n v="2000"/>
    <n v="27451"/>
    <n v="1372549"/>
    <n v="1400000"/>
    <s v="LT  TR 480  AT"/>
    <s v="ABDOURA WOHOU  ALIM"/>
    <s v="699418544"/>
    <s v="1400005267"/>
    <x v="0"/>
    <x v="0"/>
    <x v="0"/>
    <x v="8"/>
    <x v="0"/>
    <x v="0"/>
  </r>
  <r>
    <x v="3"/>
    <x v="3"/>
    <x v="8"/>
    <s v="1380058058"/>
    <s v="9490040077"/>
    <s v="2380084885"/>
    <s v="8380140158"/>
    <n v="1033645"/>
    <x v="56"/>
    <s v="000000100000015737"/>
    <x v="0"/>
    <n v="150"/>
    <n v="6"/>
    <n v="2000"/>
    <n v="5882"/>
    <n v="294118"/>
    <n v="300000"/>
    <s v="LT  605  FO"/>
    <s v="ARREY  CHARLES"/>
    <s v="674562221"/>
    <s v="1400005459"/>
    <x v="0"/>
    <x v="0"/>
    <x v="0"/>
    <x v="8"/>
    <x v="0"/>
    <x v="0"/>
  </r>
  <r>
    <x v="5"/>
    <x v="3"/>
    <x v="8"/>
    <s v="1380058079"/>
    <s v="9490040082"/>
    <s v="2380084907"/>
    <s v="8380140182"/>
    <n v="1062483"/>
    <x v="7"/>
    <s v="000000100000015723"/>
    <x v="2"/>
    <n v="500"/>
    <n v="25"/>
    <n v="17250"/>
    <n v="35000"/>
    <n v="8590000"/>
    <n v="8625000"/>
    <s v="CE  347  IA"/>
    <s v="NGANGOP PHLIBERT"/>
    <s v="677733520"/>
    <s v="SALES TO CENTRALE MODERN"/>
    <x v="0"/>
    <x v="0"/>
    <x v="0"/>
    <x v="8"/>
    <x v="0"/>
    <x v="0"/>
  </r>
  <r>
    <x v="5"/>
    <x v="3"/>
    <x v="8"/>
    <s v="1380058079"/>
    <s v="9490040078"/>
    <s v="2380084907"/>
    <s v="8380140183"/>
    <n v="1062483"/>
    <x v="7"/>
    <s v="000000100000015723"/>
    <x v="2"/>
    <n v="300"/>
    <n v="15"/>
    <n v="17250"/>
    <n v="21000"/>
    <n v="5154000"/>
    <n v="5175000"/>
    <s v="LT 201  IK"/>
    <s v="KOUEKAM  CARLOSSE"/>
    <s v="670848460"/>
    <s v="SALES TO CENTRALE MODERN"/>
    <x v="0"/>
    <x v="0"/>
    <x v="0"/>
    <x v="8"/>
    <x v="0"/>
    <x v="0"/>
  </r>
  <r>
    <x v="5"/>
    <x v="3"/>
    <x v="8"/>
    <s v="1380058079"/>
    <s v="9490040096"/>
    <s v="2380084907"/>
    <s v="8380140184"/>
    <n v="1062483"/>
    <x v="7"/>
    <s v="000000100000015723"/>
    <x v="2"/>
    <n v="300"/>
    <n v="15"/>
    <n v="17250"/>
    <n v="21000"/>
    <n v="5154000"/>
    <n v="5175000"/>
    <s v="LT 079 KN"/>
    <s v="MR NGOHO GERMAIN"/>
    <s v="650775178"/>
    <s v="SALES TO CENTRALE MODERN"/>
    <x v="0"/>
    <x v="0"/>
    <x v="0"/>
    <x v="8"/>
    <x v="0"/>
    <x v="0"/>
  </r>
  <r>
    <x v="6"/>
    <x v="7"/>
    <x v="8"/>
    <s v="1380058094"/>
    <s v="9490040097"/>
    <s v="2380084927"/>
    <s v="8380140203"/>
    <n v="1062730"/>
    <x v="49"/>
    <s v="000000100000015737"/>
    <x v="0"/>
    <n v="625"/>
    <n v="25"/>
    <n v="2000"/>
    <n v="24510"/>
    <n v="1225490"/>
    <n v="1250000"/>
    <s v="CH 333658"/>
    <s v="MR TCHOUOFFO HERMAN"/>
    <s v="672638440"/>
    <s v="1400005514"/>
    <x v="0"/>
    <x v="0"/>
    <x v="0"/>
    <x v="8"/>
    <x v="0"/>
    <x v="0"/>
  </r>
  <r>
    <x v="1"/>
    <x v="1"/>
    <x v="8"/>
    <s v="1380057938"/>
    <s v="9490040080"/>
    <s v="2380084670"/>
    <s v="8380140261"/>
    <n v="1034417"/>
    <x v="12"/>
    <s v="000000100000015737"/>
    <x v="0"/>
    <n v="125"/>
    <n v="5"/>
    <n v="2000"/>
    <n v="4902"/>
    <n v="245098"/>
    <n v="250000"/>
    <s v="LT 605  FO"/>
    <s v="ARREY  CHARLES EGBE"/>
    <s v="674562221"/>
    <s v="1400005287/5289/5294/5295"/>
    <x v="0"/>
    <x v="0"/>
    <x v="0"/>
    <x v="8"/>
    <x v="0"/>
    <x v="0"/>
  </r>
  <r>
    <x v="0"/>
    <x v="0"/>
    <x v="8"/>
    <s v="1380058125"/>
    <s v="9490040085"/>
    <s v="2380084997"/>
    <s v="8380140303"/>
    <n v="1050682"/>
    <x v="17"/>
    <s v="000000100000015721"/>
    <x v="3"/>
    <n v="80"/>
    <n v="4"/>
    <n v="18500"/>
    <n v="0"/>
    <n v="1480000"/>
    <n v="1480000"/>
    <s v="LT  284  JF"/>
    <s v="SOB  MONDELI"/>
    <s v="671284047"/>
    <s v="1050682"/>
    <x v="0"/>
    <x v="1"/>
    <x v="0"/>
    <x v="8"/>
    <x v="0"/>
    <x v="0"/>
  </r>
  <r>
    <x v="0"/>
    <x v="0"/>
    <x v="8"/>
    <s v="1380058125"/>
    <s v="9490040085"/>
    <s v="2380084997"/>
    <s v="8380140303"/>
    <n v="1050682"/>
    <x v="17"/>
    <s v="000000100000016408"/>
    <x v="5"/>
    <n v="600"/>
    <n v="3"/>
    <n v="1900"/>
    <n v="0"/>
    <n v="1140000"/>
    <n v="1140000"/>
    <s v="LT  284  JF"/>
    <s v="SOB  MONDELI"/>
    <s v="671284047"/>
    <s v="1050682"/>
    <x v="0"/>
    <x v="1"/>
    <x v="0"/>
    <x v="8"/>
    <x v="0"/>
    <x v="0"/>
  </r>
  <r>
    <x v="0"/>
    <x v="0"/>
    <x v="8"/>
    <s v="1380058125"/>
    <s v="9490040085"/>
    <s v="2380084997"/>
    <s v="8380140303"/>
    <n v="1050682"/>
    <x v="17"/>
    <s v="000000100000015723"/>
    <x v="2"/>
    <n v="240"/>
    <n v="12"/>
    <n v="18300"/>
    <n v="0"/>
    <n v="4392000"/>
    <n v="4392000"/>
    <s v="LT  284  JF"/>
    <s v="SOB  MONDELI"/>
    <s v="671284047"/>
    <s v="1050682"/>
    <x v="0"/>
    <x v="0"/>
    <x v="0"/>
    <x v="8"/>
    <x v="0"/>
    <x v="0"/>
  </r>
  <r>
    <x v="8"/>
    <x v="6"/>
    <x v="8"/>
    <s v="1380058122"/>
    <s v="9490040079"/>
    <s v="2380084994"/>
    <s v="8380140306"/>
    <n v="1062965"/>
    <x v="43"/>
    <s v="000000100000015737"/>
    <x v="0"/>
    <n v="575"/>
    <n v="23"/>
    <n v="2000"/>
    <n v="22549"/>
    <n v="1127451"/>
    <n v="1150000"/>
    <s v="LT  205  IA"/>
    <s v="IBRAHIM  UMARU"/>
    <s v="670874246"/>
    <s v="1400005546"/>
    <x v="0"/>
    <x v="0"/>
    <x v="0"/>
    <x v="8"/>
    <x v="0"/>
    <x v="0"/>
  </r>
  <r>
    <x v="0"/>
    <x v="0"/>
    <x v="8"/>
    <s v="1380058126"/>
    <s v="9490040087"/>
    <s v="2380084998"/>
    <s v="8380140309"/>
    <n v="1050682"/>
    <x v="17"/>
    <s v="000000100000015737"/>
    <x v="0"/>
    <n v="100"/>
    <n v="4"/>
    <n v="2000"/>
    <n v="3922"/>
    <n v="196078"/>
    <n v="200000"/>
    <s v="LT  284  JF"/>
    <s v="SOB  MONDELI"/>
    <s v="671284047"/>
    <s v="1400005559"/>
    <x v="0"/>
    <x v="0"/>
    <x v="0"/>
    <x v="8"/>
    <x v="0"/>
    <x v="0"/>
  </r>
  <r>
    <x v="3"/>
    <x v="3"/>
    <x v="8"/>
    <s v="1380058059"/>
    <s v="9490040098"/>
    <s v="2380084886"/>
    <s v="8380140336"/>
    <n v="1033399"/>
    <x v="38"/>
    <s v="000000100000015737"/>
    <x v="0"/>
    <n v="300"/>
    <n v="12"/>
    <n v="2000"/>
    <n v="11765"/>
    <n v="588235"/>
    <n v="600000"/>
    <s v="SW 6127 F"/>
    <s v="WAFO HUBERT"/>
    <s v="670775117"/>
    <s v="1400005464"/>
    <x v="0"/>
    <x v="0"/>
    <x v="0"/>
    <x v="8"/>
    <x v="0"/>
    <x v="0"/>
  </r>
  <r>
    <x v="4"/>
    <x v="4"/>
    <x v="8"/>
    <s v="1380058142"/>
    <s v="9490040094"/>
    <s v="2380085032"/>
    <s v="8380140352"/>
    <n v="1037061"/>
    <x v="5"/>
    <s v="000000100000015721"/>
    <x v="3"/>
    <n v="50"/>
    <n v="2.5"/>
    <n v="17900"/>
    <n v="0"/>
    <n v="895000"/>
    <n v="895000"/>
    <s v="LT 497 IS"/>
    <s v="MR JARI ISSA"/>
    <s v="670054869"/>
    <s v="SALES TO YIMAFOUO"/>
    <x v="0"/>
    <x v="1"/>
    <x v="0"/>
    <x v="8"/>
    <x v="0"/>
    <x v="0"/>
  </r>
  <r>
    <x v="4"/>
    <x v="4"/>
    <x v="8"/>
    <s v="1380058142"/>
    <s v="9490040094"/>
    <s v="2380085032"/>
    <s v="8380140352"/>
    <n v="1037061"/>
    <x v="5"/>
    <s v="000000100000016952"/>
    <x v="4"/>
    <n v="50"/>
    <n v="1.25"/>
    <n v="8950"/>
    <n v="0"/>
    <n v="447500"/>
    <n v="447500"/>
    <s v="LT 497 IS"/>
    <s v="MR JARI ISSA"/>
    <s v="670054869"/>
    <s v="SALES TO YIMAFOUO"/>
    <x v="0"/>
    <x v="1"/>
    <x v="0"/>
    <x v="8"/>
    <x v="0"/>
    <x v="0"/>
  </r>
  <r>
    <x v="4"/>
    <x v="4"/>
    <x v="8"/>
    <s v="1380058142"/>
    <s v="9490040094"/>
    <s v="2380085032"/>
    <s v="8380140352"/>
    <n v="1037061"/>
    <x v="5"/>
    <s v="000000100000016408"/>
    <x v="5"/>
    <n v="1250"/>
    <n v="6.25"/>
    <n v="1840"/>
    <n v="0"/>
    <n v="2300000"/>
    <n v="2300000"/>
    <s v="LT 497 IS"/>
    <s v="MR JARI ISSA"/>
    <s v="670054869"/>
    <s v="SALES TO YIMAFOUO"/>
    <x v="0"/>
    <x v="1"/>
    <x v="0"/>
    <x v="8"/>
    <x v="0"/>
    <x v="0"/>
  </r>
  <r>
    <x v="4"/>
    <x v="4"/>
    <x v="8"/>
    <s v="1380058142"/>
    <s v="9490040094"/>
    <s v="2380085032"/>
    <s v="8380140352"/>
    <n v="1037061"/>
    <x v="5"/>
    <s v="000000100000015724"/>
    <x v="1"/>
    <n v="150"/>
    <n v="7.5"/>
    <n v="18400"/>
    <n v="0"/>
    <n v="2760000"/>
    <n v="2760000"/>
    <s v="LT 497 IS"/>
    <s v="MR JARI ISSA"/>
    <s v="670054869"/>
    <s v="SALES TO YIMAFOUO"/>
    <x v="0"/>
    <x v="0"/>
    <x v="0"/>
    <x v="8"/>
    <x v="0"/>
    <x v="0"/>
  </r>
  <r>
    <x v="4"/>
    <x v="4"/>
    <x v="8"/>
    <s v="1380058146"/>
    <s v="9490040081"/>
    <s v="2380085036"/>
    <s v="8380140357"/>
    <n v="1050151"/>
    <x v="18"/>
    <s v="000000100000015723"/>
    <x v="2"/>
    <n v="2"/>
    <n v="0.1"/>
    <n v="18300"/>
    <n v="0"/>
    <n v="36600"/>
    <n v="36600"/>
    <s v="LT 584  FF"/>
    <s v="NGWA  BERNARD  CHE"/>
    <s v="677063545"/>
    <s v="1050151"/>
    <x v="0"/>
    <x v="0"/>
    <x v="0"/>
    <x v="8"/>
    <x v="0"/>
    <x v="0"/>
  </r>
  <r>
    <x v="4"/>
    <x v="4"/>
    <x v="8"/>
    <s v="1380058146"/>
    <s v="9490040081"/>
    <s v="2380085036"/>
    <s v="8380140357"/>
    <n v="1050151"/>
    <x v="18"/>
    <s v="000000100000015723"/>
    <x v="2"/>
    <n v="2"/>
    <n v="0.1"/>
    <n v="18300"/>
    <n v="0"/>
    <n v="36600"/>
    <n v="36600"/>
    <s v="LT 584  FF"/>
    <s v="NGWA  BERNARD  CHE"/>
    <s v="677063545"/>
    <s v="1050151"/>
    <x v="0"/>
    <x v="0"/>
    <x v="0"/>
    <x v="8"/>
    <x v="0"/>
    <x v="0"/>
  </r>
  <r>
    <x v="4"/>
    <x v="4"/>
    <x v="8"/>
    <s v="1380058146"/>
    <s v="9490040081"/>
    <s v="2380085036"/>
    <s v="8380140357"/>
    <n v="1050151"/>
    <x v="18"/>
    <s v="000000100000015723"/>
    <x v="2"/>
    <n v="296"/>
    <n v="14.8"/>
    <n v="18300"/>
    <n v="0"/>
    <n v="5416800"/>
    <n v="5416800"/>
    <s v="LT 584  FF"/>
    <s v="NGWA  BERNARD  CHE"/>
    <s v="677063545"/>
    <s v="1050151"/>
    <x v="0"/>
    <x v="0"/>
    <x v="0"/>
    <x v="8"/>
    <x v="0"/>
    <x v="0"/>
  </r>
  <r>
    <x v="6"/>
    <x v="2"/>
    <x v="8"/>
    <s v="1380058151"/>
    <s v="9490040086"/>
    <s v="2380085043"/>
    <s v="8380140361"/>
    <n v="1098629"/>
    <x v="54"/>
    <s v="000000100000016408"/>
    <x v="5"/>
    <n v="3000"/>
    <n v="15"/>
    <n v="1850"/>
    <n v="21000"/>
    <n v="5529000"/>
    <n v="5550000"/>
    <s v="LT TR 808  AL"/>
    <s v="MOHAMADOU  AWALOU"/>
    <s v="655501221"/>
    <s v="SALES TO FADIL AMADOU"/>
    <x v="0"/>
    <x v="1"/>
    <x v="0"/>
    <x v="8"/>
    <x v="0"/>
    <x v="0"/>
  </r>
  <r>
    <x v="6"/>
    <x v="2"/>
    <x v="8"/>
    <s v="1380058151"/>
    <s v="9490040086"/>
    <s v="2380085043"/>
    <s v="8380140361"/>
    <n v="1098629"/>
    <x v="54"/>
    <s v="000000100000015721"/>
    <x v="3"/>
    <n v="200"/>
    <n v="10"/>
    <n v="18000"/>
    <n v="14000"/>
    <n v="3586000"/>
    <n v="3600000"/>
    <s v="LT TR 808  AL"/>
    <s v="MOHAMADOU  AWALOU"/>
    <s v="655501221"/>
    <s v="SALES TO FADIL AMADOU"/>
    <x v="0"/>
    <x v="1"/>
    <x v="0"/>
    <x v="8"/>
    <x v="0"/>
    <x v="0"/>
  </r>
  <r>
    <x v="6"/>
    <x v="2"/>
    <x v="8"/>
    <s v="1380058151"/>
    <s v="9490040086"/>
    <s v="2380085043"/>
    <s v="8380140361"/>
    <n v="1098629"/>
    <x v="54"/>
    <s v="000000100000015723"/>
    <x v="2"/>
    <n v="100"/>
    <n v="5"/>
    <n v="18000"/>
    <n v="7000"/>
    <n v="1793000"/>
    <n v="1800000"/>
    <s v="LT TR 808  AL"/>
    <s v="MOHAMADOU  AWALOU"/>
    <s v="655501221"/>
    <s v="SALES TO FADIL AMADOU"/>
    <x v="0"/>
    <x v="0"/>
    <x v="0"/>
    <x v="8"/>
    <x v="0"/>
    <x v="0"/>
  </r>
  <r>
    <x v="8"/>
    <x v="6"/>
    <x v="8"/>
    <s v="1380058153"/>
    <s v="9490040100"/>
    <s v="2380085045"/>
    <s v="8380140369"/>
    <n v="1048185"/>
    <x v="24"/>
    <s v="000000100000016408"/>
    <x v="5"/>
    <n v="6400"/>
    <n v="32"/>
    <n v="1725"/>
    <n v="44800"/>
    <n v="10995200"/>
    <n v="11040000"/>
    <s v="ADTR 487 AB"/>
    <s v="MR ADAMOU MOUSSA"/>
    <s v="680802200"/>
    <s v="1048185"/>
    <x v="0"/>
    <x v="1"/>
    <x v="0"/>
    <x v="8"/>
    <x v="0"/>
    <x v="0"/>
  </r>
  <r>
    <x v="3"/>
    <x v="3"/>
    <x v="8"/>
    <s v="1380058157"/>
    <s v="9490040088"/>
    <s v="2380085055"/>
    <s v="8380140372"/>
    <n v="1099238"/>
    <x v="57"/>
    <s v="000000100000015721"/>
    <x v="3"/>
    <n v="400"/>
    <n v="20"/>
    <n v="18700"/>
    <n v="28000"/>
    <n v="7452000"/>
    <n v="7480000"/>
    <s v="CE  TR  100  AD"/>
    <s v="MALI URBAIN  GUILLAUME"/>
    <s v="691651123"/>
    <s v=""/>
    <x v="0"/>
    <x v="1"/>
    <x v="0"/>
    <x v="8"/>
    <x v="0"/>
    <x v="0"/>
  </r>
  <r>
    <x v="3"/>
    <x v="3"/>
    <x v="8"/>
    <s v="1380058157"/>
    <s v="9490040088"/>
    <s v="2380085055"/>
    <s v="8380140372"/>
    <n v="1099238"/>
    <x v="57"/>
    <s v="000000100000016952"/>
    <x v="4"/>
    <n v="400"/>
    <n v="10"/>
    <n v="9350"/>
    <n v="14000"/>
    <n v="3726000"/>
    <n v="3740000"/>
    <s v="CE  TR  100  AD"/>
    <s v="MALI URBAIN  GUILLAUME"/>
    <s v="691651123"/>
    <s v=""/>
    <x v="0"/>
    <x v="1"/>
    <x v="0"/>
    <x v="8"/>
    <x v="0"/>
    <x v="0"/>
  </r>
  <r>
    <x v="3"/>
    <x v="3"/>
    <x v="8"/>
    <s v="1380058156"/>
    <s v="9490040083"/>
    <s v="2380085054"/>
    <s v="8380140373"/>
    <n v="1034106"/>
    <x v="42"/>
    <s v="000000100000015723"/>
    <x v="2"/>
    <n v="600"/>
    <n v="30"/>
    <n v="18700"/>
    <n v="0"/>
    <n v="11220000"/>
    <n v="11220000"/>
    <s v="CE  TR  716  AC"/>
    <s v="TEFOUET  JEAN  REMY"/>
    <s v="677438618"/>
    <s v=""/>
    <x v="0"/>
    <x v="0"/>
    <x v="0"/>
    <x v="8"/>
    <x v="0"/>
    <x v="0"/>
  </r>
  <r>
    <x v="5"/>
    <x v="3"/>
    <x v="8"/>
    <s v="1380058079"/>
    <s v="9490040091"/>
    <s v="2380084907"/>
    <s v="8380140396"/>
    <n v="1062483"/>
    <x v="7"/>
    <s v="000000100000015723"/>
    <x v="2"/>
    <n v="660"/>
    <n v="33"/>
    <n v="17250"/>
    <n v="46200"/>
    <n v="11338800"/>
    <n v="11385000"/>
    <s v="LTTR 690 AT"/>
    <s v="MR KOSSA SIM COLBERT"/>
    <s v="691373800"/>
    <s v="SALES TO CENTRALE MODERN"/>
    <x v="0"/>
    <x v="0"/>
    <x v="0"/>
    <x v="8"/>
    <x v="0"/>
    <x v="0"/>
  </r>
  <r>
    <x v="5"/>
    <x v="3"/>
    <x v="8"/>
    <s v="1380058079"/>
    <s v="9490040092"/>
    <s v="2380084907"/>
    <s v="8380140398"/>
    <n v="1062483"/>
    <x v="7"/>
    <s v="000000100000015723"/>
    <x v="2"/>
    <n v="640"/>
    <n v="32"/>
    <n v="17250"/>
    <n v="44800"/>
    <n v="10995200"/>
    <n v="11040000"/>
    <s v="LTTR 028 AA"/>
    <s v="MR SHIFU ASAR"/>
    <s v="677031930"/>
    <s v="SALES TO CENTRALE MODERN"/>
    <x v="0"/>
    <x v="0"/>
    <x v="0"/>
    <x v="8"/>
    <x v="0"/>
    <x v="0"/>
  </r>
  <r>
    <x v="4"/>
    <x v="4"/>
    <x v="8"/>
    <s v="1380058169"/>
    <s v="9490040089"/>
    <s v="2380085102"/>
    <s v="8380140402"/>
    <n v="1037061"/>
    <x v="5"/>
    <s v="000000100000015721"/>
    <x v="3"/>
    <n v="75"/>
    <n v="3.75"/>
    <n v="17900"/>
    <n v="0"/>
    <n v="1342500"/>
    <n v="1342500"/>
    <s v="CH 28 69 33"/>
    <s v="MOFFO RODRIGUE"/>
    <s v="674893162"/>
    <s v="SALES TO YIMAFOUO"/>
    <x v="0"/>
    <x v="1"/>
    <x v="0"/>
    <x v="8"/>
    <x v="0"/>
    <x v="0"/>
  </r>
  <r>
    <x v="4"/>
    <x v="4"/>
    <x v="8"/>
    <s v="1380058169"/>
    <s v="9490040089"/>
    <s v="2380085102"/>
    <s v="8380140402"/>
    <n v="1037061"/>
    <x v="5"/>
    <s v="000000100000016952"/>
    <x v="4"/>
    <n v="150"/>
    <n v="3.75"/>
    <n v="8950"/>
    <n v="0"/>
    <n v="1342500"/>
    <n v="1342500"/>
    <s v="CH 28 69 33"/>
    <s v="MOFFO RODRIGUE"/>
    <s v="674893162"/>
    <s v="SALES TO YIMAFOUO"/>
    <x v="0"/>
    <x v="1"/>
    <x v="0"/>
    <x v="8"/>
    <x v="0"/>
    <x v="0"/>
  </r>
  <r>
    <x v="4"/>
    <x v="4"/>
    <x v="8"/>
    <s v="1380058169"/>
    <s v="9490040089"/>
    <s v="2380085102"/>
    <s v="8380140402"/>
    <n v="1037061"/>
    <x v="5"/>
    <s v="000000100000016408"/>
    <x v="5"/>
    <n v="500"/>
    <n v="2.5"/>
    <n v="1840"/>
    <n v="0"/>
    <n v="920000"/>
    <n v="920000"/>
    <s v="CH 28 69 33"/>
    <s v="MOFFO RODRIGUE"/>
    <s v="674893162"/>
    <s v="SALES TO YIMAFOUO"/>
    <x v="0"/>
    <x v="1"/>
    <x v="0"/>
    <x v="8"/>
    <x v="0"/>
    <x v="0"/>
  </r>
  <r>
    <x v="3"/>
    <x v="3"/>
    <x v="8"/>
    <s v="1380058170"/>
    <s v="9490040093"/>
    <s v="2380085103"/>
    <s v="8380140417"/>
    <n v="1045321"/>
    <x v="58"/>
    <s v="000000100000015723"/>
    <x v="2"/>
    <n v="600"/>
    <n v="30"/>
    <n v="18700"/>
    <n v="0"/>
    <n v="11220000"/>
    <n v="11220000"/>
    <s v="LTTR 288 AK"/>
    <s v="MR DJOUMLAKO GUILLAUME"/>
    <s v="678221052"/>
    <s v=""/>
    <x v="0"/>
    <x v="0"/>
    <x v="0"/>
    <x v="8"/>
    <x v="0"/>
    <x v="0"/>
  </r>
  <r>
    <x v="3"/>
    <x v="3"/>
    <x v="8"/>
    <s v="1380058166"/>
    <s v="9490040095"/>
    <s v="2380085098"/>
    <s v="8380140425"/>
    <n v="1033645"/>
    <x v="56"/>
    <s v="000000100000015723"/>
    <x v="2"/>
    <n v="250"/>
    <n v="12.5"/>
    <n v="18700"/>
    <n v="17500"/>
    <n v="4657500"/>
    <n v="4675000"/>
    <s v="LTTR 750 AD"/>
    <s v="MR MOUMI RAYA THOMAS"/>
    <s v="677792628"/>
    <s v=""/>
    <x v="0"/>
    <x v="0"/>
    <x v="0"/>
    <x v="8"/>
    <x v="0"/>
    <x v="0"/>
  </r>
  <r>
    <x v="3"/>
    <x v="3"/>
    <x v="8"/>
    <s v="1380058166"/>
    <s v="9490040095"/>
    <s v="2380085098"/>
    <s v="8380140425"/>
    <n v="1033645"/>
    <x v="56"/>
    <s v="000000100000016952"/>
    <x v="4"/>
    <n v="200"/>
    <n v="5"/>
    <n v="9350"/>
    <n v="7000"/>
    <n v="1863000"/>
    <n v="1870000"/>
    <s v="LTTR 750 AD"/>
    <s v="MR MOUMI RAYA THOMAS"/>
    <s v="677792628"/>
    <s v=""/>
    <x v="0"/>
    <x v="1"/>
    <x v="0"/>
    <x v="8"/>
    <x v="0"/>
    <x v="0"/>
  </r>
  <r>
    <x v="3"/>
    <x v="3"/>
    <x v="8"/>
    <s v="1380058166"/>
    <s v="9490040095"/>
    <s v="2380085098"/>
    <s v="8380140425"/>
    <n v="1033645"/>
    <x v="56"/>
    <s v="000000100000015721"/>
    <x v="3"/>
    <n v="250"/>
    <n v="12.5"/>
    <n v="18700"/>
    <n v="17500"/>
    <n v="4657500"/>
    <n v="4675000"/>
    <s v="LTTR 750 AD"/>
    <s v="MR MOUMI RAYA THOMAS"/>
    <s v="677792628"/>
    <s v=""/>
    <x v="0"/>
    <x v="1"/>
    <x v="0"/>
    <x v="8"/>
    <x v="0"/>
    <x v="0"/>
  </r>
  <r>
    <x v="4"/>
    <x v="4"/>
    <x v="8"/>
    <s v="1380058178"/>
    <s v="9490040099"/>
    <s v="2380085119"/>
    <s v="8380140427"/>
    <n v="1037061"/>
    <x v="5"/>
    <s v="000000100000016408"/>
    <x v="5"/>
    <n v="500"/>
    <n v="2.5"/>
    <n v="1840"/>
    <n v="0"/>
    <n v="920000"/>
    <n v="920000"/>
    <s v="LT 497 IS"/>
    <s v="MR JARI ISSA"/>
    <s v="670054869"/>
    <s v="SALES TO YIMAFOUO"/>
    <x v="0"/>
    <x v="1"/>
    <x v="0"/>
    <x v="8"/>
    <x v="0"/>
    <x v="0"/>
  </r>
  <r>
    <x v="4"/>
    <x v="4"/>
    <x v="8"/>
    <s v="1380058178"/>
    <s v="9490040099"/>
    <s v="2380085119"/>
    <s v="8380140427"/>
    <n v="1037061"/>
    <x v="5"/>
    <s v="000000100000015724"/>
    <x v="1"/>
    <n v="50"/>
    <n v="2.5"/>
    <n v="18400"/>
    <n v="0"/>
    <n v="920000"/>
    <n v="920000"/>
    <s v="LT 497 IS"/>
    <s v="MR JARI ISSA"/>
    <s v="670054869"/>
    <s v="SALES TO YIMAFOUO"/>
    <x v="0"/>
    <x v="0"/>
    <x v="0"/>
    <x v="8"/>
    <x v="0"/>
    <x v="0"/>
  </r>
  <r>
    <x v="7"/>
    <x v="5"/>
    <x v="8"/>
    <s v="1380058185"/>
    <s v="9490040101"/>
    <s v="2380085125"/>
    <s v="8380140437"/>
    <n v="1026481"/>
    <x v="15"/>
    <s v="000000100000015723"/>
    <x v="2"/>
    <n v="509"/>
    <n v="25.45"/>
    <n v="17750"/>
    <n v="35630"/>
    <n v="8999120"/>
    <n v="9034750"/>
    <s v="LTTR 051 AP"/>
    <s v="MR ABOUBAKAR SIDDIKI"/>
    <s v="699395059"/>
    <s v="Order + Back to school"/>
    <x v="0"/>
    <x v="0"/>
    <x v="0"/>
    <x v="8"/>
    <x v="0"/>
    <x v="0"/>
  </r>
  <r>
    <x v="7"/>
    <x v="5"/>
    <x v="8"/>
    <s v="1380058185"/>
    <s v="9490040101"/>
    <s v="2380085125"/>
    <s v="8380140437"/>
    <n v="1026481"/>
    <x v="15"/>
    <s v="000000100000016408"/>
    <x v="5"/>
    <n v="910"/>
    <n v="4.55"/>
    <n v="1650"/>
    <n v="210210"/>
    <n v="0"/>
    <n v="210210"/>
    <s v="LTTR 051 AP"/>
    <s v="MR ABOUBAKAR SIDDIKI"/>
    <s v="699395059"/>
    <s v="Order + Back to school"/>
    <x v="0"/>
    <x v="1"/>
    <x v="0"/>
    <x v="8"/>
    <x v="0"/>
    <x v="0"/>
  </r>
  <r>
    <x v="6"/>
    <x v="5"/>
    <x v="8"/>
    <s v="1380058184"/>
    <s v="9490040102"/>
    <s v="2380085124"/>
    <s v="8380140438"/>
    <n v="1064215"/>
    <x v="13"/>
    <s v="000000100000015721"/>
    <x v="3"/>
    <n v="150"/>
    <n v="7.5"/>
    <n v="18000"/>
    <n v="10500"/>
    <n v="2689500"/>
    <n v="2700000"/>
    <s v="LTTR 961 AS"/>
    <s v="655772309"/>
    <s v="MR ALIOU ABOUBAKAR"/>
    <s v="Order+ Back school +Cpst risk stock"/>
    <x v="0"/>
    <x v="1"/>
    <x v="0"/>
    <x v="8"/>
    <x v="0"/>
    <x v="0"/>
  </r>
  <r>
    <x v="6"/>
    <x v="5"/>
    <x v="8"/>
    <s v="1380058184"/>
    <s v="9490040102"/>
    <s v="2380085124"/>
    <s v="8380140438"/>
    <n v="1064215"/>
    <x v="13"/>
    <s v="000000100000016952"/>
    <x v="4"/>
    <n v="380"/>
    <n v="9.5"/>
    <n v="9000"/>
    <n v="13300"/>
    <n v="3406700"/>
    <n v="3420000"/>
    <s v="LTTR 961 AS"/>
    <s v="655772309"/>
    <s v="MR ALIOU ABOUBAKAR"/>
    <s v="Order+ Back school +Cpst risk stock"/>
    <x v="0"/>
    <x v="1"/>
    <x v="0"/>
    <x v="8"/>
    <x v="0"/>
    <x v="0"/>
  </r>
  <r>
    <x v="6"/>
    <x v="5"/>
    <x v="8"/>
    <s v="1380058184"/>
    <s v="9490040102"/>
    <s v="2380085124"/>
    <s v="8380140438"/>
    <n v="1064215"/>
    <x v="13"/>
    <s v="000000100000016408"/>
    <x v="5"/>
    <n v="880"/>
    <n v="4.4000000000000004"/>
    <n v="1850"/>
    <n v="6160"/>
    <n v="1621840"/>
    <n v="1628000"/>
    <s v="LTTR 961 AS"/>
    <s v="655772309"/>
    <s v="MR ALIOU ABOUBAKAR"/>
    <s v="Order+ Back school +Cpst risk stock"/>
    <x v="0"/>
    <x v="1"/>
    <x v="0"/>
    <x v="8"/>
    <x v="0"/>
    <x v="0"/>
  </r>
  <r>
    <x v="6"/>
    <x v="5"/>
    <x v="8"/>
    <s v="1380058184"/>
    <s v="9490040102"/>
    <s v="2380085124"/>
    <s v="8380140438"/>
    <n v="1064215"/>
    <x v="13"/>
    <s v="000000100000015723"/>
    <x v="2"/>
    <n v="150"/>
    <n v="7.5"/>
    <n v="18000"/>
    <n v="10500"/>
    <n v="2689500"/>
    <n v="2700000"/>
    <s v="LTTR 961 AS"/>
    <s v="655772309"/>
    <s v="MR ALIOU ABOUBAKAR"/>
    <s v="Order+ Back school +Cpst risk stock"/>
    <x v="0"/>
    <x v="0"/>
    <x v="0"/>
    <x v="8"/>
    <x v="0"/>
    <x v="0"/>
  </r>
  <r>
    <x v="6"/>
    <x v="5"/>
    <x v="8"/>
    <s v="1380058184"/>
    <s v="9490040102"/>
    <s v="2380085124"/>
    <s v="8380140438"/>
    <n v="1064215"/>
    <x v="13"/>
    <s v="000000100000016408"/>
    <x v="5"/>
    <n v="620"/>
    <n v="3.1"/>
    <n v="1650"/>
    <n v="143220"/>
    <n v="0"/>
    <n v="143220"/>
    <s v="LTTR 961 AS"/>
    <s v="655772309"/>
    <s v="MR ALIOU ABOUBAKAR"/>
    <s v="Order+ Back school +Cpst risk stock"/>
    <x v="0"/>
    <x v="1"/>
    <x v="0"/>
    <x v="8"/>
    <x v="0"/>
    <x v="0"/>
  </r>
  <r>
    <x v="5"/>
    <x v="3"/>
    <x v="8"/>
    <s v="1380058079"/>
    <s v="9490040103"/>
    <s v="2380084907"/>
    <s v="8380140446"/>
    <n v="1062483"/>
    <x v="7"/>
    <s v="000000100000015723"/>
    <x v="2"/>
    <n v="640"/>
    <n v="32"/>
    <n v="17250"/>
    <n v="44800"/>
    <n v="10995200"/>
    <n v="11040000"/>
    <s v="LTTR 371  AT"/>
    <s v="MR MOUSSONGO MAKEMBE"/>
    <s v="699115287"/>
    <s v="SALES TO CENTRALE MODERN"/>
    <x v="0"/>
    <x v="0"/>
    <x v="0"/>
    <x v="8"/>
    <x v="0"/>
    <x v="0"/>
  </r>
  <r>
    <x v="5"/>
    <x v="3"/>
    <x v="8"/>
    <s v="1380058079"/>
    <s v="9490040105"/>
    <s v="2380084907"/>
    <s v="8380140447"/>
    <n v="1062483"/>
    <x v="7"/>
    <s v="000000100000015723"/>
    <x v="2"/>
    <n v="300"/>
    <n v="15"/>
    <n v="17250"/>
    <n v="21000"/>
    <n v="5154000"/>
    <n v="5175000"/>
    <s v="LT  780  IA"/>
    <s v="BLAISE  CHIA  KWANGA"/>
    <s v="653424999"/>
    <s v="SALES TO CENTRALE MODERN"/>
    <x v="0"/>
    <x v="0"/>
    <x v="0"/>
    <x v="8"/>
    <x v="0"/>
    <x v="0"/>
  </r>
  <r>
    <x v="3"/>
    <x v="3"/>
    <x v="8"/>
    <s v="1380058186"/>
    <s v="9490040090"/>
    <s v="2380085126"/>
    <s v="8380140449"/>
    <n v="1045126"/>
    <x v="19"/>
    <s v="000000100000016408"/>
    <x v="5"/>
    <n v="3"/>
    <n v="1.4999999999999999E-2"/>
    <n v="1900"/>
    <n v="21"/>
    <n v="5679"/>
    <n v="5700"/>
    <s v="A PIEDS"/>
    <s v=""/>
    <s v="MR YOUSSEF"/>
    <s v="SALES TO EMPLOYEES"/>
    <x v="0"/>
    <x v="1"/>
    <x v="0"/>
    <x v="8"/>
    <x v="0"/>
    <x v="0"/>
  </r>
  <r>
    <x v="1"/>
    <x v="1"/>
    <x v="8"/>
    <s v="1380058191"/>
    <s v="9490040104"/>
    <s v="2380085136"/>
    <s v="8380140467"/>
    <n v="1047470"/>
    <x v="8"/>
    <s v="000000100000015723"/>
    <x v="2"/>
    <n v="100"/>
    <n v="5"/>
    <n v="18300"/>
    <n v="7000"/>
    <n v="1823000"/>
    <n v="1830000"/>
    <s v="LT  197  HV"/>
    <s v="DEUYI  KEMGANG DUMEL"/>
    <s v="678347038"/>
    <s v=""/>
    <x v="0"/>
    <x v="0"/>
    <x v="0"/>
    <x v="8"/>
    <x v="0"/>
    <x v="0"/>
  </r>
  <r>
    <x v="1"/>
    <x v="1"/>
    <x v="8"/>
    <s v="1380058191"/>
    <s v="9490040104"/>
    <s v="2380085136"/>
    <s v="8380140467"/>
    <n v="1047470"/>
    <x v="8"/>
    <s v="000000100000015724"/>
    <x v="1"/>
    <n v="100"/>
    <n v="5"/>
    <n v="19000"/>
    <n v="7000"/>
    <n v="1893000"/>
    <n v="1900000"/>
    <s v="LT  197  HV"/>
    <s v="DEUYI  KEMGANG DUMEL"/>
    <s v="678347038"/>
    <s v=""/>
    <x v="0"/>
    <x v="0"/>
    <x v="0"/>
    <x v="8"/>
    <x v="0"/>
    <x v="0"/>
  </r>
  <r>
    <x v="3"/>
    <x v="3"/>
    <x v="9"/>
    <s v="1380058057"/>
    <s v="9490040110"/>
    <s v="2380084884"/>
    <s v="8380140123"/>
    <n v="1026465"/>
    <x v="39"/>
    <s v="000000100000015737"/>
    <x v="0"/>
    <n v="700"/>
    <n v="28"/>
    <n v="2000"/>
    <n v="27451"/>
    <n v="1372549"/>
    <n v="1400000"/>
    <s v="SW  054  BD"/>
    <s v="NDAH  RICHARD  MOKOM"/>
    <s v="674158631"/>
    <s v="1400005461"/>
    <x v="0"/>
    <x v="0"/>
    <x v="0"/>
    <x v="9"/>
    <x v="0"/>
    <x v="0"/>
  </r>
  <r>
    <x v="5"/>
    <x v="3"/>
    <x v="9"/>
    <s v="1380058079"/>
    <s v="9490040107"/>
    <s v="2380084907"/>
    <s v="8380140175"/>
    <n v="1062483"/>
    <x v="7"/>
    <s v="000000100000015723"/>
    <x v="2"/>
    <n v="300"/>
    <n v="15"/>
    <n v="17250"/>
    <n v="21000"/>
    <n v="5154000"/>
    <n v="5175000"/>
    <s v="CE 712  HS"/>
    <s v="LEUMENI  KAMDE PAUL"/>
    <s v="677978898"/>
    <s v="SALES TO CENTRALE MODERN"/>
    <x v="0"/>
    <x v="0"/>
    <x v="0"/>
    <x v="9"/>
    <x v="0"/>
    <x v="0"/>
  </r>
  <r>
    <x v="3"/>
    <x v="3"/>
    <x v="9"/>
    <s v="1380058105"/>
    <s v="9490040118"/>
    <s v="2380084964"/>
    <s v="8380140333"/>
    <n v="1045126"/>
    <x v="19"/>
    <s v="000000100000016952"/>
    <x v="4"/>
    <n v="99"/>
    <n v="2.4750000000000001"/>
    <n v="9400"/>
    <n v="3465"/>
    <n v="927135"/>
    <n v="930600"/>
    <s v="LT 964 FA"/>
    <s v="TIMBA G"/>
    <s v="698006634"/>
    <s v="SALES TO DEPOT"/>
    <x v="2"/>
    <x v="1"/>
    <x v="0"/>
    <x v="9"/>
    <x v="0"/>
    <x v="0"/>
  </r>
  <r>
    <x v="3"/>
    <x v="3"/>
    <x v="9"/>
    <s v="1380058059"/>
    <s v="9490040121"/>
    <s v="2380084886"/>
    <s v="8380140335"/>
    <n v="1033399"/>
    <x v="38"/>
    <s v="000000100000015737"/>
    <x v="0"/>
    <n v="300"/>
    <n v="12"/>
    <n v="2000"/>
    <n v="11765"/>
    <n v="588235"/>
    <n v="600000"/>
    <s v="LT 605 FO"/>
    <s v="MR ARREY CHARLES EGBE"/>
    <s v="674562221"/>
    <s v="1400005464"/>
    <x v="0"/>
    <x v="0"/>
    <x v="0"/>
    <x v="9"/>
    <x v="0"/>
    <x v="0"/>
  </r>
  <r>
    <x v="1"/>
    <x v="1"/>
    <x v="9"/>
    <s v="1380058147"/>
    <s v="9490040114"/>
    <s v="2380085037"/>
    <s v="8380140356"/>
    <n v="1047470"/>
    <x v="8"/>
    <s v="000000100000015721"/>
    <x v="3"/>
    <n v="50"/>
    <n v="2.5"/>
    <n v="18500"/>
    <n v="3500"/>
    <n v="921500"/>
    <n v="925000"/>
    <s v="LT 103  KN"/>
    <s v="TADONVOKENG  MARTIN"/>
    <s v="678347038"/>
    <s v=""/>
    <x v="0"/>
    <x v="1"/>
    <x v="0"/>
    <x v="9"/>
    <x v="0"/>
    <x v="0"/>
  </r>
  <r>
    <x v="1"/>
    <x v="1"/>
    <x v="9"/>
    <s v="1380058147"/>
    <s v="9490040114"/>
    <s v="2380085037"/>
    <s v="8380140356"/>
    <n v="1047470"/>
    <x v="8"/>
    <s v="000000100000015724"/>
    <x v="1"/>
    <n v="50"/>
    <n v="2.5"/>
    <n v="19000"/>
    <n v="3500"/>
    <n v="946500"/>
    <n v="950000"/>
    <s v="LT 103  KN"/>
    <s v="TADONVOKENG  MARTIN"/>
    <s v="678347038"/>
    <s v=""/>
    <x v="0"/>
    <x v="0"/>
    <x v="0"/>
    <x v="9"/>
    <x v="0"/>
    <x v="0"/>
  </r>
  <r>
    <x v="0"/>
    <x v="0"/>
    <x v="9"/>
    <s v="1380058143"/>
    <s v="9490040106"/>
    <s v="2380085033"/>
    <s v="8380140358"/>
    <n v="1026501"/>
    <x v="10"/>
    <s v="000000100000015723"/>
    <x v="2"/>
    <n v="480"/>
    <n v="24"/>
    <n v="18200"/>
    <n v="33600"/>
    <n v="8702400"/>
    <n v="8736000"/>
    <s v="CH  02 23 00"/>
    <s v="NKAYI  JOSEPH"/>
    <s v="675171998"/>
    <s v="SALES TO BIBI ANJIA"/>
    <x v="0"/>
    <x v="0"/>
    <x v="0"/>
    <x v="9"/>
    <x v="0"/>
    <x v="0"/>
  </r>
  <r>
    <x v="1"/>
    <x v="1"/>
    <x v="9"/>
    <s v="1380058155"/>
    <s v="9490040120"/>
    <s v="2380085053"/>
    <s v="8380140374"/>
    <n v="1085226"/>
    <x v="11"/>
    <s v="000000100000015723"/>
    <x v="2"/>
    <n v="25"/>
    <n v="1.25"/>
    <n v="18300"/>
    <n v="0"/>
    <n v="457500"/>
    <n v="457500"/>
    <s v="LT 039 HI"/>
    <s v="MR TIAMENI CHARLIE"/>
    <s v="699327845"/>
    <s v=""/>
    <x v="0"/>
    <x v="0"/>
    <x v="0"/>
    <x v="9"/>
    <x v="0"/>
    <x v="0"/>
  </r>
  <r>
    <x v="0"/>
    <x v="0"/>
    <x v="9"/>
    <s v="1380058067"/>
    <s v="9490040109"/>
    <s v="2380084894"/>
    <s v="8380140421"/>
    <n v="1026474"/>
    <x v="0"/>
    <s v="000000100000015737"/>
    <x v="0"/>
    <n v="575"/>
    <n v="23"/>
    <n v="2000"/>
    <n v="22549"/>
    <n v="1127451"/>
    <n v="1150000"/>
    <s v="LT  989  KI"/>
    <s v="TIOYEM  DADJIO  MOISE"/>
    <s v="675447683"/>
    <s v="1400005483"/>
    <x v="0"/>
    <x v="0"/>
    <x v="0"/>
    <x v="9"/>
    <x v="0"/>
    <x v="0"/>
  </r>
  <r>
    <x v="0"/>
    <x v="0"/>
    <x v="9"/>
    <s v="1380058182"/>
    <s v="9490040108"/>
    <s v="2380085122"/>
    <s v="8380140436"/>
    <n v="1026455"/>
    <x v="34"/>
    <s v="000000100000015737"/>
    <x v="0"/>
    <n v="700"/>
    <n v="28"/>
    <n v="2000"/>
    <n v="27451"/>
    <n v="1372549"/>
    <n v="1400000"/>
    <s v="LT  TR  511  AE"/>
    <s v="YAYA  SOULEYMANOU"/>
    <s v="674981548"/>
    <s v="1400005624"/>
    <x v="0"/>
    <x v="0"/>
    <x v="0"/>
    <x v="9"/>
    <x v="0"/>
    <x v="0"/>
  </r>
  <r>
    <x v="5"/>
    <x v="3"/>
    <x v="9"/>
    <s v="1380058082"/>
    <s v="9490040134"/>
    <s v="2380084909"/>
    <s v="8380140443"/>
    <n v="1062483"/>
    <x v="7"/>
    <s v="000000100000015737"/>
    <x v="0"/>
    <n v="575"/>
    <n v="23"/>
    <n v="2000"/>
    <n v="22549"/>
    <n v="1127451"/>
    <n v="1150000"/>
    <s v="LT 090 JU"/>
    <s v="MR NOUME ARNOLD"/>
    <s v="682766273"/>
    <s v=""/>
    <x v="0"/>
    <x v="0"/>
    <x v="0"/>
    <x v="9"/>
    <x v="0"/>
    <x v="0"/>
  </r>
  <r>
    <x v="5"/>
    <x v="3"/>
    <x v="9"/>
    <s v="1380058079"/>
    <s v="9490040107"/>
    <s v="2380084907"/>
    <s v="8380140448"/>
    <n v="1062483"/>
    <x v="7"/>
    <s v="000000100000015723"/>
    <x v="2"/>
    <n v="300"/>
    <n v="15"/>
    <n v="17250"/>
    <n v="21000"/>
    <n v="5154000"/>
    <n v="5175000"/>
    <s v="LT  605  JS"/>
    <s v="FOTEU  ZEFACK"/>
    <s v="678899123"/>
    <s v="SALES TO CENTRALE MODERN"/>
    <x v="0"/>
    <x v="0"/>
    <x v="0"/>
    <x v="9"/>
    <x v="0"/>
    <x v="0"/>
  </r>
  <r>
    <x v="1"/>
    <x v="1"/>
    <x v="9"/>
    <s v="1380058138"/>
    <s v="9490040111"/>
    <s v="2380085131"/>
    <s v="8380140450"/>
    <n v="1064509"/>
    <x v="32"/>
    <s v="000000100000015737"/>
    <x v="0"/>
    <n v="250"/>
    <n v="10"/>
    <n v="2000"/>
    <n v="9804"/>
    <n v="490196"/>
    <n v="500000"/>
    <s v="LT  104  IH"/>
    <s v="MBEMOUN MBOUOMBOUO"/>
    <s v="694012294"/>
    <s v="1400005541"/>
    <x v="0"/>
    <x v="0"/>
    <x v="0"/>
    <x v="9"/>
    <x v="0"/>
    <x v="0"/>
  </r>
  <r>
    <x v="1"/>
    <x v="1"/>
    <x v="9"/>
    <s v="1380058145"/>
    <s v="9490040128"/>
    <s v="2380085035"/>
    <s v="8380140452"/>
    <n v="1099132"/>
    <x v="22"/>
    <s v="000000100000015737"/>
    <x v="0"/>
    <n v="300"/>
    <n v="12"/>
    <n v="2000"/>
    <n v="11765"/>
    <n v="588235"/>
    <n v="600000"/>
    <s v="SW 6127 F"/>
    <s v="MR WAFO HUBERT"/>
    <s v="670775117"/>
    <s v="1400005569"/>
    <x v="0"/>
    <x v="0"/>
    <x v="0"/>
    <x v="9"/>
    <x v="0"/>
    <x v="0"/>
  </r>
  <r>
    <x v="1"/>
    <x v="1"/>
    <x v="9"/>
    <s v="1380058145"/>
    <s v="9490040117"/>
    <s v="2380085035"/>
    <s v="8380140453"/>
    <n v="1099132"/>
    <x v="22"/>
    <s v="000000100000015737"/>
    <x v="0"/>
    <n v="300"/>
    <n v="12"/>
    <n v="2000"/>
    <n v="11765"/>
    <n v="588235"/>
    <n v="600000"/>
    <s v="LT  391  JC"/>
    <s v="NENBUOZI  DJAMBONG"/>
    <s v=""/>
    <s v="1400005569"/>
    <x v="0"/>
    <x v="0"/>
    <x v="0"/>
    <x v="9"/>
    <x v="0"/>
    <x v="0"/>
  </r>
  <r>
    <x v="1"/>
    <x v="1"/>
    <x v="9"/>
    <s v="1380058206"/>
    <s v="9490040119"/>
    <s v="2380085183"/>
    <s v="8380140479"/>
    <n v="1075994"/>
    <x v="1"/>
    <s v="000000100000015723"/>
    <x v="2"/>
    <n v="300"/>
    <n v="15"/>
    <n v="18300"/>
    <n v="21000"/>
    <n v="5469000"/>
    <n v="5490000"/>
    <s v="LT 030 JA"/>
    <s v="MR TSAFACK PAUL"/>
    <s v="679968867"/>
    <s v="SALES TO NDORAHERMAN"/>
    <x v="0"/>
    <x v="0"/>
    <x v="0"/>
    <x v="9"/>
    <x v="0"/>
    <x v="0"/>
  </r>
  <r>
    <x v="1"/>
    <x v="1"/>
    <x v="9"/>
    <s v="1380058206"/>
    <s v="9490040125"/>
    <s v="2380085183"/>
    <s v="8380140480"/>
    <n v="1075994"/>
    <x v="1"/>
    <s v="000000100000015723"/>
    <x v="2"/>
    <n v="150"/>
    <n v="7.5"/>
    <n v="18300"/>
    <n v="10500"/>
    <n v="2734500"/>
    <n v="2745000"/>
    <s v="LT 780 IA"/>
    <s v="MR BLAISE CHIA"/>
    <s v="653424999"/>
    <s v="SALES TO NDORAHERMAN"/>
    <x v="0"/>
    <x v="0"/>
    <x v="0"/>
    <x v="9"/>
    <x v="0"/>
    <x v="0"/>
  </r>
  <r>
    <x v="1"/>
    <x v="1"/>
    <x v="9"/>
    <s v="1380058207"/>
    <s v="9490040115"/>
    <s v="2380085184"/>
    <s v="8380140481"/>
    <n v="1047470"/>
    <x v="8"/>
    <s v="000000100000015723"/>
    <x v="2"/>
    <n v="100"/>
    <n v="5"/>
    <n v="18300"/>
    <n v="7000"/>
    <n v="1823000"/>
    <n v="1830000"/>
    <s v="LT  103  KN"/>
    <s v="TADONVOKENG  MARTIN"/>
    <s v="678347038"/>
    <s v="SALES TO HAROUNA"/>
    <x v="0"/>
    <x v="0"/>
    <x v="0"/>
    <x v="9"/>
    <x v="0"/>
    <x v="0"/>
  </r>
  <r>
    <x v="1"/>
    <x v="1"/>
    <x v="9"/>
    <s v="1380058207"/>
    <s v="9490040115"/>
    <s v="2380085184"/>
    <s v="8380140481"/>
    <n v="1047470"/>
    <x v="8"/>
    <s v="000000100000015724"/>
    <x v="1"/>
    <n v="100"/>
    <n v="5"/>
    <n v="19000"/>
    <n v="7000"/>
    <n v="1893000"/>
    <n v="1900000"/>
    <s v="LT  103  KN"/>
    <s v="TADONVOKENG  MARTIN"/>
    <s v="678347038"/>
    <s v="SALES TO HAROUNA"/>
    <x v="0"/>
    <x v="0"/>
    <x v="0"/>
    <x v="9"/>
    <x v="0"/>
    <x v="0"/>
  </r>
  <r>
    <x v="0"/>
    <x v="0"/>
    <x v="9"/>
    <s v="1380058205"/>
    <s v="9490040126"/>
    <s v="2380085182"/>
    <s v="8380140484"/>
    <n v="1026474"/>
    <x v="0"/>
    <s v="000000100000015723"/>
    <x v="2"/>
    <n v="50"/>
    <n v="2.5"/>
    <n v="18300"/>
    <n v="3500"/>
    <n v="911500"/>
    <n v="915000"/>
    <s v="LT 780 IA"/>
    <s v="MR BLAISE CHIA"/>
    <s v="653424999"/>
    <s v="SALES TO SOCROPRAL"/>
    <x v="0"/>
    <x v="0"/>
    <x v="0"/>
    <x v="9"/>
    <x v="0"/>
    <x v="0"/>
  </r>
  <r>
    <x v="0"/>
    <x v="0"/>
    <x v="9"/>
    <s v="1380058203"/>
    <s v="9490040116"/>
    <s v="2380085178"/>
    <s v="8380140487"/>
    <n v="1067076"/>
    <x v="59"/>
    <s v="000000100000015723"/>
    <x v="2"/>
    <n v="230"/>
    <n v="11.5"/>
    <n v="18300"/>
    <n v="16100"/>
    <n v="4192900"/>
    <n v="4209000"/>
    <s v="OU  861  AY"/>
    <s v="DJOUKENG  NOTSANG"/>
    <s v="673364335"/>
    <s v="SALES TO BELVA"/>
    <x v="0"/>
    <x v="0"/>
    <x v="0"/>
    <x v="9"/>
    <x v="0"/>
    <x v="0"/>
  </r>
  <r>
    <x v="0"/>
    <x v="0"/>
    <x v="9"/>
    <s v="1380058203"/>
    <s v="9490040116"/>
    <s v="2380085178"/>
    <s v="8380140487"/>
    <n v="1067076"/>
    <x v="59"/>
    <s v="000000100000015724"/>
    <x v="1"/>
    <n v="230"/>
    <n v="11.5"/>
    <n v="18300"/>
    <n v="16100"/>
    <n v="4192900"/>
    <n v="4209000"/>
    <s v="OU  861  AY"/>
    <s v="DJOUKENG  NOTSANG"/>
    <s v="673364335"/>
    <s v="SALES TO BELVA"/>
    <x v="0"/>
    <x v="0"/>
    <x v="0"/>
    <x v="9"/>
    <x v="0"/>
    <x v="0"/>
  </r>
  <r>
    <x v="1"/>
    <x v="1"/>
    <x v="9"/>
    <s v="1380058208"/>
    <s v="9490040113"/>
    <s v="2380085185"/>
    <s v="8380140488"/>
    <n v="1028221"/>
    <x v="45"/>
    <s v="000000100000015723"/>
    <x v="2"/>
    <n v="300"/>
    <n v="15"/>
    <n v="18300"/>
    <n v="21000"/>
    <n v="5469000"/>
    <n v="5490000"/>
    <s v="LT 201  IK"/>
    <s v="KOUEKAM  HERVE CALORSSE"/>
    <s v="670848460"/>
    <s v="SALES TO TCHOUAYA"/>
    <x v="0"/>
    <x v="0"/>
    <x v="0"/>
    <x v="9"/>
    <x v="0"/>
    <x v="0"/>
  </r>
  <r>
    <x v="1"/>
    <x v="1"/>
    <x v="9"/>
    <s v="1380058208"/>
    <s v="9490040112"/>
    <s v="2380085185"/>
    <s v="8380140489"/>
    <n v="1028221"/>
    <x v="45"/>
    <s v="000000100000015723"/>
    <x v="2"/>
    <n v="300"/>
    <n v="15"/>
    <n v="18300"/>
    <n v="21000"/>
    <n v="5469000"/>
    <n v="5490000"/>
    <s v="LT  079  KN"/>
    <s v="ngoho  germain"/>
    <s v="650775178"/>
    <s v="SALES TO TCHOUAYA"/>
    <x v="0"/>
    <x v="0"/>
    <x v="0"/>
    <x v="9"/>
    <x v="0"/>
    <x v="0"/>
  </r>
  <r>
    <x v="4"/>
    <x v="4"/>
    <x v="9"/>
    <s v="1380058209"/>
    <s v="9490040131"/>
    <s v="2380085186"/>
    <s v="8380140490"/>
    <n v="1033762"/>
    <x v="60"/>
    <s v="000000100000015723"/>
    <x v="2"/>
    <n v="500"/>
    <n v="25"/>
    <n v="18300"/>
    <n v="0"/>
    <n v="9150000"/>
    <n v="9150000"/>
    <s v="LTTR 834 AG"/>
    <s v="MR NGAMENI YOSSA CYRIAQUE"/>
    <s v="695252188"/>
    <s v="SALES TO PARTHENON"/>
    <x v="0"/>
    <x v="0"/>
    <x v="0"/>
    <x v="9"/>
    <x v="0"/>
    <x v="0"/>
  </r>
  <r>
    <x v="0"/>
    <x v="0"/>
    <x v="9"/>
    <s v="1380058195"/>
    <s v="9490040122"/>
    <s v="2380085168"/>
    <s v="8380140492"/>
    <n v="1026501"/>
    <x v="10"/>
    <s v="000000100000015723"/>
    <x v="2"/>
    <n v="480"/>
    <n v="24"/>
    <n v="18200"/>
    <n v="33600"/>
    <n v="8702400"/>
    <n v="8736000"/>
    <s v="OU 202 AZ"/>
    <s v="MR TAZOH OPENE MARCIAL"/>
    <s v="673305092"/>
    <s v="SALES TO BIBI ANJIA"/>
    <x v="0"/>
    <x v="0"/>
    <x v="0"/>
    <x v="9"/>
    <x v="0"/>
    <x v="0"/>
  </r>
  <r>
    <x v="0"/>
    <x v="0"/>
    <x v="9"/>
    <s v="1380058210"/>
    <s v="9490040123"/>
    <s v="2380085187"/>
    <s v="8380140493"/>
    <n v="1095733"/>
    <x v="23"/>
    <s v="000000100000015721"/>
    <x v="3"/>
    <n v="20"/>
    <n v="1"/>
    <n v="18500"/>
    <n v="1400"/>
    <n v="368600"/>
    <n v="370000"/>
    <s v="OU 954 AV"/>
    <s v="MR TATCHGO FOHOM"/>
    <s v="674194798"/>
    <s v="SALES TO DOROSOI"/>
    <x v="0"/>
    <x v="1"/>
    <x v="0"/>
    <x v="9"/>
    <x v="0"/>
    <x v="0"/>
  </r>
  <r>
    <x v="0"/>
    <x v="0"/>
    <x v="9"/>
    <s v="1380058210"/>
    <s v="9490040123"/>
    <s v="2380085187"/>
    <s v="8380140493"/>
    <n v="1095733"/>
    <x v="23"/>
    <s v="000000100000015723"/>
    <x v="2"/>
    <n v="380"/>
    <n v="19"/>
    <n v="18300"/>
    <n v="26600"/>
    <n v="6927400"/>
    <n v="6954000"/>
    <s v="OU 954 AV"/>
    <s v="MR TATCHGO FOHOM"/>
    <s v="674194798"/>
    <s v="SALES TO DOROSOI"/>
    <x v="0"/>
    <x v="0"/>
    <x v="0"/>
    <x v="9"/>
    <x v="0"/>
    <x v="0"/>
  </r>
  <r>
    <x v="1"/>
    <x v="1"/>
    <x v="9"/>
    <s v="1380058211"/>
    <s v="9490040124"/>
    <s v="2380085188"/>
    <s v="8380140496"/>
    <n v="1026460"/>
    <x v="61"/>
    <s v="000000100000015723"/>
    <x v="2"/>
    <n v="40"/>
    <n v="2"/>
    <n v="18300"/>
    <n v="2800"/>
    <n v="729200"/>
    <n v="732000"/>
    <s v="LT 780 IA"/>
    <s v="MR BLAISE CHIA KWANGA"/>
    <s v="653424999"/>
    <s v="SALES TO TSAPI"/>
    <x v="0"/>
    <x v="0"/>
    <x v="0"/>
    <x v="9"/>
    <x v="0"/>
    <x v="0"/>
  </r>
  <r>
    <x v="1"/>
    <x v="1"/>
    <x v="9"/>
    <s v="1380058211"/>
    <s v="9490040124"/>
    <s v="2380085188"/>
    <s v="8380140496"/>
    <n v="1026460"/>
    <x v="61"/>
    <s v="000000100000016408"/>
    <x v="5"/>
    <n v="100"/>
    <n v="0.5"/>
    <n v="1900"/>
    <n v="700"/>
    <n v="189300"/>
    <n v="190000"/>
    <s v="LT 780 IA"/>
    <s v="MR BLAISE CHIA KWANGA"/>
    <s v="653424999"/>
    <s v="SALES TO TSAPI"/>
    <x v="0"/>
    <x v="1"/>
    <x v="0"/>
    <x v="9"/>
    <x v="0"/>
    <x v="0"/>
  </r>
  <r>
    <x v="1"/>
    <x v="1"/>
    <x v="9"/>
    <s v="1380058211"/>
    <s v="9490040124"/>
    <s v="2380085188"/>
    <s v="8380140496"/>
    <n v="1026460"/>
    <x v="61"/>
    <s v="000000100000016952"/>
    <x v="4"/>
    <n v="34"/>
    <n v="0.85"/>
    <n v="9250"/>
    <n v="1190"/>
    <n v="313310"/>
    <n v="314500"/>
    <s v="LT 780 IA"/>
    <s v="MR BLAISE CHIA KWANGA"/>
    <s v="653424999"/>
    <s v="SALES TO TSAPI"/>
    <x v="0"/>
    <x v="1"/>
    <x v="0"/>
    <x v="9"/>
    <x v="0"/>
    <x v="0"/>
  </r>
  <r>
    <x v="1"/>
    <x v="1"/>
    <x v="9"/>
    <s v="1380058214"/>
    <s v="9490040127"/>
    <s v="2380085195"/>
    <s v="8380140513"/>
    <n v="1099132"/>
    <x v="22"/>
    <s v="000000100000015724"/>
    <x v="1"/>
    <n v="50"/>
    <n v="2.5"/>
    <n v="19000"/>
    <n v="3500"/>
    <n v="946500"/>
    <n v="950000"/>
    <s v="LT 780 IA"/>
    <s v="MR BLAISE CHIA KWANGA"/>
    <s v="653424999"/>
    <s v="SALES TO KEMGNE"/>
    <x v="0"/>
    <x v="0"/>
    <x v="0"/>
    <x v="9"/>
    <x v="0"/>
    <x v="0"/>
  </r>
  <r>
    <x v="7"/>
    <x v="5"/>
    <x v="9"/>
    <s v="1380058222"/>
    <s v="9490040130"/>
    <s v="2380085216"/>
    <s v="8380140536"/>
    <n v="1026481"/>
    <x v="15"/>
    <s v="000000100000015722"/>
    <x v="9"/>
    <n v="600"/>
    <n v="30"/>
    <n v="18000"/>
    <n v="42000"/>
    <n v="10758000"/>
    <n v="10800000"/>
    <s v="ENTR 401 AA"/>
    <s v="MR OUMAR YOUGOUDA"/>
    <s v="672151574"/>
    <s v=""/>
    <x v="0"/>
    <x v="0"/>
    <x v="0"/>
    <x v="9"/>
    <x v="0"/>
    <x v="0"/>
  </r>
  <r>
    <x v="4"/>
    <x v="4"/>
    <x v="9"/>
    <s v="1380058225"/>
    <s v="9490040129"/>
    <s v="2380085224"/>
    <s v="8380140539"/>
    <n v="1095709"/>
    <x v="28"/>
    <s v="000000100000016952"/>
    <x v="4"/>
    <n v="50"/>
    <n v="1.25"/>
    <n v="9250"/>
    <n v="1750"/>
    <n v="460750"/>
    <n v="462500"/>
    <s v="LT 973 FD"/>
    <s v="MR FON ELVICE ALIH"/>
    <s v="671373064"/>
    <s v="1095709"/>
    <x v="0"/>
    <x v="1"/>
    <x v="0"/>
    <x v="9"/>
    <x v="0"/>
    <x v="0"/>
  </r>
  <r>
    <x v="4"/>
    <x v="4"/>
    <x v="9"/>
    <s v="1380058225"/>
    <s v="9490040129"/>
    <s v="2380085224"/>
    <s v="8380140539"/>
    <n v="1095709"/>
    <x v="28"/>
    <s v="000000100000015721"/>
    <x v="3"/>
    <n v="50"/>
    <n v="2.5"/>
    <n v="18500"/>
    <n v="3500"/>
    <n v="921500"/>
    <n v="925000"/>
    <s v="LT 973 FD"/>
    <s v="MR FON ELVICE ALIH"/>
    <s v="671373064"/>
    <s v="1095709"/>
    <x v="0"/>
    <x v="1"/>
    <x v="0"/>
    <x v="9"/>
    <x v="0"/>
    <x v="0"/>
  </r>
  <r>
    <x v="4"/>
    <x v="4"/>
    <x v="9"/>
    <s v="1380058225"/>
    <s v="9490040129"/>
    <s v="2380085224"/>
    <s v="8380140539"/>
    <n v="1095709"/>
    <x v="28"/>
    <s v="000000100000016408"/>
    <x v="5"/>
    <n v="750"/>
    <n v="3.75"/>
    <n v="1900"/>
    <n v="5250"/>
    <n v="1419750"/>
    <n v="1425000"/>
    <s v="LT 973 FD"/>
    <s v="MR FON ELVICE ALIH"/>
    <s v="671373064"/>
    <s v="1095709"/>
    <x v="0"/>
    <x v="1"/>
    <x v="0"/>
    <x v="9"/>
    <x v="0"/>
    <x v="0"/>
  </r>
  <r>
    <x v="4"/>
    <x v="4"/>
    <x v="9"/>
    <s v="1380058225"/>
    <s v="9490040129"/>
    <s v="2380085224"/>
    <s v="8380140539"/>
    <n v="1095709"/>
    <x v="28"/>
    <s v="000000100000015723"/>
    <x v="2"/>
    <n v="200"/>
    <n v="10"/>
    <n v="18300"/>
    <n v="14000"/>
    <n v="3646000"/>
    <n v="3660000"/>
    <s v="LT 973 FD"/>
    <s v="MR FON ELVICE ALIH"/>
    <s v="671373064"/>
    <s v="1095709"/>
    <x v="0"/>
    <x v="0"/>
    <x v="0"/>
    <x v="9"/>
    <x v="0"/>
    <x v="0"/>
  </r>
  <r>
    <x v="2"/>
    <x v="2"/>
    <x v="9"/>
    <s v="1380058227"/>
    <s v="9490040133"/>
    <s v="2380085227"/>
    <s v="8380140545"/>
    <n v="1062481"/>
    <x v="6"/>
    <s v="000000100000019446"/>
    <x v="7"/>
    <n v="103"/>
    <n v="5.15"/>
    <n v="16750"/>
    <n v="7210"/>
    <n v="1718040"/>
    <n v="1725250"/>
    <s v="NOTR 552 AA"/>
    <s v="MR BOUBAKARY"/>
    <s v="693194009"/>
    <s v=""/>
    <x v="0"/>
    <x v="1"/>
    <x v="1"/>
    <x v="9"/>
    <x v="0"/>
    <x v="0"/>
  </r>
  <r>
    <x v="2"/>
    <x v="2"/>
    <x v="9"/>
    <s v="1380058227"/>
    <s v="9490040133"/>
    <s v="2380085227"/>
    <s v="8380140545"/>
    <n v="1062481"/>
    <x v="6"/>
    <s v="000000100000023421"/>
    <x v="8"/>
    <n v="760"/>
    <n v="19"/>
    <n v="8375"/>
    <n v="26600"/>
    <n v="6338400"/>
    <n v="6365000"/>
    <s v="NOTR 552 AA"/>
    <s v="MR BOUBAKARY"/>
    <s v="693194009"/>
    <s v=""/>
    <x v="0"/>
    <x v="1"/>
    <x v="1"/>
    <x v="9"/>
    <x v="0"/>
    <x v="0"/>
  </r>
  <r>
    <x v="2"/>
    <x v="2"/>
    <x v="9"/>
    <s v="1380058227"/>
    <s v="9490040133"/>
    <s v="2380085227"/>
    <s v="8380140545"/>
    <n v="1062481"/>
    <x v="6"/>
    <s v="000000100000023421"/>
    <x v="8"/>
    <n v="154"/>
    <n v="3.85"/>
    <n v="8375"/>
    <n v="5390"/>
    <n v="1284360"/>
    <n v="1289750"/>
    <s v="NOTR 552 AA"/>
    <s v="MR BOUBAKARY"/>
    <s v="693194009"/>
    <s v=""/>
    <x v="0"/>
    <x v="1"/>
    <x v="1"/>
    <x v="9"/>
    <x v="0"/>
    <x v="0"/>
  </r>
  <r>
    <x v="3"/>
    <x v="3"/>
    <x v="9"/>
    <s v="1380058228"/>
    <s v="9490040132"/>
    <s v="2380085228"/>
    <s v="8380140547"/>
    <n v="1037173"/>
    <x v="62"/>
    <s v="000000100000015723"/>
    <x v="2"/>
    <n v="600"/>
    <n v="30"/>
    <n v="18700"/>
    <n v="0"/>
    <n v="11220000"/>
    <n v="11220000"/>
    <s v="CETR 379 AD"/>
    <s v="MR KAMDEM AIME"/>
    <s v="676398704"/>
    <s v=""/>
    <x v="0"/>
    <x v="0"/>
    <x v="0"/>
    <x v="9"/>
    <x v="0"/>
    <x v="0"/>
  </r>
  <r>
    <x v="4"/>
    <x v="4"/>
    <x v="9"/>
    <s v="1380058226"/>
    <s v="9490040135"/>
    <s v="2380085226"/>
    <s v="8380140551"/>
    <n v="1076077"/>
    <x v="36"/>
    <s v="000000100000015724"/>
    <x v="1"/>
    <n v="400"/>
    <n v="20"/>
    <n v="18400"/>
    <n v="28000"/>
    <n v="7332000"/>
    <n v="7360000"/>
    <s v="LT 714 JF"/>
    <s v="MR TANGOH KILIA MBOZIKEH"/>
    <s v="671256138"/>
    <s v=""/>
    <x v="0"/>
    <x v="0"/>
    <x v="0"/>
    <x v="9"/>
    <x v="0"/>
    <x v="0"/>
  </r>
  <r>
    <x v="1"/>
    <x v="1"/>
    <x v="10"/>
    <s v="1380057938"/>
    <s v="9490040137"/>
    <s v="2380084670"/>
    <s v="8380140259"/>
    <n v="1034417"/>
    <x v="12"/>
    <s v="000000100000015737"/>
    <x v="0"/>
    <n v="375"/>
    <n v="15"/>
    <n v="2000"/>
    <n v="14706"/>
    <n v="735294"/>
    <n v="750000"/>
    <s v="OU  677  AY"/>
    <s v="KENGMENE  ANDRE"/>
    <s v="676566865"/>
    <s v="1400005287/5289/5294/5295"/>
    <x v="0"/>
    <x v="0"/>
    <x v="0"/>
    <x v="10"/>
    <x v="0"/>
    <x v="0"/>
  </r>
  <r>
    <x v="1"/>
    <x v="1"/>
    <x v="10"/>
    <s v="1380058064"/>
    <s v="9490040151"/>
    <s v="2380084891"/>
    <s v="8380140339"/>
    <n v="1041827"/>
    <x v="46"/>
    <s v="000000100000015737"/>
    <x v="0"/>
    <n v="300"/>
    <n v="12"/>
    <n v="2000"/>
    <n v="11765"/>
    <n v="588235"/>
    <n v="600000"/>
    <s v="LT 605 FO"/>
    <s v="ARREY CHARLES"/>
    <s v="674 56 22 21"/>
    <s v="1400005476"/>
    <x v="0"/>
    <x v="0"/>
    <x v="0"/>
    <x v="10"/>
    <x v="0"/>
    <x v="0"/>
  </r>
  <r>
    <x v="5"/>
    <x v="3"/>
    <x v="10"/>
    <s v="1380058082"/>
    <s v="9490040136"/>
    <s v="2380084909"/>
    <s v="8380140444"/>
    <n v="1062483"/>
    <x v="7"/>
    <s v="000000100000015737"/>
    <x v="0"/>
    <n v="575"/>
    <n v="23"/>
    <n v="2000"/>
    <n v="22549"/>
    <n v="1127451"/>
    <n v="1150000"/>
    <s v="LT  945  JL"/>
    <s v="FOPA  DJEUTA  BERNARD"/>
    <s v="674227712"/>
    <s v=""/>
    <x v="0"/>
    <x v="0"/>
    <x v="0"/>
    <x v="10"/>
    <x v="0"/>
    <x v="0"/>
  </r>
  <r>
    <x v="6"/>
    <x v="2"/>
    <x v="10"/>
    <s v="1380058053"/>
    <s v="9490040139"/>
    <s v="2380084880"/>
    <s v="8380140520"/>
    <n v="1062482"/>
    <x v="14"/>
    <s v="000000100000015737"/>
    <x v="0"/>
    <n v="550"/>
    <n v="22"/>
    <n v="2000"/>
    <n v="21569"/>
    <n v="1078431"/>
    <n v="1100000"/>
    <s v="CE  059  KK"/>
    <s v="MOFFO  ULRICH"/>
    <s v="676105389"/>
    <s v="1400005471"/>
    <x v="0"/>
    <x v="0"/>
    <x v="0"/>
    <x v="10"/>
    <x v="0"/>
    <x v="0"/>
  </r>
  <r>
    <x v="0"/>
    <x v="0"/>
    <x v="10"/>
    <s v="1380058215"/>
    <s v="9490040138"/>
    <s v="2380085202"/>
    <s v="8380140527"/>
    <n v="1050682"/>
    <x v="17"/>
    <s v="000000100000015737"/>
    <x v="0"/>
    <n v="575"/>
    <n v="23"/>
    <n v="2000"/>
    <n v="22549"/>
    <n v="1127451"/>
    <n v="1150000"/>
    <s v="OU 091 AY"/>
    <s v="SAAHKOU APPOLINAIRE"/>
    <s v="679254661"/>
    <s v="1400005655"/>
    <x v="0"/>
    <x v="0"/>
    <x v="0"/>
    <x v="10"/>
    <x v="0"/>
    <x v="0"/>
  </r>
  <r>
    <x v="2"/>
    <x v="2"/>
    <x v="10"/>
    <s v="1380058227"/>
    <s v="9490040140"/>
    <s v="2380085227"/>
    <s v="8380140546"/>
    <n v="1062481"/>
    <x v="6"/>
    <s v="000000100000016408"/>
    <x v="5"/>
    <n v="200"/>
    <n v="1"/>
    <n v="1700"/>
    <n v="1400"/>
    <n v="338600"/>
    <n v="340000"/>
    <s v="NO TR 367  AA"/>
    <s v="NASSOUROU  HAMADOU"/>
    <s v="696463928"/>
    <s v=""/>
    <x v="0"/>
    <x v="1"/>
    <x v="0"/>
    <x v="10"/>
    <x v="0"/>
    <x v="0"/>
  </r>
  <r>
    <x v="2"/>
    <x v="2"/>
    <x v="10"/>
    <s v="1380058227"/>
    <s v="9490040140"/>
    <s v="2380085227"/>
    <s v="8380140546"/>
    <n v="1062481"/>
    <x v="6"/>
    <s v="000000100000019446"/>
    <x v="7"/>
    <n v="580"/>
    <n v="29"/>
    <n v="16750"/>
    <n v="40600"/>
    <n v="9674400"/>
    <n v="9715000"/>
    <s v="NO TR 367  AA"/>
    <s v="NASSOUROU  HAMADOU"/>
    <s v="696463928"/>
    <s v=""/>
    <x v="0"/>
    <x v="1"/>
    <x v="1"/>
    <x v="10"/>
    <x v="0"/>
    <x v="0"/>
  </r>
  <r>
    <x v="2"/>
    <x v="2"/>
    <x v="10"/>
    <s v="1380058232"/>
    <s v="9490040145"/>
    <s v="2380085233"/>
    <s v="8380140575"/>
    <n v="1067392"/>
    <x v="2"/>
    <s v="000000100000015724"/>
    <x v="1"/>
    <n v="600"/>
    <n v="30"/>
    <n v="17000"/>
    <n v="42000"/>
    <n v="10158000"/>
    <n v="10200000"/>
    <s v="CH 42 69 36"/>
    <s v="KENGNE FOTSO BERTRAND"/>
    <s v="693 00 54 34"/>
    <s v="SALES TO HAMODA"/>
    <x v="0"/>
    <x v="0"/>
    <x v="0"/>
    <x v="10"/>
    <x v="0"/>
    <x v="0"/>
  </r>
  <r>
    <x v="1"/>
    <x v="1"/>
    <x v="10"/>
    <s v="1380058233"/>
    <s v="9490040148"/>
    <s v="2380085234"/>
    <s v="8380140585"/>
    <n v="1099132"/>
    <x v="22"/>
    <s v="000000100000015723"/>
    <x v="2"/>
    <n v="140"/>
    <n v="7"/>
    <n v="18300"/>
    <n v="9800"/>
    <n v="2552200"/>
    <n v="2562000"/>
    <s v="LT 103 KN"/>
    <s v="TADONVOKENG MARTIN"/>
    <s v="678 34 70 38"/>
    <s v=""/>
    <x v="0"/>
    <x v="0"/>
    <x v="0"/>
    <x v="10"/>
    <x v="0"/>
    <x v="0"/>
  </r>
  <r>
    <x v="1"/>
    <x v="1"/>
    <x v="10"/>
    <s v="1380058233"/>
    <s v="9490040148"/>
    <s v="2380085234"/>
    <s v="8380140585"/>
    <n v="1099132"/>
    <x v="22"/>
    <s v="000000100000015724"/>
    <x v="1"/>
    <n v="90"/>
    <n v="4.5"/>
    <n v="19000"/>
    <n v="6300"/>
    <n v="1703700"/>
    <n v="1710000"/>
    <s v="LT 103 KN"/>
    <s v="TADONVOKENG MARTIN"/>
    <s v="678 34 70 38"/>
    <s v=""/>
    <x v="0"/>
    <x v="0"/>
    <x v="0"/>
    <x v="10"/>
    <x v="0"/>
    <x v="0"/>
  </r>
  <r>
    <x v="1"/>
    <x v="1"/>
    <x v="10"/>
    <s v="1380058234"/>
    <s v="9490040149"/>
    <s v="2380085235"/>
    <s v="8380140586"/>
    <n v="1047470"/>
    <x v="8"/>
    <s v="000000100000015723"/>
    <x v="2"/>
    <n v="100"/>
    <n v="5"/>
    <n v="18300"/>
    <n v="7000"/>
    <n v="1823000"/>
    <n v="1830000"/>
    <s v="LT 030 JA"/>
    <s v="TSAFACK PAUL"/>
    <s v="679 96 88 67"/>
    <s v=""/>
    <x v="0"/>
    <x v="0"/>
    <x v="0"/>
    <x v="10"/>
    <x v="0"/>
    <x v="0"/>
  </r>
  <r>
    <x v="3"/>
    <x v="3"/>
    <x v="10"/>
    <s v="1380058241"/>
    <s v="9490040141"/>
    <s v="2380085246"/>
    <s v="8380140591"/>
    <n v="1026465"/>
    <x v="39"/>
    <s v="000000100000015723"/>
    <x v="2"/>
    <n v="600"/>
    <n v="30"/>
    <n v="18700"/>
    <n v="42000"/>
    <n v="11178000"/>
    <n v="11220000"/>
    <s v="LT  TR  072  AQ"/>
    <s v="CHU  KANGA   JUDE"/>
    <s v="682442645"/>
    <s v=""/>
    <x v="0"/>
    <x v="0"/>
    <x v="0"/>
    <x v="10"/>
    <x v="0"/>
    <x v="0"/>
  </r>
  <r>
    <x v="3"/>
    <x v="3"/>
    <x v="10"/>
    <s v="1380058241"/>
    <s v="9490040142"/>
    <s v="2380085246"/>
    <s v="8380140592"/>
    <n v="1026465"/>
    <x v="39"/>
    <s v="000000100000015723"/>
    <x v="2"/>
    <n v="600"/>
    <n v="30"/>
    <n v="18700"/>
    <n v="42000"/>
    <n v="11178000"/>
    <n v="11220000"/>
    <s v="LTTR  880  AJ"/>
    <s v="NGUELE  RODRIGUE  ALAIN"/>
    <s v="678715425"/>
    <s v=""/>
    <x v="0"/>
    <x v="0"/>
    <x v="0"/>
    <x v="10"/>
    <x v="0"/>
    <x v="0"/>
  </r>
  <r>
    <x v="0"/>
    <x v="0"/>
    <x v="10"/>
    <s v="1380058235"/>
    <s v="9490040144"/>
    <s v="2380085236"/>
    <s v="8380140603"/>
    <n v="1026474"/>
    <x v="0"/>
    <s v="000000100000016408"/>
    <x v="5"/>
    <n v="400"/>
    <n v="2"/>
    <n v="1900"/>
    <n v="2800"/>
    <n v="757200"/>
    <n v="760000"/>
    <s v="LT 160 HR"/>
    <s v="MOSSY FOKOU"/>
    <s v="677 23 49 35"/>
    <s v="1026474"/>
    <x v="0"/>
    <x v="1"/>
    <x v="0"/>
    <x v="10"/>
    <x v="0"/>
    <x v="0"/>
  </r>
  <r>
    <x v="0"/>
    <x v="0"/>
    <x v="10"/>
    <s v="1380058235"/>
    <s v="9490040144"/>
    <s v="2380085236"/>
    <s v="8380140603"/>
    <n v="1026474"/>
    <x v="0"/>
    <s v="000000100000015723"/>
    <x v="2"/>
    <n v="360"/>
    <n v="18"/>
    <n v="18300"/>
    <n v="25200"/>
    <n v="6562800"/>
    <n v="6588000"/>
    <s v="LT 160 HR"/>
    <s v="MOSSY FOKOU"/>
    <s v="677 23 49 35"/>
    <s v="1026474"/>
    <x v="0"/>
    <x v="0"/>
    <x v="0"/>
    <x v="10"/>
    <x v="0"/>
    <x v="0"/>
  </r>
  <r>
    <x v="1"/>
    <x v="1"/>
    <x v="10"/>
    <s v="1380058055"/>
    <s v="9490040156"/>
    <s v="2380084882"/>
    <s v="8380140605"/>
    <n v="1085219"/>
    <x v="63"/>
    <s v="000000100000015737"/>
    <x v="0"/>
    <n v="150"/>
    <n v="6"/>
    <n v="2000"/>
    <n v="5882"/>
    <n v="294118"/>
    <n v="300000"/>
    <s v="LT 455 KB"/>
    <s v="FOUDJIO TCHINDA"/>
    <s v="682 35 50 64"/>
    <s v="1400005454"/>
    <x v="0"/>
    <x v="0"/>
    <x v="0"/>
    <x v="10"/>
    <x v="0"/>
    <x v="0"/>
  </r>
  <r>
    <x v="1"/>
    <x v="1"/>
    <x v="10"/>
    <s v="1380058251"/>
    <s v="9490040155"/>
    <s v="2380085266"/>
    <s v="8380140630"/>
    <n v="1035736"/>
    <x v="20"/>
    <s v="000000500000000009"/>
    <x v="6"/>
    <n v="7.12"/>
    <n v="7.12"/>
    <n v="50000"/>
    <n v="0"/>
    <n v="356000"/>
    <n v="356000"/>
    <s v="LT 719 AC"/>
    <s v="TSAKOU FOUOWOUO"/>
    <s v="671 37 2971"/>
    <s v="SALES TO GIC ASEVAL"/>
    <x v="1"/>
    <x v="0"/>
    <x v="0"/>
    <x v="10"/>
    <x v="0"/>
    <x v="0"/>
  </r>
  <r>
    <x v="1"/>
    <x v="1"/>
    <x v="10"/>
    <s v="1380058251"/>
    <s v="9490040155"/>
    <s v="2380085266"/>
    <s v="8380140630"/>
    <n v="1035736"/>
    <x v="20"/>
    <s v="000000500000000009"/>
    <x v="6"/>
    <n v="5.16"/>
    <n v="5.16"/>
    <n v="10000"/>
    <n v="0"/>
    <n v="0"/>
    <n v="0"/>
    <s v="LT 719 AC"/>
    <s v="TSAKOU FOUOWOUO"/>
    <s v="671 37 2971"/>
    <s v="SALES TO GIC ASEVAL"/>
    <x v="1"/>
    <x v="0"/>
    <x v="0"/>
    <x v="10"/>
    <x v="0"/>
    <x v="0"/>
  </r>
  <r>
    <x v="1"/>
    <x v="1"/>
    <x v="10"/>
    <s v="1380058251"/>
    <s v="9490040155"/>
    <s v="2380085266"/>
    <s v="8380140632"/>
    <n v="1035736"/>
    <x v="20"/>
    <s v="000000500000000009"/>
    <x v="6"/>
    <n v="4.0199999999999996"/>
    <n v="4.0199999999999996"/>
    <n v="50000"/>
    <n v="0"/>
    <n v="201000"/>
    <n v="201000"/>
    <s v="LT 912 ES"/>
    <s v="DONGUE TSOP ETIENNE"/>
    <s v="675 87 44 06"/>
    <s v="SALES TO GIC ASEVAL"/>
    <x v="1"/>
    <x v="0"/>
    <x v="0"/>
    <x v="10"/>
    <x v="0"/>
    <x v="0"/>
  </r>
  <r>
    <x v="1"/>
    <x v="1"/>
    <x v="10"/>
    <s v="1380058251"/>
    <s v="9490040155"/>
    <s v="2380085266"/>
    <s v="8380140632"/>
    <n v="1035736"/>
    <x v="20"/>
    <s v="000000500000000009"/>
    <x v="6"/>
    <n v="5"/>
    <n v="5"/>
    <n v="10000"/>
    <n v="0"/>
    <n v="0"/>
    <n v="0"/>
    <s v="LT 912 ES"/>
    <s v="DONGUE TSOP ETIENNE"/>
    <s v="675 87 44 06"/>
    <s v="SALES TO GIC ASEVAL"/>
    <x v="1"/>
    <x v="0"/>
    <x v="0"/>
    <x v="10"/>
    <x v="0"/>
    <x v="0"/>
  </r>
  <r>
    <x v="4"/>
    <x v="4"/>
    <x v="10"/>
    <s v="1380058249"/>
    <s v="9490040153"/>
    <s v="2380085264"/>
    <s v="8380140635"/>
    <n v="1033762"/>
    <x v="60"/>
    <s v="000000100000015737"/>
    <x v="0"/>
    <n v="200"/>
    <n v="8"/>
    <n v="2000"/>
    <n v="7843"/>
    <n v="392157"/>
    <n v="400000"/>
    <s v="CH 70 61 31"/>
    <s v="INOUSSA DANG"/>
    <s v="679 20 59 56"/>
    <s v="1400005689"/>
    <x v="0"/>
    <x v="0"/>
    <x v="0"/>
    <x v="10"/>
    <x v="0"/>
    <x v="0"/>
  </r>
  <r>
    <x v="1"/>
    <x v="1"/>
    <x v="10"/>
    <s v="1380058260"/>
    <s v="9490040143"/>
    <s v="2380085276"/>
    <s v="8380140638"/>
    <n v="1085226"/>
    <x v="11"/>
    <s v="000000100000015723"/>
    <x v="2"/>
    <n v="250"/>
    <n v="12.5"/>
    <n v="18300"/>
    <n v="0"/>
    <n v="4575000"/>
    <n v="4575000"/>
    <s v="LT 605 JS"/>
    <s v="FOTEU ZEFACK"/>
    <s v="678 89 91 23"/>
    <s v=""/>
    <x v="0"/>
    <x v="0"/>
    <x v="0"/>
    <x v="10"/>
    <x v="0"/>
    <x v="0"/>
  </r>
  <r>
    <x v="1"/>
    <x v="1"/>
    <x v="10"/>
    <s v="1380058264"/>
    <s v="9490040150"/>
    <s v="2380085280"/>
    <s v="8380140639"/>
    <n v="1102175"/>
    <x v="64"/>
    <s v="000000100000015723"/>
    <x v="2"/>
    <n v="88"/>
    <n v="4.4000000000000004"/>
    <n v="18300"/>
    <n v="0"/>
    <n v="1610400"/>
    <n v="1610400"/>
    <s v="LT 030 JA"/>
    <s v="TSAFACK PAUL"/>
    <s v="679 96 88 67"/>
    <s v=""/>
    <x v="0"/>
    <x v="0"/>
    <x v="0"/>
    <x v="10"/>
    <x v="0"/>
    <x v="0"/>
  </r>
  <r>
    <x v="1"/>
    <x v="1"/>
    <x v="10"/>
    <s v="1380058264"/>
    <s v="9490040150"/>
    <s v="2380085280"/>
    <s v="8380140639"/>
    <n v="1102175"/>
    <x v="64"/>
    <s v="000000100000015724"/>
    <x v="1"/>
    <n v="88"/>
    <n v="4.4000000000000004"/>
    <n v="19000"/>
    <n v="0"/>
    <n v="1672000"/>
    <n v="1672000"/>
    <s v="LT 030 JA"/>
    <s v="TSAFACK PAUL"/>
    <s v="679 96 88 67"/>
    <s v=""/>
    <x v="0"/>
    <x v="0"/>
    <x v="0"/>
    <x v="10"/>
    <x v="0"/>
    <x v="0"/>
  </r>
  <r>
    <x v="3"/>
    <x v="3"/>
    <x v="10"/>
    <s v="1380058261"/>
    <s v="9490040146"/>
    <s v="2380085277"/>
    <s v="8380140649"/>
    <n v="1042434"/>
    <x v="65"/>
    <s v="000000100000015723"/>
    <x v="2"/>
    <n v="300"/>
    <n v="15"/>
    <n v="18300"/>
    <n v="0"/>
    <n v="5490000"/>
    <n v="5490000"/>
    <s v="LT 079 KN"/>
    <s v="NGOHO GERMAIN"/>
    <s v="650 77 51 78"/>
    <s v=""/>
    <x v="0"/>
    <x v="0"/>
    <x v="0"/>
    <x v="10"/>
    <x v="0"/>
    <x v="0"/>
  </r>
  <r>
    <x v="3"/>
    <x v="3"/>
    <x v="10"/>
    <s v="1380058261"/>
    <s v="9490040147"/>
    <s v="2380085277"/>
    <s v="8380140650"/>
    <n v="1042434"/>
    <x v="65"/>
    <s v="000000100000015723"/>
    <x v="2"/>
    <n v="300"/>
    <n v="15"/>
    <n v="18300"/>
    <n v="0"/>
    <n v="5490000"/>
    <n v="5490000"/>
    <s v="CE 712 HS"/>
    <s v="LEUMENI KAMDE"/>
    <s v="677 97 88 98"/>
    <s v=""/>
    <x v="0"/>
    <x v="0"/>
    <x v="0"/>
    <x v="10"/>
    <x v="0"/>
    <x v="0"/>
  </r>
  <r>
    <x v="5"/>
    <x v="3"/>
    <x v="10"/>
    <s v="1380058079"/>
    <s v="9490040154"/>
    <s v="2380084907"/>
    <s v="8380140662"/>
    <n v="1062483"/>
    <x v="7"/>
    <s v="000000100000015723"/>
    <x v="2"/>
    <n v="600"/>
    <n v="30"/>
    <n v="17250"/>
    <n v="42000"/>
    <n v="10308000"/>
    <n v="10350000"/>
    <s v="LTTR 842 AN"/>
    <s v="BALIKILE IKWELE"/>
    <s v="694 89 68 84"/>
    <s v="SALES TO CENTRALE MODERN"/>
    <x v="0"/>
    <x v="0"/>
    <x v="0"/>
    <x v="10"/>
    <x v="0"/>
    <x v="0"/>
  </r>
  <r>
    <x v="2"/>
    <x v="2"/>
    <x v="10"/>
    <s v="1380058227"/>
    <s v="9490040158"/>
    <s v="2380085227"/>
    <s v="8380140665"/>
    <n v="1062481"/>
    <x v="6"/>
    <s v="000000100000019446"/>
    <x v="7"/>
    <n v="640"/>
    <n v="32"/>
    <n v="16500"/>
    <n v="44800"/>
    <n v="10515200"/>
    <n v="10560000"/>
    <s v="LTTR 641 AS"/>
    <s v="MOHAMADOU"/>
    <s v="699 79 12 13"/>
    <s v=""/>
    <x v="0"/>
    <x v="1"/>
    <x v="1"/>
    <x v="10"/>
    <x v="0"/>
    <x v="0"/>
  </r>
  <r>
    <x v="2"/>
    <x v="5"/>
    <x v="10"/>
    <s v="1380058270"/>
    <s v="9490040160"/>
    <s v="2380085290"/>
    <s v="8380140666"/>
    <n v="1026481"/>
    <x v="15"/>
    <s v="000000100000019446"/>
    <x v="7"/>
    <n v="300"/>
    <n v="15"/>
    <n v="16500"/>
    <n v="21000"/>
    <n v="4929000"/>
    <n v="4950000"/>
    <s v="ADTR 113 AC"/>
    <s v="AHMADOU"/>
    <s v="676 25 67 64"/>
    <s v=""/>
    <x v="0"/>
    <x v="1"/>
    <x v="1"/>
    <x v="10"/>
    <x v="0"/>
    <x v="0"/>
  </r>
  <r>
    <x v="2"/>
    <x v="5"/>
    <x v="10"/>
    <s v="1380058270"/>
    <s v="9490040160"/>
    <s v="2380085290"/>
    <s v="8380140666"/>
    <n v="1026481"/>
    <x v="15"/>
    <s v="000000100000023421"/>
    <x v="8"/>
    <n v="600"/>
    <n v="15"/>
    <n v="8250"/>
    <n v="21000"/>
    <n v="4929000"/>
    <n v="4950000"/>
    <s v="ADTR 113 AC"/>
    <s v="AHMADOU"/>
    <s v="676 25 67 64"/>
    <s v=""/>
    <x v="0"/>
    <x v="1"/>
    <x v="1"/>
    <x v="10"/>
    <x v="0"/>
    <x v="0"/>
  </r>
  <r>
    <x v="0"/>
    <x v="0"/>
    <x v="10"/>
    <s v="1380058271"/>
    <s v="9490040152"/>
    <s v="2380085291"/>
    <s v="8380140674"/>
    <n v="1095733"/>
    <x v="23"/>
    <s v="000000100000015723"/>
    <x v="2"/>
    <n v="360"/>
    <n v="18"/>
    <n v="18300"/>
    <n v="25200"/>
    <n v="6562800"/>
    <n v="6588000"/>
    <s v="LT 962 KK"/>
    <s v="FOUAPON ALASSA"/>
    <s v="694 71 24 93"/>
    <s v="1095733"/>
    <x v="0"/>
    <x v="0"/>
    <x v="0"/>
    <x v="10"/>
    <x v="0"/>
    <x v="0"/>
  </r>
  <r>
    <x v="1"/>
    <x v="4"/>
    <x v="10"/>
    <s v="1380058180"/>
    <s v="9490040159"/>
    <s v="2380085120"/>
    <s v="8380140678"/>
    <n v="1067454"/>
    <x v="26"/>
    <s v="000000100000015737"/>
    <x v="0"/>
    <n v="250"/>
    <n v="10"/>
    <n v="2000"/>
    <n v="9804"/>
    <n v="490196"/>
    <n v="500000"/>
    <s v="LT 455 KB"/>
    <s v="FOUDJO TCHINDA"/>
    <s v="682 35 50 64"/>
    <s v="1400005621"/>
    <x v="0"/>
    <x v="0"/>
    <x v="0"/>
    <x v="10"/>
    <x v="0"/>
    <x v="0"/>
  </r>
  <r>
    <x v="3"/>
    <x v="3"/>
    <x v="10"/>
    <s v="1380058272"/>
    <s v="9490040157"/>
    <s v="2380085292"/>
    <s v="8380140680"/>
    <n v="1103937"/>
    <x v="50"/>
    <s v="000000100000015723"/>
    <x v="2"/>
    <n v="600"/>
    <n v="30"/>
    <n v="18700"/>
    <n v="42000"/>
    <n v="11178000"/>
    <n v="11220000"/>
    <s v="LTTR 006 AQ"/>
    <s v="BESSALA SIMEON"/>
    <s v="694 45 59 33"/>
    <s v="SALES TO LANGMI ANTHANASIUS"/>
    <x v="0"/>
    <x v="0"/>
    <x v="0"/>
    <x v="10"/>
    <x v="0"/>
    <x v="0"/>
  </r>
  <r>
    <x v="5"/>
    <x v="3"/>
    <x v="11"/>
    <s v="1380058082"/>
    <s v="9490040162"/>
    <s v="2380084909"/>
    <s v="8380140445"/>
    <n v="1062483"/>
    <x v="7"/>
    <s v="000000100000015737"/>
    <x v="0"/>
    <n v="225"/>
    <n v="9"/>
    <n v="2000"/>
    <n v="8824"/>
    <n v="441176"/>
    <n v="450000"/>
    <s v="LT 518 JY"/>
    <s v="KONGNING DOUANLA"/>
    <s v="670 51 15 47"/>
    <s v=""/>
    <x v="0"/>
    <x v="0"/>
    <x v="0"/>
    <x v="11"/>
    <x v="0"/>
    <x v="0"/>
  </r>
  <r>
    <x v="2"/>
    <x v="2"/>
    <x v="11"/>
    <s v="1380058227"/>
    <s v="9490040161"/>
    <s v="2380085227"/>
    <s v="8380140544"/>
    <n v="1062481"/>
    <x v="6"/>
    <s v="000000100000023421"/>
    <x v="8"/>
    <n v="1080"/>
    <n v="27"/>
    <n v="8375"/>
    <n v="37800"/>
    <n v="9007200"/>
    <n v="9045000"/>
    <s v="LTTR 904 AE"/>
    <s v="SEIDU MOHAMADU"/>
    <s v="677 30 79 71"/>
    <s v=""/>
    <x v="0"/>
    <x v="1"/>
    <x v="1"/>
    <x v="11"/>
    <x v="0"/>
    <x v="0"/>
  </r>
  <r>
    <x v="2"/>
    <x v="2"/>
    <x v="11"/>
    <s v="1380058232"/>
    <s v="9490040169"/>
    <s v="2380085233"/>
    <s v="8380140576"/>
    <n v="1067392"/>
    <x v="2"/>
    <s v="000000100000015724"/>
    <x v="1"/>
    <n v="640"/>
    <n v="32"/>
    <n v="17000"/>
    <n v="44800"/>
    <n v="10835200"/>
    <n v="10880000"/>
    <s v="LTTR 372 AT"/>
    <s v="NYOM KWEDI JEROME"/>
    <s v="690 03 19 08"/>
    <s v="SALES TO HAMODA"/>
    <x v="0"/>
    <x v="0"/>
    <x v="0"/>
    <x v="11"/>
    <x v="0"/>
    <x v="0"/>
  </r>
  <r>
    <x v="2"/>
    <x v="2"/>
    <x v="11"/>
    <s v="1380058232"/>
    <s v="9490040175"/>
    <s v="2380085233"/>
    <s v="8380140578"/>
    <n v="1067392"/>
    <x v="2"/>
    <s v="000000100000015724"/>
    <x v="1"/>
    <n v="640"/>
    <n v="32"/>
    <n v="17000"/>
    <n v="44800"/>
    <n v="10835200"/>
    <n v="10880000"/>
    <s v="LTTR 068 AF"/>
    <s v="KENDJI FRANCK"/>
    <s v="679 73 67 14"/>
    <s v="SALES TO HAMODA"/>
    <x v="0"/>
    <x v="0"/>
    <x v="0"/>
    <x v="11"/>
    <x v="0"/>
    <x v="0"/>
  </r>
  <r>
    <x v="3"/>
    <x v="3"/>
    <x v="11"/>
    <s v="1380058265"/>
    <s v="9490040174"/>
    <s v="2380085281"/>
    <s v="8380140641"/>
    <n v="1033677"/>
    <x v="66"/>
    <s v="000000100000015737"/>
    <x v="0"/>
    <n v="325"/>
    <n v="13"/>
    <n v="2000"/>
    <n v="12745"/>
    <n v="637255"/>
    <n v="650000"/>
    <s v="SW 763 AQ"/>
    <s v="EDMUND MBOU"/>
    <s v="677 66 57 59"/>
    <s v="1400005684"/>
    <x v="0"/>
    <x v="0"/>
    <x v="0"/>
    <x v="11"/>
    <x v="0"/>
    <x v="0"/>
  </r>
  <r>
    <x v="1"/>
    <x v="1"/>
    <x v="11"/>
    <s v="1380058255"/>
    <s v="9490040182"/>
    <s v="2380085271"/>
    <s v="8380140647"/>
    <n v="1028221"/>
    <x v="45"/>
    <s v="000000100000015723"/>
    <x v="2"/>
    <n v="600"/>
    <n v="30"/>
    <n v="18300"/>
    <n v="42000"/>
    <n v="10938000"/>
    <n v="10980000"/>
    <s v="LTTR 024 AT"/>
    <s v="POUEMO GEORGES"/>
    <s v="671 45 00 32"/>
    <s v=""/>
    <x v="0"/>
    <x v="0"/>
    <x v="0"/>
    <x v="11"/>
    <x v="0"/>
    <x v="0"/>
  </r>
  <r>
    <x v="4"/>
    <x v="4"/>
    <x v="11"/>
    <s v="1380058263"/>
    <s v="9490040167"/>
    <s v="2380085279"/>
    <s v="8380140658"/>
    <n v="1050151"/>
    <x v="18"/>
    <s v="000000100000015723"/>
    <x v="2"/>
    <n v="300"/>
    <n v="15"/>
    <n v="18300"/>
    <n v="0"/>
    <n v="5490000"/>
    <n v="5490000"/>
    <s v="LT 584 FF"/>
    <s v="NGWA BERNARD"/>
    <s v="677 06 35 45"/>
    <s v="1050151"/>
    <x v="0"/>
    <x v="0"/>
    <x v="0"/>
    <x v="11"/>
    <x v="0"/>
    <x v="0"/>
  </r>
  <r>
    <x v="2"/>
    <x v="2"/>
    <x v="11"/>
    <s v="1380058267"/>
    <s v="9490040168"/>
    <s v="2380085283"/>
    <s v="8380140667"/>
    <n v="1067392"/>
    <x v="2"/>
    <s v="000000100000015737"/>
    <x v="0"/>
    <n v="350"/>
    <n v="14"/>
    <n v="2400"/>
    <n v="16471"/>
    <n v="823529"/>
    <n v="840000"/>
    <s v="LT 518 JY"/>
    <s v="KONGNING DOUANLA"/>
    <s v="670 51 15 47"/>
    <s v="1400005726"/>
    <x v="0"/>
    <x v="0"/>
    <x v="0"/>
    <x v="11"/>
    <x v="0"/>
    <x v="0"/>
  </r>
  <r>
    <x v="2"/>
    <x v="2"/>
    <x v="11"/>
    <s v="1380058267"/>
    <s v="9490040163"/>
    <s v="2380085283"/>
    <s v="8380140669"/>
    <n v="1067392"/>
    <x v="2"/>
    <s v="000000100000015737"/>
    <x v="0"/>
    <n v="575"/>
    <n v="23"/>
    <n v="2400"/>
    <n v="27059"/>
    <n v="1352941"/>
    <n v="1380000"/>
    <s v="LT 617 JI"/>
    <s v="SONWA ROSTANT"/>
    <s v="674 04 00 27"/>
    <s v="1400005726"/>
    <x v="0"/>
    <x v="0"/>
    <x v="0"/>
    <x v="11"/>
    <x v="0"/>
    <x v="0"/>
  </r>
  <r>
    <x v="8"/>
    <x v="6"/>
    <x v="11"/>
    <s v="1380058230"/>
    <s v="9490040166"/>
    <s v="2380085231"/>
    <s v="8380140675"/>
    <n v="1048185"/>
    <x v="24"/>
    <s v="000000100000015737"/>
    <x v="0"/>
    <n v="375"/>
    <n v="15"/>
    <n v="2000"/>
    <n v="14706"/>
    <n v="735294"/>
    <n v="750000"/>
    <s v="LT 038 IT"/>
    <s v="IBRAHIM UMARU"/>
    <s v="670 87 42 46"/>
    <s v="1400005672"/>
    <x v="0"/>
    <x v="0"/>
    <x v="0"/>
    <x v="11"/>
    <x v="0"/>
    <x v="0"/>
  </r>
  <r>
    <x v="8"/>
    <x v="6"/>
    <x v="11"/>
    <s v="1380058230"/>
    <s v="9490040164"/>
    <s v="2380085231"/>
    <s v="8380140676"/>
    <n v="1048185"/>
    <x v="24"/>
    <s v="000000100000015737"/>
    <x v="0"/>
    <n v="375"/>
    <n v="15"/>
    <n v="2000"/>
    <n v="14706"/>
    <n v="735294"/>
    <n v="750000"/>
    <s v="LT 410 IU"/>
    <s v="FOTEM GILDAS"/>
    <s v="652 51 05 87"/>
    <s v="1400005672"/>
    <x v="0"/>
    <x v="0"/>
    <x v="0"/>
    <x v="11"/>
    <x v="0"/>
    <x v="0"/>
  </r>
  <r>
    <x v="1"/>
    <x v="1"/>
    <x v="11"/>
    <s v="1380058083"/>
    <s v="9490040165"/>
    <s v="2380084910"/>
    <s v="8380140697"/>
    <n v="1056089"/>
    <x v="27"/>
    <s v="000000100000015737"/>
    <x v="0"/>
    <n v="50"/>
    <n v="2"/>
    <n v="2000"/>
    <n v="1961"/>
    <n v="98039"/>
    <n v="100000"/>
    <s v="LT 455 KB"/>
    <s v="FOUDJO TCHINDA"/>
    <s v="682 35 50 64"/>
    <s v="1400005491"/>
    <x v="0"/>
    <x v="0"/>
    <x v="0"/>
    <x v="11"/>
    <x v="0"/>
    <x v="0"/>
  </r>
  <r>
    <x v="4"/>
    <x v="4"/>
    <x v="11"/>
    <s v="1380058280"/>
    <s v="9490040170"/>
    <s v="2380085302"/>
    <s v="8380140713"/>
    <n v="1095709"/>
    <x v="28"/>
    <s v="000000100000015723"/>
    <x v="2"/>
    <n v="230"/>
    <n v="11.5"/>
    <n v="18500"/>
    <n v="16100"/>
    <n v="4238900"/>
    <n v="4255000"/>
    <s v="LT 973 FD"/>
    <s v="FON ELVICE"/>
    <s v="671 37 30 64"/>
    <s v="1095709"/>
    <x v="0"/>
    <x v="0"/>
    <x v="0"/>
    <x v="11"/>
    <x v="0"/>
    <x v="0"/>
  </r>
  <r>
    <x v="4"/>
    <x v="4"/>
    <x v="11"/>
    <s v="1380058280"/>
    <s v="9490040170"/>
    <s v="2380085302"/>
    <s v="8380140713"/>
    <n v="1095709"/>
    <x v="28"/>
    <s v="000000100000015724"/>
    <x v="1"/>
    <n v="100"/>
    <n v="5"/>
    <n v="19000"/>
    <n v="7000"/>
    <n v="1893000"/>
    <n v="1900000"/>
    <s v="LT 973 FD"/>
    <s v="FON ELVICE"/>
    <s v="671 37 30 64"/>
    <s v="1095709"/>
    <x v="0"/>
    <x v="0"/>
    <x v="0"/>
    <x v="11"/>
    <x v="0"/>
    <x v="0"/>
  </r>
  <r>
    <x v="8"/>
    <x v="6"/>
    <x v="11"/>
    <s v="1380058279"/>
    <s v="9490040176"/>
    <s v="2380085301"/>
    <s v="8380140714"/>
    <n v="1048185"/>
    <x v="24"/>
    <s v="000000100000016408"/>
    <x v="5"/>
    <n v="3200"/>
    <n v="16"/>
    <n v="1725"/>
    <n v="22400"/>
    <n v="5497600"/>
    <n v="5520000"/>
    <s v="CETR 196 AE"/>
    <s v="KOUONANG NGODUO"/>
    <s v="693 38 87 00"/>
    <s v="1048185"/>
    <x v="0"/>
    <x v="1"/>
    <x v="0"/>
    <x v="11"/>
    <x v="0"/>
    <x v="0"/>
  </r>
  <r>
    <x v="8"/>
    <x v="6"/>
    <x v="11"/>
    <s v="1380058279"/>
    <s v="9490040176"/>
    <s v="2380085301"/>
    <s v="8380140714"/>
    <n v="1048185"/>
    <x v="24"/>
    <s v="000000100000015723"/>
    <x v="2"/>
    <n v="360"/>
    <n v="18"/>
    <n v="17000"/>
    <n v="25200"/>
    <n v="6094800"/>
    <n v="6120000"/>
    <s v="CETR 196 AE"/>
    <s v="KOUONANG NGODUO"/>
    <s v="693 38 87 00"/>
    <s v="1048185"/>
    <x v="0"/>
    <x v="0"/>
    <x v="0"/>
    <x v="11"/>
    <x v="0"/>
    <x v="0"/>
  </r>
  <r>
    <x v="0"/>
    <x v="0"/>
    <x v="11"/>
    <s v="1380058289"/>
    <s v="9490040171"/>
    <s v="2380085311"/>
    <s v="8380140719"/>
    <n v="1095733"/>
    <x v="23"/>
    <s v="000000100000015723"/>
    <x v="2"/>
    <n v="240"/>
    <n v="12"/>
    <n v="18300"/>
    <n v="16800"/>
    <n v="4375200"/>
    <n v="4392000"/>
    <s v="NW 545 BF"/>
    <s v="WOPEWO CHRISTOPHE"/>
    <s v="656 56 01 56"/>
    <s v="1095733"/>
    <x v="0"/>
    <x v="0"/>
    <x v="0"/>
    <x v="11"/>
    <x v="0"/>
    <x v="0"/>
  </r>
  <r>
    <x v="1"/>
    <x v="1"/>
    <x v="11"/>
    <s v="1380058288"/>
    <s v="9490040172"/>
    <s v="2380085310"/>
    <s v="8380140720"/>
    <n v="1099132"/>
    <x v="22"/>
    <s v="000000100000015721"/>
    <x v="3"/>
    <n v="90"/>
    <n v="4.5"/>
    <n v="18500"/>
    <n v="6300"/>
    <n v="1658700"/>
    <n v="1665000"/>
    <s v="LT 197 HV"/>
    <s v="DEUYI KAMGANG"/>
    <s v="677 90 46 49"/>
    <s v=""/>
    <x v="0"/>
    <x v="1"/>
    <x v="0"/>
    <x v="11"/>
    <x v="0"/>
    <x v="0"/>
  </r>
  <r>
    <x v="1"/>
    <x v="1"/>
    <x v="11"/>
    <s v="1380058288"/>
    <s v="9490040172"/>
    <s v="2380085310"/>
    <s v="8380140720"/>
    <n v="1099132"/>
    <x v="22"/>
    <s v="000000100000016952"/>
    <x v="4"/>
    <n v="100"/>
    <n v="2.5"/>
    <n v="9250"/>
    <n v="3500"/>
    <n v="921500"/>
    <n v="925000"/>
    <s v="LT 197 HV"/>
    <s v="DEUYI KAMGANG"/>
    <s v="677 90 46 49"/>
    <s v=""/>
    <x v="0"/>
    <x v="1"/>
    <x v="0"/>
    <x v="11"/>
    <x v="0"/>
    <x v="0"/>
  </r>
  <r>
    <x v="0"/>
    <x v="0"/>
    <x v="11"/>
    <s v="1380058287"/>
    <s v="9490040173"/>
    <s v="2380085309"/>
    <s v="8380140721"/>
    <n v="1026455"/>
    <x v="34"/>
    <s v="000000100000015723"/>
    <x v="2"/>
    <n v="305"/>
    <n v="15.25"/>
    <n v="18300"/>
    <n v="21350"/>
    <n v="5560150"/>
    <n v="5581500"/>
    <s v="LTTR 676 AS"/>
    <s v="NWAMBO JOSEPH"/>
    <s v="653 37 86 39"/>
    <s v=""/>
    <x v="0"/>
    <x v="0"/>
    <x v="0"/>
    <x v="11"/>
    <x v="0"/>
    <x v="0"/>
  </r>
  <r>
    <x v="0"/>
    <x v="0"/>
    <x v="11"/>
    <s v="1380058287"/>
    <s v="9490040173"/>
    <s v="2380085309"/>
    <s v="8380140721"/>
    <n v="1026455"/>
    <x v="34"/>
    <s v="000000100000016952"/>
    <x v="4"/>
    <n v="150"/>
    <n v="3.75"/>
    <n v="9250"/>
    <n v="5250"/>
    <n v="1382250"/>
    <n v="1387500"/>
    <s v="LTTR 676 AS"/>
    <s v="NWAMBO JOSEPH"/>
    <s v="653 37 86 39"/>
    <s v=""/>
    <x v="0"/>
    <x v="1"/>
    <x v="0"/>
    <x v="11"/>
    <x v="0"/>
    <x v="0"/>
  </r>
  <r>
    <x v="0"/>
    <x v="0"/>
    <x v="11"/>
    <s v="1380058287"/>
    <s v="9490040173"/>
    <s v="2380085309"/>
    <s v="8380140721"/>
    <n v="1026455"/>
    <x v="34"/>
    <s v="000000100000015721"/>
    <x v="3"/>
    <n v="200"/>
    <n v="10"/>
    <n v="18500"/>
    <n v="14000"/>
    <n v="3686000"/>
    <n v="3700000"/>
    <s v="LTTR 676 AS"/>
    <s v="NWAMBO JOSEPH"/>
    <s v="653 37 86 39"/>
    <s v=""/>
    <x v="0"/>
    <x v="1"/>
    <x v="0"/>
    <x v="11"/>
    <x v="0"/>
    <x v="0"/>
  </r>
  <r>
    <x v="2"/>
    <x v="2"/>
    <x v="11"/>
    <s v=""/>
    <s v="7004700735"/>
    <s v="2380085316"/>
    <s v="8380140724"/>
    <n v="1062481"/>
    <x v="6"/>
    <s v="000000100000019446"/>
    <x v="7"/>
    <n v="-6"/>
    <n v="-0.3"/>
    <n v="-16500"/>
    <n v="-420"/>
    <n v="-98580"/>
    <n v="-99000"/>
    <s v="LTTR 875 AP"/>
    <s v="SAIDU BAWA"/>
    <s v="672 44 81 22"/>
    <s v="SALES TO RAMAT"/>
    <x v="0"/>
    <x v="1"/>
    <x v="1"/>
    <x v="11"/>
    <x v="0"/>
    <x v="0"/>
  </r>
  <r>
    <x v="2"/>
    <x v="2"/>
    <x v="11"/>
    <s v=""/>
    <s v="7004700735"/>
    <s v="2380085316"/>
    <s v="8380140724"/>
    <n v="1062481"/>
    <x v="6"/>
    <s v="000000100000019446"/>
    <x v="7"/>
    <n v="-18"/>
    <n v="-0.9"/>
    <n v="-16500"/>
    <n v="-1260"/>
    <n v="-295740"/>
    <n v="-297000"/>
    <s v="LTTR 875 AP"/>
    <s v="SAIDU BAWA"/>
    <s v="672 44 81 22"/>
    <s v="SALES TO RAMAT"/>
    <x v="0"/>
    <x v="1"/>
    <x v="1"/>
    <x v="11"/>
    <x v="0"/>
    <x v="0"/>
  </r>
  <r>
    <x v="2"/>
    <x v="2"/>
    <x v="11"/>
    <s v=""/>
    <s v="7004700735"/>
    <s v="2380085316"/>
    <s v="8380140724"/>
    <n v="1062481"/>
    <x v="6"/>
    <s v="000000100000019446"/>
    <x v="7"/>
    <n v="-236"/>
    <n v="-11.8"/>
    <n v="-16500"/>
    <n v="-16520"/>
    <n v="-3877480"/>
    <n v="-3894000"/>
    <s v="LTTR 875 AP"/>
    <s v="SAIDU BAWA"/>
    <s v="672 44 81 22"/>
    <s v="SALES TO RAMAT"/>
    <x v="0"/>
    <x v="1"/>
    <x v="1"/>
    <x v="11"/>
    <x v="0"/>
    <x v="0"/>
  </r>
  <r>
    <x v="2"/>
    <x v="2"/>
    <x v="11"/>
    <s v=""/>
    <s v="7004700735"/>
    <s v="2380085316"/>
    <s v="8380140724"/>
    <n v="1062481"/>
    <x v="6"/>
    <s v="000000100000023421"/>
    <x v="8"/>
    <n v="-720"/>
    <n v="-18"/>
    <n v="-8250"/>
    <n v="-25200"/>
    <n v="-5914800"/>
    <n v="-5940000"/>
    <s v="LTTR 875 AP"/>
    <s v="SAIDU BAWA"/>
    <s v="672 44 81 22"/>
    <s v="SALES TO RAMAT"/>
    <x v="0"/>
    <x v="1"/>
    <x v="1"/>
    <x v="11"/>
    <x v="0"/>
    <x v="0"/>
  </r>
  <r>
    <x v="2"/>
    <x v="2"/>
    <x v="11"/>
    <s v=""/>
    <s v="7004700736"/>
    <s v="2380085316"/>
    <s v="8380140724"/>
    <n v="1062481"/>
    <x v="6"/>
    <s v="000000100000019446"/>
    <x v="7"/>
    <n v="-6"/>
    <n v="-0.3"/>
    <n v="-16500"/>
    <n v="-420"/>
    <n v="-98580"/>
    <n v="-99000"/>
    <s v="LTTR 875 AP"/>
    <s v="SAIDU BAWA"/>
    <s v="672 44 81 22"/>
    <s v="SALES TO RAMAT"/>
    <x v="0"/>
    <x v="1"/>
    <x v="1"/>
    <x v="11"/>
    <x v="0"/>
    <x v="0"/>
  </r>
  <r>
    <x v="2"/>
    <x v="2"/>
    <x v="11"/>
    <s v=""/>
    <s v="7004700736"/>
    <s v="2380085316"/>
    <s v="8380140724"/>
    <n v="1062481"/>
    <x v="6"/>
    <s v="000000100000019446"/>
    <x v="7"/>
    <n v="-18"/>
    <n v="-0.9"/>
    <n v="-16500"/>
    <n v="-1260"/>
    <n v="-295740"/>
    <n v="-297000"/>
    <s v="LTTR 875 AP"/>
    <s v="SAIDU BAWA"/>
    <s v="672 44 81 22"/>
    <s v="SALES TO RAMAT"/>
    <x v="0"/>
    <x v="1"/>
    <x v="1"/>
    <x v="11"/>
    <x v="0"/>
    <x v="0"/>
  </r>
  <r>
    <x v="2"/>
    <x v="2"/>
    <x v="11"/>
    <s v=""/>
    <s v="7004700736"/>
    <s v="2380085316"/>
    <s v="8380140724"/>
    <n v="1062481"/>
    <x v="6"/>
    <s v="000000100000019446"/>
    <x v="7"/>
    <n v="-236"/>
    <n v="-11.8"/>
    <n v="-16500"/>
    <n v="-16520"/>
    <n v="-3877480"/>
    <n v="-3894000"/>
    <s v="LTTR 875 AP"/>
    <s v="SAIDU BAWA"/>
    <s v="672 44 81 22"/>
    <s v="SALES TO RAMAT"/>
    <x v="0"/>
    <x v="1"/>
    <x v="1"/>
    <x v="11"/>
    <x v="0"/>
    <x v="0"/>
  </r>
  <r>
    <x v="2"/>
    <x v="2"/>
    <x v="11"/>
    <s v=""/>
    <s v="7004700736"/>
    <s v="2380085316"/>
    <s v="8380140724"/>
    <n v="1062481"/>
    <x v="6"/>
    <s v="000000100000023421"/>
    <x v="8"/>
    <n v="-720"/>
    <n v="-18"/>
    <n v="-8250"/>
    <n v="-25200"/>
    <n v="-5914800"/>
    <n v="-5940000"/>
    <s v="LTTR 875 AP"/>
    <s v="SAIDU BAWA"/>
    <s v="672 44 81 22"/>
    <s v="SALES TO RAMAT"/>
    <x v="0"/>
    <x v="1"/>
    <x v="1"/>
    <x v="11"/>
    <x v="0"/>
    <x v="0"/>
  </r>
  <r>
    <x v="2"/>
    <x v="2"/>
    <x v="11"/>
    <s v=""/>
    <s v="9490040177"/>
    <s v="2380085316"/>
    <s v="8380140724"/>
    <n v="1062481"/>
    <x v="6"/>
    <s v="000000100000019446"/>
    <x v="7"/>
    <n v="6"/>
    <n v="0.3"/>
    <n v="16500"/>
    <n v="420"/>
    <n v="98580"/>
    <n v="99000"/>
    <s v="LTTR 875 AP"/>
    <s v="SAIDU BAWA"/>
    <s v="672 44 81 22"/>
    <s v="SALES TO RAMAT"/>
    <x v="0"/>
    <x v="1"/>
    <x v="1"/>
    <x v="11"/>
    <x v="0"/>
    <x v="0"/>
  </r>
  <r>
    <x v="2"/>
    <x v="2"/>
    <x v="11"/>
    <s v=""/>
    <s v="9490040177"/>
    <s v="2380085316"/>
    <s v="8380140724"/>
    <n v="1062481"/>
    <x v="6"/>
    <s v="000000100000019446"/>
    <x v="7"/>
    <n v="18"/>
    <n v="0.9"/>
    <n v="16500"/>
    <n v="1260"/>
    <n v="295740"/>
    <n v="297000"/>
    <s v="LTTR 875 AP"/>
    <s v="SAIDU BAWA"/>
    <s v="672 44 81 22"/>
    <s v="SALES TO RAMAT"/>
    <x v="0"/>
    <x v="1"/>
    <x v="1"/>
    <x v="11"/>
    <x v="0"/>
    <x v="0"/>
  </r>
  <r>
    <x v="2"/>
    <x v="2"/>
    <x v="11"/>
    <s v=""/>
    <s v="9490040177"/>
    <s v="2380085316"/>
    <s v="8380140724"/>
    <n v="1062481"/>
    <x v="6"/>
    <s v="000000100000019446"/>
    <x v="7"/>
    <n v="236"/>
    <n v="11.8"/>
    <n v="16500"/>
    <n v="16520"/>
    <n v="3877480"/>
    <n v="3894000"/>
    <s v="LTTR 875 AP"/>
    <s v="SAIDU BAWA"/>
    <s v="672 44 81 22"/>
    <s v="SALES TO RAMAT"/>
    <x v="0"/>
    <x v="1"/>
    <x v="1"/>
    <x v="11"/>
    <x v="0"/>
    <x v="0"/>
  </r>
  <r>
    <x v="2"/>
    <x v="2"/>
    <x v="11"/>
    <s v=""/>
    <s v="9490040177"/>
    <s v="2380085316"/>
    <s v="8380140724"/>
    <n v="1062481"/>
    <x v="6"/>
    <s v="000000100000023421"/>
    <x v="8"/>
    <n v="720"/>
    <n v="18"/>
    <n v="8250"/>
    <n v="25200"/>
    <n v="5914800"/>
    <n v="5940000"/>
    <s v="LTTR 875 AP"/>
    <s v="SAIDU BAWA"/>
    <s v="672 44 81 22"/>
    <s v="SALES TO RAMAT"/>
    <x v="0"/>
    <x v="1"/>
    <x v="1"/>
    <x v="11"/>
    <x v="0"/>
    <x v="0"/>
  </r>
  <r>
    <x v="2"/>
    <x v="2"/>
    <x v="11"/>
    <s v=""/>
    <s v="9490040181"/>
    <s v="2380085316"/>
    <s v="8380140724"/>
    <n v="1062481"/>
    <x v="6"/>
    <s v="000000100000019446"/>
    <x v="7"/>
    <n v="6"/>
    <n v="0.3"/>
    <n v="16500"/>
    <n v="420"/>
    <n v="98580"/>
    <n v="99000"/>
    <s v="LTTR 875 AP"/>
    <s v="SAIDU BAWA"/>
    <s v="672 44 81 22"/>
    <s v="SALES TO RAMAT"/>
    <x v="0"/>
    <x v="1"/>
    <x v="1"/>
    <x v="11"/>
    <x v="0"/>
    <x v="0"/>
  </r>
  <r>
    <x v="2"/>
    <x v="2"/>
    <x v="11"/>
    <s v=""/>
    <s v="9490040181"/>
    <s v="2380085316"/>
    <s v="8380140724"/>
    <n v="1062481"/>
    <x v="6"/>
    <s v="000000100000019446"/>
    <x v="7"/>
    <n v="18"/>
    <n v="0.9"/>
    <n v="16500"/>
    <n v="1260"/>
    <n v="295740"/>
    <n v="297000"/>
    <s v="LTTR 875 AP"/>
    <s v="SAIDU BAWA"/>
    <s v="672 44 81 22"/>
    <s v="SALES TO RAMAT"/>
    <x v="0"/>
    <x v="1"/>
    <x v="1"/>
    <x v="11"/>
    <x v="0"/>
    <x v="0"/>
  </r>
  <r>
    <x v="2"/>
    <x v="2"/>
    <x v="11"/>
    <s v=""/>
    <s v="9490040181"/>
    <s v="2380085316"/>
    <s v="8380140724"/>
    <n v="1062481"/>
    <x v="6"/>
    <s v="000000100000019446"/>
    <x v="7"/>
    <n v="236"/>
    <n v="11.8"/>
    <n v="16500"/>
    <n v="16520"/>
    <n v="3877480"/>
    <n v="3894000"/>
    <s v="LTTR 875 AP"/>
    <s v="SAIDU BAWA"/>
    <s v="672 44 81 22"/>
    <s v="SALES TO RAMAT"/>
    <x v="0"/>
    <x v="1"/>
    <x v="1"/>
    <x v="11"/>
    <x v="0"/>
    <x v="0"/>
  </r>
  <r>
    <x v="2"/>
    <x v="2"/>
    <x v="11"/>
    <s v=""/>
    <s v="9490040181"/>
    <s v="2380085316"/>
    <s v="8380140724"/>
    <n v="1062481"/>
    <x v="6"/>
    <s v="000000100000023421"/>
    <x v="8"/>
    <n v="720"/>
    <n v="18"/>
    <n v="8250"/>
    <n v="25200"/>
    <n v="5914800"/>
    <n v="5940000"/>
    <s v="LTTR 875 AP"/>
    <s v="SAIDU BAWA"/>
    <s v="672 44 81 22"/>
    <s v="SALES TO RAMAT"/>
    <x v="0"/>
    <x v="1"/>
    <x v="1"/>
    <x v="11"/>
    <x v="0"/>
    <x v="0"/>
  </r>
  <r>
    <x v="2"/>
    <x v="2"/>
    <x v="11"/>
    <s v="1380058301"/>
    <s v="9490040190"/>
    <s v="2380085323"/>
    <s v="8380140724"/>
    <n v="1062481"/>
    <x v="6"/>
    <s v="000000100000023421"/>
    <x v="8"/>
    <n v="720"/>
    <n v="18"/>
    <n v="8250"/>
    <n v="25200"/>
    <n v="5914800"/>
    <n v="5940000"/>
    <s v="LTTR 875 AP"/>
    <s v="SAIDU BAWA"/>
    <s v="672 44 81 22"/>
    <s v="SALES TO MOUSSA"/>
    <x v="0"/>
    <x v="1"/>
    <x v="1"/>
    <x v="11"/>
    <x v="0"/>
    <x v="0"/>
  </r>
  <r>
    <x v="2"/>
    <x v="2"/>
    <x v="11"/>
    <s v="1380058301"/>
    <s v="9490040190"/>
    <s v="2380085323"/>
    <s v="8380140724"/>
    <n v="1062481"/>
    <x v="6"/>
    <s v="000000100000019446"/>
    <x v="7"/>
    <n v="237"/>
    <n v="11.85"/>
    <n v="16500"/>
    <n v="16590"/>
    <n v="3893910"/>
    <n v="3910500"/>
    <s v="LTTR 875 AP"/>
    <s v="SAIDU BAWA"/>
    <s v="672 44 81 22"/>
    <s v="SALES TO MOUSSA"/>
    <x v="0"/>
    <x v="1"/>
    <x v="1"/>
    <x v="11"/>
    <x v="0"/>
    <x v="0"/>
  </r>
  <r>
    <x v="2"/>
    <x v="2"/>
    <x v="11"/>
    <s v="1380058301"/>
    <s v="9490040190"/>
    <s v="2380085323"/>
    <s v="8380140724"/>
    <n v="1062481"/>
    <x v="6"/>
    <s v="000000100000019446"/>
    <x v="7"/>
    <n v="18"/>
    <n v="0.9"/>
    <n v="16500"/>
    <n v="1260"/>
    <n v="295740"/>
    <n v="297000"/>
    <s v="LTTR 875 AP"/>
    <s v="SAIDU BAWA"/>
    <s v="672 44 81 22"/>
    <s v="SALES TO MOUSSA"/>
    <x v="0"/>
    <x v="1"/>
    <x v="1"/>
    <x v="11"/>
    <x v="0"/>
    <x v="0"/>
  </r>
  <r>
    <x v="2"/>
    <x v="2"/>
    <x v="11"/>
    <s v="1380058301"/>
    <s v="9490040190"/>
    <s v="2380085323"/>
    <s v="8380140724"/>
    <n v="1062481"/>
    <x v="6"/>
    <s v="000000100000019446"/>
    <x v="7"/>
    <n v="5"/>
    <n v="0.25"/>
    <n v="16500"/>
    <n v="350"/>
    <n v="82150"/>
    <n v="82500"/>
    <s v="LTTR 875 AP"/>
    <s v="SAIDU BAWA"/>
    <s v="672 44 81 22"/>
    <s v="SALES TO MOUSSA"/>
    <x v="0"/>
    <x v="1"/>
    <x v="1"/>
    <x v="11"/>
    <x v="0"/>
    <x v="0"/>
  </r>
  <r>
    <x v="3"/>
    <x v="3"/>
    <x v="11"/>
    <s v="1380058292"/>
    <s v="9490040178"/>
    <s v="2380085314"/>
    <s v="8380140731"/>
    <n v="1033677"/>
    <x v="66"/>
    <s v="000000100000015723"/>
    <x v="2"/>
    <n v="600"/>
    <n v="30"/>
    <n v="18700"/>
    <n v="0"/>
    <n v="11220000"/>
    <n v="11220000"/>
    <s v="LTTR 059 AQ"/>
    <s v="YACOUBOU ISMAEL"/>
    <s v="653 29 05 12"/>
    <s v=""/>
    <x v="0"/>
    <x v="0"/>
    <x v="0"/>
    <x v="11"/>
    <x v="0"/>
    <x v="0"/>
  </r>
  <r>
    <x v="3"/>
    <x v="3"/>
    <x v="11"/>
    <s v="1380058293"/>
    <s v="9490040179"/>
    <s v="2380085315"/>
    <s v="8380140732"/>
    <n v="1033399"/>
    <x v="38"/>
    <s v="000000100000015723"/>
    <x v="2"/>
    <n v="600"/>
    <n v="30"/>
    <n v="18700"/>
    <n v="0"/>
    <n v="11220000"/>
    <n v="11220000"/>
    <s v="LTTR 162 AL"/>
    <s v="SOBZE CHIEGUE"/>
    <s v="678 46 98 03"/>
    <s v=""/>
    <x v="0"/>
    <x v="0"/>
    <x v="0"/>
    <x v="11"/>
    <x v="0"/>
    <x v="0"/>
  </r>
  <r>
    <x v="3"/>
    <x v="3"/>
    <x v="11"/>
    <s v="1380058283"/>
    <s v="9490040180"/>
    <s v="2380085305"/>
    <s v="8380140733"/>
    <n v="1048039"/>
    <x v="33"/>
    <s v="000000100000015721"/>
    <x v="3"/>
    <n v="200"/>
    <n v="10"/>
    <n v="18700"/>
    <n v="14000"/>
    <n v="3726000"/>
    <n v="3740000"/>
    <s v="LTTR 912 AI"/>
    <s v="NZOH RAPHAEL"/>
    <s v="693 26 63 88"/>
    <s v=""/>
    <x v="0"/>
    <x v="1"/>
    <x v="0"/>
    <x v="11"/>
    <x v="0"/>
    <x v="0"/>
  </r>
  <r>
    <x v="3"/>
    <x v="3"/>
    <x v="11"/>
    <s v="1380058283"/>
    <s v="9490040180"/>
    <s v="2380085305"/>
    <s v="8380140733"/>
    <n v="1048039"/>
    <x v="33"/>
    <s v="000000100000016952"/>
    <x v="4"/>
    <n v="200"/>
    <n v="5"/>
    <n v="9350"/>
    <n v="7000"/>
    <n v="1863000"/>
    <n v="1870000"/>
    <s v="LTTR 912 AI"/>
    <s v="NZOH RAPHAEL"/>
    <s v="693 26 63 88"/>
    <s v=""/>
    <x v="0"/>
    <x v="1"/>
    <x v="0"/>
    <x v="11"/>
    <x v="0"/>
    <x v="0"/>
  </r>
  <r>
    <x v="3"/>
    <x v="3"/>
    <x v="11"/>
    <s v="1380058283"/>
    <s v="9490040180"/>
    <s v="2380085305"/>
    <s v="8380140733"/>
    <n v="1048039"/>
    <x v="33"/>
    <s v="000000100000015723"/>
    <x v="2"/>
    <n v="300"/>
    <n v="15"/>
    <n v="18700"/>
    <n v="21000"/>
    <n v="5589000"/>
    <n v="5610000"/>
    <s v="LTTR 912 AI"/>
    <s v="NZOH RAPHAEL"/>
    <s v="693 26 63 88"/>
    <s v=""/>
    <x v="0"/>
    <x v="0"/>
    <x v="0"/>
    <x v="11"/>
    <x v="0"/>
    <x v="0"/>
  </r>
  <r>
    <x v="1"/>
    <x v="1"/>
    <x v="11"/>
    <s v="1380058281"/>
    <s v="9490040183"/>
    <s v="2380085303"/>
    <s v="8380140736"/>
    <n v="1028475"/>
    <x v="25"/>
    <s v="000000100000015723"/>
    <x v="2"/>
    <n v="130"/>
    <n v="6.5"/>
    <n v="18500"/>
    <n v="9100"/>
    <n v="2395900"/>
    <n v="2405000"/>
    <s v="LT 780 AI"/>
    <s v="BLAISE CHIA"/>
    <s v="653 42 39 99"/>
    <s v=""/>
    <x v="0"/>
    <x v="0"/>
    <x v="0"/>
    <x v="11"/>
    <x v="0"/>
    <x v="0"/>
  </r>
  <r>
    <x v="1"/>
    <x v="1"/>
    <x v="11"/>
    <s v="1380058281"/>
    <s v="9490040183"/>
    <s v="2380085303"/>
    <s v="8380140736"/>
    <n v="1028475"/>
    <x v="25"/>
    <s v="000000100000015724"/>
    <x v="1"/>
    <n v="170"/>
    <n v="8.5"/>
    <n v="19000"/>
    <n v="11900"/>
    <n v="3218100"/>
    <n v="3230000"/>
    <s v="LT 780 AI"/>
    <s v="BLAISE CHIA"/>
    <s v="653 42 39 99"/>
    <s v=""/>
    <x v="0"/>
    <x v="0"/>
    <x v="0"/>
    <x v="11"/>
    <x v="0"/>
    <x v="0"/>
  </r>
  <r>
    <x v="2"/>
    <x v="2"/>
    <x v="12"/>
    <s v="1380058232"/>
    <s v="9490040200"/>
    <s v="2380085233"/>
    <s v="8380140579"/>
    <n v="1067392"/>
    <x v="2"/>
    <s v="000000100000016952"/>
    <x v="4"/>
    <n v="1280"/>
    <n v="32"/>
    <n v="8250"/>
    <n v="44800"/>
    <n v="10515200"/>
    <n v="10560000"/>
    <s v="SWTR 301 AA"/>
    <s v="MR SOULEYMANOU ABOUBAKAR"/>
    <s v="654982110"/>
    <s v="SALES TO HAMODA"/>
    <x v="0"/>
    <x v="1"/>
    <x v="0"/>
    <x v="12"/>
    <x v="0"/>
    <x v="0"/>
  </r>
  <r>
    <x v="1"/>
    <x v="1"/>
    <x v="12"/>
    <s v="1380058198"/>
    <s v="9490040185"/>
    <s v="2380085173"/>
    <s v="8380140628"/>
    <n v="1028475"/>
    <x v="25"/>
    <s v="000000100000015737"/>
    <x v="0"/>
    <n v="300"/>
    <n v="12"/>
    <n v="2000"/>
    <n v="11765"/>
    <n v="588235"/>
    <n v="600000"/>
    <s v="SW 6127 F"/>
    <s v="MR WAFO HUBERT"/>
    <s v="670775117"/>
    <s v="1400005640"/>
    <x v="0"/>
    <x v="0"/>
    <x v="0"/>
    <x v="12"/>
    <x v="0"/>
    <x v="0"/>
  </r>
  <r>
    <x v="3"/>
    <x v="3"/>
    <x v="12"/>
    <s v="1380058265"/>
    <s v="9490040186"/>
    <s v="2380085281"/>
    <s v="8380140643"/>
    <n v="1033677"/>
    <x v="66"/>
    <s v="000000100000015737"/>
    <x v="0"/>
    <n v="275"/>
    <n v="11"/>
    <n v="2000"/>
    <n v="10784"/>
    <n v="539216"/>
    <n v="550000"/>
    <s v="LT 605 FO"/>
    <s v="MR ARREY CHARLES"/>
    <s v="674562221"/>
    <s v="1400005684"/>
    <x v="0"/>
    <x v="0"/>
    <x v="0"/>
    <x v="12"/>
    <x v="0"/>
    <x v="0"/>
  </r>
  <r>
    <x v="3"/>
    <x v="3"/>
    <x v="12"/>
    <s v="1380058258"/>
    <s v="9490040187"/>
    <s v="2380085274"/>
    <s v="8380140645"/>
    <n v="1026465"/>
    <x v="39"/>
    <s v="000000100000015737"/>
    <x v="0"/>
    <n v="500"/>
    <n v="20"/>
    <n v="2000"/>
    <n v="19608"/>
    <n v="980392"/>
    <n v="1000000"/>
    <s v="CETR 663 AD"/>
    <s v="MR SAHA NDOUGTIO OLIVIER"/>
    <s v="651606750"/>
    <s v="1400005714"/>
    <x v="0"/>
    <x v="0"/>
    <x v="0"/>
    <x v="12"/>
    <x v="0"/>
    <x v="0"/>
  </r>
  <r>
    <x v="3"/>
    <x v="3"/>
    <x v="12"/>
    <s v="1380058057"/>
    <s v="9490040188"/>
    <s v="2380084884"/>
    <s v="8380140645"/>
    <n v="1026465"/>
    <x v="39"/>
    <s v="000000100000015737"/>
    <x v="0"/>
    <n v="25"/>
    <n v="1"/>
    <n v="2000"/>
    <n v="980"/>
    <n v="49020"/>
    <n v="50000"/>
    <s v="CETR 663 AD"/>
    <s v="MR SAHA NDOUGTIO OLIVIER"/>
    <s v="651606750"/>
    <s v="1400005461"/>
    <x v="0"/>
    <x v="0"/>
    <x v="0"/>
    <x v="12"/>
    <x v="0"/>
    <x v="0"/>
  </r>
  <r>
    <x v="8"/>
    <x v="6"/>
    <x v="12"/>
    <s v="1380058230"/>
    <s v="9490040195"/>
    <s v="2380085231"/>
    <s v="8380140677"/>
    <n v="1048185"/>
    <x v="24"/>
    <s v="000000100000015737"/>
    <x v="0"/>
    <n v="400"/>
    <n v="16"/>
    <n v="2000"/>
    <n v="15686"/>
    <n v="784314"/>
    <n v="800000"/>
    <s v="LT 087 HA"/>
    <s v="MR PAUL  OTIA"/>
    <s v="682280270"/>
    <s v="1400005672"/>
    <x v="0"/>
    <x v="0"/>
    <x v="0"/>
    <x v="12"/>
    <x v="0"/>
    <x v="0"/>
  </r>
  <r>
    <x v="8"/>
    <x v="6"/>
    <x v="12"/>
    <s v="1380058231"/>
    <s v="9490040189"/>
    <s v="2380085232"/>
    <s v="8380140687"/>
    <n v="1062965"/>
    <x v="43"/>
    <s v="000000100000015737"/>
    <x v="0"/>
    <n v="575"/>
    <n v="23"/>
    <n v="2000"/>
    <n v="22549"/>
    <n v="1127451"/>
    <n v="1150000"/>
    <s v="LT 205 IA"/>
    <s v="MR IBRAHIM UMARU"/>
    <s v="670874246"/>
    <s v="1400005673"/>
    <x v="0"/>
    <x v="0"/>
    <x v="0"/>
    <x v="12"/>
    <x v="0"/>
    <x v="0"/>
  </r>
  <r>
    <x v="8"/>
    <x v="6"/>
    <x v="12"/>
    <s v="1380058230"/>
    <s v="9490040201"/>
    <s v="2380085231"/>
    <s v="8380140709"/>
    <n v="1048185"/>
    <x v="24"/>
    <s v="000000100000015737"/>
    <x v="0"/>
    <n v="600"/>
    <n v="24"/>
    <n v="2000"/>
    <n v="23529"/>
    <n v="1176471"/>
    <n v="1200000"/>
    <s v="CE 886 JN"/>
    <s v="MR TCHOTCHOUA PONG MAURICE"/>
    <s v="677693947"/>
    <s v="1400005672"/>
    <x v="0"/>
    <x v="0"/>
    <x v="0"/>
    <x v="12"/>
    <x v="0"/>
    <x v="0"/>
  </r>
  <r>
    <x v="1"/>
    <x v="1"/>
    <x v="12"/>
    <s v="1380058282"/>
    <s v="9490040191"/>
    <s v="2380085304"/>
    <s v="8380140735"/>
    <n v="1047470"/>
    <x v="8"/>
    <s v="000000100000015723"/>
    <x v="2"/>
    <n v="220"/>
    <n v="11"/>
    <n v="18300"/>
    <n v="15400"/>
    <n v="4010600"/>
    <n v="4026000"/>
    <s v="LT 197 HV"/>
    <s v="MR DEUYI KAMGANG DUMEL"/>
    <s v="677904649"/>
    <s v=""/>
    <x v="0"/>
    <x v="0"/>
    <x v="0"/>
    <x v="12"/>
    <x v="0"/>
    <x v="0"/>
  </r>
  <r>
    <x v="0"/>
    <x v="0"/>
    <x v="12"/>
    <s v="1380058297"/>
    <s v="9490040184"/>
    <s v="2380085319"/>
    <s v="8380140738"/>
    <n v="1095733"/>
    <x v="23"/>
    <s v="000000100000015723"/>
    <x v="2"/>
    <n v="60"/>
    <n v="3"/>
    <n v="18300"/>
    <n v="4200"/>
    <n v="1093800"/>
    <n v="1098000"/>
    <s v="NW 545 BF"/>
    <s v="MR WOPEWO CHRISTOPHER"/>
    <s v="656560156"/>
    <s v="1095733"/>
    <x v="0"/>
    <x v="0"/>
    <x v="0"/>
    <x v="12"/>
    <x v="0"/>
    <x v="0"/>
  </r>
  <r>
    <x v="5"/>
    <x v="3"/>
    <x v="12"/>
    <s v="1380058298"/>
    <s v="9490040193"/>
    <s v="2380085320"/>
    <s v="8380140739"/>
    <n v="1062483"/>
    <x v="7"/>
    <s v="000000100000015723"/>
    <x v="2"/>
    <n v="600"/>
    <n v="30"/>
    <n v="17750"/>
    <n v="42000"/>
    <n v="10608000"/>
    <n v="10650000"/>
    <s v="CETR 100 AD"/>
    <s v="MR MALI URBAIN GUILLL"/>
    <s v="691651123"/>
    <s v="SALES TO CENTRALE MODER"/>
    <x v="0"/>
    <x v="0"/>
    <x v="0"/>
    <x v="12"/>
    <x v="0"/>
    <x v="0"/>
  </r>
  <r>
    <x v="5"/>
    <x v="3"/>
    <x v="12"/>
    <s v="1380058298"/>
    <s v="9490040192"/>
    <s v="2380085320"/>
    <s v="8380140740"/>
    <n v="1062483"/>
    <x v="7"/>
    <s v="000000100000015723"/>
    <x v="2"/>
    <n v="600"/>
    <n v="30"/>
    <n v="17750"/>
    <n v="42000"/>
    <n v="10608000"/>
    <n v="10650000"/>
    <s v="LTTR 079 AQ"/>
    <s v="MR LITIKA BANYE BEDES"/>
    <s v="677316011"/>
    <s v="SALES TO CENTRALE MODER"/>
    <x v="0"/>
    <x v="0"/>
    <x v="0"/>
    <x v="12"/>
    <x v="0"/>
    <x v="0"/>
  </r>
  <r>
    <x v="5"/>
    <x v="3"/>
    <x v="12"/>
    <s v="1380058298"/>
    <s v="9490040197"/>
    <s v="2380085320"/>
    <s v="8380140741"/>
    <n v="1062483"/>
    <x v="7"/>
    <s v="000000100000015723"/>
    <x v="2"/>
    <n v="500"/>
    <n v="25"/>
    <n v="17250"/>
    <n v="35000"/>
    <n v="8590000"/>
    <n v="8625000"/>
    <s v="CE 347 IA"/>
    <s v="MR NGANGOP PHILIBERT"/>
    <s v="677733520"/>
    <s v="SALES TO CENTRALE MODER"/>
    <x v="0"/>
    <x v="0"/>
    <x v="0"/>
    <x v="12"/>
    <x v="0"/>
    <x v="0"/>
  </r>
  <r>
    <x v="2"/>
    <x v="2"/>
    <x v="12"/>
    <s v="1380058301"/>
    <s v="9490040198"/>
    <s v="2380085323"/>
    <s v="8380140749"/>
    <n v="1062481"/>
    <x v="6"/>
    <s v="000000100000023421"/>
    <x v="8"/>
    <n v="1280"/>
    <n v="32"/>
    <n v="8250"/>
    <n v="44800"/>
    <n v="10515200"/>
    <n v="10560000"/>
    <s v="CH 009535"/>
    <s v="MR LAMINOU HAMIDOU"/>
    <s v="699394871"/>
    <s v="SALES TO MOUSSA"/>
    <x v="0"/>
    <x v="1"/>
    <x v="1"/>
    <x v="12"/>
    <x v="0"/>
    <x v="0"/>
  </r>
  <r>
    <x v="8"/>
    <x v="6"/>
    <x v="12"/>
    <s v="1380058302"/>
    <s v="9490040196"/>
    <s v="2380085324"/>
    <s v="8380140750"/>
    <n v="1048185"/>
    <x v="24"/>
    <s v="000000100000016408"/>
    <x v="5"/>
    <n v="6400"/>
    <n v="32"/>
    <n v="1725"/>
    <n v="44800"/>
    <n v="10995200"/>
    <n v="11040000"/>
    <s v="LTTR 761 AT"/>
    <s v="mr oussoumanou wadjiri"/>
    <s v="699440116"/>
    <s v="1048185"/>
    <x v="0"/>
    <x v="1"/>
    <x v="0"/>
    <x v="12"/>
    <x v="0"/>
    <x v="0"/>
  </r>
  <r>
    <x v="8"/>
    <x v="6"/>
    <x v="12"/>
    <s v="1380058302"/>
    <s v="9490040199"/>
    <s v="2380085324"/>
    <s v="8380140751"/>
    <n v="1048185"/>
    <x v="24"/>
    <s v="000000100000016408"/>
    <x v="5"/>
    <n v="6400"/>
    <n v="32"/>
    <n v="1725"/>
    <n v="44800"/>
    <n v="10995200"/>
    <n v="11040000"/>
    <s v="CH 265794"/>
    <s v="MR SAIDOU SARKIYAI"/>
    <s v="697523048"/>
    <s v="1048185"/>
    <x v="0"/>
    <x v="1"/>
    <x v="0"/>
    <x v="12"/>
    <x v="0"/>
    <x v="0"/>
  </r>
  <r>
    <x v="2"/>
    <x v="2"/>
    <x v="12"/>
    <s v="1380058301"/>
    <s v="9490040198"/>
    <s v="2380085323"/>
    <s v="8380140752"/>
    <n v="1062481"/>
    <x v="6"/>
    <s v="000000100000023421"/>
    <x v="8"/>
    <n v="820"/>
    <n v="20.5"/>
    <n v="8250"/>
    <n v="28700"/>
    <n v="6736300"/>
    <n v="6765000"/>
    <s v="LTTR 803 AR"/>
    <s v="MR SEID MOHAMADOU"/>
    <s v="677307971"/>
    <s v="SALES TO MOUSSA"/>
    <x v="0"/>
    <x v="1"/>
    <x v="1"/>
    <x v="12"/>
    <x v="0"/>
    <x v="0"/>
  </r>
  <r>
    <x v="2"/>
    <x v="2"/>
    <x v="12"/>
    <s v="1380058301"/>
    <s v="9490040198"/>
    <s v="2380085323"/>
    <s v="8380140752"/>
    <n v="1062481"/>
    <x v="6"/>
    <s v="000000100000023421"/>
    <x v="8"/>
    <n v="420"/>
    <n v="10.5"/>
    <n v="8250"/>
    <n v="14700"/>
    <n v="3450300"/>
    <n v="3465000"/>
    <s v="LTTR 803 AR"/>
    <s v="MR SEID MOHAMADOU"/>
    <s v="677307971"/>
    <s v="SALES TO MOUSSA"/>
    <x v="0"/>
    <x v="1"/>
    <x v="1"/>
    <x v="12"/>
    <x v="0"/>
    <x v="0"/>
  </r>
  <r>
    <x v="2"/>
    <x v="2"/>
    <x v="12"/>
    <s v="1380058301"/>
    <s v="9490040198"/>
    <s v="2380085323"/>
    <s v="8380140757"/>
    <n v="1062481"/>
    <x v="6"/>
    <s v="000000100000023421"/>
    <x v="8"/>
    <n v="600"/>
    <n v="15"/>
    <n v="8250"/>
    <n v="21000"/>
    <n v="4929000"/>
    <n v="4950000"/>
    <s v="LTTR 224 AU"/>
    <s v="MR HAMIDOU SALI"/>
    <s v="690448080"/>
    <s v="SALES TO MOUSSA"/>
    <x v="0"/>
    <x v="1"/>
    <x v="1"/>
    <x v="12"/>
    <x v="0"/>
    <x v="0"/>
  </r>
  <r>
    <x v="2"/>
    <x v="2"/>
    <x v="12"/>
    <s v="1380058301"/>
    <s v="9490040198"/>
    <s v="2380085323"/>
    <s v="8380140757"/>
    <n v="1062481"/>
    <x v="6"/>
    <s v="000000100000019446"/>
    <x v="7"/>
    <n v="320"/>
    <n v="16"/>
    <n v="16500"/>
    <n v="22400"/>
    <n v="5257600"/>
    <n v="5280000"/>
    <s v="LTTR 224 AU"/>
    <s v="MR HAMIDOU SALI"/>
    <s v="690448080"/>
    <s v="SALES TO MOUSSA"/>
    <x v="0"/>
    <x v="1"/>
    <x v="1"/>
    <x v="12"/>
    <x v="0"/>
    <x v="0"/>
  </r>
  <r>
    <x v="1"/>
    <x v="1"/>
    <x v="12"/>
    <s v="1380058299"/>
    <s v="9490040194"/>
    <s v="2380085321"/>
    <s v="8380140758"/>
    <n v="1064509"/>
    <x v="32"/>
    <s v="000000100000015721"/>
    <x v="3"/>
    <n v="80"/>
    <n v="4"/>
    <n v="18500"/>
    <n v="5600"/>
    <n v="1474400"/>
    <n v="1480000"/>
    <s v="ce 712 hs"/>
    <s v="mr leumeni kamde paul"/>
    <s v="677978898"/>
    <s v=""/>
    <x v="0"/>
    <x v="1"/>
    <x v="0"/>
    <x v="12"/>
    <x v="0"/>
    <x v="0"/>
  </r>
  <r>
    <x v="1"/>
    <x v="1"/>
    <x v="12"/>
    <s v="1380058299"/>
    <s v="9490040194"/>
    <s v="2380085321"/>
    <s v="8380140758"/>
    <n v="1064509"/>
    <x v="32"/>
    <s v="000000100000015724"/>
    <x v="1"/>
    <n v="250"/>
    <n v="12.5"/>
    <n v="19000"/>
    <n v="17500"/>
    <n v="4732500"/>
    <n v="4750000"/>
    <s v="ce 712 hs"/>
    <s v="mr leumeni kamde paul"/>
    <s v="677978898"/>
    <s v=""/>
    <x v="0"/>
    <x v="0"/>
    <x v="0"/>
    <x v="12"/>
    <x v="0"/>
    <x v="0"/>
  </r>
  <r>
    <x v="6"/>
    <x v="2"/>
    <x v="13"/>
    <s v="1380058151"/>
    <s v="9490040230"/>
    <s v="2380085043"/>
    <s v="8380140363"/>
    <n v="1098629"/>
    <x v="54"/>
    <s v="000000100000016408"/>
    <x v="5"/>
    <n v="2000"/>
    <n v="10"/>
    <n v="1850"/>
    <n v="14000"/>
    <n v="3686000"/>
    <n v="3700000"/>
    <s v="LTTR 372 AS"/>
    <s v="IDRISSA MAHAMA"/>
    <s v="697 11 89 38"/>
    <s v="SALES TO FADIL AMADOU"/>
    <x v="0"/>
    <x v="1"/>
    <x v="0"/>
    <x v="13"/>
    <x v="0"/>
    <x v="0"/>
  </r>
  <r>
    <x v="6"/>
    <x v="2"/>
    <x v="13"/>
    <s v="1380058151"/>
    <s v="9490040230"/>
    <s v="2380085043"/>
    <s v="8380140363"/>
    <n v="1098629"/>
    <x v="54"/>
    <s v="000000100000015723"/>
    <x v="2"/>
    <n v="260"/>
    <n v="13"/>
    <n v="18000"/>
    <n v="18200"/>
    <n v="4661800"/>
    <n v="4680000"/>
    <s v="LTTR 372 AS"/>
    <s v="IDRISSA MAHAMA"/>
    <s v="697 11 89 38"/>
    <s v="SALES TO FADIL AMADOU"/>
    <x v="0"/>
    <x v="0"/>
    <x v="0"/>
    <x v="13"/>
    <x v="0"/>
    <x v="0"/>
  </r>
  <r>
    <x v="6"/>
    <x v="2"/>
    <x v="13"/>
    <s v="1380058151"/>
    <s v="9490040230"/>
    <s v="2380085043"/>
    <s v="8380140363"/>
    <n v="1098629"/>
    <x v="54"/>
    <s v="000000100000016952"/>
    <x v="4"/>
    <n v="80"/>
    <n v="2"/>
    <n v="9000"/>
    <n v="2800"/>
    <n v="717200"/>
    <n v="720000"/>
    <s v="LTTR 372 AS"/>
    <s v="IDRISSA MAHAMA"/>
    <s v="697 11 89 38"/>
    <s v="SALES TO FADIL AMADOU"/>
    <x v="0"/>
    <x v="1"/>
    <x v="0"/>
    <x v="13"/>
    <x v="0"/>
    <x v="0"/>
  </r>
  <r>
    <x v="6"/>
    <x v="2"/>
    <x v="13"/>
    <s v="1380058151"/>
    <s v="9490040230"/>
    <s v="2380085043"/>
    <s v="8380140363"/>
    <n v="1098629"/>
    <x v="54"/>
    <s v="000000100000015721"/>
    <x v="3"/>
    <n v="100"/>
    <n v="5"/>
    <n v="18000"/>
    <n v="7000"/>
    <n v="1793000"/>
    <n v="1800000"/>
    <s v="LTTR 372 AS"/>
    <s v="IDRISSA MAHAMA"/>
    <s v="697 11 89 38"/>
    <s v="SALES TO FADIL AMADOU"/>
    <x v="0"/>
    <x v="1"/>
    <x v="0"/>
    <x v="13"/>
    <x v="0"/>
    <x v="0"/>
  </r>
  <r>
    <x v="3"/>
    <x v="3"/>
    <x v="13"/>
    <s v="1380058259"/>
    <s v="9490040217"/>
    <s v="2380085275"/>
    <s v="8380140651"/>
    <n v="1099242"/>
    <x v="67"/>
    <s v="000000100000015737"/>
    <x v="0"/>
    <n v="300"/>
    <n v="12"/>
    <n v="2000"/>
    <n v="11765"/>
    <n v="588235"/>
    <n v="600000"/>
    <s v="SW 6127 F"/>
    <s v="WAFO HUBERT"/>
    <s v="670 77 51 17"/>
    <s v="1400005715"/>
    <x v="0"/>
    <x v="0"/>
    <x v="0"/>
    <x v="13"/>
    <x v="0"/>
    <x v="0"/>
  </r>
  <r>
    <x v="7"/>
    <x v="5"/>
    <x v="13"/>
    <s v="1380058284"/>
    <s v="9490040207"/>
    <s v="2380085306"/>
    <s v="8380140715"/>
    <n v="1026481"/>
    <x v="15"/>
    <s v="000000100000015737"/>
    <x v="0"/>
    <n v="575"/>
    <n v="23"/>
    <n v="2000"/>
    <n v="22549"/>
    <n v="1127451"/>
    <n v="1150000"/>
    <s v="NW 920  BH"/>
    <s v="ERIC  FRU  DOCTA"/>
    <s v="677812848"/>
    <s v="1400005740"/>
    <x v="0"/>
    <x v="0"/>
    <x v="0"/>
    <x v="13"/>
    <x v="0"/>
    <x v="0"/>
  </r>
  <r>
    <x v="3"/>
    <x v="3"/>
    <x v="13"/>
    <s v="1380058277"/>
    <s v="9490040202"/>
    <s v="2380085298"/>
    <s v="8380140727"/>
    <n v="1045126"/>
    <x v="19"/>
    <s v="000000100000015721"/>
    <x v="3"/>
    <n v="70"/>
    <n v="3.5"/>
    <n v="18800"/>
    <n v="4900"/>
    <n v="1311100"/>
    <n v="1316000"/>
    <s v="LT 964 FA"/>
    <s v="TIMBA G"/>
    <s v="698006634"/>
    <s v="SALES TO DEPOT"/>
    <x v="2"/>
    <x v="1"/>
    <x v="0"/>
    <x v="13"/>
    <x v="0"/>
    <x v="0"/>
  </r>
  <r>
    <x v="3"/>
    <x v="3"/>
    <x v="13"/>
    <s v="1380058078"/>
    <s v="9490040209"/>
    <s v="2380084905"/>
    <s v="8380140728"/>
    <n v="1034106"/>
    <x v="42"/>
    <s v="000000100000015737"/>
    <x v="0"/>
    <n v="700"/>
    <n v="28"/>
    <n v="2000"/>
    <n v="27451"/>
    <n v="1372549"/>
    <n v="1400000"/>
    <s v="CE  TR  422  AC"/>
    <s v="TESBID  MBAH"/>
    <s v="679286424"/>
    <s v="1400005485"/>
    <x v="0"/>
    <x v="0"/>
    <x v="0"/>
    <x v="13"/>
    <x v="0"/>
    <x v="0"/>
  </r>
  <r>
    <x v="3"/>
    <x v="3"/>
    <x v="13"/>
    <s v="1380058291"/>
    <s v="9490040214"/>
    <s v="2380085313"/>
    <s v="8380140734"/>
    <n v="1030029"/>
    <x v="68"/>
    <s v="000000100000015723"/>
    <x v="2"/>
    <n v="47"/>
    <n v="2.35"/>
    <n v="18700"/>
    <n v="3290"/>
    <n v="875610"/>
    <n v="878900"/>
    <s v="LT 964 FA"/>
    <s v="TIMBA G"/>
    <s v="698006634"/>
    <s v="SALES TO CIBOVI"/>
    <x v="2"/>
    <x v="0"/>
    <x v="0"/>
    <x v="13"/>
    <x v="0"/>
    <x v="0"/>
  </r>
  <r>
    <x v="2"/>
    <x v="5"/>
    <x v="13"/>
    <s v="1380058285"/>
    <s v="9490040218"/>
    <s v="2380085307"/>
    <s v="8380140737"/>
    <n v="1026481"/>
    <x v="15"/>
    <s v="000000100000015723"/>
    <x v="2"/>
    <n v="680"/>
    <n v="34"/>
    <n v="16750"/>
    <n v="47600"/>
    <n v="11342400"/>
    <n v="11390000"/>
    <s v="LTTR 136 AR"/>
    <s v="NJONG GORDEN"/>
    <s v="677 42 90 23"/>
    <s v=""/>
    <x v="0"/>
    <x v="0"/>
    <x v="0"/>
    <x v="13"/>
    <x v="0"/>
    <x v="0"/>
  </r>
  <r>
    <x v="5"/>
    <x v="3"/>
    <x v="13"/>
    <s v="1380058298"/>
    <s v="9490040211"/>
    <s v="2380085320"/>
    <s v="8380140742"/>
    <n v="1062483"/>
    <x v="7"/>
    <s v="000000100000015723"/>
    <x v="2"/>
    <n v="500"/>
    <n v="25"/>
    <n v="17250"/>
    <n v="35000"/>
    <n v="8590000"/>
    <n v="8625000"/>
    <s v="CE 347 IA"/>
    <s v="NGAGOP PHILIBERT"/>
    <s v="677 73 35 20"/>
    <s v="SALES TO CENTRALE MODER"/>
    <x v="0"/>
    <x v="0"/>
    <x v="0"/>
    <x v="13"/>
    <x v="0"/>
    <x v="0"/>
  </r>
  <r>
    <x v="5"/>
    <x v="3"/>
    <x v="13"/>
    <s v="1380058298"/>
    <s v="9490040213"/>
    <s v="2380085320"/>
    <s v="8380140743"/>
    <n v="1062483"/>
    <x v="7"/>
    <s v="000000100000015723"/>
    <x v="2"/>
    <n v="200"/>
    <n v="10"/>
    <n v="17250"/>
    <n v="14000"/>
    <n v="3436000"/>
    <n v="3450000"/>
    <s v="LT 030 JA"/>
    <s v="KEUGNE KAMSAP"/>
    <s v="680 31 69 19"/>
    <s v="SALES TO CENTRALE MODER"/>
    <x v="0"/>
    <x v="0"/>
    <x v="0"/>
    <x v="13"/>
    <x v="0"/>
    <x v="0"/>
  </r>
  <r>
    <x v="5"/>
    <x v="3"/>
    <x v="13"/>
    <s v="1380058298"/>
    <s v="9490040206"/>
    <s v="2380085320"/>
    <s v="8380140744"/>
    <n v="1062483"/>
    <x v="7"/>
    <s v="000000100000015723"/>
    <x v="2"/>
    <n v="300"/>
    <n v="15"/>
    <n v="17250"/>
    <n v="21000"/>
    <n v="5154000"/>
    <n v="5175000"/>
    <s v="LT  605  JS"/>
    <s v="FOTEU  ZEFACK"/>
    <s v="678899123"/>
    <s v="SALES TO CENTRALE MODER"/>
    <x v="0"/>
    <x v="0"/>
    <x v="0"/>
    <x v="13"/>
    <x v="0"/>
    <x v="0"/>
  </r>
  <r>
    <x v="5"/>
    <x v="3"/>
    <x v="13"/>
    <s v="1380058298"/>
    <s v="9490040224"/>
    <s v="2380085320"/>
    <s v="8380140745"/>
    <n v="1062483"/>
    <x v="7"/>
    <s v="000000100000015723"/>
    <x v="2"/>
    <n v="200"/>
    <n v="10"/>
    <n v="17250"/>
    <n v="14000"/>
    <n v="3436000"/>
    <n v="3450000"/>
    <s v="LT 605 JS"/>
    <s v="FOTEU ZEFACK"/>
    <s v="678 89 91 23"/>
    <s v="SALES TO CENTRALE MODER"/>
    <x v="0"/>
    <x v="0"/>
    <x v="0"/>
    <x v="13"/>
    <x v="0"/>
    <x v="0"/>
  </r>
  <r>
    <x v="5"/>
    <x v="3"/>
    <x v="13"/>
    <s v="1380058298"/>
    <s v="9490040222"/>
    <s v="2380085320"/>
    <s v="8380140746"/>
    <n v="1062483"/>
    <x v="7"/>
    <s v="000000100000015723"/>
    <x v="2"/>
    <n v="300"/>
    <n v="15"/>
    <n v="17250"/>
    <n v="21000"/>
    <n v="5154000"/>
    <n v="5175000"/>
    <s v="LT 201 IK"/>
    <s v="KOUEKAM HERVE"/>
    <s v="670 84 84 60"/>
    <s v="SALES TO CENTRALE MODER"/>
    <x v="0"/>
    <x v="0"/>
    <x v="0"/>
    <x v="13"/>
    <x v="0"/>
    <x v="0"/>
  </r>
  <r>
    <x v="5"/>
    <x v="3"/>
    <x v="13"/>
    <s v="1380058298"/>
    <s v="9490040223"/>
    <s v="2380085320"/>
    <s v="8380140747"/>
    <n v="1062483"/>
    <x v="7"/>
    <s v="000000100000015723"/>
    <x v="2"/>
    <n v="300"/>
    <n v="15"/>
    <n v="17250"/>
    <n v="21000"/>
    <n v="5154000"/>
    <n v="5175000"/>
    <s v="LT 780 AI"/>
    <s v="BLAISE CHIA"/>
    <s v="653 42 39 99"/>
    <s v="SALES TO CENTRALE MODER"/>
    <x v="0"/>
    <x v="0"/>
    <x v="0"/>
    <x v="13"/>
    <x v="0"/>
    <x v="0"/>
  </r>
  <r>
    <x v="1"/>
    <x v="1"/>
    <x v="13"/>
    <s v="1380058176"/>
    <s v="9490040208"/>
    <s v="2380085116"/>
    <s v="8380140753"/>
    <n v="1028221"/>
    <x v="45"/>
    <s v="000000100000015737"/>
    <x v="0"/>
    <n v="550"/>
    <n v="22"/>
    <n v="2000"/>
    <n v="21569"/>
    <n v="1078431"/>
    <n v="1100000"/>
    <s v="CH  54 57 47"/>
    <s v="TEDJONG  LOUIS"/>
    <s v="690089499"/>
    <s v="1400005618"/>
    <x v="0"/>
    <x v="0"/>
    <x v="0"/>
    <x v="13"/>
    <x v="0"/>
    <x v="0"/>
  </r>
  <r>
    <x v="1"/>
    <x v="1"/>
    <x v="13"/>
    <s v="1380058300"/>
    <s v="9490040204"/>
    <s v="2380085322"/>
    <s v="8380140755"/>
    <n v="1047470"/>
    <x v="8"/>
    <s v="000000100000016952"/>
    <x v="4"/>
    <n v="100"/>
    <n v="2.5"/>
    <n v="9250"/>
    <n v="3500"/>
    <n v="921500"/>
    <n v="925000"/>
    <s v="LT  197  HV"/>
    <s v="DEUYI  KAMGANG  DUMEL"/>
    <s v="677904649"/>
    <s v=""/>
    <x v="0"/>
    <x v="1"/>
    <x v="0"/>
    <x v="13"/>
    <x v="0"/>
    <x v="0"/>
  </r>
  <r>
    <x v="1"/>
    <x v="1"/>
    <x v="13"/>
    <s v="1380058300"/>
    <s v="9490040204"/>
    <s v="2380085322"/>
    <s v="8380140755"/>
    <n v="1047470"/>
    <x v="8"/>
    <s v="000000100000015723"/>
    <x v="2"/>
    <n v="20"/>
    <n v="1"/>
    <n v="18300"/>
    <n v="1400"/>
    <n v="364600"/>
    <n v="366000"/>
    <s v="LT  197  HV"/>
    <s v="DEUYI  KAMGANG  DUMEL"/>
    <s v="677904649"/>
    <s v=""/>
    <x v="0"/>
    <x v="0"/>
    <x v="0"/>
    <x v="13"/>
    <x v="0"/>
    <x v="0"/>
  </r>
  <r>
    <x v="1"/>
    <x v="1"/>
    <x v="13"/>
    <s v="1380058281"/>
    <s v="9490040203"/>
    <s v="2380085303"/>
    <s v="8380140756"/>
    <n v="1028475"/>
    <x v="25"/>
    <s v="000000100000015724"/>
    <x v="1"/>
    <n v="118"/>
    <n v="5.9"/>
    <n v="19000"/>
    <n v="8260"/>
    <n v="2233740"/>
    <n v="2242000"/>
    <s v="LT  197  HV"/>
    <s v="DEUYI  KAMGANG"/>
    <s v="677904649"/>
    <s v=""/>
    <x v="0"/>
    <x v="0"/>
    <x v="0"/>
    <x v="13"/>
    <x v="0"/>
    <x v="0"/>
  </r>
  <r>
    <x v="7"/>
    <x v="6"/>
    <x v="13"/>
    <s v="1380058096"/>
    <s v="9490040215"/>
    <s v="2380084937"/>
    <s v="8380140759"/>
    <n v="1048185"/>
    <x v="24"/>
    <s v="000000100000015737"/>
    <x v="0"/>
    <n v="400"/>
    <n v="16"/>
    <n v="2000"/>
    <n v="15686"/>
    <n v="784314"/>
    <n v="800000"/>
    <s v="LT 410 IU"/>
    <s v="FOTEM GILDAS"/>
    <s v="652 51 05 87"/>
    <s v="1400005515"/>
    <x v="0"/>
    <x v="0"/>
    <x v="0"/>
    <x v="13"/>
    <x v="0"/>
    <x v="0"/>
  </r>
  <r>
    <x v="1"/>
    <x v="1"/>
    <x v="13"/>
    <s v="1380058290"/>
    <s v="9490040205"/>
    <s v="2380085312"/>
    <s v="8380140763"/>
    <n v="1026460"/>
    <x v="61"/>
    <s v="000000100000015723"/>
    <x v="2"/>
    <n v="20"/>
    <n v="1"/>
    <n v="18300"/>
    <n v="1400"/>
    <n v="364600"/>
    <n v="366000"/>
    <s v="LT  197  HV"/>
    <s v="DEUYI  KAMGANG"/>
    <s v="677904649"/>
    <s v=""/>
    <x v="0"/>
    <x v="0"/>
    <x v="0"/>
    <x v="13"/>
    <x v="0"/>
    <x v="0"/>
  </r>
  <r>
    <x v="1"/>
    <x v="1"/>
    <x v="13"/>
    <s v="1380058305"/>
    <s v="9490040219"/>
    <s v="2380085330"/>
    <s v="8380140770"/>
    <n v="1034318"/>
    <x v="53"/>
    <s v="000000100000015737"/>
    <x v="0"/>
    <n v="200"/>
    <n v="8"/>
    <n v="2000"/>
    <n v="7843"/>
    <n v="392157"/>
    <n v="400000"/>
    <s v="CETR 663 AD"/>
    <s v="SAHA NDOUGTIO"/>
    <s v="651 60 67 50"/>
    <s v="1400005769"/>
    <x v="0"/>
    <x v="0"/>
    <x v="0"/>
    <x v="13"/>
    <x v="0"/>
    <x v="0"/>
  </r>
  <r>
    <x v="0"/>
    <x v="0"/>
    <x v="13"/>
    <s v="1380058308"/>
    <s v="9490040210"/>
    <s v="2380085333"/>
    <s v="8380140780"/>
    <n v="1050682"/>
    <x v="17"/>
    <s v="000000100000015723"/>
    <x v="2"/>
    <n v="460"/>
    <n v="23"/>
    <n v="18300"/>
    <n v="0"/>
    <n v="8418000"/>
    <n v="8418000"/>
    <s v="LT  364  KK"/>
    <s v="DOUANLA NGUIAMENE  JEAN"/>
    <s v="670400401"/>
    <s v="1050682"/>
    <x v="0"/>
    <x v="0"/>
    <x v="0"/>
    <x v="13"/>
    <x v="0"/>
    <x v="0"/>
  </r>
  <r>
    <x v="2"/>
    <x v="2"/>
    <x v="13"/>
    <s v="1380058309"/>
    <s v="9490040221"/>
    <s v="2380085334"/>
    <s v="8380140781"/>
    <n v="1062481"/>
    <x v="6"/>
    <s v="000000100000019446"/>
    <x v="7"/>
    <n v="276"/>
    <n v="13.8"/>
    <n v="16500"/>
    <n v="19320"/>
    <n v="4534680"/>
    <n v="4554000"/>
    <s v="LTTR 292 AT"/>
    <s v="HABUBAKAR ISIAKA"/>
    <s v="693 98 36 00"/>
    <s v="SALES TO MOUSSA HISSEINI"/>
    <x v="0"/>
    <x v="1"/>
    <x v="1"/>
    <x v="13"/>
    <x v="0"/>
    <x v="0"/>
  </r>
  <r>
    <x v="2"/>
    <x v="2"/>
    <x v="13"/>
    <s v="1380058309"/>
    <s v="9490040221"/>
    <s v="2380085334"/>
    <s v="8380140781"/>
    <n v="1062481"/>
    <x v="6"/>
    <s v="000000100000023421"/>
    <x v="8"/>
    <n v="1"/>
    <n v="2.5000000000000001E-2"/>
    <n v="8250"/>
    <n v="35"/>
    <n v="8215"/>
    <n v="8250"/>
    <s v="LTTR 292 AT"/>
    <s v="HABUBAKAR ISIAKA"/>
    <s v="693 98 36 00"/>
    <s v="SALES TO MOUSSA HISSEINI"/>
    <x v="0"/>
    <x v="1"/>
    <x v="1"/>
    <x v="13"/>
    <x v="0"/>
    <x v="0"/>
  </r>
  <r>
    <x v="2"/>
    <x v="2"/>
    <x v="13"/>
    <s v="1380058309"/>
    <s v="9490040221"/>
    <s v="2380085334"/>
    <s v="8380140781"/>
    <n v="1062481"/>
    <x v="6"/>
    <s v="000000100000023421"/>
    <x v="8"/>
    <n v="11"/>
    <n v="0.27500000000000002"/>
    <n v="8250"/>
    <n v="385"/>
    <n v="90365"/>
    <n v="90750"/>
    <s v="LTTR 292 AT"/>
    <s v="HABUBAKAR ISIAKA"/>
    <s v="693 98 36 00"/>
    <s v="SALES TO MOUSSA HISSEINI"/>
    <x v="0"/>
    <x v="1"/>
    <x v="1"/>
    <x v="13"/>
    <x v="0"/>
    <x v="0"/>
  </r>
  <r>
    <x v="2"/>
    <x v="2"/>
    <x v="13"/>
    <s v="1380058309"/>
    <s v="9490040221"/>
    <s v="2380085334"/>
    <s v="8380140781"/>
    <n v="1062481"/>
    <x v="6"/>
    <s v="000000100000023421"/>
    <x v="8"/>
    <n v="6"/>
    <n v="0.15"/>
    <n v="8250"/>
    <n v="210"/>
    <n v="49290"/>
    <n v="49500"/>
    <s v="LTTR 292 AT"/>
    <s v="HABUBAKAR ISIAKA"/>
    <s v="693 98 36 00"/>
    <s v="SALES TO MOUSSA HISSEINI"/>
    <x v="0"/>
    <x v="1"/>
    <x v="1"/>
    <x v="13"/>
    <x v="0"/>
    <x v="0"/>
  </r>
  <r>
    <x v="2"/>
    <x v="2"/>
    <x v="13"/>
    <s v="1380058309"/>
    <s v="9490040221"/>
    <s v="2380085334"/>
    <s v="8380140781"/>
    <n v="1062481"/>
    <x v="6"/>
    <s v="000000100000023421"/>
    <x v="8"/>
    <n v="670"/>
    <n v="16.75"/>
    <n v="8250"/>
    <n v="23450"/>
    <n v="5504050"/>
    <n v="5527500"/>
    <s v="LTTR 292 AT"/>
    <s v="HABUBAKAR ISIAKA"/>
    <s v="693 98 36 00"/>
    <s v="SALES TO MOUSSA HISSEINI"/>
    <x v="0"/>
    <x v="1"/>
    <x v="1"/>
    <x v="13"/>
    <x v="0"/>
    <x v="0"/>
  </r>
  <r>
    <x v="2"/>
    <x v="2"/>
    <x v="13"/>
    <s v="1380058309"/>
    <s v="9490040220"/>
    <s v="2380085334"/>
    <s v="8380140782"/>
    <n v="1062481"/>
    <x v="6"/>
    <s v="000000100000016952"/>
    <x v="4"/>
    <n v="1280"/>
    <n v="32"/>
    <n v="8250"/>
    <n v="44800"/>
    <n v="10515200"/>
    <n v="10560000"/>
    <s v="LTTR 663 AT"/>
    <s v="ALIOUM MOUSSA"/>
    <s v="693 29 29 06"/>
    <s v="SALES TO MOUSSA HISSEINI"/>
    <x v="0"/>
    <x v="1"/>
    <x v="0"/>
    <x v="13"/>
    <x v="0"/>
    <x v="0"/>
  </r>
  <r>
    <x v="2"/>
    <x v="2"/>
    <x v="13"/>
    <s v="1380058309"/>
    <s v="9490040221"/>
    <s v="2380085334"/>
    <s v="8380140783"/>
    <n v="1062481"/>
    <x v="6"/>
    <s v="000000100000015722"/>
    <x v="9"/>
    <n v="640"/>
    <n v="32"/>
    <n v="16750"/>
    <n v="44800"/>
    <n v="10675200"/>
    <n v="10720000"/>
    <s v="ADTR 526 AB"/>
    <s v="OUMAROU MOUSSA"/>
    <s v="677 45 45 83"/>
    <s v="SALES TO MOUSSA HISSEINI"/>
    <x v="0"/>
    <x v="0"/>
    <x v="0"/>
    <x v="13"/>
    <x v="0"/>
    <x v="0"/>
  </r>
  <r>
    <x v="4"/>
    <x v="4"/>
    <x v="13"/>
    <s v="1380058315"/>
    <s v="9490040216"/>
    <s v="2380085339"/>
    <s v="8380140805"/>
    <n v="1095709"/>
    <x v="28"/>
    <s v="000000100000016952"/>
    <x v="4"/>
    <n v="100"/>
    <n v="2.5"/>
    <n v="9250"/>
    <n v="3500"/>
    <n v="921500"/>
    <n v="925000"/>
    <s v="LT 010 KL"/>
    <s v="CHIATOH HONEST"/>
    <s v="683 40 52 78"/>
    <s v="1095709"/>
    <x v="0"/>
    <x v="1"/>
    <x v="0"/>
    <x v="13"/>
    <x v="0"/>
    <x v="0"/>
  </r>
  <r>
    <x v="4"/>
    <x v="4"/>
    <x v="13"/>
    <s v="1380058315"/>
    <s v="9490040216"/>
    <s v="2380085339"/>
    <s v="8380140805"/>
    <n v="1095709"/>
    <x v="28"/>
    <s v="000000100000015723"/>
    <x v="2"/>
    <n v="300"/>
    <n v="15"/>
    <n v="18300"/>
    <n v="21000"/>
    <n v="5469000"/>
    <n v="5490000"/>
    <s v="LT 010 KL"/>
    <s v="CHIATOH HONEST"/>
    <s v="683 40 52 78"/>
    <s v="1095709"/>
    <x v="0"/>
    <x v="0"/>
    <x v="0"/>
    <x v="13"/>
    <x v="0"/>
    <x v="0"/>
  </r>
  <r>
    <x v="4"/>
    <x v="4"/>
    <x v="13"/>
    <s v="1380058310"/>
    <s v="9490040212"/>
    <s v="2380085344"/>
    <s v="8380140819"/>
    <n v="1037061"/>
    <x v="5"/>
    <s v="000000100000015723"/>
    <x v="2"/>
    <n v="120"/>
    <n v="6"/>
    <n v="17700"/>
    <n v="0"/>
    <n v="2124000"/>
    <n v="2124000"/>
    <s v="LT 948 IZ"/>
    <s v="NGANDO GABEL"/>
    <s v="678 79 80 42"/>
    <s v="SALES TO YIMAFOUO"/>
    <x v="0"/>
    <x v="0"/>
    <x v="0"/>
    <x v="13"/>
    <x v="0"/>
    <x v="0"/>
  </r>
  <r>
    <x v="3"/>
    <x v="3"/>
    <x v="13"/>
    <s v="1380058321"/>
    <s v="9490040225"/>
    <s v="2380085349"/>
    <s v="8380140836"/>
    <n v="1041579"/>
    <x v="69"/>
    <s v="000000100000015723"/>
    <x v="2"/>
    <n v="600"/>
    <n v="30"/>
    <n v="18800"/>
    <n v="0"/>
    <n v="11280000"/>
    <n v="11280000"/>
    <s v="LTTR 006 AQ"/>
    <s v="BESSALA SIMEON"/>
    <s v="694 45 59 33"/>
    <s v=""/>
    <x v="0"/>
    <x v="0"/>
    <x v="0"/>
    <x v="13"/>
    <x v="0"/>
    <x v="0"/>
  </r>
  <r>
    <x v="3"/>
    <x v="3"/>
    <x v="13"/>
    <s v="1380058323"/>
    <s v="9490040229"/>
    <s v="2380085351"/>
    <s v="8380140842"/>
    <n v="1054242"/>
    <x v="4"/>
    <s v="000000100000015721"/>
    <x v="3"/>
    <n v="500"/>
    <n v="25"/>
    <n v="18700"/>
    <n v="35000"/>
    <n v="9315000"/>
    <n v="9350000"/>
    <s v="CETR 716 AC"/>
    <s v="TEFOUET JEAN REMY"/>
    <s v="677 43 86 18"/>
    <s v="SALES T HAMADOU DJOULDE"/>
    <x v="0"/>
    <x v="1"/>
    <x v="0"/>
    <x v="13"/>
    <x v="0"/>
    <x v="0"/>
  </r>
  <r>
    <x v="3"/>
    <x v="3"/>
    <x v="13"/>
    <s v="1380058323"/>
    <s v="9490040229"/>
    <s v="2380085351"/>
    <s v="8380140842"/>
    <n v="1054242"/>
    <x v="4"/>
    <s v="000000100000016952"/>
    <x v="4"/>
    <n v="200"/>
    <n v="5"/>
    <n v="9350"/>
    <n v="7000"/>
    <n v="1863000"/>
    <n v="1870000"/>
    <s v="CETR 716 AC"/>
    <s v="TEFOUET JEAN REMY"/>
    <s v="677 43 86 18"/>
    <s v="SALES T HAMADOU DJOULDE"/>
    <x v="0"/>
    <x v="1"/>
    <x v="0"/>
    <x v="13"/>
    <x v="0"/>
    <x v="0"/>
  </r>
  <r>
    <x v="3"/>
    <x v="3"/>
    <x v="13"/>
    <s v="1380058320"/>
    <s v="9490040226"/>
    <s v="2380085348"/>
    <s v="8380140843"/>
    <n v="1037060"/>
    <x v="70"/>
    <s v="000000100000015723"/>
    <x v="2"/>
    <n v="600"/>
    <n v="30"/>
    <n v="18700"/>
    <n v="0"/>
    <n v="11220000"/>
    <n v="11220000"/>
    <s v="LTTR 657 AQ"/>
    <s v="MUHAMADU ADAMU"/>
    <s v="671 81 58 16"/>
    <s v=""/>
    <x v="0"/>
    <x v="0"/>
    <x v="0"/>
    <x v="13"/>
    <x v="0"/>
    <x v="0"/>
  </r>
  <r>
    <x v="5"/>
    <x v="3"/>
    <x v="13"/>
    <s v="1380058079"/>
    <s v="9490040227"/>
    <s v="2380084907"/>
    <s v="8380140844"/>
    <n v="1062483"/>
    <x v="7"/>
    <s v="000000100000015723"/>
    <x v="2"/>
    <n v="600"/>
    <n v="30"/>
    <n v="17250"/>
    <n v="42000"/>
    <n v="10308000"/>
    <n v="10350000"/>
    <s v="LTTR 474 AS"/>
    <s v="GORY MOUSSA"/>
    <s v="696 37 32 45"/>
    <s v="SALES TO CENTRALE MODERN"/>
    <x v="0"/>
    <x v="0"/>
    <x v="0"/>
    <x v="13"/>
    <x v="0"/>
    <x v="0"/>
  </r>
  <r>
    <x v="5"/>
    <x v="3"/>
    <x v="13"/>
    <s v="1380058079"/>
    <s v="9490040227"/>
    <s v="2380084907"/>
    <s v="8380140845"/>
    <n v="1062483"/>
    <x v="7"/>
    <s v="000000100000015723"/>
    <x v="2"/>
    <n v="600"/>
    <n v="30"/>
    <n v="17250"/>
    <n v="42000"/>
    <n v="10308000"/>
    <n v="10350000"/>
    <s v="LTTR 839 AN"/>
    <s v="SONFACK TABAKAM"/>
    <s v="652 51 11 44"/>
    <s v="SALES TO CENTRALE MODERN"/>
    <x v="0"/>
    <x v="0"/>
    <x v="0"/>
    <x v="13"/>
    <x v="0"/>
    <x v="0"/>
  </r>
  <r>
    <x v="5"/>
    <x v="3"/>
    <x v="13"/>
    <s v="1380058079"/>
    <s v="9490040228"/>
    <s v="2380084907"/>
    <s v="8380140847"/>
    <n v="1062483"/>
    <x v="7"/>
    <s v="000000100000015723"/>
    <x v="2"/>
    <n v="600"/>
    <n v="30"/>
    <n v="17250"/>
    <n v="42000"/>
    <n v="10308000"/>
    <n v="10350000"/>
    <s v="LTTR 487 AM"/>
    <s v="KUEGANG TSIALEU"/>
    <s v="698 11 97 67"/>
    <s v="SALES TO CENTRALE MODERN"/>
    <x v="0"/>
    <x v="0"/>
    <x v="0"/>
    <x v="13"/>
    <x v="0"/>
    <x v="0"/>
  </r>
  <r>
    <x v="2"/>
    <x v="2"/>
    <x v="14"/>
    <s v="9490040041"/>
    <s v="7005306473"/>
    <s v="2389507806"/>
    <s v="2389507806"/>
    <n v="1062481"/>
    <x v="6"/>
    <s v="000000100000015723"/>
    <x v="2"/>
    <n v="0"/>
    <n v="0"/>
    <n v="-500"/>
    <n v="-43400"/>
    <n v="-266600"/>
    <n v="-310000"/>
    <s v=""/>
    <s v=""/>
    <s v=""/>
    <s v="9490040041"/>
    <x v="0"/>
    <x v="0"/>
    <x v="0"/>
    <x v="14"/>
    <x v="0"/>
    <x v="0"/>
  </r>
  <r>
    <x v="2"/>
    <x v="2"/>
    <x v="14"/>
    <s v="9490040041"/>
    <s v="7005306473"/>
    <s v="2389507806"/>
    <s v="2389507806"/>
    <n v="1062481"/>
    <x v="6"/>
    <s v="000000100000015723"/>
    <x v="2"/>
    <n v="0"/>
    <n v="0"/>
    <n v="-500"/>
    <n v="-37800"/>
    <n v="-232200"/>
    <n v="-270000"/>
    <s v=""/>
    <s v=""/>
    <s v=""/>
    <s v="9490040041"/>
    <x v="0"/>
    <x v="0"/>
    <x v="0"/>
    <x v="14"/>
    <x v="0"/>
    <x v="0"/>
  </r>
  <r>
    <x v="0"/>
    <x v="0"/>
    <x v="14"/>
    <s v="9490039901"/>
    <s v="7005306474"/>
    <s v="2389507807"/>
    <s v="2389507807"/>
    <n v="1102174"/>
    <x v="16"/>
    <s v="000000100000015723"/>
    <x v="2"/>
    <n v="0"/>
    <n v="0"/>
    <n v="-600"/>
    <n v="0"/>
    <n v="-180000"/>
    <n v="-180000"/>
    <s v=""/>
    <s v=""/>
    <s v=""/>
    <s v="9490039901"/>
    <x v="0"/>
    <x v="0"/>
    <x v="0"/>
    <x v="14"/>
    <x v="0"/>
    <x v="0"/>
  </r>
  <r>
    <x v="4"/>
    <x v="4"/>
    <x v="14"/>
    <s v="9490040170"/>
    <s v="7005306475"/>
    <s v="2389507808"/>
    <s v="2389507808"/>
    <n v="1095709"/>
    <x v="28"/>
    <s v="000000100000015723"/>
    <x v="2"/>
    <n v="0"/>
    <n v="0"/>
    <n v="-200"/>
    <n v="-16100"/>
    <n v="-29900"/>
    <n v="-46000"/>
    <s v=""/>
    <s v=""/>
    <s v=""/>
    <s v="9490040170"/>
    <x v="0"/>
    <x v="0"/>
    <x v="0"/>
    <x v="14"/>
    <x v="0"/>
    <x v="0"/>
  </r>
  <r>
    <x v="1"/>
    <x v="1"/>
    <x v="14"/>
    <s v="9490040183"/>
    <s v="7005306476"/>
    <s v="2389507809"/>
    <s v="2389507809"/>
    <n v="1028475"/>
    <x v="25"/>
    <s v="000000100000015723"/>
    <x v="2"/>
    <n v="0"/>
    <n v="0"/>
    <n v="-200"/>
    <n v="-9100"/>
    <n v="-16900"/>
    <n v="-26000"/>
    <s v=""/>
    <s v=""/>
    <s v=""/>
    <s v="9490040183"/>
    <x v="0"/>
    <x v="0"/>
    <x v="0"/>
    <x v="14"/>
    <x v="0"/>
    <x v="0"/>
  </r>
  <r>
    <x v="1"/>
    <x v="4"/>
    <x v="14"/>
    <s v="9490039923"/>
    <s v="7005306477"/>
    <s v="2389507810"/>
    <s v="2389507810"/>
    <n v="1067454"/>
    <x v="26"/>
    <s v="000000100000015724"/>
    <x v="1"/>
    <n v="0"/>
    <n v="0"/>
    <n v="-200"/>
    <n v="-24500"/>
    <n v="-45500"/>
    <n v="-70000"/>
    <s v=""/>
    <s v=""/>
    <s v=""/>
    <s v="9490039923"/>
    <x v="0"/>
    <x v="0"/>
    <x v="0"/>
    <x v="14"/>
    <x v="0"/>
    <x v="0"/>
  </r>
  <r>
    <x v="4"/>
    <x v="4"/>
    <x v="14"/>
    <s v="9490039987"/>
    <s v="7005401065"/>
    <s v="2389601368"/>
    <s v="2389601368"/>
    <n v="1037061"/>
    <x v="5"/>
    <s v="000000100000015724"/>
    <x v="1"/>
    <n v="0"/>
    <n v="0"/>
    <n v="500"/>
    <n v="0"/>
    <n v="100000"/>
    <n v="100000"/>
    <s v=""/>
    <s v=""/>
    <s v=""/>
    <s v="9490039987"/>
    <x v="0"/>
    <x v="0"/>
    <x v="0"/>
    <x v="14"/>
    <x v="0"/>
    <x v="0"/>
  </r>
  <r>
    <x v="0"/>
    <x v="0"/>
    <x v="14"/>
    <s v="9490040116"/>
    <s v="7004700737"/>
    <s v="2389601369"/>
    <s v="2389601369"/>
    <n v="1067076"/>
    <x v="59"/>
    <s v="000000100000015724"/>
    <x v="1"/>
    <n v="0"/>
    <n v="0"/>
    <n v="-700"/>
    <n v="-16100"/>
    <n v="-144900"/>
    <n v="-161000"/>
    <s v=""/>
    <s v=""/>
    <s v=""/>
    <s v="9490040116"/>
    <x v="0"/>
    <x v="0"/>
    <x v="0"/>
    <x v="14"/>
    <x v="0"/>
    <x v="0"/>
  </r>
  <r>
    <x v="0"/>
    <x v="0"/>
    <x v="14"/>
    <s v="9490040116"/>
    <s v="7005401066"/>
    <s v="2389601369"/>
    <s v="2389601369"/>
    <n v="1067076"/>
    <x v="59"/>
    <s v="000000100000015724"/>
    <x v="1"/>
    <n v="0"/>
    <n v="0"/>
    <n v="700"/>
    <n v="16100"/>
    <n v="144900"/>
    <n v="161000"/>
    <s v=""/>
    <s v=""/>
    <s v=""/>
    <s v="9490040116"/>
    <x v="0"/>
    <x v="0"/>
    <x v="0"/>
    <x v="14"/>
    <x v="0"/>
    <x v="0"/>
  </r>
  <r>
    <x v="1"/>
    <x v="1"/>
    <x v="14"/>
    <s v="1380058183"/>
    <s v="9490040231"/>
    <s v="2380085123"/>
    <s v="8380140454"/>
    <n v="1047470"/>
    <x v="8"/>
    <s v="000000100000015737"/>
    <x v="0"/>
    <n v="375"/>
    <n v="15"/>
    <n v="2000"/>
    <n v="14706"/>
    <n v="735294"/>
    <n v="750000"/>
    <s v="LT  070  IG"/>
    <s v="NOUBOSSE  AUGUSTE  PARFAIT"/>
    <s v="693672884"/>
    <s v="1400005622"/>
    <x v="0"/>
    <x v="0"/>
    <x v="0"/>
    <x v="14"/>
    <x v="0"/>
    <x v="0"/>
  </r>
  <r>
    <x v="1"/>
    <x v="4"/>
    <x v="14"/>
    <s v="1380058180"/>
    <s v="9490040233"/>
    <s v="2380085120"/>
    <s v="8380140469"/>
    <n v="1067454"/>
    <x v="26"/>
    <s v="000000100000015737"/>
    <x v="0"/>
    <n v="125"/>
    <n v="5"/>
    <n v="2000"/>
    <n v="4902"/>
    <n v="245098"/>
    <n v="250000"/>
    <s v="LT  070  IG"/>
    <s v="NOUBOUSSE  AUGUSTE"/>
    <s v="693672884"/>
    <s v="1400005621"/>
    <x v="0"/>
    <x v="0"/>
    <x v="0"/>
    <x v="14"/>
    <x v="0"/>
    <x v="0"/>
  </r>
  <r>
    <x v="2"/>
    <x v="2"/>
    <x v="14"/>
    <s v="1380058232"/>
    <s v="9490040237"/>
    <s v="2380085233"/>
    <s v="8380140577"/>
    <n v="1067392"/>
    <x v="2"/>
    <s v="000000100000015724"/>
    <x v="1"/>
    <n v="600"/>
    <n v="30"/>
    <n v="17000"/>
    <n v="42000"/>
    <n v="10158000"/>
    <n v="10200000"/>
    <s v="LT  TR  840  AN"/>
    <s v="PIELO  MEGAPTCHE  GILDAS"/>
    <s v="675774044"/>
    <s v="SALES TO HAMODA"/>
    <x v="0"/>
    <x v="0"/>
    <x v="0"/>
    <x v="14"/>
    <x v="0"/>
    <x v="0"/>
  </r>
  <r>
    <x v="7"/>
    <x v="6"/>
    <x v="14"/>
    <s v="1380058230"/>
    <s v="9490040246"/>
    <s v="2380085231"/>
    <s v="8380140710"/>
    <n v="1048185"/>
    <x v="24"/>
    <s v="000000100000015737"/>
    <x v="0"/>
    <n v="575"/>
    <n v="23"/>
    <n v="2000"/>
    <n v="22549"/>
    <n v="1127451"/>
    <n v="1150000"/>
    <s v="LT 446 KP"/>
    <s v="MR MEUTTANE NAMEKONG"/>
    <s v="652359981"/>
    <s v="1400005672"/>
    <x v="0"/>
    <x v="0"/>
    <x v="0"/>
    <x v="14"/>
    <x v="0"/>
    <x v="0"/>
  </r>
  <r>
    <x v="5"/>
    <x v="3"/>
    <x v="14"/>
    <s v="1380058082"/>
    <s v="9490040238"/>
    <s v="2380084909"/>
    <s v="8380140793"/>
    <n v="1062483"/>
    <x v="7"/>
    <s v="000000100000015737"/>
    <x v="0"/>
    <n v="575"/>
    <n v="23"/>
    <n v="2000"/>
    <n v="22549"/>
    <n v="1127451"/>
    <n v="1150000"/>
    <s v="LT 808 GR"/>
    <s v="MR KOUTOU CHOUAIBOU"/>
    <s v="651815685"/>
    <s v=""/>
    <x v="0"/>
    <x v="0"/>
    <x v="0"/>
    <x v="14"/>
    <x v="0"/>
    <x v="0"/>
  </r>
  <r>
    <x v="2"/>
    <x v="2"/>
    <x v="14"/>
    <s v="1380058314"/>
    <s v="9490040232"/>
    <s v="2380085338"/>
    <s v="8380140795"/>
    <n v="1062481"/>
    <x v="6"/>
    <s v="000000100000015737"/>
    <x v="0"/>
    <n v="575"/>
    <n v="23"/>
    <n v="2000"/>
    <n v="22549"/>
    <n v="1127451"/>
    <n v="1150000"/>
    <s v="LT  033  IV"/>
    <s v="MELI  WAMBA  ROMEO"/>
    <s v="651359465"/>
    <s v="1400005787"/>
    <x v="0"/>
    <x v="0"/>
    <x v="0"/>
    <x v="14"/>
    <x v="0"/>
    <x v="0"/>
  </r>
  <r>
    <x v="2"/>
    <x v="2"/>
    <x v="14"/>
    <s v="1380058314"/>
    <s v="9490040232"/>
    <s v="2380085338"/>
    <s v="8380140797"/>
    <n v="1062481"/>
    <x v="6"/>
    <s v="000000100000015737"/>
    <x v="0"/>
    <n v="575"/>
    <n v="23"/>
    <n v="2000"/>
    <n v="22549"/>
    <n v="1127451"/>
    <n v="1150000"/>
    <s v="LT  945  JL"/>
    <s v="FOPA  DJEUTA  BERNARD"/>
    <s v="674227712"/>
    <s v="1400005787"/>
    <x v="0"/>
    <x v="0"/>
    <x v="0"/>
    <x v="14"/>
    <x v="0"/>
    <x v="0"/>
  </r>
  <r>
    <x v="2"/>
    <x v="5"/>
    <x v="14"/>
    <s v="1380058329"/>
    <s v="9490040236"/>
    <s v="2380085381"/>
    <s v="8380140852"/>
    <n v="1026481"/>
    <x v="15"/>
    <s v="000000100000015724"/>
    <x v="1"/>
    <n v="11"/>
    <n v="0.55000000000000004"/>
    <n v="17000"/>
    <n v="770"/>
    <n v="186230"/>
    <n v="187000"/>
    <s v="AD  TR  812  AA"/>
    <s v="MOHAMADOU"/>
    <s v="674985579"/>
    <s v=""/>
    <x v="0"/>
    <x v="0"/>
    <x v="0"/>
    <x v="14"/>
    <x v="0"/>
    <x v="0"/>
  </r>
  <r>
    <x v="2"/>
    <x v="5"/>
    <x v="14"/>
    <s v="1380058329"/>
    <s v="9490040236"/>
    <s v="2380085381"/>
    <s v="8380140852"/>
    <n v="1026481"/>
    <x v="15"/>
    <s v="000000100000015724"/>
    <x v="1"/>
    <n v="270"/>
    <n v="13.5"/>
    <n v="17000"/>
    <n v="18900"/>
    <n v="4571100"/>
    <n v="4590000"/>
    <s v="AD  TR  812  AA"/>
    <s v="MOHAMADOU"/>
    <s v="674985579"/>
    <s v=""/>
    <x v="0"/>
    <x v="0"/>
    <x v="0"/>
    <x v="14"/>
    <x v="0"/>
    <x v="0"/>
  </r>
  <r>
    <x v="2"/>
    <x v="5"/>
    <x v="14"/>
    <s v="1380058329"/>
    <s v="9490040236"/>
    <s v="2380085381"/>
    <s v="8380140852"/>
    <n v="1026481"/>
    <x v="15"/>
    <s v="000000100000015724"/>
    <x v="1"/>
    <n v="55"/>
    <n v="2.75"/>
    <n v="17000"/>
    <n v="3850"/>
    <n v="931150"/>
    <n v="935000"/>
    <s v="AD  TR  812  AA"/>
    <s v="MOHAMADOU"/>
    <s v="674985579"/>
    <s v=""/>
    <x v="0"/>
    <x v="0"/>
    <x v="0"/>
    <x v="14"/>
    <x v="0"/>
    <x v="0"/>
  </r>
  <r>
    <x v="2"/>
    <x v="5"/>
    <x v="14"/>
    <s v="1380058329"/>
    <s v="9490040236"/>
    <s v="2380085381"/>
    <s v="8380140852"/>
    <n v="1026481"/>
    <x v="15"/>
    <s v="000000100000015724"/>
    <x v="1"/>
    <n v="304"/>
    <n v="15.2"/>
    <n v="17000"/>
    <n v="21280"/>
    <n v="5146720"/>
    <n v="5168000"/>
    <s v="AD  TR  812  AA"/>
    <s v="MOHAMADOU"/>
    <s v="674985579"/>
    <s v=""/>
    <x v="0"/>
    <x v="0"/>
    <x v="0"/>
    <x v="14"/>
    <x v="0"/>
    <x v="0"/>
  </r>
  <r>
    <x v="1"/>
    <x v="1"/>
    <x v="14"/>
    <s v="1380058349"/>
    <s v="9490040234"/>
    <s v="2380085408"/>
    <s v="8380140867"/>
    <n v="1028475"/>
    <x v="25"/>
    <s v="000000100000015723"/>
    <x v="2"/>
    <n v="50"/>
    <n v="2.5"/>
    <n v="18300"/>
    <n v="3500"/>
    <n v="911500"/>
    <n v="915000"/>
    <s v="LT  079  KN"/>
    <s v="NGOHO  GERMAIN"/>
    <s v="650775178"/>
    <s v=""/>
    <x v="0"/>
    <x v="0"/>
    <x v="0"/>
    <x v="14"/>
    <x v="0"/>
    <x v="0"/>
  </r>
  <r>
    <x v="1"/>
    <x v="1"/>
    <x v="14"/>
    <s v="1380058349"/>
    <s v="9490040234"/>
    <s v="2380085408"/>
    <s v="8380140867"/>
    <n v="1028475"/>
    <x v="25"/>
    <s v="000000100000015724"/>
    <x v="1"/>
    <n v="190"/>
    <n v="9.5"/>
    <n v="19000"/>
    <n v="13300"/>
    <n v="3596700"/>
    <n v="3610000"/>
    <s v="LT  079  KN"/>
    <s v="NGOHO  GERMAIN"/>
    <s v="650775178"/>
    <s v=""/>
    <x v="0"/>
    <x v="0"/>
    <x v="0"/>
    <x v="14"/>
    <x v="0"/>
    <x v="0"/>
  </r>
  <r>
    <x v="1"/>
    <x v="1"/>
    <x v="14"/>
    <s v="1380058348"/>
    <s v="9490040235"/>
    <s v="2380085407"/>
    <s v="8380140870"/>
    <n v="1047470"/>
    <x v="8"/>
    <s v="000000100000015723"/>
    <x v="2"/>
    <n v="230"/>
    <n v="11.5"/>
    <n v="18300"/>
    <n v="16100"/>
    <n v="4192900"/>
    <n v="4209000"/>
    <s v="LT  103  KN"/>
    <s v="TADONVOKENG  MARTIN"/>
    <s v="678347038"/>
    <s v=""/>
    <x v="0"/>
    <x v="0"/>
    <x v="0"/>
    <x v="14"/>
    <x v="0"/>
    <x v="0"/>
  </r>
  <r>
    <x v="4"/>
    <x v="4"/>
    <x v="14"/>
    <s v="1380058354"/>
    <s v="9490040244"/>
    <s v="2380085418"/>
    <s v="8380140877"/>
    <n v="1037061"/>
    <x v="5"/>
    <s v="000000100000015723"/>
    <x v="2"/>
    <n v="80"/>
    <n v="4"/>
    <n v="17700"/>
    <n v="0"/>
    <n v="1416000"/>
    <n v="1416000"/>
    <s v="LT 948 IZ"/>
    <s v="MR NGANDO GABEL MICHEL"/>
    <s v="678798042"/>
    <s v="SALES TO YIMAFOUO"/>
    <x v="0"/>
    <x v="0"/>
    <x v="0"/>
    <x v="14"/>
    <x v="0"/>
    <x v="0"/>
  </r>
  <r>
    <x v="4"/>
    <x v="4"/>
    <x v="14"/>
    <s v="1380058354"/>
    <s v="9490040244"/>
    <s v="2380085418"/>
    <s v="8380140877"/>
    <n v="1037061"/>
    <x v="5"/>
    <s v="000000100000015721"/>
    <x v="3"/>
    <n v="5"/>
    <n v="0.25"/>
    <n v="17900"/>
    <n v="0"/>
    <n v="89500"/>
    <n v="89500"/>
    <s v="LT 948 IZ"/>
    <s v="MR NGANDO GABEL MICHEL"/>
    <s v="678798042"/>
    <s v="SALES TO YIMAFOUO"/>
    <x v="0"/>
    <x v="1"/>
    <x v="0"/>
    <x v="14"/>
    <x v="0"/>
    <x v="0"/>
  </r>
  <r>
    <x v="4"/>
    <x v="4"/>
    <x v="14"/>
    <s v="1380058354"/>
    <s v="9490040244"/>
    <s v="2380085418"/>
    <s v="8380140877"/>
    <n v="1037061"/>
    <x v="5"/>
    <s v="000000100000016952"/>
    <x v="4"/>
    <n v="44"/>
    <n v="1.1000000000000001"/>
    <n v="8950"/>
    <n v="0"/>
    <n v="393800"/>
    <n v="393800"/>
    <s v="LT 948 IZ"/>
    <s v="MR NGANDO GABEL MICHEL"/>
    <s v="678798042"/>
    <s v="SALES TO YIMAFOUO"/>
    <x v="0"/>
    <x v="1"/>
    <x v="0"/>
    <x v="14"/>
    <x v="0"/>
    <x v="0"/>
  </r>
  <r>
    <x v="4"/>
    <x v="4"/>
    <x v="14"/>
    <s v="1380058354"/>
    <s v="9490040244"/>
    <s v="2380085418"/>
    <s v="8380140877"/>
    <n v="1037061"/>
    <x v="5"/>
    <s v="000000100000016408"/>
    <x v="5"/>
    <n v="130"/>
    <n v="0.65"/>
    <n v="1840"/>
    <n v="0"/>
    <n v="239200"/>
    <n v="239200"/>
    <s v="LT 948 IZ"/>
    <s v="MR NGANDO GABEL MICHEL"/>
    <s v="678798042"/>
    <s v="SALES TO YIMAFOUO"/>
    <x v="0"/>
    <x v="1"/>
    <x v="0"/>
    <x v="14"/>
    <x v="0"/>
    <x v="0"/>
  </r>
  <r>
    <x v="0"/>
    <x v="0"/>
    <x v="14"/>
    <s v="1380058358"/>
    <s v="9490040239"/>
    <s v="2380085422"/>
    <s v="8380140883"/>
    <n v="1026501"/>
    <x v="10"/>
    <s v="000000100000015723"/>
    <x v="2"/>
    <n v="500"/>
    <n v="25"/>
    <n v="18200"/>
    <n v="35000"/>
    <n v="9065000"/>
    <n v="9100000"/>
    <s v="NW 083 BI"/>
    <s v="MR NGUEMETA ERIC BLAISE"/>
    <s v="674103930"/>
    <s v="SALES TO BIBI ANJIA"/>
    <x v="0"/>
    <x v="0"/>
    <x v="0"/>
    <x v="14"/>
    <x v="0"/>
    <x v="0"/>
  </r>
  <r>
    <x v="3"/>
    <x v="3"/>
    <x v="14"/>
    <s v="1380058357"/>
    <s v="9490040240"/>
    <s v="2380085421"/>
    <s v="8380140884"/>
    <n v="1033708"/>
    <x v="29"/>
    <s v="000000100000015723"/>
    <x v="2"/>
    <n v="350"/>
    <n v="17.5"/>
    <n v="18700"/>
    <n v="24500"/>
    <n v="6520500"/>
    <n v="6545000"/>
    <s v="LTTR 750 AD"/>
    <s v="MR MOUIMI RAYA THOMAS"/>
    <s v="677792628"/>
    <s v="SALES TO TCHOFFO FOTSA"/>
    <x v="0"/>
    <x v="0"/>
    <x v="0"/>
    <x v="14"/>
    <x v="0"/>
    <x v="0"/>
  </r>
  <r>
    <x v="3"/>
    <x v="3"/>
    <x v="14"/>
    <s v="1380058357"/>
    <s v="9490040240"/>
    <s v="2380085421"/>
    <s v="8380140884"/>
    <n v="1033708"/>
    <x v="29"/>
    <s v="000000100000015721"/>
    <x v="3"/>
    <n v="100"/>
    <n v="5"/>
    <n v="18700"/>
    <n v="7000"/>
    <n v="1863000"/>
    <n v="1870000"/>
    <s v="LTTR 750 AD"/>
    <s v="MR MOUIMI RAYA THOMAS"/>
    <s v="677792628"/>
    <s v="SALES TO TCHOFFO FOTSA"/>
    <x v="0"/>
    <x v="1"/>
    <x v="0"/>
    <x v="14"/>
    <x v="0"/>
    <x v="0"/>
  </r>
  <r>
    <x v="3"/>
    <x v="3"/>
    <x v="14"/>
    <s v="1380058357"/>
    <s v="9490040240"/>
    <s v="2380085421"/>
    <s v="8380140884"/>
    <n v="1033708"/>
    <x v="29"/>
    <s v="000000100000016952"/>
    <x v="4"/>
    <n v="200"/>
    <n v="5"/>
    <n v="8350"/>
    <n v="7000"/>
    <n v="1663000"/>
    <n v="1670000"/>
    <s v="LTTR 750 AD"/>
    <s v="MR MOUIMI RAYA THOMAS"/>
    <s v="677792628"/>
    <s v="SALES TO TCHOFFO FOTSA"/>
    <x v="0"/>
    <x v="1"/>
    <x v="0"/>
    <x v="14"/>
    <x v="0"/>
    <x v="0"/>
  </r>
  <r>
    <x v="3"/>
    <x v="3"/>
    <x v="14"/>
    <s v="1380058357"/>
    <s v="9490040240"/>
    <s v="2380085421"/>
    <s v="8380140884"/>
    <n v="1033708"/>
    <x v="29"/>
    <s v="000000100000016408"/>
    <x v="5"/>
    <n v="500"/>
    <n v="2.5"/>
    <n v="1940"/>
    <n v="3500"/>
    <n v="966500"/>
    <n v="970000"/>
    <s v="LTTR 750 AD"/>
    <s v="MR MOUIMI RAYA THOMAS"/>
    <s v="677792628"/>
    <s v="SALES TO TCHOFFO FOTSA"/>
    <x v="0"/>
    <x v="1"/>
    <x v="0"/>
    <x v="14"/>
    <x v="0"/>
    <x v="0"/>
  </r>
  <r>
    <x v="0"/>
    <x v="0"/>
    <x v="14"/>
    <s v="1380058358"/>
    <s v="9490040241"/>
    <s v="2380085422"/>
    <s v="8380140890"/>
    <n v="1026501"/>
    <x v="10"/>
    <s v="000000100000015723"/>
    <x v="2"/>
    <n v="480"/>
    <n v="24"/>
    <n v="18200"/>
    <n v="33600"/>
    <n v="8702400"/>
    <n v="8736000"/>
    <s v="NW 829 BC"/>
    <s v="MR LONNO CALVIN GOGER"/>
    <s v="675458546"/>
    <s v="SALES TO BIBI ANJIA"/>
    <x v="0"/>
    <x v="0"/>
    <x v="0"/>
    <x v="14"/>
    <x v="0"/>
    <x v="0"/>
  </r>
  <r>
    <x v="1"/>
    <x v="1"/>
    <x v="14"/>
    <s v="1380058367"/>
    <s v="9490040242"/>
    <s v="2380085441"/>
    <s v="8380140903"/>
    <n v="1075994"/>
    <x v="1"/>
    <s v="000000100000015723"/>
    <x v="2"/>
    <n v="100"/>
    <n v="5"/>
    <n v="18300"/>
    <n v="7000"/>
    <n v="1823000"/>
    <n v="1830000"/>
    <s v="LT 030 JA"/>
    <s v="MR KEUGNE KAMSSAP MODESTE"/>
    <s v="680316919"/>
    <s v=""/>
    <x v="0"/>
    <x v="0"/>
    <x v="0"/>
    <x v="14"/>
    <x v="0"/>
    <x v="0"/>
  </r>
  <r>
    <x v="1"/>
    <x v="1"/>
    <x v="14"/>
    <s v="1380058368"/>
    <s v="9490040243"/>
    <s v="2380085442"/>
    <s v="8380140904"/>
    <n v="1099132"/>
    <x v="22"/>
    <s v="000000100000015723"/>
    <x v="2"/>
    <n v="100"/>
    <n v="5"/>
    <n v="18300"/>
    <n v="7000"/>
    <n v="1823000"/>
    <n v="1830000"/>
    <s v="LT 030 JA"/>
    <s v="MR KEUGNE KAMSSAP MODESTE"/>
    <s v="680316919"/>
    <s v=""/>
    <x v="0"/>
    <x v="0"/>
    <x v="0"/>
    <x v="14"/>
    <x v="0"/>
    <x v="0"/>
  </r>
  <r>
    <x v="1"/>
    <x v="1"/>
    <x v="14"/>
    <s v="1380058368"/>
    <s v="9490040243"/>
    <s v="2380085442"/>
    <s v="8380140904"/>
    <n v="1099132"/>
    <x v="22"/>
    <s v="000000100000015724"/>
    <x v="1"/>
    <n v="80"/>
    <n v="4"/>
    <n v="19000"/>
    <n v="5600"/>
    <n v="1514400"/>
    <n v="1520000"/>
    <s v="LT 030 JA"/>
    <s v="MR KEUGNE KAMSSAP MODESTE"/>
    <s v="680316919"/>
    <s v=""/>
    <x v="0"/>
    <x v="0"/>
    <x v="0"/>
    <x v="14"/>
    <x v="0"/>
    <x v="0"/>
  </r>
  <r>
    <x v="3"/>
    <x v="3"/>
    <x v="14"/>
    <s v="1380058370"/>
    <s v="9490040245"/>
    <s v="2380085445"/>
    <s v="8380140917"/>
    <n v="1105099"/>
    <x v="71"/>
    <s v="000000100000015723"/>
    <x v="2"/>
    <n v="600"/>
    <n v="30"/>
    <n v="18700"/>
    <n v="220000"/>
    <n v="11000000"/>
    <n v="11220000"/>
    <s v="LTTR 874 AL"/>
    <s v="MR MBONNING TATANG RENE"/>
    <s v="677283426"/>
    <s v=""/>
    <x v="0"/>
    <x v="0"/>
    <x v="0"/>
    <x v="14"/>
    <x v="0"/>
    <x v="0"/>
  </r>
  <r>
    <x v="1"/>
    <x v="1"/>
    <x v="14"/>
    <s v="1380058372"/>
    <s v="9490040247"/>
    <s v="2380085452"/>
    <s v="8380140918"/>
    <n v="1056089"/>
    <x v="27"/>
    <s v="000000100000015723"/>
    <x v="2"/>
    <n v="300"/>
    <n v="15"/>
    <n v="18300"/>
    <n v="0"/>
    <n v="5490000"/>
    <n v="5490000"/>
    <s v="LT 103 KN"/>
    <s v="MR TADONVOKENG MARTIN"/>
    <s v="678347038"/>
    <s v=""/>
    <x v="0"/>
    <x v="0"/>
    <x v="0"/>
    <x v="14"/>
    <x v="0"/>
    <x v="0"/>
  </r>
  <r>
    <x v="1"/>
    <x v="4"/>
    <x v="14"/>
    <s v="1380058374"/>
    <s v="9490040248"/>
    <s v="2380085454"/>
    <s v="8380140919"/>
    <n v="1067454"/>
    <x v="26"/>
    <s v="000000100000015721"/>
    <x v="3"/>
    <n v="150"/>
    <n v="7.5"/>
    <n v="18400"/>
    <n v="10500"/>
    <n v="2749500"/>
    <n v="2760000"/>
    <s v="CETR 379 AD"/>
    <s v="MR KAMDEM FOTIO AIME"/>
    <s v="674633888"/>
    <s v=""/>
    <x v="0"/>
    <x v="1"/>
    <x v="0"/>
    <x v="14"/>
    <x v="0"/>
    <x v="0"/>
  </r>
  <r>
    <x v="1"/>
    <x v="4"/>
    <x v="14"/>
    <s v="1380058374"/>
    <s v="9490040248"/>
    <s v="2380085454"/>
    <s v="8380140919"/>
    <n v="1067454"/>
    <x v="26"/>
    <s v="000000100000016952"/>
    <x v="4"/>
    <n v="300"/>
    <n v="7.5"/>
    <n v="9200"/>
    <n v="10500"/>
    <n v="2749500"/>
    <n v="2760000"/>
    <s v="CETR 379 AD"/>
    <s v="MR KAMDEM FOTIO AIME"/>
    <s v="674633888"/>
    <s v=""/>
    <x v="0"/>
    <x v="1"/>
    <x v="0"/>
    <x v="14"/>
    <x v="0"/>
    <x v="0"/>
  </r>
  <r>
    <x v="1"/>
    <x v="4"/>
    <x v="14"/>
    <s v="1380058374"/>
    <s v="9490040248"/>
    <s v="2380085454"/>
    <s v="8380140919"/>
    <n v="1067454"/>
    <x v="26"/>
    <s v="000000100000015724"/>
    <x v="1"/>
    <n v="300"/>
    <n v="15"/>
    <n v="18800"/>
    <n v="21000"/>
    <n v="5619000"/>
    <n v="5640000"/>
    <s v="CETR 379 AD"/>
    <s v="MR KAMDEM FOTIO AIME"/>
    <s v="674633888"/>
    <s v=""/>
    <x v="0"/>
    <x v="0"/>
    <x v="0"/>
    <x v="14"/>
    <x v="0"/>
    <x v="0"/>
  </r>
  <r>
    <x v="3"/>
    <x v="3"/>
    <x v="15"/>
    <s v="1380058060"/>
    <s v="9490040279"/>
    <s v="2380084887"/>
    <s v="8380140124"/>
    <n v="1062908"/>
    <x v="72"/>
    <s v="000000100000015737"/>
    <x v="0"/>
    <n v="150"/>
    <n v="6"/>
    <n v="2000"/>
    <n v="5882"/>
    <n v="294118"/>
    <n v="300000"/>
    <s v="LT 605 FO"/>
    <s v="ARREY CHARLES"/>
    <s v="674 56 22 21"/>
    <s v="1400005472"/>
    <x v="0"/>
    <x v="0"/>
    <x v="0"/>
    <x v="15"/>
    <x v="0"/>
    <x v="0"/>
  </r>
  <r>
    <x v="2"/>
    <x v="2"/>
    <x v="15"/>
    <s v="1380058232"/>
    <s v="9490040259"/>
    <s v="2380085233"/>
    <s v="8380140580"/>
    <n v="1067392"/>
    <x v="2"/>
    <s v="000000100000015721"/>
    <x v="3"/>
    <n v="640"/>
    <n v="32"/>
    <n v="16500"/>
    <n v="44800"/>
    <n v="10515200"/>
    <n v="10560000"/>
    <s v="AD TR 180  AC"/>
    <s v="MOHAMADOU  BACHIROU"/>
    <s v="690939346"/>
    <s v="SALES TO HAMODA"/>
    <x v="0"/>
    <x v="1"/>
    <x v="0"/>
    <x v="15"/>
    <x v="0"/>
    <x v="0"/>
  </r>
  <r>
    <x v="0"/>
    <x v="0"/>
    <x v="15"/>
    <s v="1380058257"/>
    <s v="9490040277"/>
    <s v="2380085273"/>
    <s v="8380140670"/>
    <n v="1041563"/>
    <x v="73"/>
    <s v="000000100000015737"/>
    <x v="0"/>
    <n v="150"/>
    <n v="6"/>
    <n v="2000"/>
    <n v="5882"/>
    <n v="294118"/>
    <n v="300000"/>
    <s v="CH 0041 67"/>
    <s v="KALIEUHEU TCHI VALERY"/>
    <s v="651 92 35 95"/>
    <s v="1400005713"/>
    <x v="0"/>
    <x v="0"/>
    <x v="0"/>
    <x v="15"/>
    <x v="0"/>
    <x v="0"/>
  </r>
  <r>
    <x v="3"/>
    <x v="3"/>
    <x v="15"/>
    <s v="1380058196"/>
    <s v="9490040278"/>
    <s v="2380085169"/>
    <s v="8380140712"/>
    <n v="1048039"/>
    <x v="33"/>
    <s v="000000100000015737"/>
    <x v="0"/>
    <n v="450"/>
    <n v="18"/>
    <n v="2000"/>
    <n v="17647"/>
    <n v="882353"/>
    <n v="900000"/>
    <s v="LT 442 HG"/>
    <s v="JIEUGA MARCELIN"/>
    <s v="674 94 63 29"/>
    <s v="1400005633"/>
    <x v="0"/>
    <x v="0"/>
    <x v="0"/>
    <x v="15"/>
    <x v="0"/>
    <x v="0"/>
  </r>
  <r>
    <x v="5"/>
    <x v="3"/>
    <x v="15"/>
    <s v="1380058298"/>
    <s v="9490040267"/>
    <s v="2380085320"/>
    <s v="8380140748"/>
    <n v="1062483"/>
    <x v="7"/>
    <s v="000000100000015723"/>
    <x v="2"/>
    <n v="300"/>
    <n v="15"/>
    <n v="17250"/>
    <n v="21000"/>
    <n v="5154000"/>
    <n v="5175000"/>
    <s v="LT 201 IK"/>
    <s v="KOUEKAM HERVE"/>
    <s v="670 84 84 60"/>
    <s v="SALES TO CENTRALE MODER"/>
    <x v="0"/>
    <x v="0"/>
    <x v="0"/>
    <x v="15"/>
    <x v="0"/>
    <x v="0"/>
  </r>
  <r>
    <x v="1"/>
    <x v="1"/>
    <x v="15"/>
    <s v="1380058305"/>
    <s v="9490040258"/>
    <s v="2380085330"/>
    <s v="8380140771"/>
    <n v="1034318"/>
    <x v="53"/>
    <s v="000000100000015737"/>
    <x v="0"/>
    <n v="75"/>
    <n v="3"/>
    <n v="2000"/>
    <n v="2941"/>
    <n v="147059"/>
    <n v="150000"/>
    <s v="LT  768  GC"/>
    <s v="ZEUFACK  JEAN  BRUNO"/>
    <s v="679661101"/>
    <s v="1400005769"/>
    <x v="0"/>
    <x v="0"/>
    <x v="0"/>
    <x v="15"/>
    <x v="0"/>
    <x v="0"/>
  </r>
  <r>
    <x v="5"/>
    <x v="3"/>
    <x v="15"/>
    <s v="1380058082"/>
    <s v="9490040257"/>
    <s v="2380084909"/>
    <s v="8380140792"/>
    <n v="1062483"/>
    <x v="7"/>
    <s v="000000100000015737"/>
    <x v="0"/>
    <n v="575"/>
    <n v="23"/>
    <n v="2000"/>
    <n v="22549"/>
    <n v="1127451"/>
    <n v="1150000"/>
    <s v="LT 648  JW"/>
    <s v="LAMENE"/>
    <s v="682239068"/>
    <s v=""/>
    <x v="0"/>
    <x v="0"/>
    <x v="0"/>
    <x v="15"/>
    <x v="0"/>
    <x v="0"/>
  </r>
  <r>
    <x v="2"/>
    <x v="2"/>
    <x v="15"/>
    <s v="1380058314"/>
    <s v="9490040254"/>
    <s v="2380085338"/>
    <s v="8380140798"/>
    <n v="1062481"/>
    <x v="6"/>
    <s v="000000100000015737"/>
    <x v="0"/>
    <n v="575"/>
    <n v="23"/>
    <n v="2000"/>
    <n v="22549"/>
    <n v="1127451"/>
    <n v="1150000"/>
    <s v="LT  194  KA"/>
    <s v="DELE  ALAIN"/>
    <s v="671514239"/>
    <s v="1400005787"/>
    <x v="0"/>
    <x v="0"/>
    <x v="0"/>
    <x v="15"/>
    <x v="0"/>
    <x v="0"/>
  </r>
  <r>
    <x v="2"/>
    <x v="2"/>
    <x v="15"/>
    <s v="1380058314"/>
    <s v="9490040256"/>
    <s v="2380085338"/>
    <s v="8380140800"/>
    <n v="1062481"/>
    <x v="6"/>
    <s v="000000100000015737"/>
    <x v="0"/>
    <n v="575"/>
    <n v="23"/>
    <n v="2000"/>
    <n v="22549"/>
    <n v="1127451"/>
    <n v="1150000"/>
    <s v="LT  090  JU"/>
    <s v="NOUME  ARNOLD"/>
    <s v="681824705"/>
    <s v="1400005787"/>
    <x v="0"/>
    <x v="0"/>
    <x v="0"/>
    <x v="15"/>
    <x v="0"/>
    <x v="0"/>
  </r>
  <r>
    <x v="5"/>
    <x v="3"/>
    <x v="15"/>
    <s v="1380058082"/>
    <s v="9490040255"/>
    <s v="2380084909"/>
    <s v="8380140820"/>
    <n v="1062483"/>
    <x v="7"/>
    <s v="000000100000015737"/>
    <x v="0"/>
    <n v="575"/>
    <n v="23"/>
    <n v="2000"/>
    <n v="22549"/>
    <n v="1127451"/>
    <n v="1150000"/>
    <s v="CE  059 KK"/>
    <s v="MOFFO  ULRICH  FRNACK"/>
    <s v="676105389"/>
    <s v=""/>
    <x v="0"/>
    <x v="0"/>
    <x v="0"/>
    <x v="15"/>
    <x v="0"/>
    <x v="0"/>
  </r>
  <r>
    <x v="4"/>
    <x v="4"/>
    <x v="15"/>
    <s v="1380058026"/>
    <s v="9490040274"/>
    <s v="2380084829"/>
    <s v="8380140825"/>
    <n v="1095709"/>
    <x v="28"/>
    <s v="000000100000015737"/>
    <x v="0"/>
    <n v="425"/>
    <n v="17"/>
    <n v="2000"/>
    <n v="16667"/>
    <n v="833333"/>
    <n v="850000"/>
    <s v="CE 535 GR"/>
    <s v="MOMENE NOEL"/>
    <s v="678 78 61 29"/>
    <s v="1400005434"/>
    <x v="0"/>
    <x v="0"/>
    <x v="0"/>
    <x v="15"/>
    <x v="0"/>
    <x v="0"/>
  </r>
  <r>
    <x v="3"/>
    <x v="3"/>
    <x v="15"/>
    <s v="1380058056"/>
    <s v="9490040275"/>
    <s v="2380084883"/>
    <s v="8380140839"/>
    <n v="1033809"/>
    <x v="31"/>
    <s v="000000100000015737"/>
    <x v="0"/>
    <n v="150"/>
    <n v="6"/>
    <n v="2000"/>
    <n v="5882"/>
    <n v="294118"/>
    <n v="300000"/>
    <s v="LT 605 FO"/>
    <s v="ARREY CHARLES"/>
    <s v="674 56 22 21"/>
    <s v="1400005459"/>
    <x v="0"/>
    <x v="0"/>
    <x v="0"/>
    <x v="15"/>
    <x v="0"/>
    <x v="0"/>
  </r>
  <r>
    <x v="7"/>
    <x v="5"/>
    <x v="15"/>
    <s v="1380058338"/>
    <s v="9490040251"/>
    <s v="2380085392"/>
    <s v="8380140888"/>
    <n v="1026481"/>
    <x v="15"/>
    <s v="000000100000015724"/>
    <x v="1"/>
    <n v="600"/>
    <n v="30"/>
    <n v="18500"/>
    <n v="42000"/>
    <n v="11058000"/>
    <n v="11100000"/>
    <s v="LT  TR  676  AO"/>
    <s v="BIA  MAMOUDOU"/>
    <s v="650257345"/>
    <s v=""/>
    <x v="0"/>
    <x v="0"/>
    <x v="0"/>
    <x v="15"/>
    <x v="0"/>
    <x v="0"/>
  </r>
  <r>
    <x v="4"/>
    <x v="4"/>
    <x v="15"/>
    <s v="1380058365"/>
    <s v="9490040249"/>
    <s v="2380085439"/>
    <s v="8380140901"/>
    <n v="1050151"/>
    <x v="18"/>
    <s v="000000100000015723"/>
    <x v="2"/>
    <n v="300"/>
    <n v="15"/>
    <n v="18300"/>
    <n v="0"/>
    <n v="5490000"/>
    <n v="5490000"/>
    <s v="LT  584  FF"/>
    <s v="NGWA  CHE  BERNARD"/>
    <s v="677063545"/>
    <s v="1050151"/>
    <x v="0"/>
    <x v="0"/>
    <x v="0"/>
    <x v="15"/>
    <x v="0"/>
    <x v="0"/>
  </r>
  <r>
    <x v="6"/>
    <x v="2"/>
    <x v="15"/>
    <s v="1380058363"/>
    <s v="9490040271"/>
    <s v="2380085437"/>
    <s v="8380140905"/>
    <n v="1062482"/>
    <x v="14"/>
    <s v="000000100000016408"/>
    <x v="5"/>
    <n v="6400"/>
    <n v="32"/>
    <n v="1850"/>
    <n v="44800"/>
    <n v="11795200"/>
    <n v="11840000"/>
    <s v="LTTR 132 AU"/>
    <s v="ONANA SIMON"/>
    <s v="656 31 28 90"/>
    <s v=""/>
    <x v="0"/>
    <x v="1"/>
    <x v="0"/>
    <x v="15"/>
    <x v="0"/>
    <x v="0"/>
  </r>
  <r>
    <x v="1"/>
    <x v="1"/>
    <x v="15"/>
    <s v="1380058356"/>
    <s v="9490040253"/>
    <s v="2380085419"/>
    <s v="8380140913"/>
    <n v="1062330"/>
    <x v="74"/>
    <s v="000000100000015724"/>
    <x v="1"/>
    <n v="80"/>
    <n v="4"/>
    <n v="19000"/>
    <n v="5600"/>
    <n v="1514400"/>
    <n v="1520000"/>
    <s v="CE  712  HS"/>
    <s v="LEUMENI  KAMDE PAUL"/>
    <s v="677978898"/>
    <s v="SALES TO ATRIUM"/>
    <x v="0"/>
    <x v="0"/>
    <x v="0"/>
    <x v="15"/>
    <x v="0"/>
    <x v="0"/>
  </r>
  <r>
    <x v="3"/>
    <x v="3"/>
    <x v="15"/>
    <s v="1380058375"/>
    <s v="9490040250"/>
    <s v="2380085455"/>
    <s v="8380140922"/>
    <n v="1084030"/>
    <x v="75"/>
    <s v="000000100000015723"/>
    <x v="2"/>
    <n v="600"/>
    <n v="30"/>
    <n v="18700"/>
    <n v="42000"/>
    <n v="11178000"/>
    <n v="11220000"/>
    <s v="LT  TR  072  AQ"/>
    <s v="chu kanga jude"/>
    <s v="682442645"/>
    <s v=""/>
    <x v="0"/>
    <x v="0"/>
    <x v="0"/>
    <x v="15"/>
    <x v="0"/>
    <x v="0"/>
  </r>
  <r>
    <x v="1"/>
    <x v="1"/>
    <x v="15"/>
    <s v="1380058373"/>
    <s v="9490040252"/>
    <s v="2380085453"/>
    <s v="8380140923"/>
    <n v="1050925"/>
    <x v="76"/>
    <s v="000000100000015723"/>
    <x v="2"/>
    <n v="200"/>
    <n v="10"/>
    <n v="18300"/>
    <n v="14000"/>
    <n v="3646000"/>
    <n v="3660000"/>
    <s v="CE 712 HS"/>
    <s v="LEUMENI  KAMDE PAUL"/>
    <s v="677978898"/>
    <s v=""/>
    <x v="0"/>
    <x v="0"/>
    <x v="0"/>
    <x v="15"/>
    <x v="0"/>
    <x v="0"/>
  </r>
  <r>
    <x v="2"/>
    <x v="2"/>
    <x v="15"/>
    <s v="1380058383"/>
    <s v="9490040260"/>
    <s v="2380085466"/>
    <s v="8380140928"/>
    <n v="1062481"/>
    <x v="6"/>
    <s v="000000100000019446"/>
    <x v="7"/>
    <n v="600"/>
    <n v="30"/>
    <n v="16500"/>
    <n v="42000"/>
    <n v="9858000"/>
    <n v="9900000"/>
    <s v="LTTR 872 AT"/>
    <s v="AHMAT SALEH"/>
    <s v="693 33 26 33"/>
    <s v=""/>
    <x v="0"/>
    <x v="1"/>
    <x v="1"/>
    <x v="15"/>
    <x v="0"/>
    <x v="0"/>
  </r>
  <r>
    <x v="2"/>
    <x v="2"/>
    <x v="15"/>
    <s v="1380058383"/>
    <s v="9490040261"/>
    <s v="2380085466"/>
    <s v="8380140929"/>
    <n v="1062481"/>
    <x v="6"/>
    <s v="000000100000023421"/>
    <x v="8"/>
    <n v="1160"/>
    <n v="29"/>
    <n v="8250"/>
    <n v="40600"/>
    <n v="9529400"/>
    <n v="9570000"/>
    <s v="OU 376 AZ"/>
    <s v="SUEZO KENNE"/>
    <s v="676 40 80 93"/>
    <s v=""/>
    <x v="0"/>
    <x v="1"/>
    <x v="1"/>
    <x v="15"/>
    <x v="0"/>
    <x v="0"/>
  </r>
  <r>
    <x v="3"/>
    <x v="3"/>
    <x v="15"/>
    <s v="1380058389"/>
    <s v="9490040272"/>
    <s v="2380085487"/>
    <s v="8380140937"/>
    <n v="1026465"/>
    <x v="39"/>
    <s v="000000100000015723"/>
    <x v="2"/>
    <n v="600"/>
    <n v="30"/>
    <n v="18700"/>
    <n v="42000"/>
    <n v="11178000"/>
    <n v="11220000"/>
    <s v="LTTR 079 AQ"/>
    <s v="LITIKA BANYE"/>
    <s v="677 31 60 11"/>
    <s v=""/>
    <x v="0"/>
    <x v="0"/>
    <x v="0"/>
    <x v="15"/>
    <x v="0"/>
    <x v="0"/>
  </r>
  <r>
    <x v="3"/>
    <x v="3"/>
    <x v="15"/>
    <s v="1380058389"/>
    <s v="9490040273"/>
    <s v="2380085487"/>
    <s v="8380140938"/>
    <n v="1026465"/>
    <x v="39"/>
    <s v="000000100000015723"/>
    <x v="2"/>
    <n v="600"/>
    <n v="30"/>
    <n v="18700"/>
    <n v="42000"/>
    <n v="11178000"/>
    <n v="11220000"/>
    <s v="LTTR 912 AI"/>
    <s v="NZOH RAPHAEL"/>
    <s v="695 26 63 88"/>
    <s v=""/>
    <x v="0"/>
    <x v="0"/>
    <x v="0"/>
    <x v="15"/>
    <x v="0"/>
    <x v="0"/>
  </r>
  <r>
    <x v="8"/>
    <x v="6"/>
    <x v="15"/>
    <s v="1380058390"/>
    <s v="9490040270"/>
    <s v="2380085488"/>
    <s v="8380140939"/>
    <n v="1048185"/>
    <x v="24"/>
    <s v="000000100000016408"/>
    <x v="5"/>
    <n v="6600"/>
    <n v="33"/>
    <n v="1725"/>
    <n v="46200"/>
    <n v="11338800"/>
    <n v="11385000"/>
    <s v="LTTR 690 AT"/>
    <s v="KOSSA SIM COLBERT"/>
    <s v="691 37 38 00"/>
    <s v="1048185"/>
    <x v="0"/>
    <x v="1"/>
    <x v="0"/>
    <x v="15"/>
    <x v="0"/>
    <x v="0"/>
  </r>
  <r>
    <x v="8"/>
    <x v="6"/>
    <x v="15"/>
    <s v="1380058390"/>
    <s v="9490040270"/>
    <s v="2380085488"/>
    <s v="8380140940"/>
    <n v="1048185"/>
    <x v="24"/>
    <s v="000000100000016408"/>
    <x v="5"/>
    <n v="6400"/>
    <n v="32"/>
    <n v="1725"/>
    <n v="44800"/>
    <n v="10995200"/>
    <n v="11040000"/>
    <s v="LTTR 028 AA"/>
    <s v="SHIFU ASAR"/>
    <s v="677 03 19 30"/>
    <s v="1048185"/>
    <x v="0"/>
    <x v="1"/>
    <x v="0"/>
    <x v="15"/>
    <x v="0"/>
    <x v="0"/>
  </r>
  <r>
    <x v="1"/>
    <x v="1"/>
    <x v="15"/>
    <s v="1380058395"/>
    <s v="9490040262"/>
    <s v="2380085500"/>
    <s v="8380140951"/>
    <n v="1041827"/>
    <x v="46"/>
    <s v="000000100000015723"/>
    <x v="2"/>
    <n v="300"/>
    <n v="15"/>
    <n v="18300"/>
    <n v="21000"/>
    <n v="5469000"/>
    <n v="5490000"/>
    <s v="LT 605 JS"/>
    <s v="FOTEU ZEFACK"/>
    <s v="678 89 91 23"/>
    <s v=""/>
    <x v="0"/>
    <x v="0"/>
    <x v="0"/>
    <x v="15"/>
    <x v="0"/>
    <x v="0"/>
  </r>
  <r>
    <x v="1"/>
    <x v="1"/>
    <x v="15"/>
    <s v="1380058340"/>
    <s v="9490040263"/>
    <s v="2380085399"/>
    <s v="8380140952"/>
    <n v="1041827"/>
    <x v="46"/>
    <s v="000000100000015723"/>
    <x v="2"/>
    <n v="16"/>
    <n v="0.8"/>
    <n v="17000"/>
    <n v="38080"/>
    <n v="0"/>
    <n v="38080"/>
    <s v="LT 605 JS"/>
    <s v="FOTEU ZEFACK"/>
    <s v="678 89 91 23"/>
    <s v="MAY 2021 - LTTORAL FREE BAGS"/>
    <x v="0"/>
    <x v="0"/>
    <x v="0"/>
    <x v="15"/>
    <x v="0"/>
    <x v="0"/>
  </r>
  <r>
    <x v="1"/>
    <x v="1"/>
    <x v="15"/>
    <s v="1380058396"/>
    <s v="9490040264"/>
    <s v="2380085501"/>
    <s v="8380140960"/>
    <n v="1047470"/>
    <x v="8"/>
    <s v="000000100000015723"/>
    <x v="2"/>
    <n v="75"/>
    <n v="3.75"/>
    <n v="18300"/>
    <n v="5250"/>
    <n v="1367250"/>
    <n v="1372500"/>
    <s v="LT 079 KN"/>
    <s v="ngoho germain"/>
    <s v="650 77 51 78"/>
    <s v=""/>
    <x v="0"/>
    <x v="0"/>
    <x v="0"/>
    <x v="15"/>
    <x v="0"/>
    <x v="0"/>
  </r>
  <r>
    <x v="5"/>
    <x v="3"/>
    <x v="15"/>
    <s v="1380058298"/>
    <s v="9490040265"/>
    <s v="2380085320"/>
    <s v="8380140974"/>
    <n v="1062483"/>
    <x v="7"/>
    <s v="000000100000015723"/>
    <x v="2"/>
    <n v="200"/>
    <n v="10"/>
    <n v="17250"/>
    <n v="14000"/>
    <n v="3436000"/>
    <n v="3450000"/>
    <s v="LT 079 KN"/>
    <s v="NGOHO GERMAIN"/>
    <s v="650 77 51 78"/>
    <s v="SALES TO CENTRALE MODER"/>
    <x v="0"/>
    <x v="0"/>
    <x v="0"/>
    <x v="15"/>
    <x v="0"/>
    <x v="0"/>
  </r>
  <r>
    <x v="4"/>
    <x v="4"/>
    <x v="15"/>
    <s v="1380058399"/>
    <s v="9490040269"/>
    <s v="2380085505"/>
    <s v="8380140979"/>
    <n v="1095709"/>
    <x v="28"/>
    <s v="000000100000015723"/>
    <x v="2"/>
    <n v="300"/>
    <n v="15"/>
    <n v="18300"/>
    <n v="21000"/>
    <n v="5469000"/>
    <n v="5490000"/>
    <s v="LT 973 FD"/>
    <s v="FON ELVICE ALIH"/>
    <s v="671 37 30 64"/>
    <s v="SALES TO MBONG CHIA"/>
    <x v="0"/>
    <x v="0"/>
    <x v="0"/>
    <x v="15"/>
    <x v="0"/>
    <x v="0"/>
  </r>
  <r>
    <x v="4"/>
    <x v="4"/>
    <x v="15"/>
    <s v="1380058399"/>
    <s v="9490040269"/>
    <s v="2380085505"/>
    <s v="8380140979"/>
    <n v="1095709"/>
    <x v="28"/>
    <s v="000000100000015721"/>
    <x v="3"/>
    <n v="50"/>
    <n v="2.5"/>
    <n v="18500"/>
    <n v="3500"/>
    <n v="921500"/>
    <n v="925000"/>
    <s v="LT 973 FD"/>
    <s v="FON ELVICE ALIH"/>
    <s v="671 37 30 64"/>
    <s v="SALES TO MBONG CHIA"/>
    <x v="0"/>
    <x v="1"/>
    <x v="0"/>
    <x v="15"/>
    <x v="0"/>
    <x v="0"/>
  </r>
  <r>
    <x v="1"/>
    <x v="1"/>
    <x v="15"/>
    <s v="1380058341"/>
    <s v="9490040266"/>
    <s v="2380085400"/>
    <s v="8380140981"/>
    <n v="1056089"/>
    <x v="27"/>
    <s v="000000100000015723"/>
    <x v="2"/>
    <n v="16"/>
    <n v="0.8"/>
    <n v="17000"/>
    <n v="0"/>
    <n v="0"/>
    <n v="0"/>
    <s v="LT 079 KN"/>
    <s v="NGOHO GERMAIN"/>
    <s v="650 77 51 78"/>
    <s v="MAY 2021 - LTTORAL FREE BAGS"/>
    <x v="0"/>
    <x v="0"/>
    <x v="0"/>
    <x v="15"/>
    <x v="0"/>
    <x v="0"/>
  </r>
  <r>
    <x v="1"/>
    <x v="1"/>
    <x v="15"/>
    <s v="1380058343"/>
    <s v="9490040268"/>
    <s v="2380085402"/>
    <s v="8380140982"/>
    <n v="1085219"/>
    <x v="63"/>
    <s v="000000100000015723"/>
    <x v="2"/>
    <n v="8"/>
    <n v="0.4"/>
    <n v="17000"/>
    <n v="0"/>
    <n v="0"/>
    <n v="0"/>
    <s v="LT 079 KN"/>
    <s v="NGOHO GERMAIN"/>
    <s v="650 77 51 78"/>
    <s v="MAY 2021 - LTTORAL FREE BAGS"/>
    <x v="0"/>
    <x v="0"/>
    <x v="0"/>
    <x v="15"/>
    <x v="0"/>
    <x v="0"/>
  </r>
  <r>
    <x v="7"/>
    <x v="5"/>
    <x v="15"/>
    <s v="1380058403"/>
    <s v="9490040280"/>
    <s v="2380085520"/>
    <s v="8380140984"/>
    <n v="1026481"/>
    <x v="15"/>
    <s v="000000100000016952"/>
    <x v="4"/>
    <n v="200"/>
    <n v="5"/>
    <n v="8875"/>
    <n v="7000"/>
    <n v="1768000"/>
    <n v="1775000"/>
    <s v="LT  TR  051  AP"/>
    <s v="ABOUBAKAR  SIDDIKI"/>
    <s v="699395059"/>
    <s v=""/>
    <x v="0"/>
    <x v="1"/>
    <x v="0"/>
    <x v="15"/>
    <x v="0"/>
    <x v="0"/>
  </r>
  <r>
    <x v="7"/>
    <x v="5"/>
    <x v="15"/>
    <s v="1380058403"/>
    <s v="9490040280"/>
    <s v="2380085520"/>
    <s v="8380140984"/>
    <n v="1026481"/>
    <x v="15"/>
    <s v="000000100000016408"/>
    <x v="5"/>
    <n v="239"/>
    <n v="1.1950000000000001"/>
    <n v="1850"/>
    <n v="1673"/>
    <n v="440477"/>
    <n v="442150"/>
    <s v="LT  TR  051  AP"/>
    <s v="ABOUBAKAR  SIDDIKI"/>
    <s v="699395059"/>
    <s v=""/>
    <x v="0"/>
    <x v="1"/>
    <x v="0"/>
    <x v="15"/>
    <x v="0"/>
    <x v="0"/>
  </r>
  <r>
    <x v="7"/>
    <x v="5"/>
    <x v="15"/>
    <s v="1380058403"/>
    <s v="9490040280"/>
    <s v="2380085520"/>
    <s v="8380140984"/>
    <n v="1026481"/>
    <x v="15"/>
    <s v="000000100000016408"/>
    <x v="5"/>
    <n v="350"/>
    <n v="1.75"/>
    <n v="1850"/>
    <n v="2450"/>
    <n v="645050"/>
    <n v="647500"/>
    <s v="LT  TR  051  AP"/>
    <s v="ABOUBAKAR  SIDDIKI"/>
    <s v="699395059"/>
    <s v=""/>
    <x v="0"/>
    <x v="1"/>
    <x v="0"/>
    <x v="15"/>
    <x v="0"/>
    <x v="0"/>
  </r>
  <r>
    <x v="7"/>
    <x v="5"/>
    <x v="15"/>
    <s v="1380058403"/>
    <s v="9490040280"/>
    <s v="2380085520"/>
    <s v="8380140984"/>
    <n v="1026481"/>
    <x v="15"/>
    <s v="000000100000016408"/>
    <x v="5"/>
    <n v="260"/>
    <n v="1.3"/>
    <n v="1850"/>
    <n v="1820"/>
    <n v="479180"/>
    <n v="481000"/>
    <s v="LT  TR  051  AP"/>
    <s v="ABOUBAKAR  SIDDIKI"/>
    <s v="699395059"/>
    <s v=""/>
    <x v="0"/>
    <x v="1"/>
    <x v="0"/>
    <x v="15"/>
    <x v="0"/>
    <x v="0"/>
  </r>
  <r>
    <x v="7"/>
    <x v="5"/>
    <x v="15"/>
    <s v="1380058403"/>
    <s v="9490040280"/>
    <s v="2380085520"/>
    <s v="8380140984"/>
    <n v="1026481"/>
    <x v="15"/>
    <s v="000000100000016408"/>
    <x v="5"/>
    <n v="1151"/>
    <n v="5.7549999999999999"/>
    <n v="1850"/>
    <n v="8057"/>
    <n v="2121293"/>
    <n v="2129350"/>
    <s v="LT  TR  051  AP"/>
    <s v="ABOUBAKAR  SIDDIKI"/>
    <s v="699395059"/>
    <s v=""/>
    <x v="0"/>
    <x v="1"/>
    <x v="0"/>
    <x v="15"/>
    <x v="0"/>
    <x v="0"/>
  </r>
  <r>
    <x v="7"/>
    <x v="5"/>
    <x v="15"/>
    <s v="1380058403"/>
    <s v="9490040280"/>
    <s v="2380085520"/>
    <s v="8380140984"/>
    <n v="1026481"/>
    <x v="15"/>
    <s v="000000100000015721"/>
    <x v="3"/>
    <n v="100"/>
    <n v="5"/>
    <n v="17750"/>
    <n v="7000"/>
    <n v="1768000"/>
    <n v="1775000"/>
    <s v="LT  TR  051  AP"/>
    <s v="ABOUBAKAR  SIDDIKI"/>
    <s v="699395059"/>
    <s v=""/>
    <x v="0"/>
    <x v="1"/>
    <x v="0"/>
    <x v="15"/>
    <x v="0"/>
    <x v="0"/>
  </r>
  <r>
    <x v="7"/>
    <x v="5"/>
    <x v="15"/>
    <s v="1380058403"/>
    <s v="9490040280"/>
    <s v="2380085520"/>
    <s v="8380140984"/>
    <n v="1026481"/>
    <x v="15"/>
    <s v="000000100000015722"/>
    <x v="9"/>
    <n v="200"/>
    <n v="10"/>
    <n v="18000"/>
    <n v="14000"/>
    <n v="3586000"/>
    <n v="3600000"/>
    <s v="LT  TR  051  AP"/>
    <s v="ABOUBAKAR  SIDDIKI"/>
    <s v="699395059"/>
    <s v=""/>
    <x v="0"/>
    <x v="0"/>
    <x v="0"/>
    <x v="15"/>
    <x v="0"/>
    <x v="0"/>
  </r>
  <r>
    <x v="0"/>
    <x v="0"/>
    <x v="15"/>
    <s v="1380058406"/>
    <s v="9490040276"/>
    <s v="2380085526"/>
    <s v="8380140987"/>
    <n v="1095733"/>
    <x v="23"/>
    <s v="000000100000015723"/>
    <x v="2"/>
    <n v="340"/>
    <n v="17"/>
    <n v="18300"/>
    <n v="23800"/>
    <n v="6198200"/>
    <n v="6222000"/>
    <s v="LT 962 KK"/>
    <s v="fouapon alassa"/>
    <s v="694 71 24 93"/>
    <s v="1095733"/>
    <x v="0"/>
    <x v="0"/>
    <x v="0"/>
    <x v="15"/>
    <x v="0"/>
    <x v="0"/>
  </r>
  <r>
    <x v="2"/>
    <x v="5"/>
    <x v="15"/>
    <s v="1380058408"/>
    <s v="9490040281"/>
    <s v="2380085528"/>
    <s v="8380140999"/>
    <n v="1026481"/>
    <x v="15"/>
    <s v="000000100000015724"/>
    <x v="1"/>
    <n v="640"/>
    <n v="32"/>
    <n v="17000"/>
    <n v="44800"/>
    <n v="10835200"/>
    <n v="10880000"/>
    <s v="LT TR 754  AT"/>
    <s v="NGUIYEDIM  CONRALD"/>
    <s v="674888018"/>
    <s v=""/>
    <x v="0"/>
    <x v="0"/>
    <x v="0"/>
    <x v="15"/>
    <x v="0"/>
    <x v="0"/>
  </r>
  <r>
    <x v="2"/>
    <x v="5"/>
    <x v="15"/>
    <s v="1380058408"/>
    <s v="9490040281"/>
    <s v="2380085528"/>
    <s v="8380141000"/>
    <n v="1026481"/>
    <x v="15"/>
    <s v="000000100000015724"/>
    <x v="1"/>
    <n v="640"/>
    <n v="32"/>
    <n v="17000"/>
    <n v="44800"/>
    <n v="10835200"/>
    <n v="10880000"/>
    <s v="CH  05 70 46"/>
    <s v="BANLA  PRISLY"/>
    <s v="672535075"/>
    <s v=""/>
    <x v="0"/>
    <x v="0"/>
    <x v="0"/>
    <x v="15"/>
    <x v="0"/>
    <x v="0"/>
  </r>
  <r>
    <x v="7"/>
    <x v="5"/>
    <x v="16"/>
    <s v="1380058065"/>
    <s v="9490040305"/>
    <s v="2380084892"/>
    <s v="8380140139"/>
    <n v="1064215"/>
    <x v="13"/>
    <s v="000000100000015724"/>
    <x v="1"/>
    <n v="640"/>
    <n v="32"/>
    <n v="18500"/>
    <n v="44800"/>
    <n v="11795200"/>
    <n v="11840000"/>
    <s v="LTTR 665 AS"/>
    <s v="MR ABOUBAKAR NOUHOU"/>
    <s v="694867327"/>
    <s v=""/>
    <x v="0"/>
    <x v="0"/>
    <x v="0"/>
    <x v="16"/>
    <x v="0"/>
    <x v="0"/>
  </r>
  <r>
    <x v="0"/>
    <x v="0"/>
    <x v="16"/>
    <s v="1380058250"/>
    <s v="9490040309"/>
    <s v="2380085265"/>
    <s v="8380140633"/>
    <n v="1098550"/>
    <x v="77"/>
    <s v="000000100000015737"/>
    <x v="0"/>
    <n v="150"/>
    <n v="6"/>
    <n v="2000"/>
    <n v="5882"/>
    <n v="294118"/>
    <n v="300000"/>
    <s v="NW 140 BF"/>
    <s v="MR KAWOU KENZO GISCARD"/>
    <s v="676623908"/>
    <s v="1400005683"/>
    <x v="0"/>
    <x v="0"/>
    <x v="0"/>
    <x v="16"/>
    <x v="0"/>
    <x v="0"/>
  </r>
  <r>
    <x v="7"/>
    <x v="5"/>
    <x v="16"/>
    <s v="1380058286"/>
    <s v="9490040297"/>
    <s v="2380085308"/>
    <s v="8380140722"/>
    <n v="1064215"/>
    <x v="13"/>
    <s v="000000100000015723"/>
    <x v="2"/>
    <n v="640"/>
    <n v="32"/>
    <n v="17750"/>
    <n v="44800"/>
    <n v="11315200"/>
    <n v="11360000"/>
    <s v="LTTR 911 AO"/>
    <s v="MR MOHAMADOU AWAL"/>
    <s v="691642223"/>
    <s v=""/>
    <x v="0"/>
    <x v="0"/>
    <x v="0"/>
    <x v="16"/>
    <x v="0"/>
    <x v="0"/>
  </r>
  <r>
    <x v="8"/>
    <x v="6"/>
    <x v="16"/>
    <s v="1380058096"/>
    <s v="9490040283"/>
    <s v="2380084937"/>
    <s v="8380140760"/>
    <n v="1048185"/>
    <x v="24"/>
    <s v="000000100000015737"/>
    <x v="0"/>
    <n v="175"/>
    <n v="7"/>
    <n v="2000"/>
    <n v="6863"/>
    <n v="343137"/>
    <n v="350000"/>
    <s v="LT  038  IT"/>
    <s v="IBRAHIM  UMARU"/>
    <s v="670874246"/>
    <s v="1400005515"/>
    <x v="0"/>
    <x v="0"/>
    <x v="0"/>
    <x v="16"/>
    <x v="0"/>
    <x v="0"/>
  </r>
  <r>
    <x v="8"/>
    <x v="6"/>
    <x v="16"/>
    <s v="1380058262"/>
    <s v="9490040284"/>
    <s v="2380085287"/>
    <s v="8380140760"/>
    <n v="1048185"/>
    <x v="24"/>
    <s v="000000100000015737"/>
    <x v="0"/>
    <n v="200"/>
    <n v="8"/>
    <n v="2000"/>
    <n v="7843"/>
    <n v="392157"/>
    <n v="400000"/>
    <s v="LT  038  IT"/>
    <s v="IBRAHIM  UMARU"/>
    <s v="670874246"/>
    <s v="1400005721"/>
    <x v="0"/>
    <x v="0"/>
    <x v="0"/>
    <x v="16"/>
    <x v="0"/>
    <x v="0"/>
  </r>
  <r>
    <x v="8"/>
    <x v="6"/>
    <x v="16"/>
    <s v="1380058262"/>
    <s v="9490040286"/>
    <s v="2380085287"/>
    <s v="8380140761"/>
    <n v="1048185"/>
    <x v="24"/>
    <s v="000000100000015737"/>
    <x v="0"/>
    <n v="375"/>
    <n v="15"/>
    <n v="2000"/>
    <n v="14706"/>
    <n v="735294"/>
    <n v="750000"/>
    <s v="LT  087  HA"/>
    <s v="PAUL  OTTIA"/>
    <s v="682280270"/>
    <s v="1400005721"/>
    <x v="0"/>
    <x v="0"/>
    <x v="0"/>
    <x v="16"/>
    <x v="0"/>
    <x v="0"/>
  </r>
  <r>
    <x v="1"/>
    <x v="1"/>
    <x v="16"/>
    <s v="1380058316"/>
    <s v="9490040285"/>
    <s v="2380085340"/>
    <s v="8380140799"/>
    <n v="1028221"/>
    <x v="45"/>
    <s v="000000100000015724"/>
    <x v="1"/>
    <n v="200"/>
    <n v="10"/>
    <n v="19000"/>
    <n v="14000"/>
    <n v="3786000"/>
    <n v="3800000"/>
    <s v="LT  197  HV"/>
    <s v="DEUYI  KMGANG  DUMEL"/>
    <s v="677904649"/>
    <s v=""/>
    <x v="0"/>
    <x v="0"/>
    <x v="0"/>
    <x v="16"/>
    <x v="0"/>
    <x v="0"/>
  </r>
  <r>
    <x v="8"/>
    <x v="6"/>
    <x v="16"/>
    <s v="1380058231"/>
    <s v="9490040292"/>
    <s v="2380085232"/>
    <s v="8380140802"/>
    <n v="1062965"/>
    <x v="43"/>
    <s v="000000100000015737"/>
    <x v="0"/>
    <n v="525"/>
    <n v="21"/>
    <n v="2000"/>
    <n v="20588"/>
    <n v="1029412"/>
    <n v="1050000"/>
    <s v="LT 205  IA"/>
    <s v="IBRAHIM  UMARU"/>
    <s v="670874246"/>
    <s v="1400005673"/>
    <x v="0"/>
    <x v="0"/>
    <x v="0"/>
    <x v="16"/>
    <x v="0"/>
    <x v="0"/>
  </r>
  <r>
    <x v="2"/>
    <x v="2"/>
    <x v="16"/>
    <s v="1380058347"/>
    <s v="9490040291"/>
    <s v="2380085406"/>
    <s v="8380140880"/>
    <n v="1062481"/>
    <x v="6"/>
    <s v="000000100000015737"/>
    <x v="0"/>
    <n v="575"/>
    <n v="23"/>
    <n v="2000"/>
    <n v="22549"/>
    <n v="1127451"/>
    <n v="1150000"/>
    <s v="LT  617  JI"/>
    <s v="SONWA  ROSTANT"/>
    <s v="674040027"/>
    <s v="1400005832"/>
    <x v="0"/>
    <x v="0"/>
    <x v="0"/>
    <x v="16"/>
    <x v="0"/>
    <x v="0"/>
  </r>
  <r>
    <x v="5"/>
    <x v="3"/>
    <x v="16"/>
    <s v="1380058082"/>
    <s v="9490040308"/>
    <s v="2380084909"/>
    <s v="8380140921"/>
    <n v="1062483"/>
    <x v="7"/>
    <s v="000000100000015737"/>
    <x v="0"/>
    <n v="575"/>
    <n v="23"/>
    <n v="2000"/>
    <n v="22549"/>
    <n v="1127451"/>
    <n v="1150000"/>
    <s v="CH 46 20 49"/>
    <s v="MR NGUEGUE TSEBOU SERGE"/>
    <s v="670320426"/>
    <s v=""/>
    <x v="0"/>
    <x v="0"/>
    <x v="0"/>
    <x v="16"/>
    <x v="0"/>
    <x v="0"/>
  </r>
  <r>
    <x v="3"/>
    <x v="3"/>
    <x v="16"/>
    <s v="1380058332"/>
    <s v="9490040282"/>
    <s v="2380085385"/>
    <s v="8380140932"/>
    <n v="1099243"/>
    <x v="78"/>
    <s v="000000100000015737"/>
    <x v="0"/>
    <n v="150"/>
    <n v="6"/>
    <n v="2000"/>
    <n v="5882"/>
    <n v="294118"/>
    <n v="300000"/>
    <s v="SW 6127 F"/>
    <s v="WAFO HUBERT"/>
    <s v="670775117"/>
    <s v="1400005808"/>
    <x v="0"/>
    <x v="0"/>
    <x v="0"/>
    <x v="16"/>
    <x v="0"/>
    <x v="0"/>
  </r>
  <r>
    <x v="8"/>
    <x v="6"/>
    <x v="16"/>
    <s v="1380058390"/>
    <s v="9490040287"/>
    <s v="2380085488"/>
    <s v="8380140941"/>
    <n v="1048185"/>
    <x v="24"/>
    <s v="000000100000015723"/>
    <x v="2"/>
    <n v="640"/>
    <n v="32"/>
    <n v="17000"/>
    <n v="44800"/>
    <n v="10835200"/>
    <n v="10880000"/>
    <s v="LT  TR 006  AQ"/>
    <s v="BESSALA  SIMEON"/>
    <s v="694455933"/>
    <s v="1048185"/>
    <x v="0"/>
    <x v="0"/>
    <x v="0"/>
    <x v="16"/>
    <x v="0"/>
    <x v="0"/>
  </r>
  <r>
    <x v="8"/>
    <x v="6"/>
    <x v="16"/>
    <s v="1380058390"/>
    <s v="9490040296"/>
    <s v="2380085488"/>
    <s v="8380140942"/>
    <n v="1048185"/>
    <x v="24"/>
    <s v="000000100000015723"/>
    <x v="2"/>
    <n v="640"/>
    <n v="32"/>
    <n v="17000"/>
    <n v="44800"/>
    <n v="10835200"/>
    <n v="10880000"/>
    <s v="LTTR 264 AT"/>
    <s v="MR ADAMOU HAMADOU FESSAL"/>
    <s v="690886615"/>
    <s v="1048185"/>
    <x v="0"/>
    <x v="0"/>
    <x v="0"/>
    <x v="16"/>
    <x v="0"/>
    <x v="0"/>
  </r>
  <r>
    <x v="8"/>
    <x v="6"/>
    <x v="16"/>
    <s v="1380058390"/>
    <s v="9490040288"/>
    <s v="2380085488"/>
    <s v="8380140943"/>
    <n v="1048185"/>
    <x v="24"/>
    <s v="000000100000015723"/>
    <x v="2"/>
    <n v="640"/>
    <n v="32"/>
    <n v="17000"/>
    <n v="44800"/>
    <n v="10835200"/>
    <n v="10880000"/>
    <s v="LT  TR 873  AJ"/>
    <s v="BPUPDA  HILARION  WILLIAM"/>
    <s v="673447665"/>
    <s v="1048185"/>
    <x v="0"/>
    <x v="0"/>
    <x v="0"/>
    <x v="16"/>
    <x v="0"/>
    <x v="0"/>
  </r>
  <r>
    <x v="3"/>
    <x v="3"/>
    <x v="16"/>
    <s v="1380058324"/>
    <s v="9490040290"/>
    <s v="2380085352"/>
    <s v="8380140948"/>
    <n v="1047731"/>
    <x v="79"/>
    <s v="000000100000015737"/>
    <x v="0"/>
    <n v="150"/>
    <n v="6"/>
    <n v="2000"/>
    <n v="5882"/>
    <n v="294118"/>
    <n v="300000"/>
    <s v="SW 6127  F"/>
    <s v="WAFO HUBERT"/>
    <s v="670775112"/>
    <s v="1400005739"/>
    <x v="0"/>
    <x v="0"/>
    <x v="0"/>
    <x v="16"/>
    <x v="0"/>
    <x v="0"/>
  </r>
  <r>
    <x v="0"/>
    <x v="0"/>
    <x v="16"/>
    <s v="1380058407"/>
    <s v="9490040289"/>
    <s v="2380085527"/>
    <s v="8380140988"/>
    <n v="1050682"/>
    <x v="17"/>
    <s v="000000100000015723"/>
    <x v="2"/>
    <n v="460"/>
    <n v="23"/>
    <n v="18300"/>
    <n v="0"/>
    <n v="8418000"/>
    <n v="8418000"/>
    <s v="LT  284  JF"/>
    <s v="SOB  MONDELI"/>
    <s v="671284047"/>
    <s v="1050682"/>
    <x v="0"/>
    <x v="0"/>
    <x v="0"/>
    <x v="16"/>
    <x v="0"/>
    <x v="0"/>
  </r>
  <r>
    <x v="4"/>
    <x v="4"/>
    <x v="16"/>
    <s v="1380058413"/>
    <s v="9490040294"/>
    <s v="2380085547"/>
    <s v="8380141003"/>
    <n v="1037061"/>
    <x v="5"/>
    <s v="000000100000015721"/>
    <x v="3"/>
    <n v="75"/>
    <n v="3.75"/>
    <n v="17900"/>
    <n v="0"/>
    <n v="1342500"/>
    <n v="1342500"/>
    <s v="LT 868 IB"/>
    <s v="MR NGAMENI YANNICK ROMARIC"/>
    <s v="674779165"/>
    <s v="SALES TO YIMAFOUO"/>
    <x v="0"/>
    <x v="1"/>
    <x v="0"/>
    <x v="16"/>
    <x v="0"/>
    <x v="0"/>
  </r>
  <r>
    <x v="4"/>
    <x v="4"/>
    <x v="16"/>
    <s v="1380058413"/>
    <s v="9490040294"/>
    <s v="2380085547"/>
    <s v="8380141003"/>
    <n v="1037061"/>
    <x v="5"/>
    <s v="000000100000016952"/>
    <x v="4"/>
    <n v="200"/>
    <n v="5"/>
    <n v="8950"/>
    <n v="0"/>
    <n v="1790000"/>
    <n v="1790000"/>
    <s v="LT 868 IB"/>
    <s v="MR NGAMENI YANNICK ROMARIC"/>
    <s v="674779165"/>
    <s v="SALES TO YIMAFOUO"/>
    <x v="0"/>
    <x v="1"/>
    <x v="0"/>
    <x v="16"/>
    <x v="0"/>
    <x v="0"/>
  </r>
  <r>
    <x v="4"/>
    <x v="4"/>
    <x v="16"/>
    <s v="1380058413"/>
    <s v="9490040294"/>
    <s v="2380085547"/>
    <s v="8380141003"/>
    <n v="1037061"/>
    <x v="5"/>
    <s v="000000100000016408"/>
    <x v="5"/>
    <n v="250"/>
    <n v="1.25"/>
    <n v="1840"/>
    <n v="0"/>
    <n v="460000"/>
    <n v="460000"/>
    <s v="LT 868 IB"/>
    <s v="MR NGAMENI YANNICK ROMARIC"/>
    <s v="674779165"/>
    <s v="SALES TO YIMAFOUO"/>
    <x v="0"/>
    <x v="1"/>
    <x v="0"/>
    <x v="16"/>
    <x v="0"/>
    <x v="0"/>
  </r>
  <r>
    <x v="4"/>
    <x v="4"/>
    <x v="16"/>
    <s v="1380058413"/>
    <s v="9490040294"/>
    <s v="2380085547"/>
    <s v="8380141003"/>
    <n v="1037061"/>
    <x v="5"/>
    <s v="000000100000015724"/>
    <x v="1"/>
    <n v="200"/>
    <n v="10"/>
    <n v="18400"/>
    <n v="0"/>
    <n v="3680000"/>
    <n v="3680000"/>
    <s v="LT 868 IB"/>
    <s v="MR NGAMENI YANNICK ROMARIC"/>
    <s v="674779165"/>
    <s v="SALES TO YIMAFOUO"/>
    <x v="0"/>
    <x v="0"/>
    <x v="0"/>
    <x v="16"/>
    <x v="0"/>
    <x v="0"/>
  </r>
  <r>
    <x v="5"/>
    <x v="3"/>
    <x v="16"/>
    <s v="1380058298"/>
    <s v="9490040293"/>
    <s v="2380085320"/>
    <s v="8380141016"/>
    <n v="1062483"/>
    <x v="7"/>
    <s v="000000100000015723"/>
    <x v="2"/>
    <n v="600"/>
    <n v="30"/>
    <n v="17750"/>
    <n v="42000"/>
    <n v="10608000"/>
    <n v="10650000"/>
    <s v="CE  TR  100  AD"/>
    <s v="MALI  URBAIN  GUILLAUME"/>
    <s v="691651123"/>
    <s v="SALES TO CENTRALE MODER"/>
    <x v="0"/>
    <x v="0"/>
    <x v="0"/>
    <x v="16"/>
    <x v="0"/>
    <x v="0"/>
  </r>
  <r>
    <x v="4"/>
    <x v="4"/>
    <x v="16"/>
    <s v="1380058423"/>
    <s v="9490040302"/>
    <s v="2380085569"/>
    <s v="8380141044"/>
    <n v="1095709"/>
    <x v="28"/>
    <s v="000000100000016408"/>
    <x v="5"/>
    <n v="500"/>
    <n v="2.5"/>
    <n v="1900"/>
    <n v="3500"/>
    <n v="946500"/>
    <n v="950000"/>
    <s v="LT 973 FD"/>
    <s v="MR FON ELVIC ALIH"/>
    <s v="671373064"/>
    <s v="1095709"/>
    <x v="0"/>
    <x v="1"/>
    <x v="0"/>
    <x v="16"/>
    <x v="0"/>
    <x v="0"/>
  </r>
  <r>
    <x v="4"/>
    <x v="4"/>
    <x v="16"/>
    <s v="1380058423"/>
    <s v="9490040302"/>
    <s v="2380085569"/>
    <s v="8380141044"/>
    <n v="1095709"/>
    <x v="28"/>
    <s v="000000100000015723"/>
    <x v="2"/>
    <n v="200"/>
    <n v="10"/>
    <n v="18300"/>
    <n v="14000"/>
    <n v="3646000"/>
    <n v="3660000"/>
    <s v="LT 973 FD"/>
    <s v="MR FON ELVIC ALIH"/>
    <s v="671373064"/>
    <s v="1095709"/>
    <x v="0"/>
    <x v="0"/>
    <x v="0"/>
    <x v="16"/>
    <x v="0"/>
    <x v="0"/>
  </r>
  <r>
    <x v="4"/>
    <x v="4"/>
    <x v="16"/>
    <s v="1380058423"/>
    <s v="9490040302"/>
    <s v="2380085569"/>
    <s v="8380141044"/>
    <n v="1095709"/>
    <x v="28"/>
    <s v="000000100000015724"/>
    <x v="1"/>
    <n v="100"/>
    <n v="5"/>
    <n v="19000"/>
    <n v="7000"/>
    <n v="1893000"/>
    <n v="1900000"/>
    <s v="LT 973 FD"/>
    <s v="MR FON ELVIC ALIH"/>
    <s v="671373064"/>
    <s v="1095709"/>
    <x v="0"/>
    <x v="0"/>
    <x v="0"/>
    <x v="16"/>
    <x v="0"/>
    <x v="0"/>
  </r>
  <r>
    <x v="4"/>
    <x v="4"/>
    <x v="16"/>
    <s v="1380058424"/>
    <s v="9490040295"/>
    <s v="2380085568"/>
    <s v="8380141047"/>
    <n v="1050151"/>
    <x v="18"/>
    <s v="000000100000015723"/>
    <x v="2"/>
    <n v="200"/>
    <n v="10"/>
    <n v="18300"/>
    <n v="0"/>
    <n v="3660000"/>
    <n v="3660000"/>
    <s v="LT 584 FF"/>
    <s v="MR NGWA CHE BERNARD"/>
    <s v="677063545"/>
    <s v="1050151"/>
    <x v="0"/>
    <x v="0"/>
    <x v="0"/>
    <x v="16"/>
    <x v="0"/>
    <x v="0"/>
  </r>
  <r>
    <x v="4"/>
    <x v="4"/>
    <x v="16"/>
    <s v="1380058424"/>
    <s v="9490040295"/>
    <s v="2380085568"/>
    <s v="8380141047"/>
    <n v="1050151"/>
    <x v="18"/>
    <s v="000000100000015724"/>
    <x v="1"/>
    <n v="100"/>
    <n v="5"/>
    <n v="19000"/>
    <n v="0"/>
    <n v="1900000"/>
    <n v="1900000"/>
    <s v="LT 584 FF"/>
    <s v="MR NGWA CHE BERNARD"/>
    <s v="677063545"/>
    <s v="1050151"/>
    <x v="0"/>
    <x v="0"/>
    <x v="0"/>
    <x v="16"/>
    <x v="0"/>
    <x v="0"/>
  </r>
  <r>
    <x v="8"/>
    <x v="6"/>
    <x v="16"/>
    <s v="1380058390"/>
    <s v="9490040298"/>
    <s v="2380085488"/>
    <s v="8380141059"/>
    <n v="1048185"/>
    <x v="24"/>
    <s v="000000100000015723"/>
    <x v="2"/>
    <n v="20"/>
    <n v="1"/>
    <n v="17000"/>
    <n v="1400"/>
    <n v="338600"/>
    <n v="340000"/>
    <s v="LTTR 006 AQ"/>
    <s v="MR BESSALA SIMEON"/>
    <s v="694455933"/>
    <s v="1048185"/>
    <x v="0"/>
    <x v="0"/>
    <x v="0"/>
    <x v="16"/>
    <x v="0"/>
    <x v="0"/>
  </r>
  <r>
    <x v="1"/>
    <x v="1"/>
    <x v="16"/>
    <s v="1380058429"/>
    <s v="9490040301"/>
    <s v="2380085575"/>
    <s v="8380141060"/>
    <n v="1075994"/>
    <x v="1"/>
    <s v="000000100000015723"/>
    <x v="2"/>
    <n v="200"/>
    <n v="10"/>
    <n v="18300"/>
    <n v="14000"/>
    <n v="3646000"/>
    <n v="3660000"/>
    <s v="LT 030 JA"/>
    <s v="MR KEUGNE KAMSAP"/>
    <s v="680316919"/>
    <s v=""/>
    <x v="0"/>
    <x v="0"/>
    <x v="0"/>
    <x v="16"/>
    <x v="0"/>
    <x v="0"/>
  </r>
  <r>
    <x v="0"/>
    <x v="0"/>
    <x v="16"/>
    <s v="1380058428"/>
    <s v="9490040303"/>
    <s v="2380085574"/>
    <s v="8380141061"/>
    <n v="1026501"/>
    <x v="10"/>
    <s v="000000100000015723"/>
    <x v="2"/>
    <n v="480"/>
    <n v="24"/>
    <n v="18200"/>
    <n v="33600"/>
    <n v="8702400"/>
    <n v="8736000"/>
    <s v="CH 087901"/>
    <s v="MR TCHINDA TEUZEM GUY"/>
    <s v="653953766"/>
    <s v="SALES TO BIBI ANJIA"/>
    <x v="0"/>
    <x v="0"/>
    <x v="0"/>
    <x v="16"/>
    <x v="0"/>
    <x v="0"/>
  </r>
  <r>
    <x v="4"/>
    <x v="4"/>
    <x v="16"/>
    <s v="1380058430"/>
    <s v="9490040299"/>
    <s v="2380085576"/>
    <s v="8380141064"/>
    <n v="1076077"/>
    <x v="36"/>
    <s v="000000100000015721"/>
    <x v="3"/>
    <n v="300"/>
    <n v="15"/>
    <n v="17900"/>
    <n v="21000"/>
    <n v="5349000"/>
    <n v="5370000"/>
    <s v="LT 175 HN"/>
    <s v="MR MATHIAS BETECK MOKI"/>
    <s v="675101387"/>
    <s v="7220000"/>
    <x v="0"/>
    <x v="1"/>
    <x v="0"/>
    <x v="16"/>
    <x v="0"/>
    <x v="0"/>
  </r>
  <r>
    <x v="4"/>
    <x v="4"/>
    <x v="16"/>
    <s v="1380058430"/>
    <s v="9490040299"/>
    <s v="2380085576"/>
    <s v="8380141064"/>
    <n v="1076077"/>
    <x v="36"/>
    <s v="000000100000016408"/>
    <x v="5"/>
    <n v="1000"/>
    <n v="5"/>
    <n v="1840"/>
    <n v="7000"/>
    <n v="1833000"/>
    <n v="1840000"/>
    <s v="LT 175 HN"/>
    <s v="MR MATHIAS BETECK MOKI"/>
    <s v="675101387"/>
    <s v="7220000"/>
    <x v="0"/>
    <x v="1"/>
    <x v="0"/>
    <x v="16"/>
    <x v="0"/>
    <x v="0"/>
  </r>
  <r>
    <x v="1"/>
    <x v="1"/>
    <x v="16"/>
    <s v="1380058427"/>
    <s v="9490040300"/>
    <s v="2380085573"/>
    <s v="8380141076"/>
    <n v="1047470"/>
    <x v="8"/>
    <s v="000000100000015723"/>
    <x v="2"/>
    <n v="60"/>
    <n v="3"/>
    <n v="18300"/>
    <n v="4200"/>
    <n v="1093800"/>
    <n v="1098000"/>
    <s v="LT 030 JA"/>
    <s v="MR KEUGNE KAMSAP MODESTE"/>
    <s v="680316919"/>
    <s v=""/>
    <x v="0"/>
    <x v="0"/>
    <x v="0"/>
    <x v="16"/>
    <x v="0"/>
    <x v="0"/>
  </r>
  <r>
    <x v="3"/>
    <x v="3"/>
    <x v="16"/>
    <s v="1380058433"/>
    <s v="9490040304"/>
    <s v="2380085579"/>
    <s v="8380141078"/>
    <n v="1063955"/>
    <x v="80"/>
    <s v="000000100000015723"/>
    <x v="2"/>
    <n v="600"/>
    <n v="30"/>
    <n v="18700"/>
    <n v="0"/>
    <n v="11220000"/>
    <n v="11220000"/>
    <s v="LTTR 059 AQ"/>
    <s v="MR YACOUBOU ISMAEL"/>
    <s v="653290512"/>
    <s v=""/>
    <x v="0"/>
    <x v="0"/>
    <x v="0"/>
    <x v="16"/>
    <x v="0"/>
    <x v="0"/>
  </r>
  <r>
    <x v="0"/>
    <x v="0"/>
    <x v="16"/>
    <s v="1380058437"/>
    <s v="9490040306"/>
    <s v="2380085586"/>
    <s v="8380141084"/>
    <n v="1098550"/>
    <x v="77"/>
    <s v="000000100000016408"/>
    <x v="5"/>
    <n v="1500"/>
    <n v="7.5"/>
    <n v="1950"/>
    <n v="10500"/>
    <n v="2914500"/>
    <n v="2925000"/>
    <s v="LTTR 162 AL"/>
    <s v="MR SOBZE CHIEGUE NARCISE"/>
    <s v="678469803"/>
    <s v="1098550"/>
    <x v="0"/>
    <x v="1"/>
    <x v="0"/>
    <x v="16"/>
    <x v="0"/>
    <x v="0"/>
  </r>
  <r>
    <x v="0"/>
    <x v="0"/>
    <x v="16"/>
    <s v="1380058437"/>
    <s v="9490040306"/>
    <s v="2380085586"/>
    <s v="8380141084"/>
    <n v="1098550"/>
    <x v="77"/>
    <s v="000000100000015723"/>
    <x v="2"/>
    <n v="450"/>
    <n v="22.5"/>
    <n v="18800"/>
    <n v="31500"/>
    <n v="8428500"/>
    <n v="8460000"/>
    <s v="LTTR 162 AL"/>
    <s v="MR SOBZE CHIEGUE NARCISE"/>
    <s v="678469803"/>
    <s v="1098550"/>
    <x v="0"/>
    <x v="0"/>
    <x v="0"/>
    <x v="16"/>
    <x v="0"/>
    <x v="0"/>
  </r>
  <r>
    <x v="3"/>
    <x v="3"/>
    <x v="16"/>
    <s v="1380058438"/>
    <s v="9490040307"/>
    <s v="2380085588"/>
    <s v="8380141085"/>
    <n v="1034106"/>
    <x v="42"/>
    <s v="000000100000015723"/>
    <x v="2"/>
    <n v="600"/>
    <n v="30"/>
    <n v="18700"/>
    <n v="0"/>
    <n v="11220000"/>
    <n v="11220000"/>
    <s v="CETR 716 AC"/>
    <s v="MR TEFOUET JEAN REMY"/>
    <s v="677438618"/>
    <s v=""/>
    <x v="0"/>
    <x v="0"/>
    <x v="0"/>
    <x v="16"/>
    <x v="0"/>
    <x v="0"/>
  </r>
  <r>
    <x v="0"/>
    <x v="0"/>
    <x v="17"/>
    <s v="1380058144"/>
    <s v="9490040310"/>
    <s v="2380085034"/>
    <s v="8380140359"/>
    <n v="1026501"/>
    <x v="10"/>
    <s v="000000100000015737"/>
    <x v="0"/>
    <n v="250"/>
    <n v="10"/>
    <n v="2000"/>
    <n v="9804"/>
    <n v="490196"/>
    <n v="500000"/>
    <s v="LT  605  FO"/>
    <s v="ARREY CHARLES EGBE"/>
    <s v="674562221"/>
    <s v="1400005572"/>
    <x v="0"/>
    <x v="0"/>
    <x v="0"/>
    <x v="17"/>
    <x v="0"/>
    <x v="0"/>
  </r>
  <r>
    <x v="4"/>
    <x v="4"/>
    <x v="17"/>
    <s v="1380058000"/>
    <s v="9490040313"/>
    <s v="2380084786"/>
    <s v="8380140422"/>
    <n v="1050151"/>
    <x v="18"/>
    <s v="000000100000015737"/>
    <x v="0"/>
    <n v="750"/>
    <n v="30"/>
    <n v="2000"/>
    <n v="29412"/>
    <n v="1470588"/>
    <n v="1500000"/>
    <s v="CE TR 267  AB"/>
    <s v="NDOMTCHI  JEAN  CLAUDE"/>
    <s v="696440590"/>
    <s v="1400005408"/>
    <x v="0"/>
    <x v="0"/>
    <x v="0"/>
    <x v="17"/>
    <x v="0"/>
    <x v="0"/>
  </r>
  <r>
    <x v="1"/>
    <x v="1"/>
    <x v="17"/>
    <s v="1380058138"/>
    <s v="9490040312"/>
    <s v="2380085131"/>
    <s v="8380140451"/>
    <n v="1064509"/>
    <x v="32"/>
    <s v="000000100000015737"/>
    <x v="0"/>
    <n v="250"/>
    <n v="10"/>
    <n v="2000"/>
    <n v="9804"/>
    <n v="490196"/>
    <n v="500000"/>
    <s v="LT  104  IH"/>
    <s v="MBEMOUN MBOUOMBOUO"/>
    <s v="694012294"/>
    <s v="1400005541"/>
    <x v="0"/>
    <x v="0"/>
    <x v="0"/>
    <x v="17"/>
    <x v="0"/>
    <x v="0"/>
  </r>
  <r>
    <x v="0"/>
    <x v="0"/>
    <x v="17"/>
    <s v="1380058063"/>
    <s v="9490040311"/>
    <s v="2380085326"/>
    <s v="8380140768"/>
    <n v="1026506"/>
    <x v="81"/>
    <s v="000000100000015737"/>
    <x v="0"/>
    <n v="300"/>
    <n v="12"/>
    <n v="2000"/>
    <n v="11765"/>
    <n v="588235"/>
    <n v="600000"/>
    <s v="NW  140  BF"/>
    <s v="KAWOU  KENZO  GISCARD"/>
    <s v="676623908"/>
    <s v="1400005475"/>
    <x v="0"/>
    <x v="0"/>
    <x v="0"/>
    <x v="17"/>
    <x v="0"/>
    <x v="0"/>
  </r>
  <r>
    <x v="1"/>
    <x v="1"/>
    <x v="17"/>
    <s v="1380058316"/>
    <s v="9490040320"/>
    <s v="2380085340"/>
    <s v="8380140796"/>
    <n v="1028221"/>
    <x v="45"/>
    <s v="000000100000015723"/>
    <x v="2"/>
    <n v="300"/>
    <n v="15"/>
    <n v="18300"/>
    <n v="21000"/>
    <n v="5469000"/>
    <n v="5490000"/>
    <s v="LT 079 KN"/>
    <s v="NGOHO GERMAIN"/>
    <s v="650 77 51 78"/>
    <s v=""/>
    <x v="0"/>
    <x v="0"/>
    <x v="0"/>
    <x v="17"/>
    <x v="0"/>
    <x v="0"/>
  </r>
  <r>
    <x v="8"/>
    <x v="6"/>
    <x v="17"/>
    <s v="1380058231"/>
    <s v="9490040331"/>
    <s v="2380085232"/>
    <s v="8380140803"/>
    <n v="1062965"/>
    <x v="43"/>
    <s v="000000100000015737"/>
    <x v="0"/>
    <n v="350"/>
    <n v="14"/>
    <n v="2000"/>
    <n v="13725"/>
    <n v="686275"/>
    <n v="700000"/>
    <s v="LT 038 IT"/>
    <s v="IBRAHIM UMARU"/>
    <s v="670 87 42 46"/>
    <s v="1400005673"/>
    <x v="0"/>
    <x v="0"/>
    <x v="0"/>
    <x v="17"/>
    <x v="0"/>
    <x v="0"/>
  </r>
  <r>
    <x v="2"/>
    <x v="2"/>
    <x v="17"/>
    <s v="1380058347"/>
    <s v="9490040314"/>
    <s v="2380085406"/>
    <s v="8380140878"/>
    <n v="1062481"/>
    <x v="6"/>
    <s v="000000100000015737"/>
    <x v="0"/>
    <n v="575"/>
    <n v="23"/>
    <n v="2000"/>
    <n v="22549"/>
    <n v="1127451"/>
    <n v="1150000"/>
    <s v="NW 809  BI"/>
    <s v="TCHINDA  GUY"/>
    <s v="675557326"/>
    <s v="1400005832"/>
    <x v="0"/>
    <x v="0"/>
    <x v="0"/>
    <x v="17"/>
    <x v="0"/>
    <x v="0"/>
  </r>
  <r>
    <x v="6"/>
    <x v="2"/>
    <x v="17"/>
    <s v="1380058363"/>
    <s v="9490040326"/>
    <s v="2380085437"/>
    <s v="8380140907"/>
    <n v="1062482"/>
    <x v="14"/>
    <s v="000000100000015723"/>
    <x v="2"/>
    <n v="640"/>
    <n v="32"/>
    <n v="18000"/>
    <n v="44800"/>
    <n v="11475200"/>
    <n v="11520000"/>
    <s v="LTTR 131 AU"/>
    <s v="BEMA EMMANUEL"/>
    <s v="695 86 02 60"/>
    <s v=""/>
    <x v="0"/>
    <x v="0"/>
    <x v="0"/>
    <x v="17"/>
    <x v="0"/>
    <x v="0"/>
  </r>
  <r>
    <x v="1"/>
    <x v="1"/>
    <x v="17"/>
    <s v="1380058376"/>
    <s v="9490040329"/>
    <s v="2380085456"/>
    <s v="8380140925"/>
    <n v="1076068"/>
    <x v="40"/>
    <s v="000000100000015723"/>
    <x v="2"/>
    <n v="432"/>
    <n v="21.6"/>
    <n v="18300"/>
    <n v="30240"/>
    <n v="7875360"/>
    <n v="7905600"/>
    <s v="OU 083 AU"/>
    <s v="NDAM ZOUNKIFILOU"/>
    <s v="697 63 86 55"/>
    <s v=""/>
    <x v="0"/>
    <x v="0"/>
    <x v="0"/>
    <x v="17"/>
    <x v="0"/>
    <x v="0"/>
  </r>
  <r>
    <x v="1"/>
    <x v="1"/>
    <x v="17"/>
    <s v="1380058336"/>
    <s v="9490040316"/>
    <s v="2380085389"/>
    <s v="8380140933"/>
    <n v="1075994"/>
    <x v="1"/>
    <s v="000000100000015737"/>
    <x v="0"/>
    <n v="300"/>
    <n v="12"/>
    <n v="2000"/>
    <n v="11765"/>
    <n v="588235"/>
    <n v="600000"/>
    <s v="SW 6127 F"/>
    <s v="WAFO HUBERT"/>
    <s v="670 77 51 17"/>
    <s v="1400005809"/>
    <x v="0"/>
    <x v="0"/>
    <x v="0"/>
    <x v="17"/>
    <x v="0"/>
    <x v="0"/>
  </r>
  <r>
    <x v="8"/>
    <x v="6"/>
    <x v="17"/>
    <s v="1380058390"/>
    <s v="9490040340"/>
    <s v="2380085488"/>
    <s v="8380140944"/>
    <n v="1048185"/>
    <x v="24"/>
    <s v="000000100000015723"/>
    <x v="2"/>
    <n v="640"/>
    <n v="32"/>
    <n v="17000"/>
    <n v="44800"/>
    <n v="10835200"/>
    <n v="10880000"/>
    <s v="LTTR 242 AJ"/>
    <s v="FOSSO NGHANFANG GISCAR"/>
    <s v="680 48 76 61"/>
    <s v="1048185"/>
    <x v="0"/>
    <x v="0"/>
    <x v="0"/>
    <x v="17"/>
    <x v="0"/>
    <x v="0"/>
  </r>
  <r>
    <x v="8"/>
    <x v="6"/>
    <x v="17"/>
    <s v="1380058418"/>
    <s v="9490040337"/>
    <s v="2380085555"/>
    <s v="8380141019"/>
    <n v="1048185"/>
    <x v="24"/>
    <s v="000000100000015737"/>
    <x v="0"/>
    <n v="500"/>
    <n v="20"/>
    <n v="2000"/>
    <n v="19608"/>
    <n v="980392"/>
    <n v="1000000"/>
    <s v="CE 886 JN"/>
    <s v="TCHOTCHOUA MAURICE"/>
    <s v="677 69 39 47"/>
    <s v="1400005913"/>
    <x v="0"/>
    <x v="0"/>
    <x v="0"/>
    <x v="17"/>
    <x v="0"/>
    <x v="0"/>
  </r>
  <r>
    <x v="0"/>
    <x v="0"/>
    <x v="17"/>
    <s v="1380058067"/>
    <s v="9490040335"/>
    <s v="2380084894"/>
    <s v="8380141079"/>
    <n v="1026474"/>
    <x v="0"/>
    <s v="000000100000015737"/>
    <x v="0"/>
    <n v="150"/>
    <n v="6"/>
    <n v="2000"/>
    <n v="5882"/>
    <n v="294118"/>
    <n v="300000"/>
    <s v="NW 221 AU"/>
    <s v="NGAH PAUL"/>
    <s v="676 96 08 53"/>
    <s v="1400005483"/>
    <x v="0"/>
    <x v="0"/>
    <x v="0"/>
    <x v="17"/>
    <x v="0"/>
    <x v="0"/>
  </r>
  <r>
    <x v="2"/>
    <x v="2"/>
    <x v="17"/>
    <s v="1380058296"/>
    <s v="9490040315"/>
    <s v="2380085318"/>
    <s v="8380141099"/>
    <n v="1062481"/>
    <x v="6"/>
    <s v="000000100000015724"/>
    <x v="1"/>
    <n v="620"/>
    <n v="31"/>
    <n v="17000"/>
    <n v="43400"/>
    <n v="10496600"/>
    <n v="10540000"/>
    <s v="LT TR 429  AP"/>
    <s v="ABUBAKAR  DANLAMI"/>
    <s v="672124236"/>
    <s v=""/>
    <x v="0"/>
    <x v="0"/>
    <x v="0"/>
    <x v="17"/>
    <x v="0"/>
    <x v="0"/>
  </r>
  <r>
    <x v="1"/>
    <x v="1"/>
    <x v="17"/>
    <s v="1380058342"/>
    <s v="9490040330"/>
    <s v="2380085401"/>
    <s v="8380141101"/>
    <n v="1076068"/>
    <x v="40"/>
    <s v="000000100000015723"/>
    <x v="2"/>
    <n v="8"/>
    <n v="0.4"/>
    <n v="17000"/>
    <n v="19040"/>
    <n v="0"/>
    <n v="19040"/>
    <s v="OU 083 AU"/>
    <s v="NDAM ZOUNKIFILOU"/>
    <s v="697 63 86 55"/>
    <s v="MAY 2021 - LTTORAL FREE BAGS"/>
    <x v="0"/>
    <x v="0"/>
    <x v="0"/>
    <x v="17"/>
    <x v="0"/>
    <x v="0"/>
  </r>
  <r>
    <x v="0"/>
    <x v="0"/>
    <x v="17"/>
    <s v="1380058446"/>
    <s v="9490040339"/>
    <s v="2380085605"/>
    <s v="8380141107"/>
    <n v="1067076"/>
    <x v="59"/>
    <s v="000000100000015737"/>
    <x v="0"/>
    <n v="100"/>
    <n v="4"/>
    <n v="2000"/>
    <n v="3922"/>
    <n v="196078"/>
    <n v="200000"/>
    <s v="NW 221 AU"/>
    <s v="NGAH PAUL"/>
    <s v="676 96 08 53"/>
    <s v="1400005945"/>
    <x v="0"/>
    <x v="0"/>
    <x v="0"/>
    <x v="17"/>
    <x v="0"/>
    <x v="0"/>
  </r>
  <r>
    <x v="7"/>
    <x v="5"/>
    <x v="17"/>
    <s v="1380058454"/>
    <s v="9490040325"/>
    <s v="2380085618"/>
    <s v="8380141131"/>
    <n v="1048967"/>
    <x v="21"/>
    <s v="000000100000015723"/>
    <x v="2"/>
    <n v="300"/>
    <n v="15"/>
    <n v="18000"/>
    <n v="0"/>
    <n v="5400000"/>
    <n v="5400000"/>
    <s v="CE 665 JU"/>
    <s v="ADAMOU DANG BABA"/>
    <s v="675 87 75 27"/>
    <s v=""/>
    <x v="0"/>
    <x v="0"/>
    <x v="0"/>
    <x v="17"/>
    <x v="0"/>
    <x v="0"/>
  </r>
  <r>
    <x v="7"/>
    <x v="5"/>
    <x v="17"/>
    <s v="1380058454"/>
    <s v="9490040325"/>
    <s v="2380085618"/>
    <s v="8380141131"/>
    <n v="1048967"/>
    <x v="21"/>
    <s v="000000100000016408"/>
    <x v="5"/>
    <n v="500"/>
    <n v="2.5"/>
    <n v="1850"/>
    <n v="0"/>
    <n v="925000"/>
    <n v="925000"/>
    <s v="CE 665 JU"/>
    <s v="ADAMOU DANG BABA"/>
    <s v="675 87 75 27"/>
    <s v=""/>
    <x v="0"/>
    <x v="1"/>
    <x v="0"/>
    <x v="17"/>
    <x v="0"/>
    <x v="0"/>
  </r>
  <r>
    <x v="1"/>
    <x v="1"/>
    <x v="17"/>
    <s v="1380058455"/>
    <s v="9490040322"/>
    <s v="2380085619"/>
    <s v="8380141133"/>
    <n v="1026460"/>
    <x v="61"/>
    <s v="000000100000015723"/>
    <x v="2"/>
    <n v="48"/>
    <n v="2.4"/>
    <n v="18300"/>
    <n v="3360"/>
    <n v="875040"/>
    <n v="878400"/>
    <s v="LT 605 JS"/>
    <s v="FOTEU ZEFACK"/>
    <s v="678 89 91 23"/>
    <s v=""/>
    <x v="0"/>
    <x v="0"/>
    <x v="0"/>
    <x v="17"/>
    <x v="0"/>
    <x v="0"/>
  </r>
  <r>
    <x v="3"/>
    <x v="3"/>
    <x v="17"/>
    <s v="1380058460"/>
    <s v="9490040317"/>
    <s v="2380085626"/>
    <s v="8380141134"/>
    <n v="1026465"/>
    <x v="39"/>
    <s v="000000100000015723"/>
    <x v="2"/>
    <n v="600"/>
    <n v="30"/>
    <n v="18700"/>
    <n v="42000"/>
    <n v="11178000"/>
    <n v="11220000"/>
    <s v="LTTR 750 AD"/>
    <s v="MOUMI RAYA THOMAS"/>
    <s v="677 79 26 28"/>
    <s v=""/>
    <x v="0"/>
    <x v="0"/>
    <x v="0"/>
    <x v="17"/>
    <x v="0"/>
    <x v="0"/>
  </r>
  <r>
    <x v="3"/>
    <x v="3"/>
    <x v="17"/>
    <s v="1380058460"/>
    <s v="9490040323"/>
    <s v="2380085626"/>
    <s v="8380141135"/>
    <n v="1026465"/>
    <x v="39"/>
    <s v="000000100000015723"/>
    <x v="2"/>
    <n v="600"/>
    <n v="30"/>
    <n v="18700"/>
    <n v="42000"/>
    <n v="11178000"/>
    <n v="11220000"/>
    <s v="LTTR 072 AQ"/>
    <s v="CHU KANGA JUDE"/>
    <s v="682 44 26 45"/>
    <s v=""/>
    <x v="0"/>
    <x v="0"/>
    <x v="0"/>
    <x v="17"/>
    <x v="0"/>
    <x v="0"/>
  </r>
  <r>
    <x v="8"/>
    <x v="6"/>
    <x v="17"/>
    <s v="1380058461"/>
    <s v="9490040324"/>
    <s v="2380085627"/>
    <s v="8380141136"/>
    <n v="1048185"/>
    <x v="24"/>
    <s v="000000100000015722"/>
    <x v="9"/>
    <n v="620"/>
    <n v="31"/>
    <n v="17250"/>
    <n v="43400"/>
    <n v="10651600"/>
    <n v="10695000"/>
    <s v="LTTR 502 AU"/>
    <s v="MAHAMADOU AMINOU"/>
    <s v="683 27 01 21"/>
    <s v="1048185"/>
    <x v="0"/>
    <x v="0"/>
    <x v="0"/>
    <x v="17"/>
    <x v="0"/>
    <x v="0"/>
  </r>
  <r>
    <x v="8"/>
    <x v="6"/>
    <x v="17"/>
    <s v="1380058461"/>
    <s v="9490040327"/>
    <s v="2380085627"/>
    <s v="8380141137"/>
    <n v="1048185"/>
    <x v="24"/>
    <s v="000000100000015722"/>
    <x v="9"/>
    <n v="540"/>
    <n v="27"/>
    <n v="17250"/>
    <n v="37800"/>
    <n v="9277200"/>
    <n v="9315000"/>
    <s v="LTTR 964 AQ"/>
    <s v="SAIDOU"/>
    <s v="679 05 52 83"/>
    <s v="1048185"/>
    <x v="0"/>
    <x v="0"/>
    <x v="0"/>
    <x v="17"/>
    <x v="0"/>
    <x v="0"/>
  </r>
  <r>
    <x v="1"/>
    <x v="1"/>
    <x v="17"/>
    <s v="1380058453"/>
    <s v="9490040319"/>
    <s v="2380085617"/>
    <s v="8380141138"/>
    <n v="1075967"/>
    <x v="82"/>
    <s v="000000100000015723"/>
    <x v="2"/>
    <n v="350"/>
    <n v="17.5"/>
    <n v="16500"/>
    <n v="0"/>
    <n v="5775000"/>
    <n v="5775000"/>
    <s v="CE 712 HS"/>
    <s v="LEUMENI KAMDE"/>
    <s v="677 97 88 98"/>
    <s v="SALES TO RAMABI"/>
    <x v="0"/>
    <x v="0"/>
    <x v="0"/>
    <x v="17"/>
    <x v="0"/>
    <x v="0"/>
  </r>
  <r>
    <x v="2"/>
    <x v="2"/>
    <x v="17"/>
    <s v="1380058458"/>
    <s v="9490040328"/>
    <s v="2380085624"/>
    <s v="8380141139"/>
    <n v="1067392"/>
    <x v="2"/>
    <s v="000000100000015724"/>
    <x v="1"/>
    <n v="400"/>
    <n v="20"/>
    <n v="17000"/>
    <n v="28000"/>
    <n v="6772000"/>
    <n v="6800000"/>
    <s v="NW 920 BH"/>
    <s v="FRU CLETUS"/>
    <s v="675 46 04 20"/>
    <s v="SALES TO HAMODA"/>
    <x v="0"/>
    <x v="0"/>
    <x v="0"/>
    <x v="17"/>
    <x v="0"/>
    <x v="0"/>
  </r>
  <r>
    <x v="2"/>
    <x v="2"/>
    <x v="17"/>
    <s v="1380058296"/>
    <s v="9490040333"/>
    <s v="2380085318"/>
    <s v="8380141142"/>
    <n v="1062481"/>
    <x v="6"/>
    <s v="000000100000015724"/>
    <x v="1"/>
    <n v="620"/>
    <n v="31"/>
    <n v="17000"/>
    <n v="43400"/>
    <n v="10496600"/>
    <n v="10540000"/>
    <s v="LTTR 622 AS"/>
    <s v="MOHA%ADOU SUNUSI"/>
    <s v="672 53 34 84"/>
    <s v=""/>
    <x v="0"/>
    <x v="0"/>
    <x v="0"/>
    <x v="17"/>
    <x v="0"/>
    <x v="0"/>
  </r>
  <r>
    <x v="4"/>
    <x v="4"/>
    <x v="17"/>
    <s v="1380058459"/>
    <s v="9490040321"/>
    <s v="2380085625"/>
    <s v="8380141147"/>
    <n v="1076077"/>
    <x v="36"/>
    <s v="000000100000015724"/>
    <x v="1"/>
    <n v="150"/>
    <n v="7.5"/>
    <n v="18400"/>
    <n v="10500"/>
    <n v="2749500"/>
    <n v="2760000"/>
    <s v="LT 175 HN"/>
    <s v="MATHIAS BETECK"/>
    <s v="675 10 13 87"/>
    <s v=""/>
    <x v="0"/>
    <x v="0"/>
    <x v="0"/>
    <x v="17"/>
    <x v="0"/>
    <x v="0"/>
  </r>
  <r>
    <x v="4"/>
    <x v="4"/>
    <x v="17"/>
    <s v="1380058459"/>
    <s v="9490040321"/>
    <s v="2380085625"/>
    <s v="8380141147"/>
    <n v="1076077"/>
    <x v="36"/>
    <s v="000000100000016952"/>
    <x v="4"/>
    <n v="500"/>
    <n v="12.5"/>
    <n v="8950"/>
    <n v="17500"/>
    <n v="4457500"/>
    <n v="4475000"/>
    <s v="LT 175 HN"/>
    <s v="MATHIAS BETECK"/>
    <s v="675 10 13 87"/>
    <s v=""/>
    <x v="0"/>
    <x v="1"/>
    <x v="0"/>
    <x v="17"/>
    <x v="0"/>
    <x v="0"/>
  </r>
  <r>
    <x v="1"/>
    <x v="1"/>
    <x v="17"/>
    <s v="1380058462"/>
    <s v="9490040334"/>
    <s v="2380085628"/>
    <s v="8380141148"/>
    <n v="1085219"/>
    <x v="63"/>
    <s v="000000100000015723"/>
    <x v="2"/>
    <n v="200"/>
    <n v="10"/>
    <n v="18300"/>
    <n v="0"/>
    <n v="3660000"/>
    <n v="3660000"/>
    <s v="LT 103 KN"/>
    <s v="tadonvokeng martin"/>
    <s v="678 34 70 38"/>
    <s v=""/>
    <x v="0"/>
    <x v="0"/>
    <x v="0"/>
    <x v="17"/>
    <x v="0"/>
    <x v="0"/>
  </r>
  <r>
    <x v="1"/>
    <x v="1"/>
    <x v="17"/>
    <s v="1380058463"/>
    <s v="9490040332"/>
    <s v="2380085629"/>
    <s v="8380141149"/>
    <n v="1099132"/>
    <x v="22"/>
    <s v="000000100000015721"/>
    <x v="3"/>
    <n v="79"/>
    <n v="3.95"/>
    <n v="18500"/>
    <n v="5530"/>
    <n v="1455970"/>
    <n v="1461500"/>
    <s v="LT 605 JS"/>
    <s v="FOTEU ZEFACK"/>
    <s v=""/>
    <s v="SALES TO KEMGNE ROBERTY"/>
    <x v="0"/>
    <x v="1"/>
    <x v="0"/>
    <x v="17"/>
    <x v="0"/>
    <x v="0"/>
  </r>
  <r>
    <x v="1"/>
    <x v="1"/>
    <x v="17"/>
    <s v="1380058463"/>
    <s v="9490040332"/>
    <s v="2380085629"/>
    <s v="8380141149"/>
    <n v="1099132"/>
    <x v="22"/>
    <s v="000000100000016952"/>
    <x v="4"/>
    <n v="50"/>
    <n v="1.25"/>
    <n v="9250"/>
    <n v="1750"/>
    <n v="460750"/>
    <n v="462500"/>
    <s v="LT 605 JS"/>
    <s v="FOTEU ZEFACK"/>
    <s v=""/>
    <s v="SALES TO KEMGNE ROBERTY"/>
    <x v="0"/>
    <x v="1"/>
    <x v="0"/>
    <x v="17"/>
    <x v="0"/>
    <x v="0"/>
  </r>
  <r>
    <x v="1"/>
    <x v="1"/>
    <x v="17"/>
    <s v="1380058463"/>
    <s v="9490040332"/>
    <s v="2380085629"/>
    <s v="8380141149"/>
    <n v="1099132"/>
    <x v="22"/>
    <s v="000000100000016408"/>
    <x v="5"/>
    <n v="300"/>
    <n v="1.5"/>
    <n v="1900"/>
    <n v="2100"/>
    <n v="567900"/>
    <n v="570000"/>
    <s v="LT 605 JS"/>
    <s v="FOTEU ZEFACK"/>
    <s v=""/>
    <s v="SALES TO KEMGNE ROBERTY"/>
    <x v="0"/>
    <x v="1"/>
    <x v="0"/>
    <x v="17"/>
    <x v="0"/>
    <x v="0"/>
  </r>
  <r>
    <x v="1"/>
    <x v="1"/>
    <x v="17"/>
    <s v="1380058463"/>
    <s v="9490040332"/>
    <s v="2380085629"/>
    <s v="8380141149"/>
    <n v="1099132"/>
    <x v="22"/>
    <s v="000000100000015723"/>
    <x v="2"/>
    <n v="80"/>
    <n v="4"/>
    <n v="18300"/>
    <n v="5600"/>
    <n v="1458400"/>
    <n v="1464000"/>
    <s v="LT 605 JS"/>
    <s v="FOTEU ZEFACK"/>
    <s v=""/>
    <s v="SALES TO KEMGNE ROBERTY"/>
    <x v="0"/>
    <x v="0"/>
    <x v="0"/>
    <x v="17"/>
    <x v="0"/>
    <x v="0"/>
  </r>
  <r>
    <x v="1"/>
    <x v="1"/>
    <x v="17"/>
    <s v="1380058466"/>
    <s v="9490040318"/>
    <s v="2380085633"/>
    <s v="8380141162"/>
    <n v="1026678"/>
    <x v="83"/>
    <s v="000000100000016408"/>
    <x v="5"/>
    <n v="4"/>
    <n v="0.02"/>
    <n v="1650"/>
    <n v="924"/>
    <n v="0"/>
    <n v="924"/>
    <s v=""/>
    <s v="REGULARISATION"/>
    <s v=""/>
    <s v="SAMPLES FOR SCB EMPLOYEES"/>
    <x v="0"/>
    <x v="1"/>
    <x v="0"/>
    <x v="17"/>
    <x v="0"/>
    <x v="0"/>
  </r>
  <r>
    <x v="0"/>
    <x v="0"/>
    <x v="17"/>
    <s v="1380058469"/>
    <s v="9490040336"/>
    <s v="2380085640"/>
    <s v="8380141170"/>
    <n v="1029639"/>
    <x v="30"/>
    <s v="000000100000015723"/>
    <x v="2"/>
    <n v="600"/>
    <n v="30"/>
    <n v="18850"/>
    <n v="42000"/>
    <n v="11268000"/>
    <n v="11310000"/>
    <s v="LTTR 874 AL"/>
    <s v="MBOGNING TATANG"/>
    <s v="677 28 34 26"/>
    <s v=""/>
    <x v="0"/>
    <x v="0"/>
    <x v="0"/>
    <x v="17"/>
    <x v="0"/>
    <x v="0"/>
  </r>
  <r>
    <x v="0"/>
    <x v="0"/>
    <x v="17"/>
    <s v="1380058469"/>
    <s v="9490040338"/>
    <s v="2380085640"/>
    <s v="8380141171"/>
    <n v="1029639"/>
    <x v="30"/>
    <s v="000000100000015721"/>
    <x v="3"/>
    <n v="400"/>
    <n v="20"/>
    <n v="19050"/>
    <n v="28000"/>
    <n v="7592000"/>
    <n v="7620000"/>
    <s v="LTTR 912 AI"/>
    <s v="NZOH RAPHAEL"/>
    <s v="695 26 63 88"/>
    <s v=""/>
    <x v="0"/>
    <x v="1"/>
    <x v="0"/>
    <x v="17"/>
    <x v="0"/>
    <x v="0"/>
  </r>
  <r>
    <x v="0"/>
    <x v="0"/>
    <x v="17"/>
    <s v="1380058469"/>
    <s v="9490040338"/>
    <s v="2380085640"/>
    <s v="8380141171"/>
    <n v="1029639"/>
    <x v="30"/>
    <s v="000000100000016952"/>
    <x v="4"/>
    <n v="400"/>
    <n v="10"/>
    <n v="9525"/>
    <n v="14000"/>
    <n v="3796000"/>
    <n v="3810000"/>
    <s v="LTTR 912 AI"/>
    <s v="NZOH RAPHAEL"/>
    <s v="695 26 63 88"/>
    <s v=""/>
    <x v="0"/>
    <x v="1"/>
    <x v="0"/>
    <x v="17"/>
    <x v="0"/>
    <x v="0"/>
  </r>
  <r>
    <x v="0"/>
    <x v="0"/>
    <x v="18"/>
    <s v="1380058171"/>
    <s v="9490040351"/>
    <s v="2380085104"/>
    <s v="8380140477"/>
    <n v="1037074"/>
    <x v="84"/>
    <s v="000000100000015721"/>
    <x v="3"/>
    <n v="120"/>
    <n v="6"/>
    <n v="18500"/>
    <n v="8400"/>
    <n v="2211600"/>
    <n v="2220000"/>
    <s v="LT 169 FN"/>
    <s v="TCHOUFFON PHILIPPE"/>
    <s v="677 22 24 75"/>
    <s v=""/>
    <x v="0"/>
    <x v="1"/>
    <x v="0"/>
    <x v="18"/>
    <x v="0"/>
    <x v="0"/>
  </r>
  <r>
    <x v="0"/>
    <x v="0"/>
    <x v="18"/>
    <s v="1380058171"/>
    <s v="9490040351"/>
    <s v="2380085104"/>
    <s v="8380140477"/>
    <n v="1037074"/>
    <x v="84"/>
    <s v="000000100000016952"/>
    <x v="4"/>
    <n v="300"/>
    <n v="7.5"/>
    <n v="9250"/>
    <n v="10500"/>
    <n v="2764500"/>
    <n v="2775000"/>
    <s v="LT 169 FN"/>
    <s v="TCHOUFFON PHILIPPE"/>
    <s v="677 22 24 75"/>
    <s v=""/>
    <x v="0"/>
    <x v="1"/>
    <x v="0"/>
    <x v="18"/>
    <x v="0"/>
    <x v="0"/>
  </r>
  <r>
    <x v="3"/>
    <x v="3"/>
    <x v="18"/>
    <s v="1380058256"/>
    <s v="9490040345"/>
    <s v="2380085272"/>
    <s v="8380140653"/>
    <n v="1037173"/>
    <x v="62"/>
    <s v="000000100000015737"/>
    <x v="0"/>
    <n v="150"/>
    <n v="6"/>
    <n v="2000"/>
    <n v="5882"/>
    <n v="294118"/>
    <n v="300000"/>
    <s v="LT 605 FO"/>
    <s v="ARREY CHARLES"/>
    <s v="674 56 22 21"/>
    <s v="1400005712"/>
    <x v="0"/>
    <x v="0"/>
    <x v="0"/>
    <x v="18"/>
    <x v="0"/>
    <x v="0"/>
  </r>
  <r>
    <x v="5"/>
    <x v="3"/>
    <x v="18"/>
    <s v="1380058082"/>
    <s v="9490040369"/>
    <s v="2380084909"/>
    <s v="8380140791"/>
    <n v="1062483"/>
    <x v="7"/>
    <s v="000000100000015737"/>
    <x v="0"/>
    <n v="575"/>
    <n v="23"/>
    <n v="2000"/>
    <n v="22549"/>
    <n v="1127451"/>
    <n v="1150000"/>
    <s v="OU 508 AX"/>
    <s v="TIMENE RENE"/>
    <s v="677 72 77 53"/>
    <s v=""/>
    <x v="0"/>
    <x v="0"/>
    <x v="0"/>
    <x v="18"/>
    <x v="0"/>
    <x v="0"/>
  </r>
  <r>
    <x v="8"/>
    <x v="6"/>
    <x v="18"/>
    <s v="1380058231"/>
    <s v="9490040342"/>
    <s v="2380085232"/>
    <s v="8380140804"/>
    <n v="1062965"/>
    <x v="43"/>
    <s v="000000100000015737"/>
    <x v="0"/>
    <n v="275"/>
    <n v="11"/>
    <n v="2000"/>
    <n v="10784"/>
    <n v="539216"/>
    <n v="550000"/>
    <s v="LT 087 HA"/>
    <s v="PAUL OTTIA"/>
    <s v="682 28 02 70"/>
    <s v="1400005673"/>
    <x v="0"/>
    <x v="0"/>
    <x v="0"/>
    <x v="18"/>
    <x v="0"/>
    <x v="0"/>
  </r>
  <r>
    <x v="8"/>
    <x v="6"/>
    <x v="18"/>
    <s v="1380058231"/>
    <s v="9490040344"/>
    <s v="2380085232"/>
    <s v="8380140864"/>
    <n v="1062965"/>
    <x v="43"/>
    <s v="000000100000015737"/>
    <x v="0"/>
    <n v="525"/>
    <n v="21"/>
    <n v="2000"/>
    <n v="20588"/>
    <n v="1029412"/>
    <n v="1050000"/>
    <s v="LT 205 IA"/>
    <s v="IBRAHIM UMARU"/>
    <s v="670 87 42 46"/>
    <s v="1400005673"/>
    <x v="0"/>
    <x v="0"/>
    <x v="0"/>
    <x v="18"/>
    <x v="0"/>
    <x v="0"/>
  </r>
  <r>
    <x v="2"/>
    <x v="2"/>
    <x v="18"/>
    <s v="1380058347"/>
    <s v="9490040353"/>
    <s v="2380085406"/>
    <s v="8380141011"/>
    <n v="1062481"/>
    <x v="6"/>
    <s v="000000100000015737"/>
    <x v="0"/>
    <n v="575"/>
    <n v="23"/>
    <n v="2000"/>
    <n v="22549"/>
    <n v="1127451"/>
    <n v="1150000"/>
    <s v="LT 945 JL"/>
    <s v="FOPA DJEUTA"/>
    <s v="674 22 77 12"/>
    <s v="1400005832"/>
    <x v="0"/>
    <x v="0"/>
    <x v="0"/>
    <x v="18"/>
    <x v="0"/>
    <x v="0"/>
  </r>
  <r>
    <x v="3"/>
    <x v="3"/>
    <x v="18"/>
    <s v="1380058078"/>
    <s v="9490040360"/>
    <s v="2380084905"/>
    <s v="8380141066"/>
    <n v="1034106"/>
    <x v="42"/>
    <s v="000000100000015737"/>
    <x v="0"/>
    <n v="200"/>
    <n v="8"/>
    <n v="2000"/>
    <n v="7843"/>
    <n v="392157"/>
    <n v="400000"/>
    <s v="SU 799 AL"/>
    <s v="NONO NKEUNANG"/>
    <s v="670 23 78 21"/>
    <s v="1400005485"/>
    <x v="0"/>
    <x v="0"/>
    <x v="0"/>
    <x v="18"/>
    <x v="0"/>
    <x v="0"/>
  </r>
  <r>
    <x v="3"/>
    <x v="3"/>
    <x v="18"/>
    <s v="1380058333"/>
    <s v="9490040347"/>
    <s v="2380085386"/>
    <s v="8380141067"/>
    <n v="1063956"/>
    <x v="85"/>
    <s v="000000100000015737"/>
    <x v="0"/>
    <n v="150"/>
    <n v="6"/>
    <n v="2000"/>
    <n v="5882"/>
    <n v="294118"/>
    <n v="300000"/>
    <s v="LT 605 FO"/>
    <s v="ARREY CHARLES"/>
    <s v=""/>
    <s v="1400005816"/>
    <x v="0"/>
    <x v="0"/>
    <x v="0"/>
    <x v="18"/>
    <x v="0"/>
    <x v="0"/>
  </r>
  <r>
    <x v="3"/>
    <x v="3"/>
    <x v="18"/>
    <s v="1380058334"/>
    <s v="9490040343"/>
    <s v="2380085387"/>
    <s v="8380141070"/>
    <n v="1041636"/>
    <x v="86"/>
    <s v="000000100000015737"/>
    <x v="0"/>
    <n v="300"/>
    <n v="12"/>
    <n v="2000"/>
    <n v="11765"/>
    <n v="588235"/>
    <n v="600000"/>
    <s v="SW 763 AQ"/>
    <s v="EDMUND MBOU"/>
    <s v="677 66 57 59"/>
    <s v="1400005815"/>
    <x v="0"/>
    <x v="0"/>
    <x v="0"/>
    <x v="18"/>
    <x v="0"/>
    <x v="0"/>
  </r>
  <r>
    <x v="6"/>
    <x v="5"/>
    <x v="18"/>
    <s v="1380058441"/>
    <s v="9490040346"/>
    <s v="2380085595"/>
    <s v="8380141087"/>
    <n v="1064215"/>
    <x v="13"/>
    <s v="000000100000015721"/>
    <x v="3"/>
    <n v="300"/>
    <n v="15"/>
    <n v="18000"/>
    <n v="21000"/>
    <n v="5379000"/>
    <n v="5400000"/>
    <s v="ADTR 920 AB"/>
    <s v="AHMADOU FIDAILOU"/>
    <s v="693 17 17 80"/>
    <s v=""/>
    <x v="0"/>
    <x v="1"/>
    <x v="0"/>
    <x v="18"/>
    <x v="0"/>
    <x v="0"/>
  </r>
  <r>
    <x v="6"/>
    <x v="5"/>
    <x v="18"/>
    <s v="1380058441"/>
    <s v="9490040346"/>
    <s v="2380085595"/>
    <s v="8380141087"/>
    <n v="1064215"/>
    <x v="13"/>
    <s v="000000100000016952"/>
    <x v="4"/>
    <n v="500"/>
    <n v="12.5"/>
    <n v="9000"/>
    <n v="17500"/>
    <n v="4482500"/>
    <n v="4500000"/>
    <s v="ADTR 920 AB"/>
    <s v="AHMADOU FIDAILOU"/>
    <s v="693 17 17 80"/>
    <s v=""/>
    <x v="0"/>
    <x v="1"/>
    <x v="0"/>
    <x v="18"/>
    <x v="0"/>
    <x v="0"/>
  </r>
  <r>
    <x v="6"/>
    <x v="5"/>
    <x v="18"/>
    <s v="1380058441"/>
    <s v="9490040346"/>
    <s v="2380085595"/>
    <s v="8380141087"/>
    <n v="1064215"/>
    <x v="13"/>
    <s v="000000100000016408"/>
    <x v="5"/>
    <n v="900"/>
    <n v="4.5"/>
    <n v="1850"/>
    <n v="6300"/>
    <n v="1658700"/>
    <n v="1665000"/>
    <s v="ADTR 920 AB"/>
    <s v="AHMADOU FIDAILOU"/>
    <s v="693 17 17 80"/>
    <s v=""/>
    <x v="0"/>
    <x v="1"/>
    <x v="0"/>
    <x v="18"/>
    <x v="0"/>
    <x v="0"/>
  </r>
  <r>
    <x v="2"/>
    <x v="2"/>
    <x v="18"/>
    <s v="1380058347"/>
    <s v="9490040341"/>
    <s v="2380085406"/>
    <s v="8380141096"/>
    <n v="1062481"/>
    <x v="6"/>
    <s v="000000100000015737"/>
    <x v="0"/>
    <n v="575"/>
    <n v="23"/>
    <n v="2000"/>
    <n v="22549"/>
    <n v="1127451"/>
    <n v="1150000"/>
    <s v="LT 090 JU"/>
    <s v="NOUME ARNOLD"/>
    <s v="681 82 47 05"/>
    <s v="1400005832"/>
    <x v="0"/>
    <x v="0"/>
    <x v="0"/>
    <x v="18"/>
    <x v="0"/>
    <x v="0"/>
  </r>
  <r>
    <x v="1"/>
    <x v="1"/>
    <x v="18"/>
    <s v="1380058455"/>
    <s v="9490040356"/>
    <s v="2380085619"/>
    <s v="8380141132"/>
    <n v="1026460"/>
    <x v="61"/>
    <s v="000000100000016408"/>
    <x v="5"/>
    <n v="500"/>
    <n v="2.5"/>
    <n v="1900"/>
    <n v="3500"/>
    <n v="946500"/>
    <n v="950000"/>
    <s v="LT 103 KN"/>
    <s v="TADONVOKENG MARTIN"/>
    <s v="678 34 70 38"/>
    <s v=""/>
    <x v="0"/>
    <x v="1"/>
    <x v="0"/>
    <x v="18"/>
    <x v="0"/>
    <x v="0"/>
  </r>
  <r>
    <x v="3"/>
    <x v="3"/>
    <x v="18"/>
    <s v="1380058436"/>
    <s v="9490040361"/>
    <s v="2380085587"/>
    <s v="8380141178"/>
    <n v="1042434"/>
    <x v="65"/>
    <s v="000000100000015737"/>
    <x v="0"/>
    <n v="150"/>
    <n v="6"/>
    <n v="2000"/>
    <n v="5882"/>
    <n v="294118"/>
    <n v="300000"/>
    <s v="CH 00 41 67"/>
    <s v="KALIEUHEU TCHI"/>
    <s v="651 92 35 95"/>
    <s v="1400005936/5933"/>
    <x v="0"/>
    <x v="0"/>
    <x v="0"/>
    <x v="18"/>
    <x v="0"/>
    <x v="0"/>
  </r>
  <r>
    <x v="2"/>
    <x v="2"/>
    <x v="18"/>
    <s v="1380058296"/>
    <s v="9490040349"/>
    <s v="2380085318"/>
    <s v="8380141183"/>
    <n v="1062481"/>
    <x v="6"/>
    <s v="000000100000015724"/>
    <x v="1"/>
    <n v="640"/>
    <n v="32"/>
    <n v="17000"/>
    <n v="44800"/>
    <n v="10835200"/>
    <n v="10880000"/>
    <s v="CH 75 82 88"/>
    <s v="ADAMOU IDRISSOU"/>
    <s v="695 26 29 25"/>
    <s v=""/>
    <x v="0"/>
    <x v="0"/>
    <x v="0"/>
    <x v="18"/>
    <x v="0"/>
    <x v="0"/>
  </r>
  <r>
    <x v="2"/>
    <x v="2"/>
    <x v="18"/>
    <s v="1380058296"/>
    <s v="9490040349"/>
    <s v="2380085318"/>
    <s v="8380141184"/>
    <n v="1062481"/>
    <x v="6"/>
    <s v="000000100000015724"/>
    <x v="1"/>
    <n v="640"/>
    <n v="32"/>
    <n v="17000"/>
    <n v="44800"/>
    <n v="10835200"/>
    <n v="10880000"/>
    <s v="CH 30 21 67"/>
    <s v="ABOUBAKAR"/>
    <s v="698 40 75 63"/>
    <s v=""/>
    <x v="0"/>
    <x v="0"/>
    <x v="0"/>
    <x v="18"/>
    <x v="0"/>
    <x v="0"/>
  </r>
  <r>
    <x v="6"/>
    <x v="5"/>
    <x v="18"/>
    <s v="1380058476"/>
    <s v="9490040350"/>
    <s v="2380085651"/>
    <s v="8380141196"/>
    <n v="1064215"/>
    <x v="13"/>
    <s v="000000100000015721"/>
    <x v="3"/>
    <n v="380"/>
    <n v="19"/>
    <n v="18000"/>
    <n v="26600"/>
    <n v="6813400"/>
    <n v="6840000"/>
    <s v="ADTR 025 AC"/>
    <s v="ABBASSI MOHAMADOU"/>
    <s v="693 02 09 01"/>
    <s v=""/>
    <x v="0"/>
    <x v="1"/>
    <x v="0"/>
    <x v="18"/>
    <x v="0"/>
    <x v="0"/>
  </r>
  <r>
    <x v="6"/>
    <x v="5"/>
    <x v="18"/>
    <s v="1380058476"/>
    <s v="9490040350"/>
    <s v="2380085651"/>
    <s v="8380141196"/>
    <n v="1064215"/>
    <x v="13"/>
    <s v="000000100000016952"/>
    <x v="4"/>
    <n v="300"/>
    <n v="7.5"/>
    <n v="9000"/>
    <n v="10500"/>
    <n v="2689500"/>
    <n v="2700000"/>
    <s v="ADTR 025 AC"/>
    <s v="ABBASSI MOHAMADOU"/>
    <s v="693 02 09 01"/>
    <s v=""/>
    <x v="0"/>
    <x v="1"/>
    <x v="0"/>
    <x v="18"/>
    <x v="0"/>
    <x v="0"/>
  </r>
  <r>
    <x v="6"/>
    <x v="5"/>
    <x v="18"/>
    <s v="1380058476"/>
    <s v="9490040350"/>
    <s v="2380085651"/>
    <s v="8380141196"/>
    <n v="1064215"/>
    <x v="13"/>
    <s v="000000100000016408"/>
    <x v="5"/>
    <n v="900"/>
    <n v="4.5"/>
    <n v="1850"/>
    <n v="6300"/>
    <n v="1658700"/>
    <n v="1665000"/>
    <s v="ADTR 025 AC"/>
    <s v="ABBASSI MOHAMADOU"/>
    <s v="693 02 09 01"/>
    <s v=""/>
    <x v="0"/>
    <x v="1"/>
    <x v="0"/>
    <x v="18"/>
    <x v="0"/>
    <x v="0"/>
  </r>
  <r>
    <x v="5"/>
    <x v="3"/>
    <x v="18"/>
    <s v="1380058477"/>
    <s v="9490040354"/>
    <s v="2380085652"/>
    <s v="8380141203"/>
    <n v="1062483"/>
    <x v="7"/>
    <s v="000000100000015723"/>
    <x v="2"/>
    <n v="600"/>
    <n v="30"/>
    <n v="17750"/>
    <n v="42000"/>
    <n v="10608000"/>
    <n v="10650000"/>
    <s v="LTTR 606 AK"/>
    <s v="NKOUAMO IRIS"/>
    <s v="676 68 98 34"/>
    <s v="SALES TO CENTRALE MODERN"/>
    <x v="0"/>
    <x v="0"/>
    <x v="0"/>
    <x v="18"/>
    <x v="0"/>
    <x v="0"/>
  </r>
  <r>
    <x v="5"/>
    <x v="3"/>
    <x v="18"/>
    <s v="1380058477"/>
    <s v="9490040355"/>
    <s v="2380085652"/>
    <s v="8380141204"/>
    <n v="1062483"/>
    <x v="7"/>
    <s v="000000100000015723"/>
    <x v="2"/>
    <n v="600"/>
    <n v="30"/>
    <n v="17750"/>
    <n v="42000"/>
    <n v="10608000"/>
    <n v="10650000"/>
    <s v="LTTR 253 AK"/>
    <s v="NJINU WILSON"/>
    <s v="676 24 43 30"/>
    <s v="SALES TO CENTRALE MODERN"/>
    <x v="0"/>
    <x v="0"/>
    <x v="0"/>
    <x v="18"/>
    <x v="0"/>
    <x v="0"/>
  </r>
  <r>
    <x v="5"/>
    <x v="3"/>
    <x v="18"/>
    <s v="1380058477"/>
    <s v="9490040370"/>
    <s v="2380085652"/>
    <s v="8380141205"/>
    <n v="1062483"/>
    <x v="7"/>
    <s v="000000100000015723"/>
    <x v="2"/>
    <n v="600"/>
    <n v="30"/>
    <n v="17750"/>
    <n v="42000"/>
    <n v="10608000"/>
    <n v="10650000"/>
    <s v="CETR 100 AD"/>
    <s v="MALI RUBAIN"/>
    <s v="691 65 11 23"/>
    <s v="SALES TO CENTRALE MODERN"/>
    <x v="0"/>
    <x v="0"/>
    <x v="0"/>
    <x v="18"/>
    <x v="0"/>
    <x v="0"/>
  </r>
  <r>
    <x v="5"/>
    <x v="3"/>
    <x v="18"/>
    <s v="1380058477"/>
    <s v="9490040362"/>
    <s v="2380085652"/>
    <s v="8380141206"/>
    <n v="1062483"/>
    <x v="7"/>
    <s v="000000100000015723"/>
    <x v="2"/>
    <n v="600"/>
    <n v="30"/>
    <n v="17750"/>
    <n v="42000"/>
    <n v="10608000"/>
    <n v="10650000"/>
    <s v="LTTR 657 AQ"/>
    <s v="MUHAMADU ADAMU"/>
    <s v="671 81 58 16"/>
    <s v="SALES TO CENTRALE MODERN"/>
    <x v="0"/>
    <x v="0"/>
    <x v="0"/>
    <x v="18"/>
    <x v="0"/>
    <x v="0"/>
  </r>
  <r>
    <x v="2"/>
    <x v="2"/>
    <x v="18"/>
    <s v="1380058296"/>
    <s v="9490040352"/>
    <s v="2380085318"/>
    <s v="8380141208"/>
    <n v="1062481"/>
    <x v="6"/>
    <s v="000000100000015724"/>
    <x v="1"/>
    <n v="640"/>
    <n v="32"/>
    <n v="17000"/>
    <n v="44800"/>
    <n v="10835200"/>
    <n v="10880000"/>
    <s v="ADTR 046 AB"/>
    <s v="ABBA MAMOUDOU"/>
    <s v="655 37 05 46"/>
    <s v=""/>
    <x v="0"/>
    <x v="0"/>
    <x v="0"/>
    <x v="18"/>
    <x v="0"/>
    <x v="0"/>
  </r>
  <r>
    <x v="2"/>
    <x v="2"/>
    <x v="18"/>
    <s v="1380058296"/>
    <s v="9490040363"/>
    <s v="2380085318"/>
    <s v="8380141209"/>
    <n v="1062481"/>
    <x v="6"/>
    <s v="000000100000015724"/>
    <x v="1"/>
    <n v="640"/>
    <n v="32"/>
    <n v="17000"/>
    <n v="44800"/>
    <n v="10835200"/>
    <n v="10880000"/>
    <s v="ADTR 804 AB"/>
    <s v="HAMADOU ABDOULAHI"/>
    <s v="697 86 47 48"/>
    <s v=""/>
    <x v="0"/>
    <x v="0"/>
    <x v="0"/>
    <x v="18"/>
    <x v="0"/>
    <x v="0"/>
  </r>
  <r>
    <x v="4"/>
    <x v="4"/>
    <x v="18"/>
    <s v="1380058478"/>
    <s v="9490040358"/>
    <s v="2380085653"/>
    <s v="8380141211"/>
    <n v="1037061"/>
    <x v="5"/>
    <s v="000000100000015721"/>
    <x v="3"/>
    <n v="50"/>
    <n v="2.5"/>
    <n v="17900"/>
    <n v="0"/>
    <n v="895000"/>
    <n v="895000"/>
    <s v="CH 28 69 33"/>
    <s v="MOFFO RODRIGUE"/>
    <s v="674 89 31 62"/>
    <s v=""/>
    <x v="0"/>
    <x v="1"/>
    <x v="0"/>
    <x v="18"/>
    <x v="0"/>
    <x v="0"/>
  </r>
  <r>
    <x v="4"/>
    <x v="4"/>
    <x v="18"/>
    <s v="1380058478"/>
    <s v="9490040358"/>
    <s v="2380085653"/>
    <s v="8380141211"/>
    <n v="1037061"/>
    <x v="5"/>
    <s v="000000100000016952"/>
    <x v="4"/>
    <n v="150"/>
    <n v="3.75"/>
    <n v="8950"/>
    <n v="0"/>
    <n v="1342500"/>
    <n v="1342500"/>
    <s v="CH 28 69 33"/>
    <s v="MOFFO RODRIGUE"/>
    <s v="674 89 31 62"/>
    <s v=""/>
    <x v="0"/>
    <x v="1"/>
    <x v="0"/>
    <x v="18"/>
    <x v="0"/>
    <x v="0"/>
  </r>
  <r>
    <x v="4"/>
    <x v="4"/>
    <x v="18"/>
    <s v="1380058478"/>
    <s v="9490040358"/>
    <s v="2380085653"/>
    <s v="8380141211"/>
    <n v="1037061"/>
    <x v="5"/>
    <s v="000000100000016408"/>
    <x v="5"/>
    <n v="750"/>
    <n v="3.75"/>
    <n v="1840"/>
    <n v="0"/>
    <n v="1380000"/>
    <n v="1380000"/>
    <s v="CH 28 69 33"/>
    <s v="MOFFO RODRIGUE"/>
    <s v="674 89 31 62"/>
    <s v=""/>
    <x v="0"/>
    <x v="1"/>
    <x v="0"/>
    <x v="18"/>
    <x v="0"/>
    <x v="0"/>
  </r>
  <r>
    <x v="0"/>
    <x v="0"/>
    <x v="18"/>
    <s v="1380058479"/>
    <s v="9490040348"/>
    <s v="2380085654"/>
    <s v="8380141213"/>
    <n v="1026455"/>
    <x v="34"/>
    <s v="000000100000015723"/>
    <x v="2"/>
    <n v="580"/>
    <n v="29"/>
    <n v="18300"/>
    <n v="40600"/>
    <n v="10573400"/>
    <n v="10614000"/>
    <s v="LTTR 676 AS"/>
    <s v="NWAMBO JOSEPH"/>
    <s v="695  34 84 25"/>
    <s v=""/>
    <x v="0"/>
    <x v="0"/>
    <x v="0"/>
    <x v="18"/>
    <x v="0"/>
    <x v="0"/>
  </r>
  <r>
    <x v="1"/>
    <x v="1"/>
    <x v="18"/>
    <s v="1380058480"/>
    <s v="9490040357"/>
    <s v="2380085655"/>
    <s v="8380141215"/>
    <n v="1075994"/>
    <x v="1"/>
    <s v="000000100000015724"/>
    <x v="1"/>
    <n v="60"/>
    <n v="3"/>
    <n v="19000"/>
    <n v="4200"/>
    <n v="1135800"/>
    <n v="1140000"/>
    <s v="LT 103 KN"/>
    <s v="TADONVOKENG MARTIN"/>
    <s v="678 34 70 38"/>
    <s v=""/>
    <x v="0"/>
    <x v="0"/>
    <x v="0"/>
    <x v="18"/>
    <x v="0"/>
    <x v="0"/>
  </r>
  <r>
    <x v="8"/>
    <x v="6"/>
    <x v="18"/>
    <s v="1380058481"/>
    <s v="9490040367"/>
    <s v="2380085656"/>
    <s v="8380141216"/>
    <n v="1048185"/>
    <x v="24"/>
    <s v="000000100000015722"/>
    <x v="9"/>
    <n v="1"/>
    <n v="0.05"/>
    <n v="17250"/>
    <n v="70"/>
    <n v="17180"/>
    <n v="17250"/>
    <s v="CH 02 21 42"/>
    <s v="ADAMOU MOUSSA"/>
    <s v="680 80 22 00"/>
    <s v="1048185"/>
    <x v="0"/>
    <x v="0"/>
    <x v="0"/>
    <x v="18"/>
    <x v="0"/>
    <x v="0"/>
  </r>
  <r>
    <x v="8"/>
    <x v="6"/>
    <x v="18"/>
    <s v="1380058481"/>
    <s v="9490040367"/>
    <s v="2380085656"/>
    <s v="8380141216"/>
    <n v="1048185"/>
    <x v="24"/>
    <s v="000000100000015722"/>
    <x v="9"/>
    <n v="339"/>
    <n v="16.95"/>
    <n v="17250"/>
    <n v="23730"/>
    <n v="5824020"/>
    <n v="5847750"/>
    <s v="CH 02 21 42"/>
    <s v="ADAMOU MOUSSA"/>
    <s v="680 80 22 00"/>
    <s v="1048185"/>
    <x v="0"/>
    <x v="0"/>
    <x v="0"/>
    <x v="18"/>
    <x v="0"/>
    <x v="0"/>
  </r>
  <r>
    <x v="8"/>
    <x v="6"/>
    <x v="18"/>
    <s v="1380058481"/>
    <s v="9490040367"/>
    <s v="2380085656"/>
    <s v="8380141216"/>
    <n v="1048185"/>
    <x v="24"/>
    <s v="000000100000015722"/>
    <x v="9"/>
    <n v="300"/>
    <n v="15"/>
    <n v="17250"/>
    <n v="21000"/>
    <n v="5154000"/>
    <n v="5175000"/>
    <s v="CH 02 21 42"/>
    <s v="ADAMOU MOUSSA"/>
    <s v="680 80 22 00"/>
    <s v="1048185"/>
    <x v="0"/>
    <x v="0"/>
    <x v="0"/>
    <x v="18"/>
    <x v="0"/>
    <x v="0"/>
  </r>
  <r>
    <x v="8"/>
    <x v="6"/>
    <x v="18"/>
    <s v="1380058481"/>
    <s v="9490040366"/>
    <s v="2380085656"/>
    <s v="8380141217"/>
    <n v="1048185"/>
    <x v="24"/>
    <s v="000000100000015722"/>
    <x v="9"/>
    <n v="640"/>
    <n v="32"/>
    <n v="17250"/>
    <n v="44800"/>
    <n v="10995200"/>
    <n v="11040000"/>
    <s v="SUTR 240 AA"/>
    <s v="JONG DIEUDONNE"/>
    <s v="674 12 20 35"/>
    <s v="1048185"/>
    <x v="0"/>
    <x v="0"/>
    <x v="0"/>
    <x v="18"/>
    <x v="0"/>
    <x v="0"/>
  </r>
  <r>
    <x v="2"/>
    <x v="2"/>
    <x v="18"/>
    <s v="1380058296"/>
    <s v="9490040364"/>
    <s v="2380085318"/>
    <s v="8380141220"/>
    <n v="1062481"/>
    <x v="6"/>
    <s v="000000100000019446"/>
    <x v="7"/>
    <n v="640"/>
    <n v="32"/>
    <n v="16500"/>
    <n v="44800"/>
    <n v="10515200"/>
    <n v="10560000"/>
    <s v="ADTR 142 AC"/>
    <s v="YAOUBA"/>
    <s v="699 55 21 27"/>
    <s v=""/>
    <x v="0"/>
    <x v="1"/>
    <x v="1"/>
    <x v="18"/>
    <x v="0"/>
    <x v="0"/>
  </r>
  <r>
    <x v="1"/>
    <x v="1"/>
    <x v="18"/>
    <s v="1380058427"/>
    <s v="9490040359"/>
    <s v="2380085573"/>
    <s v="8380141221"/>
    <n v="1047470"/>
    <x v="8"/>
    <s v="000000100000015721"/>
    <x v="3"/>
    <n v="50"/>
    <n v="2.5"/>
    <n v="18500"/>
    <n v="3500"/>
    <n v="921500"/>
    <n v="925000"/>
    <s v="LT 103 KN"/>
    <s v="TADONVOKENG MARTIN"/>
    <s v="678 34 70 38"/>
    <s v=""/>
    <x v="0"/>
    <x v="1"/>
    <x v="0"/>
    <x v="18"/>
    <x v="0"/>
    <x v="0"/>
  </r>
  <r>
    <x v="1"/>
    <x v="1"/>
    <x v="18"/>
    <s v="1380058427"/>
    <s v="9490040359"/>
    <s v="2380085573"/>
    <s v="8380141221"/>
    <n v="1047470"/>
    <x v="8"/>
    <s v="000000100000015724"/>
    <x v="1"/>
    <n v="75"/>
    <n v="3.75"/>
    <n v="19000"/>
    <n v="5250"/>
    <n v="1419750"/>
    <n v="1425000"/>
    <s v="LT 103 KN"/>
    <s v="TADONVOKENG MARTIN"/>
    <s v="678 34 70 38"/>
    <s v=""/>
    <x v="0"/>
    <x v="0"/>
    <x v="0"/>
    <x v="18"/>
    <x v="0"/>
    <x v="0"/>
  </r>
  <r>
    <x v="4"/>
    <x v="4"/>
    <x v="18"/>
    <s v="1380058485"/>
    <s v="9490040368"/>
    <s v="2380085660"/>
    <s v="8380141223"/>
    <n v="1095709"/>
    <x v="28"/>
    <s v="000000100000015721"/>
    <x v="3"/>
    <n v="100"/>
    <n v="5"/>
    <n v="18500"/>
    <n v="7000"/>
    <n v="1843000"/>
    <n v="1850000"/>
    <s v="LT 973 FD"/>
    <s v="FON ELVICE ALHI"/>
    <s v="671 37 30 64"/>
    <s v="1095709"/>
    <x v="0"/>
    <x v="1"/>
    <x v="0"/>
    <x v="18"/>
    <x v="0"/>
    <x v="0"/>
  </r>
  <r>
    <x v="4"/>
    <x v="4"/>
    <x v="18"/>
    <s v="1380058485"/>
    <s v="9490040368"/>
    <s v="2380085660"/>
    <s v="8380141223"/>
    <n v="1095709"/>
    <x v="28"/>
    <s v="000000100000016952"/>
    <x v="4"/>
    <n v="100"/>
    <n v="2.5"/>
    <n v="9250"/>
    <n v="3500"/>
    <n v="921500"/>
    <n v="925000"/>
    <s v="LT 973 FD"/>
    <s v="FON ELVICE ALHI"/>
    <s v="671 37 30 64"/>
    <s v="1095709"/>
    <x v="0"/>
    <x v="1"/>
    <x v="0"/>
    <x v="18"/>
    <x v="0"/>
    <x v="0"/>
  </r>
  <r>
    <x v="4"/>
    <x v="4"/>
    <x v="18"/>
    <s v="1380058485"/>
    <s v="9490040368"/>
    <s v="2380085660"/>
    <s v="8380141223"/>
    <n v="1095709"/>
    <x v="28"/>
    <s v="000000100000015723"/>
    <x v="2"/>
    <n v="200"/>
    <n v="10"/>
    <n v="18300"/>
    <n v="14000"/>
    <n v="3646000"/>
    <n v="3660000"/>
    <s v="LT 973 FD"/>
    <s v="FON ELVICE ALHI"/>
    <s v="671 37 30 64"/>
    <s v="1095709"/>
    <x v="0"/>
    <x v="0"/>
    <x v="0"/>
    <x v="18"/>
    <x v="0"/>
    <x v="0"/>
  </r>
  <r>
    <x v="2"/>
    <x v="5"/>
    <x v="18"/>
    <s v="1380058486"/>
    <s v="9490040365"/>
    <s v="2380085661"/>
    <s v="8380141225"/>
    <n v="1026481"/>
    <x v="15"/>
    <s v="000000100000023421"/>
    <x v="8"/>
    <n v="640"/>
    <n v="16"/>
    <n v="8250"/>
    <n v="22400"/>
    <n v="5257600"/>
    <n v="5280000"/>
    <s v="CH 74 58 73"/>
    <s v="oussoumanou aboubakar"/>
    <s v="699 82 34 36"/>
    <s v=""/>
    <x v="0"/>
    <x v="1"/>
    <x v="1"/>
    <x v="18"/>
    <x v="0"/>
    <x v="0"/>
  </r>
  <r>
    <x v="2"/>
    <x v="5"/>
    <x v="18"/>
    <s v="1380058486"/>
    <s v="9490040365"/>
    <s v="2380085661"/>
    <s v="8380141225"/>
    <n v="1026481"/>
    <x v="15"/>
    <s v="000000100000019446"/>
    <x v="7"/>
    <n v="320"/>
    <n v="16"/>
    <n v="16500"/>
    <n v="22400"/>
    <n v="5257600"/>
    <n v="5280000"/>
    <s v="CH 74 58 73"/>
    <s v="oussoumanou aboubakar"/>
    <s v="699 82 34 36"/>
    <s v=""/>
    <x v="0"/>
    <x v="1"/>
    <x v="1"/>
    <x v="18"/>
    <x v="0"/>
    <x v="0"/>
  </r>
  <r>
    <x v="3"/>
    <x v="3"/>
    <x v="19"/>
    <s v="1380058174"/>
    <s v="9490040371"/>
    <s v="2380085110"/>
    <s v="8380140766"/>
    <n v="1054242"/>
    <x v="4"/>
    <s v="000000100000015737"/>
    <x v="0"/>
    <n v="300"/>
    <n v="12"/>
    <n v="2000"/>
    <n v="11765"/>
    <n v="588235"/>
    <n v="600000"/>
    <s v="NW 034 BI"/>
    <s v="MR DOUNGUE TIAYA ERNEST"/>
    <s v="670230695"/>
    <s v="1400005605"/>
    <x v="0"/>
    <x v="0"/>
    <x v="0"/>
    <x v="19"/>
    <x v="0"/>
    <x v="0"/>
  </r>
  <r>
    <x v="1"/>
    <x v="1"/>
    <x v="19"/>
    <s v="1380058303"/>
    <s v="9490040377"/>
    <s v="2380085325"/>
    <s v="8380140776"/>
    <n v="1056089"/>
    <x v="27"/>
    <s v="000000100000015737"/>
    <x v="0"/>
    <n v="175"/>
    <n v="7"/>
    <n v="2000"/>
    <n v="6863"/>
    <n v="343137"/>
    <n v="350000"/>
    <s v="NW 034 BI"/>
    <s v="MR DOUNGUE TIAYA ERNEST"/>
    <s v="670230695"/>
    <s v="1400005758"/>
    <x v="0"/>
    <x v="0"/>
    <x v="0"/>
    <x v="19"/>
    <x v="0"/>
    <x v="0"/>
  </r>
  <r>
    <x v="1"/>
    <x v="1"/>
    <x v="19"/>
    <s v="1380058083"/>
    <s v="9490040378"/>
    <s v="2380084910"/>
    <s v="8380140776"/>
    <n v="1056089"/>
    <x v="27"/>
    <s v="000000100000015737"/>
    <x v="0"/>
    <n v="100"/>
    <n v="4"/>
    <n v="2000"/>
    <n v="3922"/>
    <n v="196078"/>
    <n v="200000"/>
    <s v="NW 034 BI"/>
    <s v="MR DOUNGUE TIAYA ERNEST"/>
    <s v="670230695"/>
    <s v="1400005491"/>
    <x v="0"/>
    <x v="0"/>
    <x v="0"/>
    <x v="19"/>
    <x v="0"/>
    <x v="0"/>
  </r>
  <r>
    <x v="5"/>
    <x v="3"/>
    <x v="19"/>
    <s v="1380058082"/>
    <s v="9490040383"/>
    <s v="2380084909"/>
    <s v="8380140790"/>
    <n v="1062483"/>
    <x v="7"/>
    <s v="000000100000015737"/>
    <x v="0"/>
    <n v="575"/>
    <n v="23"/>
    <n v="2000"/>
    <n v="22549"/>
    <n v="1127451"/>
    <n v="1150000"/>
    <s v="OU 444 AY"/>
    <s v="MR ATSUATA NOKUETSO JORDAN"/>
    <s v="673332156"/>
    <s v=""/>
    <x v="0"/>
    <x v="0"/>
    <x v="0"/>
    <x v="19"/>
    <x v="0"/>
    <x v="0"/>
  </r>
  <r>
    <x v="2"/>
    <x v="2"/>
    <x v="19"/>
    <s v="1380058347"/>
    <s v="9490040376"/>
    <s v="2380085406"/>
    <s v="8380141095"/>
    <n v="1062481"/>
    <x v="6"/>
    <s v="000000100000015737"/>
    <x v="0"/>
    <n v="575"/>
    <n v="23"/>
    <n v="2000"/>
    <n v="22549"/>
    <n v="1127451"/>
    <n v="1150000"/>
    <s v="LT 518 JY"/>
    <s v="MR KONGNING DOUANLA DARLIN"/>
    <s v="670511547"/>
    <s v="1400005832"/>
    <x v="0"/>
    <x v="0"/>
    <x v="0"/>
    <x v="19"/>
    <x v="0"/>
    <x v="0"/>
  </r>
  <r>
    <x v="2"/>
    <x v="2"/>
    <x v="19"/>
    <s v="1380058445"/>
    <s v="9490040382"/>
    <s v="2380085604"/>
    <s v="8380141105"/>
    <n v="1062481"/>
    <x v="6"/>
    <s v="000000100000015737"/>
    <x v="0"/>
    <n v="575"/>
    <n v="23"/>
    <n v="2000"/>
    <n v="22549"/>
    <n v="1127451"/>
    <n v="1150000"/>
    <s v="LT 194 KA"/>
    <s v="MR DEMANO NARCIS"/>
    <s v="680112810"/>
    <s v="1400005946/5994"/>
    <x v="0"/>
    <x v="0"/>
    <x v="0"/>
    <x v="19"/>
    <x v="0"/>
    <x v="0"/>
  </r>
  <r>
    <x v="5"/>
    <x v="3"/>
    <x v="19"/>
    <s v="1380058082"/>
    <s v="9490040373"/>
    <s v="2380084909"/>
    <s v="8380141144"/>
    <n v="1062483"/>
    <x v="7"/>
    <s v="000000100000015737"/>
    <x v="0"/>
    <n v="575"/>
    <n v="23"/>
    <n v="2000"/>
    <n v="22549"/>
    <n v="1127451"/>
    <n v="1150000"/>
    <s v="NW 613 AB"/>
    <s v="MR ALACMAGO TCHEUAZE"/>
    <s v="670053317"/>
    <s v=""/>
    <x v="0"/>
    <x v="0"/>
    <x v="0"/>
    <x v="19"/>
    <x v="0"/>
    <x v="0"/>
  </r>
  <r>
    <x v="3"/>
    <x v="3"/>
    <x v="19"/>
    <s v="1380058483"/>
    <s v="9490040375"/>
    <s v="2380085658"/>
    <s v="8380141222"/>
    <n v="1099242"/>
    <x v="67"/>
    <s v="000000100000015723"/>
    <x v="2"/>
    <n v="600"/>
    <n v="30"/>
    <n v="18700"/>
    <n v="42000"/>
    <n v="11178000"/>
    <n v="11220000"/>
    <s v="LTTR 160 AL"/>
    <s v="MR TCHOUNACK ANGELBERT"/>
    <s v="679956470"/>
    <s v=""/>
    <x v="0"/>
    <x v="0"/>
    <x v="0"/>
    <x v="19"/>
    <x v="0"/>
    <x v="0"/>
  </r>
  <r>
    <x v="0"/>
    <x v="0"/>
    <x v="19"/>
    <s v="1380058484"/>
    <s v="9490040372"/>
    <s v="2380085659"/>
    <s v="8380141224"/>
    <n v="1095733"/>
    <x v="23"/>
    <s v="000000100000015723"/>
    <x v="2"/>
    <n v="249"/>
    <n v="12.45"/>
    <n v="18300"/>
    <n v="17430"/>
    <n v="4539270"/>
    <n v="4556700"/>
    <s v="OU 502 AV"/>
    <s v="MR LETENOU TCHIFFO CINCLAIR"/>
    <s v="676242853"/>
    <s v="1095733"/>
    <x v="0"/>
    <x v="0"/>
    <x v="0"/>
    <x v="19"/>
    <x v="0"/>
    <x v="0"/>
  </r>
  <r>
    <x v="2"/>
    <x v="5"/>
    <x v="19"/>
    <s v="1380058487"/>
    <s v="9490040384"/>
    <s v="2380085662"/>
    <s v="8380141226"/>
    <n v="1026481"/>
    <x v="15"/>
    <s v="000000100000023421"/>
    <x v="8"/>
    <n v="640"/>
    <n v="16"/>
    <n v="8250"/>
    <n v="22400"/>
    <n v="5257600"/>
    <n v="5280000"/>
    <s v="LTTR 705 AL"/>
    <s v="MR SALIHOU ALHADJI"/>
    <s v="691403036"/>
    <s v=""/>
    <x v="0"/>
    <x v="1"/>
    <x v="1"/>
    <x v="19"/>
    <x v="0"/>
    <x v="0"/>
  </r>
  <r>
    <x v="2"/>
    <x v="5"/>
    <x v="19"/>
    <s v="1380058487"/>
    <s v="9490040384"/>
    <s v="2380085662"/>
    <s v="8380141226"/>
    <n v="1026481"/>
    <x v="15"/>
    <s v="000000100000015721"/>
    <x v="3"/>
    <n v="320"/>
    <n v="16"/>
    <n v="16500"/>
    <n v="22400"/>
    <n v="5257600"/>
    <n v="5280000"/>
    <s v="LTTR 705 AL"/>
    <s v="MR SALIHOU ALHADJI"/>
    <s v="691403036"/>
    <s v=""/>
    <x v="0"/>
    <x v="1"/>
    <x v="0"/>
    <x v="19"/>
    <x v="0"/>
    <x v="0"/>
  </r>
  <r>
    <x v="2"/>
    <x v="2"/>
    <x v="19"/>
    <s v="1380058458"/>
    <s v="9490040374"/>
    <s v="2380085624"/>
    <s v="8380141245"/>
    <n v="1067392"/>
    <x v="2"/>
    <s v="000000100000015721"/>
    <x v="3"/>
    <n v="280"/>
    <n v="14"/>
    <n v="16500"/>
    <n v="19600"/>
    <n v="4600400"/>
    <n v="4620000"/>
    <s v="LTTR 221 AO"/>
    <s v="MR YAYA MOUSSA"/>
    <s v="697517324"/>
    <s v="SALES TO HAMODA"/>
    <x v="0"/>
    <x v="1"/>
    <x v="0"/>
    <x v="19"/>
    <x v="0"/>
    <x v="0"/>
  </r>
  <r>
    <x v="2"/>
    <x v="2"/>
    <x v="19"/>
    <s v="1380058296"/>
    <s v="9490040381"/>
    <s v="2380085318"/>
    <s v="8380141247"/>
    <n v="1062481"/>
    <x v="6"/>
    <s v="000000100000019446"/>
    <x v="7"/>
    <n v="620"/>
    <n v="31"/>
    <n v="16500"/>
    <n v="43400"/>
    <n v="10186600"/>
    <n v="10230000"/>
    <s v="ENTR 314 AA"/>
    <s v="MR YOUSSOFA"/>
    <s v="695542711"/>
    <s v=""/>
    <x v="0"/>
    <x v="1"/>
    <x v="1"/>
    <x v="19"/>
    <x v="0"/>
    <x v="0"/>
  </r>
  <r>
    <x v="2"/>
    <x v="2"/>
    <x v="19"/>
    <s v="1380058296"/>
    <s v="9490040381"/>
    <s v="2380085318"/>
    <s v="8380141248"/>
    <n v="1062481"/>
    <x v="6"/>
    <s v="000000100000019446"/>
    <x v="7"/>
    <n v="620"/>
    <n v="31"/>
    <n v="16500"/>
    <n v="43400"/>
    <n v="10186600"/>
    <n v="10230000"/>
    <s v="ENTR 463 AA"/>
    <s v="MR ADOUM MOUSSA"/>
    <s v="699281177"/>
    <s v=""/>
    <x v="0"/>
    <x v="1"/>
    <x v="1"/>
    <x v="19"/>
    <x v="0"/>
    <x v="0"/>
  </r>
  <r>
    <x v="1"/>
    <x v="1"/>
    <x v="19"/>
    <s v="1380058490"/>
    <s v="9490040379"/>
    <s v="2380085665"/>
    <s v="8380141249"/>
    <n v="1047470"/>
    <x v="8"/>
    <s v="000000100000015723"/>
    <x v="2"/>
    <n v="300"/>
    <n v="15"/>
    <n v="18300"/>
    <n v="21000"/>
    <n v="5469000"/>
    <n v="5490000"/>
    <s v="LT 079 KN"/>
    <s v="MR NGOHO GERMAIN"/>
    <s v="650775178"/>
    <s v=""/>
    <x v="0"/>
    <x v="0"/>
    <x v="0"/>
    <x v="19"/>
    <x v="0"/>
    <x v="0"/>
  </r>
  <r>
    <x v="1"/>
    <x v="1"/>
    <x v="19"/>
    <s v="1380058490"/>
    <s v="9490040385"/>
    <s v="2380085665"/>
    <s v="8380141250"/>
    <n v="1047470"/>
    <x v="8"/>
    <s v="000000100000015723"/>
    <x v="2"/>
    <n v="176"/>
    <n v="8.8000000000000007"/>
    <n v="18300"/>
    <n v="12320"/>
    <n v="3208480"/>
    <n v="3220800"/>
    <s v="LT 197 HV"/>
    <s v="MR DUMEL DEUYI"/>
    <s v="67904649"/>
    <s v=""/>
    <x v="0"/>
    <x v="0"/>
    <x v="0"/>
    <x v="19"/>
    <x v="0"/>
    <x v="0"/>
  </r>
  <r>
    <x v="7"/>
    <x v="5"/>
    <x v="19"/>
    <s v="1380058489"/>
    <s v="9490040380"/>
    <s v="2380085664"/>
    <s v="8380141251"/>
    <n v="1048967"/>
    <x v="21"/>
    <s v="000000100000015721"/>
    <x v="3"/>
    <n v="60"/>
    <n v="3"/>
    <n v="17750"/>
    <n v="0"/>
    <n v="1065000"/>
    <n v="1065000"/>
    <s v="LTTR 728 AO"/>
    <s v="MR BABBA HAMADAMA"/>
    <s v="670472799"/>
    <s v=""/>
    <x v="0"/>
    <x v="1"/>
    <x v="0"/>
    <x v="19"/>
    <x v="0"/>
    <x v="0"/>
  </r>
  <r>
    <x v="7"/>
    <x v="5"/>
    <x v="19"/>
    <s v="1380058489"/>
    <s v="9490040380"/>
    <s v="2380085664"/>
    <s v="8380141251"/>
    <n v="1048967"/>
    <x v="21"/>
    <s v="000000100000016952"/>
    <x v="4"/>
    <n v="120"/>
    <n v="3"/>
    <n v="8875"/>
    <n v="0"/>
    <n v="1065000"/>
    <n v="1065000"/>
    <s v="LTTR 728 AO"/>
    <s v="MR BABBA HAMADAMA"/>
    <s v="670472799"/>
    <s v=""/>
    <x v="0"/>
    <x v="1"/>
    <x v="0"/>
    <x v="19"/>
    <x v="0"/>
    <x v="0"/>
  </r>
  <r>
    <x v="7"/>
    <x v="5"/>
    <x v="19"/>
    <s v="1380058489"/>
    <s v="9490040380"/>
    <s v="2380085664"/>
    <s v="8380141251"/>
    <n v="1048967"/>
    <x v="21"/>
    <s v="000000100000015723"/>
    <x v="2"/>
    <n v="100"/>
    <n v="5"/>
    <n v="17750"/>
    <n v="0"/>
    <n v="1775000"/>
    <n v="1775000"/>
    <s v="LTTR 728 AO"/>
    <s v="MR BABBA HAMADAMA"/>
    <s v="670472799"/>
    <s v=""/>
    <x v="0"/>
    <x v="0"/>
    <x v="0"/>
    <x v="19"/>
    <x v="0"/>
    <x v="0"/>
  </r>
  <r>
    <x v="7"/>
    <x v="5"/>
    <x v="19"/>
    <s v="1380058489"/>
    <s v="9490040380"/>
    <s v="2380085664"/>
    <s v="8380141251"/>
    <n v="1048967"/>
    <x v="21"/>
    <s v="000000100000015724"/>
    <x v="1"/>
    <n v="400"/>
    <n v="20"/>
    <n v="18500"/>
    <n v="0"/>
    <n v="7400000"/>
    <n v="7400000"/>
    <s v="LTTR 728 AO"/>
    <s v="MR BABBA HAMADAMA"/>
    <s v="670472799"/>
    <s v=""/>
    <x v="0"/>
    <x v="0"/>
    <x v="0"/>
    <x v="19"/>
    <x v="0"/>
    <x v="0"/>
  </r>
  <r>
    <x v="1"/>
    <x v="1"/>
    <x v="19"/>
    <s v="1380058344"/>
    <s v="9490040386"/>
    <s v="2380085403"/>
    <s v="8380141253"/>
    <n v="1085226"/>
    <x v="11"/>
    <s v="000000100000015723"/>
    <x v="2"/>
    <n v="8"/>
    <n v="0.4"/>
    <n v="17000"/>
    <n v="0"/>
    <n v="0"/>
    <n v="0"/>
    <s v="LT 197 HV"/>
    <s v="MR DEUYI KAMGANG DUMEL"/>
    <s v="67904649"/>
    <s v="MAY 2021 - LTTORAL FREE BAGS"/>
    <x v="0"/>
    <x v="0"/>
    <x v="0"/>
    <x v="19"/>
    <x v="0"/>
    <x v="0"/>
  </r>
  <r>
    <x v="7"/>
    <x v="5"/>
    <x v="20"/>
    <s v="9490040325"/>
    <s v="7005306478"/>
    <s v="2389507811"/>
    <s v="2389507811"/>
    <n v="1048967"/>
    <x v="21"/>
    <s v="000000100000015723"/>
    <x v="2"/>
    <n v="0"/>
    <n v="0"/>
    <n v="-250"/>
    <n v="0"/>
    <n v="-75000"/>
    <n v="-75000"/>
    <s v=""/>
    <s v=""/>
    <s v=""/>
    <s v="9490040325"/>
    <x v="0"/>
    <x v="0"/>
    <x v="0"/>
    <x v="20"/>
    <x v="0"/>
    <x v="0"/>
  </r>
  <r>
    <x v="3"/>
    <x v="3"/>
    <x v="20"/>
    <s v="9490040240"/>
    <s v="7005401067"/>
    <s v="2389601370"/>
    <s v="2389601370"/>
    <n v="1033708"/>
    <x v="29"/>
    <s v="000000100000016952"/>
    <x v="4"/>
    <n v="0"/>
    <n v="0"/>
    <n v="1000"/>
    <n v="7000"/>
    <n v="193000"/>
    <n v="200000"/>
    <s v=""/>
    <s v=""/>
    <s v=""/>
    <s v="9490040240"/>
    <x v="0"/>
    <x v="1"/>
    <x v="0"/>
    <x v="20"/>
    <x v="0"/>
    <x v="0"/>
  </r>
  <r>
    <x v="1"/>
    <x v="1"/>
    <x v="20"/>
    <s v="1380058080"/>
    <s v="9490040397"/>
    <s v="2380084906"/>
    <s v="8380140340"/>
    <n v="1047470"/>
    <x v="8"/>
    <s v="000000100000015737"/>
    <x v="0"/>
    <n v="175"/>
    <n v="7"/>
    <n v="2000"/>
    <n v="6863"/>
    <n v="343137"/>
    <n v="350000"/>
    <s v="LT  605  FO"/>
    <s v="ARREY CHARLES  EGBE"/>
    <s v="674562221"/>
    <s v="Cash 276129 of 06.06.2021"/>
    <x v="0"/>
    <x v="0"/>
    <x v="0"/>
    <x v="20"/>
    <x v="0"/>
    <x v="0"/>
  </r>
  <r>
    <x v="1"/>
    <x v="4"/>
    <x v="20"/>
    <s v="1380057965"/>
    <s v="9490040403"/>
    <s v="2380084719"/>
    <s v="8380140341"/>
    <n v="1067454"/>
    <x v="26"/>
    <s v="000000100000015737"/>
    <x v="0"/>
    <n v="25"/>
    <n v="1"/>
    <n v="2000"/>
    <n v="980"/>
    <n v="49020"/>
    <n v="50000"/>
    <s v="LT 605 FO"/>
    <s v="MR ARREY CHARLES EGBE"/>
    <s v=""/>
    <s v="1400005303"/>
    <x v="0"/>
    <x v="0"/>
    <x v="0"/>
    <x v="20"/>
    <x v="0"/>
    <x v="0"/>
  </r>
  <r>
    <x v="2"/>
    <x v="2"/>
    <x v="20"/>
    <s v="1380058347"/>
    <s v="9490040393"/>
    <s v="2380085406"/>
    <s v="8380141010"/>
    <n v="1062481"/>
    <x v="6"/>
    <s v="000000100000015737"/>
    <x v="0"/>
    <n v="575"/>
    <n v="23"/>
    <n v="2000"/>
    <n v="22549"/>
    <n v="1127451"/>
    <n v="1150000"/>
    <s v="LT  033  IV"/>
    <s v="MELI  WAMBA  ROMEO"/>
    <s v="651359465"/>
    <s v="1400005832"/>
    <x v="0"/>
    <x v="0"/>
    <x v="0"/>
    <x v="20"/>
    <x v="0"/>
    <x v="0"/>
  </r>
  <r>
    <x v="3"/>
    <x v="3"/>
    <x v="20"/>
    <s v="1380058431"/>
    <s v="9490040387"/>
    <s v="2380085577"/>
    <s v="8380141077"/>
    <n v="1033402"/>
    <x v="41"/>
    <s v="000000100000015737"/>
    <x v="0"/>
    <n v="150"/>
    <n v="6"/>
    <n v="2000"/>
    <n v="5882"/>
    <n v="294118"/>
    <n v="300000"/>
    <s v="SU  799  AL"/>
    <s v="NONO NKEUNANG  HUBERT"/>
    <s v="670237821"/>
    <s v="1400005927"/>
    <x v="0"/>
    <x v="0"/>
    <x v="0"/>
    <x v="20"/>
    <x v="0"/>
    <x v="0"/>
  </r>
  <r>
    <x v="5"/>
    <x v="3"/>
    <x v="20"/>
    <s v="1380058082"/>
    <s v="9490040389"/>
    <s v="2380084909"/>
    <s v="8380141097"/>
    <n v="1062483"/>
    <x v="7"/>
    <s v="000000100000015737"/>
    <x v="0"/>
    <n v="425"/>
    <n v="17"/>
    <n v="2000"/>
    <n v="16667"/>
    <n v="833333"/>
    <n v="850000"/>
    <s v="NW 514  AC"/>
    <s v="GOUALEM  ARNAUD"/>
    <s v="654510404"/>
    <s v=""/>
    <x v="0"/>
    <x v="0"/>
    <x v="0"/>
    <x v="20"/>
    <x v="0"/>
    <x v="0"/>
  </r>
  <r>
    <x v="3"/>
    <x v="3"/>
    <x v="20"/>
    <s v="1380058448"/>
    <s v="9490040390"/>
    <s v="2380085607"/>
    <s v="8380141126"/>
    <n v="1063955"/>
    <x v="80"/>
    <s v="000000100000015737"/>
    <x v="0"/>
    <n v="450"/>
    <n v="18"/>
    <n v="2000"/>
    <n v="17647"/>
    <n v="882353"/>
    <n v="900000"/>
    <s v="CE 347  IA"/>
    <s v="NGANGO PHILIBERT"/>
    <s v="677733520"/>
    <s v="1400005948"/>
    <x v="0"/>
    <x v="0"/>
    <x v="0"/>
    <x v="20"/>
    <x v="0"/>
    <x v="0"/>
  </r>
  <r>
    <x v="4"/>
    <x v="4"/>
    <x v="20"/>
    <s v="1380057224"/>
    <s v="9490040409"/>
    <s v="2380083417"/>
    <s v="8380141199"/>
    <n v="1037061"/>
    <x v="5"/>
    <s v="000000100000015737"/>
    <x v="0"/>
    <n v="375"/>
    <n v="15"/>
    <n v="2000"/>
    <n v="14706"/>
    <n v="735294"/>
    <n v="750000"/>
    <s v="SW 763 AQ"/>
    <s v="MR EDMUND MBOU MONGU"/>
    <s v="677665759"/>
    <s v=""/>
    <x v="0"/>
    <x v="0"/>
    <x v="0"/>
    <x v="20"/>
    <x v="0"/>
    <x v="0"/>
  </r>
  <r>
    <x v="5"/>
    <x v="3"/>
    <x v="20"/>
    <s v="1380058082"/>
    <s v="9490040405"/>
    <s v="2380084909"/>
    <s v="8380141202"/>
    <n v="1062483"/>
    <x v="7"/>
    <s v="000000100000015737"/>
    <x v="0"/>
    <n v="550"/>
    <n v="22"/>
    <n v="2000"/>
    <n v="21569"/>
    <n v="1078431"/>
    <n v="1100000"/>
    <s v="LT 395 KP"/>
    <s v="MR KHINJEM ODOU KPOUMIE"/>
    <s v="679674165"/>
    <s v=""/>
    <x v="0"/>
    <x v="0"/>
    <x v="0"/>
    <x v="20"/>
    <x v="0"/>
    <x v="0"/>
  </r>
  <r>
    <x v="2"/>
    <x v="2"/>
    <x v="20"/>
    <s v="1380058445"/>
    <s v="9490040400"/>
    <s v="2380085604"/>
    <s v="8380141229"/>
    <n v="1062481"/>
    <x v="6"/>
    <s v="000000100000015737"/>
    <x v="0"/>
    <n v="750"/>
    <n v="30"/>
    <n v="2000"/>
    <n v="29412"/>
    <n v="1470588"/>
    <n v="1500000"/>
    <s v="LTTR 040 AS"/>
    <s v="MR YAMA BIDIAS MODESTE"/>
    <s v="677922181"/>
    <s v="1400005946/5994"/>
    <x v="0"/>
    <x v="0"/>
    <x v="0"/>
    <x v="20"/>
    <x v="0"/>
    <x v="0"/>
  </r>
  <r>
    <x v="1"/>
    <x v="1"/>
    <x v="20"/>
    <s v="1380058491"/>
    <s v="9490040401"/>
    <s v="2380085668"/>
    <s v="8380141257"/>
    <n v="1035736"/>
    <x v="20"/>
    <s v="000000500000000009"/>
    <x v="6"/>
    <n v="6.26"/>
    <n v="6.26"/>
    <n v="50000"/>
    <n v="0"/>
    <n v="313000"/>
    <n v="313000"/>
    <s v="LT 719 IC"/>
    <s v="MR TSAKOU FOUMOUO WILLIE"/>
    <s v="671372971"/>
    <s v="SALES TO GIC ASEVAL"/>
    <x v="1"/>
    <x v="0"/>
    <x v="0"/>
    <x v="20"/>
    <x v="0"/>
    <x v="0"/>
  </r>
  <r>
    <x v="1"/>
    <x v="1"/>
    <x v="20"/>
    <s v="1380058491"/>
    <s v="9490040401"/>
    <s v="2380085668"/>
    <s v="8380141257"/>
    <n v="1035736"/>
    <x v="20"/>
    <s v="000000500000000009"/>
    <x v="6"/>
    <n v="5.3"/>
    <n v="5.3"/>
    <n v="10000"/>
    <n v="0"/>
    <n v="0"/>
    <n v="0"/>
    <s v="LT 719 IC"/>
    <s v="MR TSAKOU FOUMOUO WILLIE"/>
    <s v="671372971"/>
    <s v="SALES TO GIC ASEVAL"/>
    <x v="1"/>
    <x v="0"/>
    <x v="0"/>
    <x v="20"/>
    <x v="0"/>
    <x v="0"/>
  </r>
  <r>
    <x v="5"/>
    <x v="3"/>
    <x v="20"/>
    <s v="1380058494"/>
    <s v="9490040396"/>
    <s v="2380085672"/>
    <s v="8380141264"/>
    <n v="1062483"/>
    <x v="7"/>
    <s v="000000100000015723"/>
    <x v="2"/>
    <n v="600"/>
    <n v="30"/>
    <n v="17750"/>
    <n v="42000"/>
    <n v="10608000"/>
    <n v="10650000"/>
    <s v="lt tr 874  al"/>
    <s v="nboning  tatang"/>
    <s v="677283426"/>
    <s v="SALES TO CENTRALE MODERNE"/>
    <x v="0"/>
    <x v="0"/>
    <x v="0"/>
    <x v="20"/>
    <x v="0"/>
    <x v="0"/>
  </r>
  <r>
    <x v="5"/>
    <x v="3"/>
    <x v="20"/>
    <s v="1380058494"/>
    <s v="9490040404"/>
    <s v="2380085672"/>
    <s v="8380141265"/>
    <n v="1062483"/>
    <x v="7"/>
    <s v="000000100000015723"/>
    <x v="2"/>
    <n v="600"/>
    <n v="30"/>
    <n v="17250"/>
    <n v="42000"/>
    <n v="10308000"/>
    <n v="10350000"/>
    <s v="LTTR 164 AL"/>
    <s v="MR NGOUAFO KENNE GAEL"/>
    <s v="678177879"/>
    <s v="SALES TO CENTRALE MODERNE"/>
    <x v="0"/>
    <x v="0"/>
    <x v="0"/>
    <x v="20"/>
    <x v="0"/>
    <x v="0"/>
  </r>
  <r>
    <x v="5"/>
    <x v="3"/>
    <x v="20"/>
    <s v="1380058494"/>
    <s v="9490040416"/>
    <s v="2380085672"/>
    <s v="8380141266"/>
    <n v="1062483"/>
    <x v="7"/>
    <s v="000000100000015723"/>
    <x v="2"/>
    <n v="400"/>
    <n v="20"/>
    <n v="17250"/>
    <n v="28000"/>
    <n v="6872000"/>
    <n v="6900000"/>
    <s v="CE  347  IA"/>
    <s v="NGANGO PHILIBERT"/>
    <s v="677733520"/>
    <s v="SALES TO CENTRALE MODERNE"/>
    <x v="0"/>
    <x v="0"/>
    <x v="0"/>
    <x v="20"/>
    <x v="0"/>
    <x v="0"/>
  </r>
  <r>
    <x v="5"/>
    <x v="3"/>
    <x v="20"/>
    <s v="1380058494"/>
    <s v="9490040394"/>
    <s v="2380085672"/>
    <s v="8380141267"/>
    <n v="1062483"/>
    <x v="7"/>
    <s v="000000100000015723"/>
    <x v="2"/>
    <n v="300"/>
    <n v="15"/>
    <n v="17250"/>
    <n v="21000"/>
    <n v="5154000"/>
    <n v="5175000"/>
    <s v="LT 201  IK"/>
    <s v="KOUEKAM  HERVE"/>
    <s v="670848460"/>
    <s v="SALES TO CENTRALE MODERNE"/>
    <x v="0"/>
    <x v="0"/>
    <x v="0"/>
    <x v="20"/>
    <x v="0"/>
    <x v="0"/>
  </r>
  <r>
    <x v="0"/>
    <x v="0"/>
    <x v="20"/>
    <s v="1380058497"/>
    <s v="9490040398"/>
    <s v="2380085680"/>
    <s v="8380141270"/>
    <n v="1026455"/>
    <x v="34"/>
    <s v="000000100000015723"/>
    <x v="2"/>
    <n v="580"/>
    <n v="29"/>
    <n v="18300"/>
    <n v="40600"/>
    <n v="10573400"/>
    <n v="10614000"/>
    <s v="LT  TR  629  AH"/>
    <s v="PAGUI  REGIS  BERTIN"/>
    <s v="676353506"/>
    <s v=""/>
    <x v="0"/>
    <x v="0"/>
    <x v="0"/>
    <x v="20"/>
    <x v="0"/>
    <x v="0"/>
  </r>
  <r>
    <x v="4"/>
    <x v="4"/>
    <x v="20"/>
    <s v="1380058498"/>
    <s v="9490040395"/>
    <s v="2380085681"/>
    <s v="8380141273"/>
    <n v="1037061"/>
    <x v="5"/>
    <s v="000000100000015723"/>
    <x v="2"/>
    <n v="120"/>
    <n v="6"/>
    <n v="17700"/>
    <n v="0"/>
    <n v="2124000"/>
    <n v="2124000"/>
    <s v="LT 948  IZ"/>
    <s v="ngango GABEL  MICHEL"/>
    <s v="678798042"/>
    <s v=""/>
    <x v="0"/>
    <x v="0"/>
    <x v="0"/>
    <x v="20"/>
    <x v="0"/>
    <x v="0"/>
  </r>
  <r>
    <x v="2"/>
    <x v="2"/>
    <x v="20"/>
    <s v="1380058501"/>
    <s v="9490040402"/>
    <s v="2380085689"/>
    <s v="8380141275"/>
    <n v="1062481"/>
    <x v="6"/>
    <s v="000000100000019446"/>
    <x v="7"/>
    <n v="620"/>
    <n v="31"/>
    <n v="16500"/>
    <n v="43400"/>
    <n v="10186600"/>
    <n v="10230000"/>
    <s v="NOTR 622 AA"/>
    <s v="MR HAMIDOU ADOUM"/>
    <s v="694990093"/>
    <s v=""/>
    <x v="0"/>
    <x v="1"/>
    <x v="1"/>
    <x v="20"/>
    <x v="0"/>
    <x v="0"/>
  </r>
  <r>
    <x v="2"/>
    <x v="2"/>
    <x v="20"/>
    <s v="1380058501"/>
    <s v="9490040402"/>
    <s v="2380085689"/>
    <s v="8380141276"/>
    <n v="1062481"/>
    <x v="6"/>
    <s v="000000100000019446"/>
    <x v="7"/>
    <n v="640"/>
    <n v="32"/>
    <n v="16500"/>
    <n v="44800"/>
    <n v="10515200"/>
    <n v="10560000"/>
    <s v="LTTR 203 AB"/>
    <s v="MR CHOUAIBOU NOUHOU"/>
    <s v="672719947"/>
    <s v=""/>
    <x v="0"/>
    <x v="1"/>
    <x v="1"/>
    <x v="20"/>
    <x v="0"/>
    <x v="0"/>
  </r>
  <r>
    <x v="4"/>
    <x v="4"/>
    <x v="20"/>
    <s v="1380058509"/>
    <s v="9490040399"/>
    <s v="2380085705"/>
    <s v="8380141295"/>
    <n v="1050151"/>
    <x v="18"/>
    <s v="000000100000016408"/>
    <x v="5"/>
    <n v="40"/>
    <n v="0.2"/>
    <n v="1900"/>
    <n v="0"/>
    <n v="76000"/>
    <n v="76000"/>
    <s v="LT 584 FF"/>
    <s v="MR NGWA BERNARD CHE"/>
    <s v="677063545"/>
    <s v="1050151"/>
    <x v="0"/>
    <x v="1"/>
    <x v="0"/>
    <x v="20"/>
    <x v="0"/>
    <x v="0"/>
  </r>
  <r>
    <x v="4"/>
    <x v="4"/>
    <x v="20"/>
    <s v="1380058509"/>
    <s v="9490040399"/>
    <s v="2380085705"/>
    <s v="8380141295"/>
    <n v="1050151"/>
    <x v="18"/>
    <s v="000000100000016952"/>
    <x v="4"/>
    <n v="40"/>
    <n v="1"/>
    <n v="9250"/>
    <n v="0"/>
    <n v="370000"/>
    <n v="370000"/>
    <s v="LT 584 FF"/>
    <s v="MR NGWA BERNARD CHE"/>
    <s v="677063545"/>
    <s v="1050151"/>
    <x v="0"/>
    <x v="1"/>
    <x v="0"/>
    <x v="20"/>
    <x v="0"/>
    <x v="0"/>
  </r>
  <r>
    <x v="4"/>
    <x v="4"/>
    <x v="20"/>
    <s v="1380058509"/>
    <s v="9490040399"/>
    <s v="2380085705"/>
    <s v="8380141295"/>
    <n v="1050151"/>
    <x v="18"/>
    <s v="000000100000015723"/>
    <x v="2"/>
    <n v="276"/>
    <n v="13.8"/>
    <n v="18300"/>
    <n v="0"/>
    <n v="5050800"/>
    <n v="5050800"/>
    <s v="LT 584 FF"/>
    <s v="MR NGWA BERNARD CHE"/>
    <s v="677063545"/>
    <s v="1050151"/>
    <x v="0"/>
    <x v="0"/>
    <x v="0"/>
    <x v="20"/>
    <x v="0"/>
    <x v="0"/>
  </r>
  <r>
    <x v="1"/>
    <x v="1"/>
    <x v="20"/>
    <s v="1380058515"/>
    <s v="9490040406"/>
    <s v="2380085711"/>
    <s v="8380141299"/>
    <n v="1034318"/>
    <x v="53"/>
    <s v="000000100000015723"/>
    <x v="2"/>
    <n v="600"/>
    <n v="30"/>
    <n v="18000"/>
    <n v="0"/>
    <n v="10800000"/>
    <n v="10800000"/>
    <s v="LTTR 912 AI"/>
    <s v="MR NZOH RAPHAEL"/>
    <s v="695266388"/>
    <s v="SALES TO KEUKOUO"/>
    <x v="0"/>
    <x v="0"/>
    <x v="0"/>
    <x v="20"/>
    <x v="0"/>
    <x v="0"/>
  </r>
  <r>
    <x v="5"/>
    <x v="3"/>
    <x v="20"/>
    <s v="1380058494"/>
    <s v="9490040417"/>
    <s v="2380085672"/>
    <s v="8380141308"/>
    <n v="1062483"/>
    <x v="7"/>
    <s v="000000100000015723"/>
    <x v="2"/>
    <n v="300"/>
    <n v="15"/>
    <n v="17250"/>
    <n v="21000"/>
    <n v="5154000"/>
    <n v="5175000"/>
    <s v="LT  030  JA"/>
    <s v="KEUGNE KAMSAP MODESTE"/>
    <s v="680316919"/>
    <s v="SALES TO CENTRALE MODERNE"/>
    <x v="0"/>
    <x v="0"/>
    <x v="0"/>
    <x v="20"/>
    <x v="0"/>
    <x v="0"/>
  </r>
  <r>
    <x v="5"/>
    <x v="3"/>
    <x v="20"/>
    <s v="1380058494"/>
    <s v="9490040414"/>
    <s v="2380085672"/>
    <s v="8380141309"/>
    <n v="1062483"/>
    <x v="7"/>
    <s v="000000100000015723"/>
    <x v="2"/>
    <n v="300"/>
    <n v="15"/>
    <n v="17250"/>
    <n v="21000"/>
    <n v="5154000"/>
    <n v="5175000"/>
    <s v="CE  712  HS"/>
    <s v="LEUMENI  KAMDE PAUL"/>
    <s v="677978898"/>
    <s v="SALES TO CENTRALE MODERNE"/>
    <x v="0"/>
    <x v="0"/>
    <x v="0"/>
    <x v="20"/>
    <x v="0"/>
    <x v="0"/>
  </r>
  <r>
    <x v="5"/>
    <x v="3"/>
    <x v="20"/>
    <s v="1380058494"/>
    <s v="9490040415"/>
    <s v="2380085672"/>
    <s v="8380141313"/>
    <n v="1062483"/>
    <x v="7"/>
    <s v="000000100000015723"/>
    <x v="2"/>
    <n v="300"/>
    <n v="15"/>
    <n v="17250"/>
    <n v="21000"/>
    <n v="5154000"/>
    <n v="5175000"/>
    <s v="LT  079  KN"/>
    <s v="NGOHO  GERMAIN"/>
    <s v="650775178"/>
    <s v="SALES TO CENTRALE MODERNE"/>
    <x v="0"/>
    <x v="0"/>
    <x v="0"/>
    <x v="20"/>
    <x v="0"/>
    <x v="0"/>
  </r>
  <r>
    <x v="5"/>
    <x v="3"/>
    <x v="20"/>
    <s v="1380058494"/>
    <s v="9490040416"/>
    <s v="2380085672"/>
    <s v="8380141314"/>
    <n v="1062483"/>
    <x v="7"/>
    <s v="000000100000015723"/>
    <x v="2"/>
    <n v="300"/>
    <n v="15"/>
    <n v="17250"/>
    <n v="21000"/>
    <n v="5154000"/>
    <n v="5175000"/>
    <s v="LT  103  KN"/>
    <s v="TADONVOKENG  MARTIN"/>
    <s v="678347038"/>
    <s v="SALES TO CENTRALE MODERNE"/>
    <x v="0"/>
    <x v="0"/>
    <x v="0"/>
    <x v="20"/>
    <x v="0"/>
    <x v="0"/>
  </r>
  <r>
    <x v="3"/>
    <x v="3"/>
    <x v="20"/>
    <s v="1380058518"/>
    <s v="9490040407"/>
    <s v="2380085716"/>
    <s v="8380141316"/>
    <n v="1033399"/>
    <x v="38"/>
    <s v="000000100000015723"/>
    <x v="2"/>
    <n v="600"/>
    <n v="30"/>
    <n v="18700"/>
    <n v="0"/>
    <n v="11220000"/>
    <n v="11220000"/>
    <s v="LTTR 059 AO"/>
    <s v="MR YACOUBOU ISMAEL"/>
    <s v="653290512"/>
    <s v=""/>
    <x v="0"/>
    <x v="0"/>
    <x v="0"/>
    <x v="20"/>
    <x v="0"/>
    <x v="0"/>
  </r>
  <r>
    <x v="2"/>
    <x v="2"/>
    <x v="20"/>
    <s v="1380058503"/>
    <s v="9490040410"/>
    <s v="2380085693"/>
    <s v="8380141320"/>
    <n v="1062481"/>
    <x v="6"/>
    <s v="000000100000019446"/>
    <x v="7"/>
    <n v="600"/>
    <n v="30"/>
    <n v="16500"/>
    <n v="42000"/>
    <n v="9858000"/>
    <n v="9900000"/>
    <s v="LTTR 122 AO"/>
    <s v="MR IDRISSOU ABDOURAHMANOU"/>
    <s v="656229038"/>
    <s v=""/>
    <x v="0"/>
    <x v="1"/>
    <x v="1"/>
    <x v="20"/>
    <x v="0"/>
    <x v="0"/>
  </r>
  <r>
    <x v="2"/>
    <x v="2"/>
    <x v="20"/>
    <s v="1380058458"/>
    <s v="9490040408"/>
    <s v="2380085624"/>
    <s v="8380141322"/>
    <n v="1067392"/>
    <x v="2"/>
    <s v="000000100000015724"/>
    <x v="1"/>
    <n v="620"/>
    <n v="31"/>
    <n v="17000"/>
    <n v="43400"/>
    <n v="10496600"/>
    <n v="10540000"/>
    <s v="LTTR 501 AU"/>
    <s v="MR MOHAMADOU SANI"/>
    <s v="699665221"/>
    <s v="SALES TO HAMODA"/>
    <x v="0"/>
    <x v="0"/>
    <x v="0"/>
    <x v="20"/>
    <x v="0"/>
    <x v="0"/>
  </r>
  <r>
    <x v="3"/>
    <x v="3"/>
    <x v="20"/>
    <s v="1380058519"/>
    <s v="9490040411"/>
    <s v="2380085717"/>
    <s v="8380141335"/>
    <n v="1033809"/>
    <x v="31"/>
    <s v="000000100000015723"/>
    <x v="2"/>
    <n v="600"/>
    <n v="30"/>
    <n v="18700"/>
    <n v="0"/>
    <n v="11220000"/>
    <n v="11220000"/>
    <s v="CETR 100 AD"/>
    <s v="MR MALI URBAIN GUILLAUME"/>
    <s v="691651123"/>
    <s v=""/>
    <x v="0"/>
    <x v="0"/>
    <x v="0"/>
    <x v="20"/>
    <x v="0"/>
    <x v="0"/>
  </r>
  <r>
    <x v="0"/>
    <x v="0"/>
    <x v="21"/>
    <s v="1380058182"/>
    <s v="9490040422"/>
    <s v="2380085122"/>
    <s v="8380140900"/>
    <n v="1026455"/>
    <x v="34"/>
    <s v="000000100000015737"/>
    <x v="0"/>
    <n v="450"/>
    <n v="18"/>
    <n v="2000"/>
    <n v="17647"/>
    <n v="882353"/>
    <n v="900000"/>
    <s v="LT  TR 511  AE"/>
    <s v="YAYA SOULEYMANOU"/>
    <s v="674981548"/>
    <s v="1400005624"/>
    <x v="0"/>
    <x v="0"/>
    <x v="0"/>
    <x v="21"/>
    <x v="0"/>
    <x v="0"/>
  </r>
  <r>
    <x v="0"/>
    <x v="0"/>
    <x v="21"/>
    <s v="1380058335"/>
    <s v="9490040423"/>
    <s v="2380085388"/>
    <s v="8380140900"/>
    <n v="1026455"/>
    <x v="34"/>
    <s v="000000100000015737"/>
    <x v="0"/>
    <n v="250"/>
    <n v="10"/>
    <n v="2000"/>
    <n v="9804"/>
    <n v="490196"/>
    <n v="500000"/>
    <s v="LT  TR 511  AE"/>
    <s v="YAYA SOULEYMANOU"/>
    <s v="674981548"/>
    <s v="1400005814"/>
    <x v="0"/>
    <x v="0"/>
    <x v="0"/>
    <x v="21"/>
    <x v="0"/>
    <x v="0"/>
  </r>
  <r>
    <x v="6"/>
    <x v="2"/>
    <x v="21"/>
    <s v="1380058363"/>
    <s v="9490040441"/>
    <s v="2380085437"/>
    <s v="8380140908"/>
    <n v="1062482"/>
    <x v="14"/>
    <s v="000000100000015724"/>
    <x v="1"/>
    <n v="31"/>
    <n v="1.55"/>
    <n v="18500"/>
    <n v="2170"/>
    <n v="571330"/>
    <n v="573500"/>
    <s v="LTTR 372 AT"/>
    <s v="MR NYOM KWEDI JEROME"/>
    <s v="690031908"/>
    <s v=""/>
    <x v="0"/>
    <x v="0"/>
    <x v="0"/>
    <x v="21"/>
    <x v="0"/>
    <x v="0"/>
  </r>
  <r>
    <x v="6"/>
    <x v="2"/>
    <x v="21"/>
    <s v="1380058363"/>
    <s v="9490040441"/>
    <s v="2380085437"/>
    <s v="8380140908"/>
    <n v="1062482"/>
    <x v="14"/>
    <s v="000000100000015723"/>
    <x v="2"/>
    <n v="609"/>
    <n v="30.45"/>
    <n v="18000"/>
    <n v="42630"/>
    <n v="10919370"/>
    <n v="10962000"/>
    <s v="LTTR 372 AT"/>
    <s v="MR NYOM KWEDI JEROME"/>
    <s v="690031908"/>
    <s v=""/>
    <x v="0"/>
    <x v="0"/>
    <x v="0"/>
    <x v="21"/>
    <x v="0"/>
    <x v="0"/>
  </r>
  <r>
    <x v="5"/>
    <x v="3"/>
    <x v="21"/>
    <s v="1380058082"/>
    <s v="9490040426"/>
    <s v="2380084909"/>
    <s v="8380140920"/>
    <n v="1062483"/>
    <x v="7"/>
    <s v="000000100000015737"/>
    <x v="0"/>
    <n v="575"/>
    <n v="23"/>
    <n v="2000"/>
    <n v="22549"/>
    <n v="1127451"/>
    <n v="1150000"/>
    <s v="LT 974  JD"/>
    <s v="TOUOYEM  PAFELE  BERTRAND"/>
    <s v="675792646"/>
    <s v=""/>
    <x v="0"/>
    <x v="0"/>
    <x v="0"/>
    <x v="21"/>
    <x v="0"/>
    <x v="0"/>
  </r>
  <r>
    <x v="0"/>
    <x v="0"/>
    <x v="21"/>
    <s v="1380058398"/>
    <s v="9490040436"/>
    <s v="2380085503"/>
    <s v="8380140971"/>
    <n v="1099842"/>
    <x v="87"/>
    <s v="000000100000015737"/>
    <x v="0"/>
    <n v="100"/>
    <n v="4"/>
    <n v="2000"/>
    <n v="3922"/>
    <n v="196078"/>
    <n v="200000"/>
    <s v="LT 374  IX"/>
    <s v="MR.DJIEFOUET YVES"/>
    <s v="673219870"/>
    <s v="1400005892"/>
    <x v="0"/>
    <x v="0"/>
    <x v="0"/>
    <x v="21"/>
    <x v="0"/>
    <x v="0"/>
  </r>
  <r>
    <x v="0"/>
    <x v="0"/>
    <x v="21"/>
    <s v="1380058173"/>
    <s v="9490040437"/>
    <s v="2380085109"/>
    <s v="8380140971"/>
    <n v="1099842"/>
    <x v="87"/>
    <s v="000000100000015737"/>
    <x v="0"/>
    <n v="50"/>
    <n v="2"/>
    <n v="2000"/>
    <n v="1961"/>
    <n v="98039"/>
    <n v="100000"/>
    <s v="LT 374  IX"/>
    <s v="MR.DJIEFOUET YVES"/>
    <s v="673219870"/>
    <s v="1400005581"/>
    <x v="0"/>
    <x v="0"/>
    <x v="0"/>
    <x v="21"/>
    <x v="0"/>
    <x v="0"/>
  </r>
  <r>
    <x v="2"/>
    <x v="2"/>
    <x v="21"/>
    <s v="1380058445"/>
    <s v="9490040431"/>
    <s v="2380085604"/>
    <s v="8380141104"/>
    <n v="1062481"/>
    <x v="6"/>
    <s v="000000100000015737"/>
    <x v="0"/>
    <n v="575"/>
    <n v="23"/>
    <n v="2000"/>
    <n v="22549"/>
    <n v="1127451"/>
    <n v="1150000"/>
    <s v="LT 617  JI"/>
    <s v="SONWA  ROSTANT"/>
    <s v="674040027"/>
    <s v="1400005946/5994"/>
    <x v="0"/>
    <x v="0"/>
    <x v="0"/>
    <x v="21"/>
    <x v="0"/>
    <x v="0"/>
  </r>
  <r>
    <x v="3"/>
    <x v="3"/>
    <x v="21"/>
    <s v="1380058436"/>
    <s v="9490040432"/>
    <s v="2380085587"/>
    <s v="8380141179"/>
    <n v="1042434"/>
    <x v="65"/>
    <s v="000000100000015737"/>
    <x v="0"/>
    <n v="525"/>
    <n v="21"/>
    <n v="2000"/>
    <n v="20588"/>
    <n v="1029412"/>
    <n v="1050000"/>
    <s v="NW  613  AB"/>
    <s v="PONGA KUETE YANNICK"/>
    <s v="670523632"/>
    <s v="1400005936/5933"/>
    <x v="0"/>
    <x v="0"/>
    <x v="0"/>
    <x v="21"/>
    <x v="0"/>
    <x v="0"/>
  </r>
  <r>
    <x v="5"/>
    <x v="3"/>
    <x v="21"/>
    <s v="1380058477"/>
    <s v="9490040445"/>
    <s v="2380085652"/>
    <s v="8380141207"/>
    <n v="1062483"/>
    <x v="7"/>
    <s v="000000100000015723"/>
    <x v="2"/>
    <n v="600"/>
    <n v="30"/>
    <n v="17750"/>
    <n v="42000"/>
    <n v="10608000"/>
    <n v="10650000"/>
    <s v="LTTR 750 AD"/>
    <s v="MR MOUMI RAYA THOMAS"/>
    <s v="677792628"/>
    <s v="SALES TO CENTRALE MODERN"/>
    <x v="0"/>
    <x v="0"/>
    <x v="0"/>
    <x v="21"/>
    <x v="0"/>
    <x v="0"/>
  </r>
  <r>
    <x v="5"/>
    <x v="3"/>
    <x v="21"/>
    <s v="1380058082"/>
    <s v="9490040453"/>
    <s v="2380084909"/>
    <s v="8380141254"/>
    <n v="1062483"/>
    <x v="7"/>
    <s v="000000100000015737"/>
    <x v="0"/>
    <n v="550"/>
    <n v="22"/>
    <n v="2000"/>
    <n v="21569"/>
    <n v="1078431"/>
    <n v="1100000"/>
    <s v="LT 534 HR"/>
    <s v="MR FOLEPE CARLOS"/>
    <s v="677766341"/>
    <s v=""/>
    <x v="0"/>
    <x v="0"/>
    <x v="0"/>
    <x v="21"/>
    <x v="0"/>
    <x v="0"/>
  </r>
  <r>
    <x v="1"/>
    <x v="1"/>
    <x v="21"/>
    <s v="1380058491"/>
    <s v="9490040425"/>
    <s v="2380085668"/>
    <s v="8380141256"/>
    <n v="1035736"/>
    <x v="20"/>
    <s v="000000500000000009"/>
    <x v="6"/>
    <n v="8"/>
    <n v="8"/>
    <n v="10000"/>
    <n v="0"/>
    <n v="0"/>
    <n v="0"/>
    <s v="LT  097  EU"/>
    <s v="PAGUI  APPOLONAIRE"/>
    <s v="677173976"/>
    <s v="SALES TO GIC ASEVAL"/>
    <x v="1"/>
    <x v="0"/>
    <x v="0"/>
    <x v="21"/>
    <x v="0"/>
    <x v="0"/>
  </r>
  <r>
    <x v="4"/>
    <x v="4"/>
    <x v="21"/>
    <s v="1380058510"/>
    <s v="9490040439"/>
    <s v="2380085706"/>
    <s v="8380141289"/>
    <n v="1095709"/>
    <x v="28"/>
    <s v="000000100000015723"/>
    <x v="2"/>
    <n v="250"/>
    <n v="12.5"/>
    <n v="18300"/>
    <n v="17500"/>
    <n v="4557500"/>
    <n v="4575000"/>
    <s v="SW 7881 F"/>
    <s v="MR.FUNJUH ROGER NGHAH"/>
    <s v=""/>
    <s v="1095709"/>
    <x v="0"/>
    <x v="0"/>
    <x v="0"/>
    <x v="21"/>
    <x v="0"/>
    <x v="0"/>
  </r>
  <r>
    <x v="4"/>
    <x v="4"/>
    <x v="21"/>
    <s v="1380058510"/>
    <s v="9490040439"/>
    <s v="2380085706"/>
    <s v="8380141289"/>
    <n v="1095709"/>
    <x v="28"/>
    <s v="000000100000015724"/>
    <x v="1"/>
    <n v="100"/>
    <n v="5"/>
    <n v="19000"/>
    <n v="7000"/>
    <n v="1893000"/>
    <n v="1900000"/>
    <s v="SW 7881 F"/>
    <s v="MR.FUNJUH ROGER NGHAH"/>
    <s v=""/>
    <s v="1095709"/>
    <x v="0"/>
    <x v="0"/>
    <x v="0"/>
    <x v="21"/>
    <x v="0"/>
    <x v="0"/>
  </r>
  <r>
    <x v="0"/>
    <x v="0"/>
    <x v="21"/>
    <s v="1380058511"/>
    <s v="9490040427"/>
    <s v="2380085707"/>
    <s v="8380141292"/>
    <n v="1050682"/>
    <x v="17"/>
    <s v="000000100000015723"/>
    <x v="2"/>
    <n v="460"/>
    <n v="23"/>
    <n v="18300"/>
    <n v="0"/>
    <n v="8418000"/>
    <n v="8418000"/>
    <s v="NW 514 AC"/>
    <s v="GOUALEM  ARNAUD"/>
    <s v="682775906"/>
    <s v="1050682"/>
    <x v="0"/>
    <x v="0"/>
    <x v="0"/>
    <x v="21"/>
    <x v="0"/>
    <x v="0"/>
  </r>
  <r>
    <x v="1"/>
    <x v="1"/>
    <x v="21"/>
    <s v="1380058508"/>
    <s v="9490040429"/>
    <s v="2380085704"/>
    <s v="8380141294"/>
    <n v="1099132"/>
    <x v="22"/>
    <s v="000000100000015723"/>
    <x v="2"/>
    <n v="150"/>
    <n v="7.5"/>
    <n v="18300"/>
    <n v="10500"/>
    <n v="2734500"/>
    <n v="2745000"/>
    <s v="LT  201  IK"/>
    <s v="KOUEKAM  HERVE  CARLOSSE"/>
    <s v="670848460"/>
    <s v=""/>
    <x v="0"/>
    <x v="0"/>
    <x v="0"/>
    <x v="21"/>
    <x v="0"/>
    <x v="0"/>
  </r>
  <r>
    <x v="0"/>
    <x v="0"/>
    <x v="21"/>
    <s v="1380058513"/>
    <s v="7004700742"/>
    <s v="2380085709"/>
    <s v="8380141298"/>
    <n v="1026474"/>
    <x v="0"/>
    <s v="000000100000015721"/>
    <x v="3"/>
    <n v="-50"/>
    <n v="-2.5"/>
    <n v="-18500"/>
    <n v="-3500"/>
    <n v="-921500"/>
    <n v="-925000"/>
    <s v="LT TR 087  AO"/>
    <s v="TADOUM  BLAISE"/>
    <s v="696249696"/>
    <s v="1026474"/>
    <x v="0"/>
    <x v="1"/>
    <x v="0"/>
    <x v="21"/>
    <x v="0"/>
    <x v="0"/>
  </r>
  <r>
    <x v="0"/>
    <x v="0"/>
    <x v="21"/>
    <s v="1380058513"/>
    <s v="7004700742"/>
    <s v="2380085709"/>
    <s v="8380141298"/>
    <n v="1026474"/>
    <x v="0"/>
    <s v="000000100000016952"/>
    <x v="4"/>
    <n v="-100"/>
    <n v="-2.5"/>
    <n v="-9250"/>
    <n v="-3500"/>
    <n v="-921500"/>
    <n v="-925000"/>
    <s v="LT TR 087  AO"/>
    <s v="TADOUM  BLAISE"/>
    <s v="696249696"/>
    <s v="1026474"/>
    <x v="0"/>
    <x v="1"/>
    <x v="0"/>
    <x v="21"/>
    <x v="0"/>
    <x v="0"/>
  </r>
  <r>
    <x v="0"/>
    <x v="0"/>
    <x v="21"/>
    <s v="1380058513"/>
    <s v="7004700742"/>
    <s v="2380085709"/>
    <s v="8380141298"/>
    <n v="1026474"/>
    <x v="0"/>
    <s v="000000100000015723"/>
    <x v="2"/>
    <n v="-460"/>
    <n v="-23"/>
    <n v="-18300"/>
    <n v="-32200"/>
    <n v="-8385800"/>
    <n v="-8418000"/>
    <s v="LT TR 087  AO"/>
    <s v="TADOUM  BLAISE"/>
    <s v="696249696"/>
    <s v="1026474"/>
    <x v="0"/>
    <x v="0"/>
    <x v="0"/>
    <x v="21"/>
    <x v="0"/>
    <x v="0"/>
  </r>
  <r>
    <x v="0"/>
    <x v="0"/>
    <x v="21"/>
    <s v="1380058513"/>
    <s v="9490040419"/>
    <s v="2380085709"/>
    <s v="8380141298"/>
    <n v="1026474"/>
    <x v="0"/>
    <s v="000000100000015721"/>
    <x v="3"/>
    <n v="50"/>
    <n v="2.5"/>
    <n v="18500"/>
    <n v="3500"/>
    <n v="921500"/>
    <n v="925000"/>
    <s v="LT TR 087  AO"/>
    <s v="TADOUM  BLAISE"/>
    <s v="696249696"/>
    <s v="1026474"/>
    <x v="0"/>
    <x v="1"/>
    <x v="0"/>
    <x v="21"/>
    <x v="0"/>
    <x v="0"/>
  </r>
  <r>
    <x v="0"/>
    <x v="0"/>
    <x v="21"/>
    <s v="1380058513"/>
    <s v="9490040419"/>
    <s v="2380085709"/>
    <s v="8380141298"/>
    <n v="1026474"/>
    <x v="0"/>
    <s v="000000100000016952"/>
    <x v="4"/>
    <n v="100"/>
    <n v="2.5"/>
    <n v="9250"/>
    <n v="3500"/>
    <n v="921500"/>
    <n v="925000"/>
    <s v="LT TR 087  AO"/>
    <s v="TADOUM  BLAISE"/>
    <s v="696249696"/>
    <s v="1026474"/>
    <x v="0"/>
    <x v="1"/>
    <x v="0"/>
    <x v="21"/>
    <x v="0"/>
    <x v="0"/>
  </r>
  <r>
    <x v="0"/>
    <x v="0"/>
    <x v="21"/>
    <s v="1380058513"/>
    <s v="9490040419"/>
    <s v="2380085709"/>
    <s v="8380141298"/>
    <n v="1026474"/>
    <x v="0"/>
    <s v="000000100000015723"/>
    <x v="2"/>
    <n v="460"/>
    <n v="23"/>
    <n v="18300"/>
    <n v="32200"/>
    <n v="8385800"/>
    <n v="8418000"/>
    <s v="LT TR 087  AO"/>
    <s v="TADOUM  BLAISE"/>
    <s v="696249696"/>
    <s v="1026474"/>
    <x v="0"/>
    <x v="0"/>
    <x v="0"/>
    <x v="21"/>
    <x v="0"/>
    <x v="0"/>
  </r>
  <r>
    <x v="0"/>
    <x v="0"/>
    <x v="21"/>
    <s v="1380058513"/>
    <s v="9490040424"/>
    <s v="2380085709"/>
    <s v="8380141298"/>
    <n v="1026474"/>
    <x v="0"/>
    <s v="000000100000015721"/>
    <x v="3"/>
    <n v="50"/>
    <n v="2.5"/>
    <n v="18500"/>
    <n v="3500"/>
    <n v="921500"/>
    <n v="925000"/>
    <s v="LT TR 087  AO"/>
    <s v="TADOUM  BLAISE"/>
    <s v="696249696"/>
    <s v="1026474"/>
    <x v="0"/>
    <x v="1"/>
    <x v="0"/>
    <x v="21"/>
    <x v="0"/>
    <x v="0"/>
  </r>
  <r>
    <x v="0"/>
    <x v="0"/>
    <x v="21"/>
    <s v="1380058513"/>
    <s v="9490040424"/>
    <s v="2380085709"/>
    <s v="8380141298"/>
    <n v="1026474"/>
    <x v="0"/>
    <s v="000000100000016952"/>
    <x v="4"/>
    <n v="100"/>
    <n v="2.5"/>
    <n v="9250"/>
    <n v="3500"/>
    <n v="921500"/>
    <n v="925000"/>
    <s v="LT TR 087  AO"/>
    <s v="TADOUM  BLAISE"/>
    <s v="696249696"/>
    <s v="1026474"/>
    <x v="0"/>
    <x v="1"/>
    <x v="0"/>
    <x v="21"/>
    <x v="0"/>
    <x v="0"/>
  </r>
  <r>
    <x v="0"/>
    <x v="0"/>
    <x v="21"/>
    <s v="1380058513"/>
    <s v="9490040424"/>
    <s v="2380085709"/>
    <s v="8380141298"/>
    <n v="1026474"/>
    <x v="0"/>
    <s v="000000100000015723"/>
    <x v="2"/>
    <n v="460"/>
    <n v="23"/>
    <n v="18300"/>
    <n v="32200"/>
    <n v="8385800"/>
    <n v="8418000"/>
    <s v="LT TR 087  AO"/>
    <s v="TADOUM  BLAISE"/>
    <s v="696249696"/>
    <s v="1026474"/>
    <x v="0"/>
    <x v="0"/>
    <x v="0"/>
    <x v="21"/>
    <x v="0"/>
    <x v="0"/>
  </r>
  <r>
    <x v="5"/>
    <x v="3"/>
    <x v="21"/>
    <s v="1380058494"/>
    <s v="9490040421"/>
    <s v="2380085672"/>
    <s v="8380141310"/>
    <n v="1062483"/>
    <x v="7"/>
    <s v="000000100000015723"/>
    <x v="2"/>
    <n v="2"/>
    <n v="0.1"/>
    <n v="17250"/>
    <n v="140"/>
    <n v="34360"/>
    <n v="34500"/>
    <s v="LT  197  HV"/>
    <s v="DEUYI  KAMGANG"/>
    <s v="677904649"/>
    <s v="SALES TO CENTRALE MODERNE"/>
    <x v="0"/>
    <x v="0"/>
    <x v="0"/>
    <x v="21"/>
    <x v="0"/>
    <x v="0"/>
  </r>
  <r>
    <x v="5"/>
    <x v="3"/>
    <x v="21"/>
    <s v="1380058494"/>
    <s v="9490040421"/>
    <s v="2380085672"/>
    <s v="8380141310"/>
    <n v="1062483"/>
    <x v="7"/>
    <s v="000000100000015723"/>
    <x v="2"/>
    <n v="1"/>
    <n v="0.05"/>
    <n v="17250"/>
    <n v="70"/>
    <n v="17180"/>
    <n v="17250"/>
    <s v="LT  197  HV"/>
    <s v="DEUYI  KAMGANG"/>
    <s v="677904649"/>
    <s v="SALES TO CENTRALE MODERNE"/>
    <x v="0"/>
    <x v="0"/>
    <x v="0"/>
    <x v="21"/>
    <x v="0"/>
    <x v="0"/>
  </r>
  <r>
    <x v="5"/>
    <x v="3"/>
    <x v="21"/>
    <s v="1380058494"/>
    <s v="9490040421"/>
    <s v="2380085672"/>
    <s v="8380141310"/>
    <n v="1062483"/>
    <x v="7"/>
    <s v="000000100000015723"/>
    <x v="2"/>
    <n v="148"/>
    <n v="7.4"/>
    <n v="17250"/>
    <n v="10360"/>
    <n v="2542640"/>
    <n v="2553000"/>
    <s v="LT  197  HV"/>
    <s v="DEUYI  KAMGANG"/>
    <s v="677904649"/>
    <s v="SALES TO CENTRALE MODERNE"/>
    <x v="0"/>
    <x v="0"/>
    <x v="0"/>
    <x v="21"/>
    <x v="0"/>
    <x v="0"/>
  </r>
  <r>
    <x v="5"/>
    <x v="3"/>
    <x v="21"/>
    <s v="1380058494"/>
    <s v="9490040421"/>
    <s v="2380085672"/>
    <s v="8380141310"/>
    <n v="1062483"/>
    <x v="7"/>
    <s v="000000100000015723"/>
    <x v="2"/>
    <n v="49"/>
    <n v="2.4500000000000002"/>
    <n v="17250"/>
    <n v="3430"/>
    <n v="841820"/>
    <n v="845250"/>
    <s v="LT  197  HV"/>
    <s v="DEUYI  KAMGANG"/>
    <s v="677904649"/>
    <s v="SALES TO CENTRALE MODERNE"/>
    <x v="0"/>
    <x v="0"/>
    <x v="0"/>
    <x v="21"/>
    <x v="0"/>
    <x v="0"/>
  </r>
  <r>
    <x v="5"/>
    <x v="3"/>
    <x v="21"/>
    <s v="1380058494"/>
    <s v="9490040428"/>
    <s v="2380085672"/>
    <s v="8380141311"/>
    <n v="1062483"/>
    <x v="7"/>
    <s v="000000100000015723"/>
    <x v="2"/>
    <n v="200"/>
    <n v="10"/>
    <n v="17250"/>
    <n v="14000"/>
    <n v="3436000"/>
    <n v="3450000"/>
    <s v="LT  201  IK"/>
    <s v="KOUEKAM  HERVE CARLOSSE"/>
    <s v="670848460"/>
    <s v="SALES TO CENTRALE MODERNE"/>
    <x v="0"/>
    <x v="0"/>
    <x v="0"/>
    <x v="21"/>
    <x v="0"/>
    <x v="0"/>
  </r>
  <r>
    <x v="2"/>
    <x v="2"/>
    <x v="21"/>
    <s v="1380058503"/>
    <s v="9490040420"/>
    <s v="2380085693"/>
    <s v="8380141319"/>
    <n v="1062481"/>
    <x v="6"/>
    <s v="000000100000019446"/>
    <x v="7"/>
    <n v="600"/>
    <n v="30"/>
    <n v="16500"/>
    <n v="42000"/>
    <n v="9858000"/>
    <n v="9900000"/>
    <s v="LT  TR 510  AT"/>
    <s v="YOUSOUFA  MOHADOU"/>
    <s v="690592206"/>
    <s v=""/>
    <x v="0"/>
    <x v="1"/>
    <x v="1"/>
    <x v="21"/>
    <x v="0"/>
    <x v="0"/>
  </r>
  <r>
    <x v="0"/>
    <x v="0"/>
    <x v="21"/>
    <s v="1380058520"/>
    <s v="9490040418"/>
    <s v="2380085718"/>
    <s v="8380141334"/>
    <n v="1095733"/>
    <x v="23"/>
    <s v="000000100000015721"/>
    <x v="3"/>
    <n v="20"/>
    <n v="1"/>
    <n v="18500"/>
    <n v="1400"/>
    <n v="368600"/>
    <n v="370000"/>
    <s v="CE 535 GR"/>
    <s v="momene noel"/>
    <s v="678786129"/>
    <s v="1095733"/>
    <x v="0"/>
    <x v="1"/>
    <x v="0"/>
    <x v="21"/>
    <x v="0"/>
    <x v="0"/>
  </r>
  <r>
    <x v="0"/>
    <x v="0"/>
    <x v="21"/>
    <s v="1380058520"/>
    <s v="9490040418"/>
    <s v="2380085718"/>
    <s v="8380141334"/>
    <n v="1095733"/>
    <x v="23"/>
    <s v="000000100000015723"/>
    <x v="2"/>
    <n v="329"/>
    <n v="16.45"/>
    <n v="18300"/>
    <n v="23030"/>
    <n v="5997670"/>
    <n v="6020700"/>
    <s v="CE 535 GR"/>
    <s v="momene noel"/>
    <s v="678786129"/>
    <s v="1095733"/>
    <x v="0"/>
    <x v="0"/>
    <x v="0"/>
    <x v="21"/>
    <x v="0"/>
    <x v="0"/>
  </r>
  <r>
    <x v="7"/>
    <x v="5"/>
    <x v="21"/>
    <s v="1380058521"/>
    <s v="9490040443"/>
    <s v="2380085719"/>
    <s v="8380141336"/>
    <n v="1026481"/>
    <x v="15"/>
    <s v="000000100000015724"/>
    <x v="1"/>
    <n v="300"/>
    <n v="15"/>
    <n v="18500"/>
    <n v="21000"/>
    <n v="5529000"/>
    <n v="5550000"/>
    <s v="ADTR 126 AC"/>
    <s v="MR AHMADOU FIDAYTOU"/>
    <s v="656405649"/>
    <s v=""/>
    <x v="0"/>
    <x v="0"/>
    <x v="0"/>
    <x v="21"/>
    <x v="0"/>
    <x v="0"/>
  </r>
  <r>
    <x v="7"/>
    <x v="5"/>
    <x v="21"/>
    <s v="1380058521"/>
    <s v="9490040443"/>
    <s v="2380085719"/>
    <s v="8380141336"/>
    <n v="1026481"/>
    <x v="15"/>
    <s v="000000100000015723"/>
    <x v="2"/>
    <n v="340"/>
    <n v="17"/>
    <n v="17750"/>
    <n v="23800"/>
    <n v="6011200"/>
    <n v="6035000"/>
    <s v="ADTR 126 AC"/>
    <s v="MR AHMADOU FIDAYTOU"/>
    <s v="656405649"/>
    <s v=""/>
    <x v="0"/>
    <x v="0"/>
    <x v="0"/>
    <x v="21"/>
    <x v="0"/>
    <x v="0"/>
  </r>
  <r>
    <x v="3"/>
    <x v="3"/>
    <x v="21"/>
    <s v="1380058291"/>
    <s v="9490040413"/>
    <s v="2380085313"/>
    <s v="8380141341"/>
    <n v="1030029"/>
    <x v="68"/>
    <s v="000000100000015723"/>
    <x v="2"/>
    <n v="53"/>
    <n v="2.65"/>
    <n v="18700"/>
    <n v="3710"/>
    <n v="987390"/>
    <n v="991100"/>
    <s v="LT 964 FA"/>
    <s v="TIMBA G"/>
    <s v="698006634"/>
    <s v="SALES TO CIBOVI"/>
    <x v="2"/>
    <x v="0"/>
    <x v="0"/>
    <x v="21"/>
    <x v="0"/>
    <x v="0"/>
  </r>
  <r>
    <x v="1"/>
    <x v="1"/>
    <x v="21"/>
    <s v="1380058523"/>
    <s v="9490040430"/>
    <s v="2380085722"/>
    <s v="8380141342"/>
    <n v="1075994"/>
    <x v="1"/>
    <s v="000000100000015723"/>
    <x v="2"/>
    <n v="460"/>
    <n v="23"/>
    <n v="18300"/>
    <n v="32200"/>
    <n v="8385800"/>
    <n v="8418000"/>
    <s v="LT  710  KM"/>
    <s v="MOUAFO  DADJO  SEVERIN"/>
    <s v="670866434"/>
    <s v=""/>
    <x v="0"/>
    <x v="0"/>
    <x v="0"/>
    <x v="21"/>
    <x v="0"/>
    <x v="0"/>
  </r>
  <r>
    <x v="2"/>
    <x v="2"/>
    <x v="21"/>
    <s v="1380058503"/>
    <s v="9490040442"/>
    <s v="2380085693"/>
    <s v="8380141344"/>
    <n v="1062481"/>
    <x v="6"/>
    <s v="000000100000019446"/>
    <x v="7"/>
    <n v="600"/>
    <n v="30"/>
    <n v="16500"/>
    <n v="42000"/>
    <n v="9858000"/>
    <n v="9900000"/>
    <s v="LTTR 873 AT"/>
    <s v="MR BASSIROU ATIKOU"/>
    <s v="698264685"/>
    <s v=""/>
    <x v="0"/>
    <x v="1"/>
    <x v="1"/>
    <x v="21"/>
    <x v="0"/>
    <x v="0"/>
  </r>
  <r>
    <x v="2"/>
    <x v="2"/>
    <x v="21"/>
    <s v="1380058503"/>
    <s v="9490040440"/>
    <s v="2380085693"/>
    <s v="8380141345"/>
    <n v="1062481"/>
    <x v="6"/>
    <s v="000000100000019446"/>
    <x v="7"/>
    <n v="640"/>
    <n v="32"/>
    <n v="16500"/>
    <n v="44800"/>
    <n v="10515200"/>
    <n v="10560000"/>
    <s v="ADTR 276 AC"/>
    <s v="MR.ABDOUL HAKIM"/>
    <s v=""/>
    <s v=""/>
    <x v="0"/>
    <x v="1"/>
    <x v="1"/>
    <x v="21"/>
    <x v="0"/>
    <x v="0"/>
  </r>
  <r>
    <x v="1"/>
    <x v="1"/>
    <x v="21"/>
    <s v="1380058536"/>
    <s v="9490040433"/>
    <s v="2380085745"/>
    <s v="8380141351"/>
    <n v="1028475"/>
    <x v="25"/>
    <s v="000000100000015723"/>
    <x v="2"/>
    <n v="65"/>
    <n v="3.25"/>
    <n v="18300"/>
    <n v="4550"/>
    <n v="1184950"/>
    <n v="1189500"/>
    <s v="LT  605  JS"/>
    <s v="FOTEU  ZEFACK  BERTRAND"/>
    <s v="678899123"/>
    <s v="SALES TO STE BONNE COURSE"/>
    <x v="0"/>
    <x v="0"/>
    <x v="0"/>
    <x v="21"/>
    <x v="0"/>
    <x v="0"/>
  </r>
  <r>
    <x v="1"/>
    <x v="1"/>
    <x v="21"/>
    <s v="1380058536"/>
    <s v="9490040433"/>
    <s v="2380085745"/>
    <s v="8380141351"/>
    <n v="1028475"/>
    <x v="25"/>
    <s v="000000100000015724"/>
    <x v="1"/>
    <n v="200"/>
    <n v="10"/>
    <n v="19000"/>
    <n v="14000"/>
    <n v="3786000"/>
    <n v="3800000"/>
    <s v="LT  605  JS"/>
    <s v="FOTEU  ZEFACK  BERTRAND"/>
    <s v="678899123"/>
    <s v="SALES TO STE BONNE COURSE"/>
    <x v="0"/>
    <x v="0"/>
    <x v="0"/>
    <x v="21"/>
    <x v="0"/>
    <x v="0"/>
  </r>
  <r>
    <x v="0"/>
    <x v="0"/>
    <x v="21"/>
    <s v="1380058537"/>
    <s v="9490040434"/>
    <s v="2380085746"/>
    <s v="8380141352"/>
    <n v="1067076"/>
    <x v="59"/>
    <s v="000000100000015723"/>
    <x v="2"/>
    <n v="460"/>
    <n v="23"/>
    <n v="18300"/>
    <n v="32200"/>
    <n v="8385800"/>
    <n v="8418000"/>
    <s v="LT  376  KB"/>
    <s v="ZANGUE  SIMPLICE"/>
    <s v="681983824"/>
    <s v="1067076"/>
    <x v="0"/>
    <x v="0"/>
    <x v="0"/>
    <x v="21"/>
    <x v="0"/>
    <x v="0"/>
  </r>
  <r>
    <x v="4"/>
    <x v="4"/>
    <x v="21"/>
    <s v="1380058535"/>
    <s v="9490040435"/>
    <s v="2380085744"/>
    <s v="8380141357"/>
    <n v="1037061"/>
    <x v="5"/>
    <s v="000000100000015721"/>
    <x v="3"/>
    <n v="20"/>
    <n v="1"/>
    <n v="17900"/>
    <n v="0"/>
    <n v="358000"/>
    <n v="358000"/>
    <s v="LT  948 IZ"/>
    <s v="NGANDO  GABEL"/>
    <s v="678798042"/>
    <s v="SALES TO YIMAFOUO"/>
    <x v="0"/>
    <x v="1"/>
    <x v="0"/>
    <x v="21"/>
    <x v="0"/>
    <x v="0"/>
  </r>
  <r>
    <x v="4"/>
    <x v="4"/>
    <x v="21"/>
    <s v="1380058535"/>
    <s v="9490040435"/>
    <s v="2380085744"/>
    <s v="8380141357"/>
    <n v="1037061"/>
    <x v="5"/>
    <s v="000000100000016952"/>
    <x v="4"/>
    <n v="30"/>
    <n v="0.75"/>
    <n v="8950"/>
    <n v="0"/>
    <n v="268500"/>
    <n v="268500"/>
    <s v="LT  948 IZ"/>
    <s v="NGANDO  GABEL"/>
    <s v="678798042"/>
    <s v="SALES TO YIMAFOUO"/>
    <x v="0"/>
    <x v="1"/>
    <x v="0"/>
    <x v="21"/>
    <x v="0"/>
    <x v="0"/>
  </r>
  <r>
    <x v="4"/>
    <x v="4"/>
    <x v="21"/>
    <s v="1380058535"/>
    <s v="9490040435"/>
    <s v="2380085744"/>
    <s v="8380141357"/>
    <n v="1037061"/>
    <x v="5"/>
    <s v="000000100000016408"/>
    <x v="5"/>
    <n v="70"/>
    <n v="0.35"/>
    <n v="1840"/>
    <n v="0"/>
    <n v="128800"/>
    <n v="128800"/>
    <s v="LT  948 IZ"/>
    <s v="NGANDO  GABEL"/>
    <s v="678798042"/>
    <s v="SALES TO YIMAFOUO"/>
    <x v="0"/>
    <x v="1"/>
    <x v="0"/>
    <x v="21"/>
    <x v="0"/>
    <x v="0"/>
  </r>
  <r>
    <x v="4"/>
    <x v="4"/>
    <x v="21"/>
    <s v="1380058535"/>
    <s v="9490040435"/>
    <s v="2380085744"/>
    <s v="8380141357"/>
    <n v="1037061"/>
    <x v="5"/>
    <s v="000000100000015723"/>
    <x v="2"/>
    <n v="73"/>
    <n v="3.65"/>
    <n v="17700"/>
    <n v="0"/>
    <n v="1292100"/>
    <n v="1292100"/>
    <s v="LT  948 IZ"/>
    <s v="NGANDO  GABEL"/>
    <s v="678798042"/>
    <s v="SALES TO YIMAFOUO"/>
    <x v="0"/>
    <x v="0"/>
    <x v="0"/>
    <x v="21"/>
    <x v="0"/>
    <x v="0"/>
  </r>
  <r>
    <x v="5"/>
    <x v="3"/>
    <x v="21"/>
    <s v="1380058494"/>
    <s v="9490040438"/>
    <s v="2380085672"/>
    <s v="8380141359"/>
    <n v="1062483"/>
    <x v="7"/>
    <s v="000000100000015723"/>
    <x v="2"/>
    <n v="300"/>
    <n v="15"/>
    <n v="17250"/>
    <n v="21000"/>
    <n v="5154000"/>
    <n v="5175000"/>
    <s v="LT 079 KN"/>
    <s v="MR.NGOHO GERMAIN"/>
    <s v=""/>
    <s v="SALES TO CENTRALE MODERNE"/>
    <x v="0"/>
    <x v="0"/>
    <x v="0"/>
    <x v="21"/>
    <x v="0"/>
    <x v="0"/>
  </r>
  <r>
    <x v="1"/>
    <x v="1"/>
    <x v="21"/>
    <s v="1380058524"/>
    <s v="9490040450"/>
    <s v="2380085723"/>
    <s v="8380141361"/>
    <n v="1064509"/>
    <x v="32"/>
    <s v="000000100000015723"/>
    <x v="2"/>
    <n v="250"/>
    <n v="12.5"/>
    <n v="18300"/>
    <n v="17500"/>
    <n v="4557500"/>
    <n v="4575000"/>
    <s v="LT 030 JA"/>
    <s v="MR KEUGNE KAMSAP MODESTE"/>
    <s v="680316919"/>
    <s v=""/>
    <x v="0"/>
    <x v="0"/>
    <x v="0"/>
    <x v="21"/>
    <x v="0"/>
    <x v="0"/>
  </r>
  <r>
    <x v="1"/>
    <x v="4"/>
    <x v="21"/>
    <s v="1380058542"/>
    <s v="9490040448"/>
    <s v="2380085753"/>
    <s v="8380141362"/>
    <n v="1067454"/>
    <x v="26"/>
    <s v="000000100000015721"/>
    <x v="3"/>
    <n v="150"/>
    <n v="7.5"/>
    <n v="18400"/>
    <n v="10500"/>
    <n v="2749500"/>
    <n v="2760000"/>
    <s v="CETR 716 AC"/>
    <s v="MR TEFOUET JEAN REMY"/>
    <s v="677428618"/>
    <s v=""/>
    <x v="0"/>
    <x v="1"/>
    <x v="0"/>
    <x v="21"/>
    <x v="0"/>
    <x v="0"/>
  </r>
  <r>
    <x v="1"/>
    <x v="4"/>
    <x v="21"/>
    <s v="1380058542"/>
    <s v="9490040448"/>
    <s v="2380085753"/>
    <s v="8380141362"/>
    <n v="1067454"/>
    <x v="26"/>
    <s v="000000100000016952"/>
    <x v="4"/>
    <n v="200"/>
    <n v="5"/>
    <n v="9200"/>
    <n v="7000"/>
    <n v="1833000"/>
    <n v="1840000"/>
    <s v="CETR 716 AC"/>
    <s v="MR TEFOUET JEAN REMY"/>
    <s v="677428618"/>
    <s v=""/>
    <x v="0"/>
    <x v="1"/>
    <x v="0"/>
    <x v="21"/>
    <x v="0"/>
    <x v="0"/>
  </r>
  <r>
    <x v="1"/>
    <x v="4"/>
    <x v="21"/>
    <s v="1380058542"/>
    <s v="9490040448"/>
    <s v="2380085753"/>
    <s v="8380141362"/>
    <n v="1067454"/>
    <x v="26"/>
    <s v="000000100000016408"/>
    <x v="5"/>
    <n v="500"/>
    <n v="2.5"/>
    <n v="1890"/>
    <n v="3500"/>
    <n v="941500"/>
    <n v="945000"/>
    <s v="CETR 716 AC"/>
    <s v="MR TEFOUET JEAN REMY"/>
    <s v="677428618"/>
    <s v=""/>
    <x v="0"/>
    <x v="1"/>
    <x v="0"/>
    <x v="21"/>
    <x v="0"/>
    <x v="0"/>
  </r>
  <r>
    <x v="1"/>
    <x v="4"/>
    <x v="21"/>
    <s v="1380058542"/>
    <s v="9490040448"/>
    <s v="2380085753"/>
    <s v="8380141362"/>
    <n v="1067454"/>
    <x v="26"/>
    <s v="000000100000015724"/>
    <x v="1"/>
    <n v="300"/>
    <n v="15"/>
    <n v="18800"/>
    <n v="21000"/>
    <n v="5619000"/>
    <n v="5640000"/>
    <s v="CETR 716 AC"/>
    <s v="MR TEFOUET JEAN REMY"/>
    <s v="677428618"/>
    <s v=""/>
    <x v="0"/>
    <x v="0"/>
    <x v="0"/>
    <x v="21"/>
    <x v="0"/>
    <x v="0"/>
  </r>
  <r>
    <x v="8"/>
    <x v="6"/>
    <x v="21"/>
    <s v="1380058544"/>
    <s v="9490040452"/>
    <s v="2380085755"/>
    <s v="8380141365"/>
    <n v="1048185"/>
    <x v="24"/>
    <s v="000000100000015722"/>
    <x v="9"/>
    <n v="540"/>
    <n v="27"/>
    <n v="17250"/>
    <n v="37800"/>
    <n v="9277200"/>
    <n v="9315000"/>
    <s v="LTTR 537 AR"/>
    <s v="MR MOHAMADOU AMINOU"/>
    <s v="668726008"/>
    <s v="1048185"/>
    <x v="0"/>
    <x v="0"/>
    <x v="0"/>
    <x v="21"/>
    <x v="0"/>
    <x v="0"/>
  </r>
  <r>
    <x v="3"/>
    <x v="3"/>
    <x v="21"/>
    <s v="1380058543"/>
    <s v="9490040444"/>
    <s v="2380085754"/>
    <s v="8380141368"/>
    <n v="1033677"/>
    <x v="66"/>
    <s v="000000100000015723"/>
    <x v="2"/>
    <n v="600"/>
    <n v="30"/>
    <n v="18700"/>
    <n v="0"/>
    <n v="11220000"/>
    <n v="11220000"/>
    <s v="LTTR 253 AK"/>
    <s v="MR NJINU WILSON"/>
    <s v="676244330"/>
    <s v=""/>
    <x v="0"/>
    <x v="0"/>
    <x v="0"/>
    <x v="21"/>
    <x v="0"/>
    <x v="0"/>
  </r>
  <r>
    <x v="0"/>
    <x v="0"/>
    <x v="21"/>
    <s v="1380058540"/>
    <s v="9490040446"/>
    <s v="2380085751"/>
    <s v="8380141370"/>
    <n v="1026501"/>
    <x v="10"/>
    <s v="000000100000015723"/>
    <x v="2"/>
    <n v="500"/>
    <n v="25"/>
    <n v="18200"/>
    <n v="35000"/>
    <n v="9065000"/>
    <n v="9100000"/>
    <s v="NW 083 BI"/>
    <s v="MR NGUEMETA ERIC BLAISE"/>
    <s v="674103930"/>
    <s v="SALES TO BIBI ANJIA"/>
    <x v="0"/>
    <x v="0"/>
    <x v="0"/>
    <x v="21"/>
    <x v="0"/>
    <x v="0"/>
  </r>
  <r>
    <x v="4"/>
    <x v="4"/>
    <x v="21"/>
    <s v="1380058552"/>
    <s v="9490040447"/>
    <s v="2380085772"/>
    <s v="8380141374"/>
    <n v="1034016"/>
    <x v="88"/>
    <s v="000000100000015723"/>
    <x v="2"/>
    <n v="200"/>
    <n v="10"/>
    <n v="18500"/>
    <n v="14000"/>
    <n v="3686000"/>
    <n v="3700000"/>
    <s v="LT 103 KN"/>
    <s v="MR TADONVOKENG MARTIN"/>
    <s v="678347038"/>
    <s v="SALES TO YEMATA"/>
    <x v="0"/>
    <x v="0"/>
    <x v="0"/>
    <x v="21"/>
    <x v="0"/>
    <x v="0"/>
  </r>
  <r>
    <x v="1"/>
    <x v="1"/>
    <x v="21"/>
    <s v="1380058541"/>
    <s v="9490040451"/>
    <s v="2380085752"/>
    <s v="8380141379"/>
    <n v="1085226"/>
    <x v="11"/>
    <s v="000000100000015723"/>
    <x v="2"/>
    <n v="100"/>
    <n v="5"/>
    <n v="18300"/>
    <n v="0"/>
    <n v="1830000"/>
    <n v="1830000"/>
    <s v="LT 030 JA"/>
    <s v="MR KEUGNE KAMSAP MODESTE"/>
    <s v="680316919"/>
    <s v=""/>
    <x v="0"/>
    <x v="0"/>
    <x v="0"/>
    <x v="21"/>
    <x v="0"/>
    <x v="0"/>
  </r>
  <r>
    <x v="3"/>
    <x v="3"/>
    <x v="21"/>
    <s v="1380058554"/>
    <s v="9490040449"/>
    <s v="2380085780"/>
    <s v="8380141386"/>
    <n v="1034106"/>
    <x v="42"/>
    <s v="000000100000015721"/>
    <x v="3"/>
    <n v="50"/>
    <n v="2.5"/>
    <n v="18700"/>
    <n v="0"/>
    <n v="935000"/>
    <n v="935000"/>
    <s v="LTTR 077 AO"/>
    <s v="MR COSMAS NKE"/>
    <s v="683265002"/>
    <s v=""/>
    <x v="0"/>
    <x v="1"/>
    <x v="0"/>
    <x v="21"/>
    <x v="0"/>
    <x v="0"/>
  </r>
  <r>
    <x v="3"/>
    <x v="3"/>
    <x v="21"/>
    <s v="1380058554"/>
    <s v="9490040449"/>
    <s v="2380085780"/>
    <s v="8380141386"/>
    <n v="1034106"/>
    <x v="42"/>
    <s v="000000100000016952"/>
    <x v="4"/>
    <n v="50"/>
    <n v="1.25"/>
    <n v="9350"/>
    <n v="0"/>
    <n v="467500"/>
    <n v="467500"/>
    <s v="LTTR 077 AO"/>
    <s v="MR COSMAS NKE"/>
    <s v="683265002"/>
    <s v=""/>
    <x v="0"/>
    <x v="1"/>
    <x v="0"/>
    <x v="21"/>
    <x v="0"/>
    <x v="0"/>
  </r>
  <r>
    <x v="3"/>
    <x v="3"/>
    <x v="21"/>
    <s v="1380058554"/>
    <s v="9490040449"/>
    <s v="2380085780"/>
    <s v="8380141386"/>
    <n v="1034106"/>
    <x v="42"/>
    <s v="000000100000015723"/>
    <x v="2"/>
    <n v="525"/>
    <n v="26.25"/>
    <n v="18700"/>
    <n v="0"/>
    <n v="9817500"/>
    <n v="9817500"/>
    <s v="LTTR 077 AO"/>
    <s v="MR COSMAS NKE"/>
    <s v="683265002"/>
    <s v=""/>
    <x v="0"/>
    <x v="0"/>
    <x v="0"/>
    <x v="21"/>
    <x v="0"/>
    <x v="0"/>
  </r>
  <r>
    <x v="1"/>
    <x v="1"/>
    <x v="22"/>
    <s v="1380058176"/>
    <s v="9490040491"/>
    <s v="2380085116"/>
    <s v="8380140754"/>
    <n v="1028221"/>
    <x v="45"/>
    <s v="000000100000015737"/>
    <x v="0"/>
    <n v="150"/>
    <n v="6"/>
    <n v="2000"/>
    <n v="5882"/>
    <n v="294118"/>
    <n v="300000"/>
    <s v="LT 374 IX"/>
    <s v="MR DJIEFOUET YVES"/>
    <s v="673219870"/>
    <s v="1400005618"/>
    <x v="0"/>
    <x v="0"/>
    <x v="0"/>
    <x v="22"/>
    <x v="0"/>
    <x v="0"/>
  </r>
  <r>
    <x v="6"/>
    <x v="2"/>
    <x v="22"/>
    <s v="1380058363"/>
    <s v="9490040486"/>
    <s v="2380085437"/>
    <s v="8380140906"/>
    <n v="1062482"/>
    <x v="14"/>
    <s v="000000100000015721"/>
    <x v="3"/>
    <n v="100"/>
    <n v="5"/>
    <n v="18000"/>
    <n v="7000"/>
    <n v="1793000"/>
    <n v="1800000"/>
    <s v="LTTR 722 AP"/>
    <s v="MR MOHAMADOU AHMADOU"/>
    <s v="695684509"/>
    <s v=""/>
    <x v="0"/>
    <x v="1"/>
    <x v="0"/>
    <x v="22"/>
    <x v="0"/>
    <x v="0"/>
  </r>
  <r>
    <x v="6"/>
    <x v="2"/>
    <x v="22"/>
    <s v="1380058363"/>
    <s v="9490040486"/>
    <s v="2380085437"/>
    <s v="8380140906"/>
    <n v="1062482"/>
    <x v="14"/>
    <s v="000000100000016952"/>
    <x v="4"/>
    <n v="440"/>
    <n v="11"/>
    <n v="9000"/>
    <n v="15400"/>
    <n v="3944600"/>
    <n v="3960000"/>
    <s v="LTTR 722 AP"/>
    <s v="MR MOHAMADOU AHMADOU"/>
    <s v="695684509"/>
    <s v=""/>
    <x v="0"/>
    <x v="1"/>
    <x v="0"/>
    <x v="22"/>
    <x v="0"/>
    <x v="0"/>
  </r>
  <r>
    <x v="6"/>
    <x v="2"/>
    <x v="22"/>
    <s v="1380058363"/>
    <s v="9490040486"/>
    <s v="2380085437"/>
    <s v="8380140906"/>
    <n v="1062482"/>
    <x v="14"/>
    <s v="000000100000015723"/>
    <x v="2"/>
    <n v="100"/>
    <n v="5"/>
    <n v="18000"/>
    <n v="7000"/>
    <n v="1793000"/>
    <n v="1800000"/>
    <s v="LTTR 722 AP"/>
    <s v="MR MOHAMADOU AHMADOU"/>
    <s v="695684509"/>
    <s v=""/>
    <x v="0"/>
    <x v="0"/>
    <x v="0"/>
    <x v="22"/>
    <x v="0"/>
    <x v="0"/>
  </r>
  <r>
    <x v="6"/>
    <x v="2"/>
    <x v="22"/>
    <s v="1380058363"/>
    <s v="9490040486"/>
    <s v="2380085437"/>
    <s v="8380140906"/>
    <n v="1062482"/>
    <x v="14"/>
    <s v="000000100000016408"/>
    <x v="5"/>
    <n v="2000"/>
    <n v="10"/>
    <n v="1850"/>
    <n v="14000"/>
    <n v="3686000"/>
    <n v="3700000"/>
    <s v="LTTR 722 AP"/>
    <s v="MR MOHAMADOU AHMADOU"/>
    <s v="695684509"/>
    <s v=""/>
    <x v="0"/>
    <x v="1"/>
    <x v="0"/>
    <x v="22"/>
    <x v="0"/>
    <x v="0"/>
  </r>
  <r>
    <x v="1"/>
    <x v="1"/>
    <x v="22"/>
    <s v="1380057938"/>
    <s v="9490040485"/>
    <s v="2380084670"/>
    <s v="8380140931"/>
    <n v="1034417"/>
    <x v="12"/>
    <s v="000000100000015737"/>
    <x v="0"/>
    <n v="250"/>
    <n v="10"/>
    <n v="2000"/>
    <n v="9804"/>
    <n v="490196"/>
    <n v="500000"/>
    <s v="SW 763 AQ"/>
    <s v="MR EDMUND MBOU MONGU"/>
    <s v="677665759"/>
    <s v="1400005287/5289/5294/5295"/>
    <x v="0"/>
    <x v="0"/>
    <x v="0"/>
    <x v="22"/>
    <x v="0"/>
    <x v="0"/>
  </r>
  <r>
    <x v="8"/>
    <x v="6"/>
    <x v="22"/>
    <s v="1380058230"/>
    <s v="9490040487"/>
    <s v="2380085231"/>
    <s v="8380141020"/>
    <n v="1048185"/>
    <x v="24"/>
    <s v="000000100000015737"/>
    <x v="0"/>
    <n v="125"/>
    <n v="5"/>
    <n v="2000"/>
    <n v="4902"/>
    <n v="245098"/>
    <n v="250000"/>
    <s v="LT 410 IU"/>
    <s v="MR FOTEM GILDAS CETRIC"/>
    <s v="652510587"/>
    <s v="1400005672"/>
    <x v="0"/>
    <x v="0"/>
    <x v="0"/>
    <x v="22"/>
    <x v="0"/>
    <x v="0"/>
  </r>
  <r>
    <x v="8"/>
    <x v="6"/>
    <x v="22"/>
    <s v="1380058262"/>
    <s v="9490040488"/>
    <s v="2380085287"/>
    <s v="8380141020"/>
    <n v="1048185"/>
    <x v="24"/>
    <s v="000000100000015737"/>
    <x v="0"/>
    <n v="25"/>
    <n v="1"/>
    <n v="2000"/>
    <n v="980"/>
    <n v="49020"/>
    <n v="50000"/>
    <s v="LT 410 IU"/>
    <s v="MR FOTEM GILDAS CETRIC"/>
    <s v="652510587"/>
    <s v="1400005721"/>
    <x v="0"/>
    <x v="0"/>
    <x v="0"/>
    <x v="22"/>
    <x v="0"/>
    <x v="0"/>
  </r>
  <r>
    <x v="1"/>
    <x v="1"/>
    <x v="22"/>
    <s v="1380058322"/>
    <s v="9490040463"/>
    <s v="2380085350"/>
    <s v="8380141073"/>
    <n v="1103588"/>
    <x v="89"/>
    <s v="000000100000015737"/>
    <x v="0"/>
    <n v="100"/>
    <n v="4"/>
    <n v="2000"/>
    <n v="3922"/>
    <n v="196078"/>
    <n v="200000"/>
    <s v="LT  605  FO"/>
    <s v="ARREY  CHARLES EGBE"/>
    <s v="674562221"/>
    <s v="1400005800"/>
    <x v="0"/>
    <x v="0"/>
    <x v="0"/>
    <x v="22"/>
    <x v="0"/>
    <x v="0"/>
  </r>
  <r>
    <x v="3"/>
    <x v="3"/>
    <x v="22"/>
    <s v="1380058447"/>
    <s v="9490040455"/>
    <s v="2380085606"/>
    <s v="8380141125"/>
    <n v="1041579"/>
    <x v="69"/>
    <s v="000000100000015737"/>
    <x v="0"/>
    <n v="300"/>
    <n v="12"/>
    <n v="2000"/>
    <n v="11765"/>
    <n v="588235"/>
    <n v="600000"/>
    <s v="SW 6127 F"/>
    <s v="WAFO HUBERT"/>
    <s v="670775117"/>
    <s v="1400005947"/>
    <x v="0"/>
    <x v="0"/>
    <x v="0"/>
    <x v="22"/>
    <x v="0"/>
    <x v="0"/>
  </r>
  <r>
    <x v="2"/>
    <x v="2"/>
    <x v="22"/>
    <s v="1380058445"/>
    <s v="9490040456"/>
    <s v="2380085604"/>
    <s v="8380141230"/>
    <n v="1062481"/>
    <x v="6"/>
    <s v="000000100000015737"/>
    <x v="0"/>
    <n v="400"/>
    <n v="16"/>
    <n v="2000"/>
    <n v="15686"/>
    <n v="784314"/>
    <n v="800000"/>
    <s v="NW 809 BI"/>
    <s v="TCHINDA GUY MERLIN"/>
    <s v=""/>
    <s v="1400005946/5994"/>
    <x v="0"/>
    <x v="0"/>
    <x v="0"/>
    <x v="22"/>
    <x v="0"/>
    <x v="0"/>
  </r>
  <r>
    <x v="2"/>
    <x v="2"/>
    <x v="22"/>
    <s v="1380058445"/>
    <s v="9490040459"/>
    <s v="2380085604"/>
    <s v="8380141271"/>
    <n v="1062481"/>
    <x v="6"/>
    <s v="000000100000015737"/>
    <x v="0"/>
    <n v="575"/>
    <n v="23"/>
    <n v="2000"/>
    <n v="22549"/>
    <n v="1127451"/>
    <n v="1150000"/>
    <s v="LT 087 JF"/>
    <s v="NGOUFO MATINIEN"/>
    <s v="677979530"/>
    <s v="1400005946/5994"/>
    <x v="0"/>
    <x v="0"/>
    <x v="0"/>
    <x v="22"/>
    <x v="0"/>
    <x v="0"/>
  </r>
  <r>
    <x v="2"/>
    <x v="2"/>
    <x v="22"/>
    <s v="1380058445"/>
    <s v="9490040468"/>
    <s v="2380085604"/>
    <s v="8380141272"/>
    <n v="1062481"/>
    <x v="6"/>
    <s v="000000100000015737"/>
    <x v="0"/>
    <n v="575"/>
    <n v="23"/>
    <n v="2000"/>
    <n v="22549"/>
    <n v="1127451"/>
    <n v="1150000"/>
    <s v="LT 945  JL"/>
    <s v="FOPA DJETA  BRUNO"/>
    <s v="674227712"/>
    <s v="1400005946/5994"/>
    <x v="0"/>
    <x v="0"/>
    <x v="0"/>
    <x v="22"/>
    <x v="0"/>
    <x v="0"/>
  </r>
  <r>
    <x v="1"/>
    <x v="1"/>
    <x v="22"/>
    <s v="1380057938"/>
    <s v="9490040458"/>
    <s v="2380084670"/>
    <s v="8380141304"/>
    <n v="1034417"/>
    <x v="12"/>
    <s v="000000100000015737"/>
    <x v="0"/>
    <n v="425"/>
    <n v="17"/>
    <n v="2000"/>
    <n v="16667"/>
    <n v="833333"/>
    <n v="850000"/>
    <s v="OU 215 AW"/>
    <s v="YAMKWA MARCELIN"/>
    <s v="657569855"/>
    <s v="1400005287/5289/5294/5295"/>
    <x v="0"/>
    <x v="0"/>
    <x v="0"/>
    <x v="22"/>
    <x v="0"/>
    <x v="0"/>
  </r>
  <r>
    <x v="2"/>
    <x v="2"/>
    <x v="22"/>
    <s v="1380058445"/>
    <s v="9490040469"/>
    <s v="2380085604"/>
    <s v="8380141347"/>
    <n v="1062481"/>
    <x v="6"/>
    <s v="000000100000015737"/>
    <x v="0"/>
    <n v="575"/>
    <n v="23"/>
    <n v="2000"/>
    <n v="22549"/>
    <n v="1127451"/>
    <n v="1150000"/>
    <s v="LT 090 JU"/>
    <s v="NOUME ARNOLD"/>
    <s v="682766273"/>
    <s v="1400005946/5994"/>
    <x v="0"/>
    <x v="0"/>
    <x v="0"/>
    <x v="22"/>
    <x v="0"/>
    <x v="0"/>
  </r>
  <r>
    <x v="5"/>
    <x v="3"/>
    <x v="22"/>
    <s v="1380058494"/>
    <s v="9490040454"/>
    <s v="2380085672"/>
    <s v="8380141356"/>
    <n v="1062483"/>
    <x v="7"/>
    <s v="000000100000015723"/>
    <x v="2"/>
    <n v="200"/>
    <n v="10"/>
    <n v="17250"/>
    <n v="14000"/>
    <n v="3436000"/>
    <n v="3450000"/>
    <s v="LT 197 HV"/>
    <s v="DEUYI  KAMGANG"/>
    <s v="677904649"/>
    <s v="SALES TO CENTRALE MODERNE"/>
    <x v="0"/>
    <x v="0"/>
    <x v="0"/>
    <x v="22"/>
    <x v="0"/>
    <x v="0"/>
  </r>
  <r>
    <x v="5"/>
    <x v="3"/>
    <x v="22"/>
    <s v="1380058494"/>
    <s v="9490040462"/>
    <s v="2380085672"/>
    <s v="8380141358"/>
    <n v="1062483"/>
    <x v="7"/>
    <s v="000000100000015723"/>
    <x v="2"/>
    <n v="500"/>
    <n v="25"/>
    <n v="17250"/>
    <n v="35000"/>
    <n v="8590000"/>
    <n v="8625000"/>
    <s v="CE 347 IA"/>
    <s v="NGANGOP PHILIBERT"/>
    <s v="677733520"/>
    <s v="SALES TO CENTRALE MODERNE"/>
    <x v="0"/>
    <x v="0"/>
    <x v="0"/>
    <x v="22"/>
    <x v="0"/>
    <x v="0"/>
  </r>
  <r>
    <x v="5"/>
    <x v="3"/>
    <x v="22"/>
    <s v="1380058494"/>
    <s v="9490040480"/>
    <s v="2380085672"/>
    <s v="8380141360"/>
    <n v="1062483"/>
    <x v="7"/>
    <s v="000000100000015723"/>
    <x v="2"/>
    <n v="300"/>
    <n v="15"/>
    <n v="17250"/>
    <n v="21000"/>
    <n v="5154000"/>
    <n v="5175000"/>
    <s v="780 AI"/>
    <s v="MR BLAISE CHIA KWANGA"/>
    <s v="653424999"/>
    <s v="SALES TO CENTRALE MODERNE"/>
    <x v="0"/>
    <x v="0"/>
    <x v="0"/>
    <x v="22"/>
    <x v="0"/>
    <x v="0"/>
  </r>
  <r>
    <x v="2"/>
    <x v="2"/>
    <x v="22"/>
    <s v="1380058503"/>
    <s v="9490040470"/>
    <s v="2380085693"/>
    <s v="8380141387"/>
    <n v="1062481"/>
    <x v="6"/>
    <s v="000000100000015723"/>
    <x v="2"/>
    <n v="640"/>
    <n v="32"/>
    <n v="16500"/>
    <n v="44800"/>
    <n v="10515200"/>
    <n v="10560000"/>
    <s v="LTTR 774 AS"/>
    <s v="MR HASSANOU"/>
    <s v="698025555"/>
    <s v=""/>
    <x v="0"/>
    <x v="0"/>
    <x v="0"/>
    <x v="22"/>
    <x v="0"/>
    <x v="0"/>
  </r>
  <r>
    <x v="1"/>
    <x v="1"/>
    <x v="22"/>
    <s v="1380058561"/>
    <s v="9490040457"/>
    <s v="2380085788"/>
    <s v="8380141390"/>
    <n v="1028221"/>
    <x v="45"/>
    <s v="000000100000015723"/>
    <x v="2"/>
    <n v="300"/>
    <n v="15"/>
    <n v="18300"/>
    <n v="21000"/>
    <n v="5469000"/>
    <n v="5490000"/>
    <s v="LT 605 JS"/>
    <s v="FOTEU ZEFACK BERTRAND"/>
    <s v="678899123"/>
    <s v=""/>
    <x v="0"/>
    <x v="0"/>
    <x v="0"/>
    <x v="22"/>
    <x v="0"/>
    <x v="0"/>
  </r>
  <r>
    <x v="3"/>
    <x v="3"/>
    <x v="22"/>
    <s v="1380058560"/>
    <s v="9490040461"/>
    <s v="2380085787"/>
    <s v="8380141391"/>
    <n v="1099238"/>
    <x v="57"/>
    <s v="000000100000015723"/>
    <x v="2"/>
    <n v="600"/>
    <n v="30"/>
    <n v="18700"/>
    <n v="42000"/>
    <n v="11178000"/>
    <n v="11220000"/>
    <s v="LTTR 255 AK"/>
    <s v="KEPSEU NOUTCHOU ERIC"/>
    <s v="670163809"/>
    <s v=""/>
    <x v="0"/>
    <x v="0"/>
    <x v="0"/>
    <x v="22"/>
    <x v="0"/>
    <x v="0"/>
  </r>
  <r>
    <x v="1"/>
    <x v="1"/>
    <x v="22"/>
    <s v="1380058561"/>
    <s v="9490040460"/>
    <s v="2380085788"/>
    <s v="8380141392"/>
    <n v="1028221"/>
    <x v="45"/>
    <s v="000000100000015723"/>
    <x v="2"/>
    <n v="300"/>
    <n v="15"/>
    <n v="18300"/>
    <n v="21000"/>
    <n v="5469000"/>
    <n v="5490000"/>
    <s v="LT 079 KN"/>
    <s v="NGOHO GERMAIN"/>
    <s v="650775178"/>
    <s v=""/>
    <x v="0"/>
    <x v="0"/>
    <x v="0"/>
    <x v="22"/>
    <x v="0"/>
    <x v="0"/>
  </r>
  <r>
    <x v="2"/>
    <x v="5"/>
    <x v="22"/>
    <s v="1380058563"/>
    <s v="9490040467"/>
    <s v="2380085791"/>
    <s v="8380141396"/>
    <n v="1026481"/>
    <x v="15"/>
    <s v="000000100000023421"/>
    <x v="8"/>
    <n v="640"/>
    <n v="16"/>
    <n v="8250"/>
    <n v="22400"/>
    <n v="5257600"/>
    <n v="5280000"/>
    <s v="AD  TR  109  AC"/>
    <s v="BOBBO ABOUBAKAR"/>
    <s v="655046147"/>
    <s v=""/>
    <x v="0"/>
    <x v="1"/>
    <x v="1"/>
    <x v="22"/>
    <x v="0"/>
    <x v="0"/>
  </r>
  <r>
    <x v="2"/>
    <x v="5"/>
    <x v="22"/>
    <s v="1380058563"/>
    <s v="9490040467"/>
    <s v="2380085791"/>
    <s v="8380141396"/>
    <n v="1026481"/>
    <x v="15"/>
    <s v="000000100000015724"/>
    <x v="1"/>
    <n v="20"/>
    <n v="1"/>
    <n v="17000"/>
    <n v="1400"/>
    <n v="338600"/>
    <n v="340000"/>
    <s v="AD  TR  109  AC"/>
    <s v="BOBBO ABOUBAKAR"/>
    <s v="655046147"/>
    <s v=""/>
    <x v="0"/>
    <x v="0"/>
    <x v="0"/>
    <x v="22"/>
    <x v="0"/>
    <x v="0"/>
  </r>
  <r>
    <x v="2"/>
    <x v="5"/>
    <x v="22"/>
    <s v="1380058563"/>
    <s v="9490040467"/>
    <s v="2380085791"/>
    <s v="8380141396"/>
    <n v="1026481"/>
    <x v="15"/>
    <s v="000000100000019446"/>
    <x v="7"/>
    <n v="1"/>
    <n v="0.05"/>
    <n v="16500"/>
    <n v="70"/>
    <n v="16430"/>
    <n v="16500"/>
    <s v="AD  TR  109  AC"/>
    <s v="BOBBO ABOUBAKAR"/>
    <s v="655046147"/>
    <s v=""/>
    <x v="0"/>
    <x v="1"/>
    <x v="1"/>
    <x v="22"/>
    <x v="0"/>
    <x v="0"/>
  </r>
  <r>
    <x v="2"/>
    <x v="5"/>
    <x v="22"/>
    <s v="1380058563"/>
    <s v="9490040467"/>
    <s v="2380085791"/>
    <s v="8380141396"/>
    <n v="1026481"/>
    <x v="15"/>
    <s v="000000100000019446"/>
    <x v="7"/>
    <n v="81"/>
    <n v="4.05"/>
    <n v="16500"/>
    <n v="5670"/>
    <n v="1330830"/>
    <n v="1336500"/>
    <s v="AD  TR  109  AC"/>
    <s v="BOBBO ABOUBAKAR"/>
    <s v="655046147"/>
    <s v=""/>
    <x v="0"/>
    <x v="1"/>
    <x v="1"/>
    <x v="22"/>
    <x v="0"/>
    <x v="0"/>
  </r>
  <r>
    <x v="2"/>
    <x v="5"/>
    <x v="22"/>
    <s v="1380058563"/>
    <s v="9490040467"/>
    <s v="2380085791"/>
    <s v="8380141396"/>
    <n v="1026481"/>
    <x v="15"/>
    <s v="000000100000019446"/>
    <x v="7"/>
    <n v="238"/>
    <n v="11.9"/>
    <n v="16500"/>
    <n v="16660"/>
    <n v="3910340"/>
    <n v="3927000"/>
    <s v="AD  TR  109  AC"/>
    <s v="BOBBO ABOUBAKAR"/>
    <s v="655046147"/>
    <s v=""/>
    <x v="0"/>
    <x v="1"/>
    <x v="1"/>
    <x v="22"/>
    <x v="0"/>
    <x v="0"/>
  </r>
  <r>
    <x v="6"/>
    <x v="2"/>
    <x v="22"/>
    <s v="1380058559"/>
    <s v="9490040473"/>
    <s v="2380085786"/>
    <s v="8380141399"/>
    <n v="1062482"/>
    <x v="14"/>
    <s v="000000100000015724"/>
    <x v="1"/>
    <n v="640"/>
    <n v="32"/>
    <n v="18500"/>
    <n v="44800"/>
    <n v="11795200"/>
    <n v="11840000"/>
    <s v=""/>
    <s v=""/>
    <s v=""/>
    <s v=""/>
    <x v="0"/>
    <x v="0"/>
    <x v="0"/>
    <x v="22"/>
    <x v="0"/>
    <x v="0"/>
  </r>
  <r>
    <x v="6"/>
    <x v="2"/>
    <x v="22"/>
    <s v="1380058559"/>
    <s v="7004700743"/>
    <s v="2380085786"/>
    <s v="8380141401"/>
    <n v="1062482"/>
    <x v="14"/>
    <s v="000000100000016952"/>
    <x v="4"/>
    <n v="-360"/>
    <n v="-9"/>
    <n v="-9000"/>
    <n v="-12600"/>
    <n v="-3227400"/>
    <n v="-3240000"/>
    <s v="LT 329 IW"/>
    <s v="MR NEGOU JEAN MARIE"/>
    <s v="676456128"/>
    <s v=""/>
    <x v="0"/>
    <x v="1"/>
    <x v="0"/>
    <x v="22"/>
    <x v="0"/>
    <x v="0"/>
  </r>
  <r>
    <x v="6"/>
    <x v="2"/>
    <x v="22"/>
    <s v="1380058559"/>
    <s v="7004700743"/>
    <s v="2380085786"/>
    <s v="8380141401"/>
    <n v="1062482"/>
    <x v="14"/>
    <s v="000000100000015721"/>
    <x v="3"/>
    <n v="-143"/>
    <n v="-7.15"/>
    <n v="-18000"/>
    <n v="-10010"/>
    <n v="-2563990"/>
    <n v="-2574000"/>
    <s v="LT 329 IW"/>
    <s v="MR NEGOU JEAN MARIE"/>
    <s v="676456128"/>
    <s v=""/>
    <x v="0"/>
    <x v="1"/>
    <x v="0"/>
    <x v="22"/>
    <x v="0"/>
    <x v="0"/>
  </r>
  <r>
    <x v="6"/>
    <x v="2"/>
    <x v="22"/>
    <s v="1380058559"/>
    <s v="7004700743"/>
    <s v="2380085786"/>
    <s v="8380141401"/>
    <n v="1062482"/>
    <x v="14"/>
    <s v="000000100000015721"/>
    <x v="3"/>
    <n v="-57"/>
    <n v="-2.85"/>
    <n v="-18000"/>
    <n v="-3990"/>
    <n v="-1022010"/>
    <n v="-1026000"/>
    <s v="LT 329 IW"/>
    <s v="MR NEGOU JEAN MARIE"/>
    <s v="676456128"/>
    <s v=""/>
    <x v="0"/>
    <x v="1"/>
    <x v="0"/>
    <x v="22"/>
    <x v="0"/>
    <x v="0"/>
  </r>
  <r>
    <x v="6"/>
    <x v="2"/>
    <x v="22"/>
    <s v="1380058559"/>
    <s v="7004700743"/>
    <s v="2380085786"/>
    <s v="8380141401"/>
    <n v="1062482"/>
    <x v="14"/>
    <s v="000000100000016408"/>
    <x v="5"/>
    <n v="-2000"/>
    <n v="-10"/>
    <n v="-1850"/>
    <n v="-14000"/>
    <n v="-3686000"/>
    <n v="-3700000"/>
    <s v="LT 329 IW"/>
    <s v="MR NEGOU JEAN MARIE"/>
    <s v="676456128"/>
    <s v=""/>
    <x v="0"/>
    <x v="1"/>
    <x v="0"/>
    <x v="22"/>
    <x v="0"/>
    <x v="0"/>
  </r>
  <r>
    <x v="6"/>
    <x v="2"/>
    <x v="22"/>
    <s v="1380058559"/>
    <s v="7004700743"/>
    <s v="2380085786"/>
    <s v="8380141401"/>
    <n v="1062482"/>
    <x v="14"/>
    <s v="000000100000015723"/>
    <x v="2"/>
    <n v="-60"/>
    <n v="-3"/>
    <n v="-18000"/>
    <n v="-4200"/>
    <n v="-1075800"/>
    <n v="-1080000"/>
    <s v="LT 329 IW"/>
    <s v="MR NEGOU JEAN MARIE"/>
    <s v="676456128"/>
    <s v=""/>
    <x v="0"/>
    <x v="0"/>
    <x v="0"/>
    <x v="22"/>
    <x v="0"/>
    <x v="0"/>
  </r>
  <r>
    <x v="6"/>
    <x v="2"/>
    <x v="22"/>
    <s v="1380058559"/>
    <s v="9490040481"/>
    <s v="2380085786"/>
    <s v="8380141401"/>
    <n v="1062482"/>
    <x v="14"/>
    <s v="000000100000016952"/>
    <x v="4"/>
    <n v="360"/>
    <n v="9"/>
    <n v="9000"/>
    <n v="12600"/>
    <n v="3227400"/>
    <n v="3240000"/>
    <s v="LT 329 IW"/>
    <s v="MR NEGOU JEAN MARIE"/>
    <s v="676456128"/>
    <s v=""/>
    <x v="0"/>
    <x v="1"/>
    <x v="0"/>
    <x v="22"/>
    <x v="0"/>
    <x v="0"/>
  </r>
  <r>
    <x v="6"/>
    <x v="2"/>
    <x v="22"/>
    <s v="1380058559"/>
    <s v="9490040481"/>
    <s v="2380085786"/>
    <s v="8380141401"/>
    <n v="1062482"/>
    <x v="14"/>
    <s v="000000100000015721"/>
    <x v="3"/>
    <n v="143"/>
    <n v="7.15"/>
    <n v="18000"/>
    <n v="10010"/>
    <n v="2563990"/>
    <n v="2574000"/>
    <s v="LT 329 IW"/>
    <s v="MR NEGOU JEAN MARIE"/>
    <s v="676456128"/>
    <s v=""/>
    <x v="0"/>
    <x v="1"/>
    <x v="0"/>
    <x v="22"/>
    <x v="0"/>
    <x v="0"/>
  </r>
  <r>
    <x v="6"/>
    <x v="2"/>
    <x v="22"/>
    <s v="1380058559"/>
    <s v="9490040481"/>
    <s v="2380085786"/>
    <s v="8380141401"/>
    <n v="1062482"/>
    <x v="14"/>
    <s v="000000100000015721"/>
    <x v="3"/>
    <n v="57"/>
    <n v="2.85"/>
    <n v="18000"/>
    <n v="3990"/>
    <n v="1022010"/>
    <n v="1026000"/>
    <s v="LT 329 IW"/>
    <s v="MR NEGOU JEAN MARIE"/>
    <s v="676456128"/>
    <s v=""/>
    <x v="0"/>
    <x v="1"/>
    <x v="0"/>
    <x v="22"/>
    <x v="0"/>
    <x v="0"/>
  </r>
  <r>
    <x v="6"/>
    <x v="2"/>
    <x v="22"/>
    <s v="1380058559"/>
    <s v="9490040481"/>
    <s v="2380085786"/>
    <s v="8380141401"/>
    <n v="1062482"/>
    <x v="14"/>
    <s v="000000100000016408"/>
    <x v="5"/>
    <n v="2000"/>
    <n v="10"/>
    <n v="1850"/>
    <n v="14000"/>
    <n v="3686000"/>
    <n v="3700000"/>
    <s v="LT 329 IW"/>
    <s v="MR NEGOU JEAN MARIE"/>
    <s v="676456128"/>
    <s v=""/>
    <x v="0"/>
    <x v="1"/>
    <x v="0"/>
    <x v="22"/>
    <x v="0"/>
    <x v="0"/>
  </r>
  <r>
    <x v="6"/>
    <x v="2"/>
    <x v="22"/>
    <s v="1380058559"/>
    <s v="9490040481"/>
    <s v="2380085786"/>
    <s v="8380141401"/>
    <n v="1062482"/>
    <x v="14"/>
    <s v="000000100000015723"/>
    <x v="2"/>
    <n v="60"/>
    <n v="3"/>
    <n v="18000"/>
    <n v="4200"/>
    <n v="1075800"/>
    <n v="1080000"/>
    <s v="LT 329 IW"/>
    <s v="MR NEGOU JEAN MARIE"/>
    <s v="676456128"/>
    <s v=""/>
    <x v="0"/>
    <x v="0"/>
    <x v="0"/>
    <x v="22"/>
    <x v="0"/>
    <x v="0"/>
  </r>
  <r>
    <x v="6"/>
    <x v="2"/>
    <x v="22"/>
    <s v="1380058559"/>
    <s v="9490040490"/>
    <s v="2380085786"/>
    <s v="8380141401"/>
    <n v="1062482"/>
    <x v="14"/>
    <s v="000000100000016952"/>
    <x v="4"/>
    <n v="200"/>
    <n v="5"/>
    <n v="9000"/>
    <n v="7000"/>
    <n v="1793000"/>
    <n v="1800000"/>
    <s v="LT 329 IW"/>
    <s v="MR NEGOU JEAN MARIE"/>
    <s v="676456128"/>
    <s v=""/>
    <x v="0"/>
    <x v="1"/>
    <x v="0"/>
    <x v="22"/>
    <x v="0"/>
    <x v="0"/>
  </r>
  <r>
    <x v="6"/>
    <x v="2"/>
    <x v="22"/>
    <s v="1380058559"/>
    <s v="9490040490"/>
    <s v="2380085786"/>
    <s v="8380141401"/>
    <n v="1062482"/>
    <x v="14"/>
    <s v="000000100000015721"/>
    <x v="3"/>
    <n v="143"/>
    <n v="7.15"/>
    <n v="18000"/>
    <n v="10010"/>
    <n v="2563990"/>
    <n v="2574000"/>
    <s v="LT 329 IW"/>
    <s v="MR NEGOU JEAN MARIE"/>
    <s v="676456128"/>
    <s v=""/>
    <x v="0"/>
    <x v="1"/>
    <x v="0"/>
    <x v="22"/>
    <x v="0"/>
    <x v="0"/>
  </r>
  <r>
    <x v="6"/>
    <x v="2"/>
    <x v="22"/>
    <s v="1380058559"/>
    <s v="9490040490"/>
    <s v="2380085786"/>
    <s v="8380141401"/>
    <n v="1062482"/>
    <x v="14"/>
    <s v="000000100000015721"/>
    <x v="3"/>
    <n v="7"/>
    <n v="0.35"/>
    <n v="18000"/>
    <n v="490"/>
    <n v="125510"/>
    <n v="126000"/>
    <s v="LT 329 IW"/>
    <s v="MR NEGOU JEAN MARIE"/>
    <s v="676456128"/>
    <s v=""/>
    <x v="0"/>
    <x v="1"/>
    <x v="0"/>
    <x v="22"/>
    <x v="0"/>
    <x v="0"/>
  </r>
  <r>
    <x v="6"/>
    <x v="2"/>
    <x v="22"/>
    <s v="1380058559"/>
    <s v="9490040490"/>
    <s v="2380085786"/>
    <s v="8380141401"/>
    <n v="1062482"/>
    <x v="14"/>
    <s v="000000100000016408"/>
    <x v="5"/>
    <n v="1500"/>
    <n v="7.5"/>
    <n v="1850"/>
    <n v="10500"/>
    <n v="2764500"/>
    <n v="2775000"/>
    <s v="LT 329 IW"/>
    <s v="MR NEGOU JEAN MARIE"/>
    <s v="676456128"/>
    <s v=""/>
    <x v="0"/>
    <x v="1"/>
    <x v="0"/>
    <x v="22"/>
    <x v="0"/>
    <x v="0"/>
  </r>
  <r>
    <x v="6"/>
    <x v="2"/>
    <x v="22"/>
    <s v="1380058559"/>
    <s v="9490040490"/>
    <s v="2380085786"/>
    <s v="8380141401"/>
    <n v="1062482"/>
    <x v="14"/>
    <s v="000000100000015723"/>
    <x v="2"/>
    <n v="60"/>
    <n v="3"/>
    <n v="18000"/>
    <n v="4200"/>
    <n v="1075800"/>
    <n v="1080000"/>
    <s v="LT 329 IW"/>
    <s v="MR NEGOU JEAN MARIE"/>
    <s v="676456128"/>
    <s v=""/>
    <x v="0"/>
    <x v="0"/>
    <x v="0"/>
    <x v="22"/>
    <x v="0"/>
    <x v="0"/>
  </r>
  <r>
    <x v="1"/>
    <x v="1"/>
    <x v="22"/>
    <s v="1380058138"/>
    <s v="9490040484"/>
    <s v="2380085131"/>
    <s v="8380141407"/>
    <n v="1064509"/>
    <x v="32"/>
    <s v="000000100000015737"/>
    <x v="0"/>
    <n v="50"/>
    <n v="2"/>
    <n v="2000"/>
    <n v="1961"/>
    <n v="98039"/>
    <n v="100000"/>
    <s v="LT 104 IH"/>
    <s v="MR MBEMOUN MBOUOMBOUO"/>
    <s v="694012294"/>
    <s v="1400005541"/>
    <x v="0"/>
    <x v="0"/>
    <x v="0"/>
    <x v="22"/>
    <x v="0"/>
    <x v="0"/>
  </r>
  <r>
    <x v="4"/>
    <x v="4"/>
    <x v="22"/>
    <s v="1380058573"/>
    <s v="9490040474"/>
    <s v="2380085803"/>
    <s v="8380141409"/>
    <n v="1095709"/>
    <x v="28"/>
    <s v="000000100000015723"/>
    <x v="2"/>
    <n v="250"/>
    <n v="12.5"/>
    <n v="18300"/>
    <n v="17500"/>
    <n v="4557500"/>
    <n v="4575000"/>
    <s v="LT 973 FD"/>
    <s v="MR FON ELVICE ALIH"/>
    <s v="671373064"/>
    <s v="1095709"/>
    <x v="0"/>
    <x v="0"/>
    <x v="0"/>
    <x v="22"/>
    <x v="0"/>
    <x v="0"/>
  </r>
  <r>
    <x v="4"/>
    <x v="4"/>
    <x v="22"/>
    <s v="1380058573"/>
    <s v="9490040474"/>
    <s v="2380085803"/>
    <s v="8380141409"/>
    <n v="1095709"/>
    <x v="28"/>
    <s v="000000100000015724"/>
    <x v="1"/>
    <n v="100"/>
    <n v="5"/>
    <n v="19000"/>
    <n v="7000"/>
    <n v="1893000"/>
    <n v="1900000"/>
    <s v="LT 973 FD"/>
    <s v="MR FON ELVICE ALIH"/>
    <s v="671373064"/>
    <s v="1095709"/>
    <x v="0"/>
    <x v="0"/>
    <x v="0"/>
    <x v="22"/>
    <x v="0"/>
    <x v="0"/>
  </r>
  <r>
    <x v="1"/>
    <x v="1"/>
    <x v="22"/>
    <s v="1380058570"/>
    <s v="9490040472"/>
    <s v="2380085800"/>
    <s v="8380141412"/>
    <n v="1056089"/>
    <x v="27"/>
    <s v="000000100000015723"/>
    <x v="2"/>
    <n v="300"/>
    <n v="15"/>
    <n v="18300"/>
    <n v="0"/>
    <n v="5490000"/>
    <n v="5490000"/>
    <s v="LT 103 KN"/>
    <s v="MR TADONVOKENG MARTIN"/>
    <s v="678347038"/>
    <s v=""/>
    <x v="0"/>
    <x v="0"/>
    <x v="0"/>
    <x v="22"/>
    <x v="0"/>
    <x v="0"/>
  </r>
  <r>
    <x v="1"/>
    <x v="1"/>
    <x v="22"/>
    <s v="1380058569"/>
    <s v="9490040465"/>
    <s v="2380085799"/>
    <s v="8380141413"/>
    <n v="1047470"/>
    <x v="8"/>
    <s v="000000100000015723"/>
    <x v="2"/>
    <n v="280"/>
    <n v="14"/>
    <n v="18300"/>
    <n v="19600"/>
    <n v="5104400"/>
    <n v="5124000"/>
    <s v="LT 201 IK"/>
    <s v="KOUEKAM  HERVE  CARLOSSE"/>
    <s v="670848460"/>
    <s v=""/>
    <x v="0"/>
    <x v="0"/>
    <x v="0"/>
    <x v="22"/>
    <x v="0"/>
    <x v="0"/>
  </r>
  <r>
    <x v="1"/>
    <x v="1"/>
    <x v="22"/>
    <s v="1380058569"/>
    <s v="9490040465"/>
    <s v="2380085799"/>
    <s v="8380141413"/>
    <n v="1047470"/>
    <x v="8"/>
    <s v="000000100000016952"/>
    <x v="4"/>
    <n v="40"/>
    <n v="1"/>
    <n v="9250"/>
    <n v="1400"/>
    <n v="368600"/>
    <n v="370000"/>
    <s v="LT 201 IK"/>
    <s v="KOUEKAM  HERVE  CARLOSSE"/>
    <s v="670848460"/>
    <s v=""/>
    <x v="0"/>
    <x v="1"/>
    <x v="0"/>
    <x v="22"/>
    <x v="0"/>
    <x v="0"/>
  </r>
  <r>
    <x v="1"/>
    <x v="1"/>
    <x v="22"/>
    <s v="1380058569"/>
    <s v="9490040465"/>
    <s v="2380085799"/>
    <s v="8380141413"/>
    <n v="1047470"/>
    <x v="8"/>
    <s v="000000100000016408"/>
    <x v="5"/>
    <n v="50"/>
    <n v="0.25"/>
    <n v="1900"/>
    <n v="350"/>
    <n v="94650"/>
    <n v="95000"/>
    <s v="LT 201 IK"/>
    <s v="KOUEKAM  HERVE  CARLOSSE"/>
    <s v="670848460"/>
    <s v=""/>
    <x v="0"/>
    <x v="1"/>
    <x v="0"/>
    <x v="22"/>
    <x v="0"/>
    <x v="0"/>
  </r>
  <r>
    <x v="1"/>
    <x v="1"/>
    <x v="22"/>
    <s v="1380058572"/>
    <s v="9490040482"/>
    <s v="2380085802"/>
    <s v="8380141414"/>
    <n v="1075994"/>
    <x v="1"/>
    <s v="000000100000015723"/>
    <x v="2"/>
    <n v="200"/>
    <n v="10"/>
    <n v="18300"/>
    <n v="14000"/>
    <n v="3646000"/>
    <n v="3660000"/>
    <s v="LT 197 HV"/>
    <s v="MR DEUYI KAMGANG DUMEL"/>
    <s v="677904649"/>
    <s v=""/>
    <x v="0"/>
    <x v="0"/>
    <x v="0"/>
    <x v="22"/>
    <x v="0"/>
    <x v="0"/>
  </r>
  <r>
    <x v="4"/>
    <x v="4"/>
    <x v="22"/>
    <s v="1380058571"/>
    <s v="9490040464"/>
    <s v="2380085801"/>
    <s v="8380141417"/>
    <n v="1037061"/>
    <x v="5"/>
    <s v="000000100000015723"/>
    <x v="2"/>
    <n v="100"/>
    <n v="5"/>
    <n v="17700"/>
    <n v="0"/>
    <n v="1770000"/>
    <n v="1770000"/>
    <s v="CH 28 69 33"/>
    <s v="MOFFO RODRIGUE"/>
    <s v="674893162"/>
    <s v=""/>
    <x v="0"/>
    <x v="0"/>
    <x v="0"/>
    <x v="22"/>
    <x v="0"/>
    <x v="0"/>
  </r>
  <r>
    <x v="4"/>
    <x v="4"/>
    <x v="22"/>
    <s v="1380058571"/>
    <s v="9490040464"/>
    <s v="2380085801"/>
    <s v="8380141417"/>
    <n v="1037061"/>
    <x v="5"/>
    <s v="000000100000015724"/>
    <x v="1"/>
    <n v="100"/>
    <n v="5"/>
    <n v="18400"/>
    <n v="0"/>
    <n v="1840000"/>
    <n v="1840000"/>
    <s v="CH 28 69 33"/>
    <s v="MOFFO RODRIGUE"/>
    <s v="674893162"/>
    <s v=""/>
    <x v="0"/>
    <x v="0"/>
    <x v="0"/>
    <x v="22"/>
    <x v="0"/>
    <x v="0"/>
  </r>
  <r>
    <x v="3"/>
    <x v="3"/>
    <x v="22"/>
    <s v="1380058577"/>
    <s v="9490040478"/>
    <s v="2380085807"/>
    <s v="8380141422"/>
    <n v="1026465"/>
    <x v="39"/>
    <s v="000000100000015723"/>
    <x v="2"/>
    <n v="600"/>
    <n v="30"/>
    <n v="18700"/>
    <n v="42000"/>
    <n v="11178000"/>
    <n v="11220000"/>
    <s v="LTTR 606 AK"/>
    <s v="MR NKOUAMO IRIS"/>
    <s v="676689834"/>
    <s v=""/>
    <x v="0"/>
    <x v="0"/>
    <x v="0"/>
    <x v="22"/>
    <x v="0"/>
    <x v="0"/>
  </r>
  <r>
    <x v="4"/>
    <x v="4"/>
    <x v="22"/>
    <s v="1380058576"/>
    <s v="9490040466"/>
    <s v="2380085806"/>
    <s v="8380141423"/>
    <n v="1050151"/>
    <x v="18"/>
    <s v="000000100000015723"/>
    <x v="2"/>
    <n v="300"/>
    <n v="15"/>
    <n v="18300"/>
    <n v="0"/>
    <n v="5490000"/>
    <n v="5490000"/>
    <s v="LT 584  FF"/>
    <s v="NGWA BERNARD CHE"/>
    <s v="677063545"/>
    <s v="1050151"/>
    <x v="0"/>
    <x v="0"/>
    <x v="0"/>
    <x v="22"/>
    <x v="0"/>
    <x v="0"/>
  </r>
  <r>
    <x v="1"/>
    <x v="1"/>
    <x v="22"/>
    <s v="1380057938"/>
    <s v="9490040471"/>
    <s v="2380084670"/>
    <s v="8380141424"/>
    <n v="1034417"/>
    <x v="12"/>
    <s v="000000100000015737"/>
    <x v="0"/>
    <n v="125"/>
    <n v="5"/>
    <n v="2000"/>
    <n v="4902"/>
    <n v="245098"/>
    <n v="250000"/>
    <s v="LT 605 FO"/>
    <s v="MR ARREY CHARLES EGBE"/>
    <s v="674562221"/>
    <s v="1400005287/5289/5294/5295"/>
    <x v="0"/>
    <x v="0"/>
    <x v="0"/>
    <x v="22"/>
    <x v="0"/>
    <x v="0"/>
  </r>
  <r>
    <x v="2"/>
    <x v="2"/>
    <x v="22"/>
    <s v="1380058575"/>
    <s v="9490040475"/>
    <s v="2380085805"/>
    <s v="8380141430"/>
    <n v="1062481"/>
    <x v="6"/>
    <s v="000000100000015737"/>
    <x v="0"/>
    <n v="175"/>
    <n v="7"/>
    <n v="2000"/>
    <n v="6863"/>
    <n v="343137"/>
    <n v="350000"/>
    <s v="NW 809 BI"/>
    <s v="MR TCHUNDA GUY MERLIN"/>
    <s v="675557326"/>
    <s v="100000015737"/>
    <x v="0"/>
    <x v="0"/>
    <x v="0"/>
    <x v="22"/>
    <x v="0"/>
    <x v="0"/>
  </r>
  <r>
    <x v="0"/>
    <x v="0"/>
    <x v="22"/>
    <s v="1380058581"/>
    <s v="9490040477"/>
    <s v="2380085816"/>
    <s v="8380141434"/>
    <n v="1095733"/>
    <x v="23"/>
    <s v="000000100000016952"/>
    <x v="4"/>
    <n v="20"/>
    <n v="0.5"/>
    <n v="9250"/>
    <n v="700"/>
    <n v="184300"/>
    <n v="185000"/>
    <s v="CE 134 KW"/>
    <s v="MR NAMGO BISSILEU JEAN"/>
    <s v="696804547"/>
    <s v="1095733"/>
    <x v="0"/>
    <x v="1"/>
    <x v="0"/>
    <x v="22"/>
    <x v="0"/>
    <x v="0"/>
  </r>
  <r>
    <x v="0"/>
    <x v="0"/>
    <x v="22"/>
    <s v="1380058581"/>
    <s v="9490040477"/>
    <s v="2380085816"/>
    <s v="8380141434"/>
    <n v="1095733"/>
    <x v="23"/>
    <s v="000000100000015723"/>
    <x v="2"/>
    <n v="330"/>
    <n v="16.5"/>
    <n v="18300"/>
    <n v="23100"/>
    <n v="6015900"/>
    <n v="6039000"/>
    <s v="CE 134 KW"/>
    <s v="MR NAMGO BISSILEU JEAN"/>
    <s v="696804547"/>
    <s v="1095733"/>
    <x v="0"/>
    <x v="0"/>
    <x v="0"/>
    <x v="22"/>
    <x v="0"/>
    <x v="0"/>
  </r>
  <r>
    <x v="4"/>
    <x v="4"/>
    <x v="22"/>
    <s v="1380058586"/>
    <s v="9490040479"/>
    <s v="2380085821"/>
    <s v="8380141437"/>
    <n v="1037061"/>
    <x v="5"/>
    <s v="000000100000015721"/>
    <x v="3"/>
    <n v="20"/>
    <n v="1"/>
    <n v="17900"/>
    <n v="0"/>
    <n v="358000"/>
    <n v="358000"/>
    <s v="LT 359 IU"/>
    <s v="MR NGAMENI YANNICK"/>
    <s v="674779165"/>
    <s v=""/>
    <x v="0"/>
    <x v="1"/>
    <x v="0"/>
    <x v="22"/>
    <x v="0"/>
    <x v="0"/>
  </r>
  <r>
    <x v="4"/>
    <x v="4"/>
    <x v="22"/>
    <s v="1380058586"/>
    <s v="9490040479"/>
    <s v="2380085821"/>
    <s v="8380141437"/>
    <n v="1037061"/>
    <x v="5"/>
    <s v="000000100000016952"/>
    <x v="4"/>
    <n v="50"/>
    <n v="1.25"/>
    <n v="8950"/>
    <n v="0"/>
    <n v="447500"/>
    <n v="447500"/>
    <s v="LT 359 IU"/>
    <s v="MR NGAMENI YANNICK"/>
    <s v="674779165"/>
    <s v=""/>
    <x v="0"/>
    <x v="1"/>
    <x v="0"/>
    <x v="22"/>
    <x v="0"/>
    <x v="0"/>
  </r>
  <r>
    <x v="4"/>
    <x v="4"/>
    <x v="22"/>
    <s v="1380058586"/>
    <s v="9490040479"/>
    <s v="2380085821"/>
    <s v="8380141437"/>
    <n v="1037061"/>
    <x v="5"/>
    <s v="000000100000016408"/>
    <x v="5"/>
    <n v="1000"/>
    <n v="5"/>
    <n v="1840"/>
    <n v="0"/>
    <n v="1840000"/>
    <n v="1840000"/>
    <s v="LT 359 IU"/>
    <s v="MR NGAMENI YANNICK"/>
    <s v="674779165"/>
    <s v=""/>
    <x v="0"/>
    <x v="1"/>
    <x v="0"/>
    <x v="22"/>
    <x v="0"/>
    <x v="0"/>
  </r>
  <r>
    <x v="4"/>
    <x v="4"/>
    <x v="22"/>
    <s v="1380058586"/>
    <s v="9490040479"/>
    <s v="2380085821"/>
    <s v="8380141437"/>
    <n v="1037061"/>
    <x v="5"/>
    <s v="000000100000015724"/>
    <x v="1"/>
    <n v="275"/>
    <n v="13.75"/>
    <n v="18400"/>
    <n v="0"/>
    <n v="5060000"/>
    <n v="5060000"/>
    <s v="LT 359 IU"/>
    <s v="MR NGAMENI YANNICK"/>
    <s v="674779165"/>
    <s v=""/>
    <x v="0"/>
    <x v="0"/>
    <x v="0"/>
    <x v="22"/>
    <x v="0"/>
    <x v="0"/>
  </r>
  <r>
    <x v="8"/>
    <x v="6"/>
    <x v="22"/>
    <s v="1380058587"/>
    <s v="9490040489"/>
    <s v="2380085822"/>
    <s v="8380141438"/>
    <n v="1048185"/>
    <x v="24"/>
    <s v="000000100000015723"/>
    <x v="2"/>
    <n v="660"/>
    <n v="33"/>
    <n v="17000"/>
    <n v="46200"/>
    <n v="11173800"/>
    <n v="11220000"/>
    <s v="LTTR 006 AO"/>
    <s v="MR BESSALA SIMEON"/>
    <s v="694455933"/>
    <s v="1048185"/>
    <x v="0"/>
    <x v="0"/>
    <x v="0"/>
    <x v="22"/>
    <x v="0"/>
    <x v="0"/>
  </r>
  <r>
    <x v="4"/>
    <x v="4"/>
    <x v="22"/>
    <s v="1380058584"/>
    <s v="9490040476"/>
    <s v="2380085819"/>
    <s v="8380141441"/>
    <n v="1076077"/>
    <x v="36"/>
    <s v="000000100000015724"/>
    <x v="1"/>
    <n v="300"/>
    <n v="15"/>
    <n v="18400"/>
    <n v="21000"/>
    <n v="5499000"/>
    <n v="5520000"/>
    <s v="LT 175 HN"/>
    <s v="MR MATHIAS BETECK MOKI"/>
    <s v="675101387"/>
    <s v=""/>
    <x v="0"/>
    <x v="0"/>
    <x v="0"/>
    <x v="22"/>
    <x v="0"/>
    <x v="0"/>
  </r>
  <r>
    <x v="1"/>
    <x v="1"/>
    <x v="22"/>
    <s v="1380058582"/>
    <s v="9490040483"/>
    <s v="2380085817"/>
    <s v="8380141442"/>
    <n v="1099132"/>
    <x v="22"/>
    <s v="000000100000015723"/>
    <x v="2"/>
    <n v="100"/>
    <n v="5"/>
    <n v="18300"/>
    <n v="7000"/>
    <n v="1823000"/>
    <n v="1830000"/>
    <s v="LT 030 AJ"/>
    <s v="MR KEUGNE KAMSAP MODESTE"/>
    <s v="680316919"/>
    <s v=""/>
    <x v="0"/>
    <x v="0"/>
    <x v="0"/>
    <x v="22"/>
    <x v="0"/>
    <x v="0"/>
  </r>
  <r>
    <x v="1"/>
    <x v="1"/>
    <x v="22"/>
    <s v="1380058582"/>
    <s v="9490040483"/>
    <s v="2380085817"/>
    <s v="8380141442"/>
    <n v="1099132"/>
    <x v="22"/>
    <s v="000000100000015724"/>
    <x v="1"/>
    <n v="150"/>
    <n v="7.5"/>
    <n v="19000"/>
    <n v="10500"/>
    <n v="2839500"/>
    <n v="2850000"/>
    <s v="LT 030 AJ"/>
    <s v="MR KEUGNE KAMSAP MODESTE"/>
    <s v="680316919"/>
    <s v=""/>
    <x v="0"/>
    <x v="0"/>
    <x v="0"/>
    <x v="22"/>
    <x v="0"/>
    <x v="0"/>
  </r>
  <r>
    <x v="8"/>
    <x v="6"/>
    <x v="22"/>
    <s v="1380058587"/>
    <s v="9490040492"/>
    <s v="2380085822"/>
    <s v="8380141448"/>
    <n v="1048185"/>
    <x v="24"/>
    <s v="000000100000016952"/>
    <x v="4"/>
    <n v="1200"/>
    <n v="30"/>
    <n v="8500"/>
    <n v="42000"/>
    <n v="10158000"/>
    <n v="10200000"/>
    <s v="LTTR 487 AM"/>
    <s v="MR KARIS NYAMBE ISAAC"/>
    <s v="690660660"/>
    <s v="1048185"/>
    <x v="0"/>
    <x v="1"/>
    <x v="0"/>
    <x v="22"/>
    <x v="0"/>
    <x v="0"/>
  </r>
  <r>
    <x v="1"/>
    <x v="1"/>
    <x v="23"/>
    <s v="1380057938"/>
    <s v="9490040493"/>
    <s v="2380084670"/>
    <s v="8380140930"/>
    <n v="1034417"/>
    <x v="12"/>
    <s v="000000100000015737"/>
    <x v="0"/>
    <n v="250"/>
    <n v="10"/>
    <n v="2000"/>
    <n v="9804"/>
    <n v="490196"/>
    <n v="500000"/>
    <s v="LT  605  FO"/>
    <s v="ARREY CHARLEY EGBE"/>
    <s v="674562221"/>
    <s v="1400005287/5289/5294/5295"/>
    <x v="0"/>
    <x v="0"/>
    <x v="0"/>
    <x v="23"/>
    <x v="0"/>
    <x v="0"/>
  </r>
  <r>
    <x v="3"/>
    <x v="3"/>
    <x v="23"/>
    <s v="1380058134"/>
    <s v="9490040511"/>
    <s v="2380085013"/>
    <s v="8380141246"/>
    <n v="1105098"/>
    <x v="90"/>
    <s v="000000100000015737"/>
    <x v="0"/>
    <n v="300"/>
    <n v="12"/>
    <n v="2000"/>
    <n v="11765"/>
    <n v="588235"/>
    <n v="600000"/>
    <s v="SW 763 AQ"/>
    <s v="edmund mbou"/>
    <s v="677 66 57 59"/>
    <s v="1400005565"/>
    <x v="0"/>
    <x v="0"/>
    <x v="0"/>
    <x v="23"/>
    <x v="0"/>
    <x v="0"/>
  </r>
  <r>
    <x v="5"/>
    <x v="3"/>
    <x v="23"/>
    <s v="1380058082"/>
    <s v="9490040496"/>
    <s v="2380084909"/>
    <s v="8380141337"/>
    <n v="1062483"/>
    <x v="7"/>
    <s v="000000100000015737"/>
    <x v="0"/>
    <n v="575"/>
    <n v="23"/>
    <n v="2000"/>
    <n v="22549"/>
    <n v="1127451"/>
    <n v="1150000"/>
    <s v="NW  514  AC"/>
    <s v="KENNE BABA ACHIL"/>
    <s v="682775906"/>
    <s v=""/>
    <x v="0"/>
    <x v="0"/>
    <x v="0"/>
    <x v="23"/>
    <x v="0"/>
    <x v="0"/>
  </r>
  <r>
    <x v="5"/>
    <x v="3"/>
    <x v="23"/>
    <s v="1380058082"/>
    <s v="9490040508"/>
    <s v="2380084909"/>
    <s v="8380141353"/>
    <n v="1062483"/>
    <x v="7"/>
    <s v="000000100000015737"/>
    <x v="0"/>
    <n v="725"/>
    <n v="29"/>
    <n v="2000"/>
    <n v="28431"/>
    <n v="1421569"/>
    <n v="1450000"/>
    <s v="LTTR 027 AF"/>
    <s v="ILYASSA ALIOU GOGO"/>
    <s v="697 30 60 39"/>
    <s v=""/>
    <x v="0"/>
    <x v="0"/>
    <x v="0"/>
    <x v="23"/>
    <x v="0"/>
    <x v="0"/>
  </r>
  <r>
    <x v="5"/>
    <x v="3"/>
    <x v="23"/>
    <s v="1380058082"/>
    <s v="9490040494"/>
    <s v="2380084909"/>
    <s v="8380141354"/>
    <n v="1062483"/>
    <x v="7"/>
    <s v="000000100000015737"/>
    <x v="0"/>
    <n v="425"/>
    <n v="17"/>
    <n v="2000"/>
    <n v="16667"/>
    <n v="833333"/>
    <n v="850000"/>
    <s v="NW 920  BH"/>
    <s v="ERIC DOCTA"/>
    <s v="677812848"/>
    <s v=""/>
    <x v="0"/>
    <x v="0"/>
    <x v="0"/>
    <x v="23"/>
    <x v="0"/>
    <x v="0"/>
  </r>
  <r>
    <x v="6"/>
    <x v="2"/>
    <x v="23"/>
    <s v="1380058559"/>
    <s v="9490040499"/>
    <s v="2380085786"/>
    <s v="8380141400"/>
    <n v="1062482"/>
    <x v="14"/>
    <s v="000000100000015723"/>
    <x v="2"/>
    <n v="640"/>
    <n v="32"/>
    <n v="18000"/>
    <n v="44800"/>
    <n v="11475200"/>
    <n v="11520000"/>
    <s v="LT  TR  131 AU"/>
    <s v="BEMA  EMMANUEL"/>
    <s v="695860260"/>
    <s v=""/>
    <x v="0"/>
    <x v="0"/>
    <x v="0"/>
    <x v="23"/>
    <x v="0"/>
    <x v="0"/>
  </r>
  <r>
    <x v="7"/>
    <x v="5"/>
    <x v="23"/>
    <s v="1380058558"/>
    <s v="9490040497"/>
    <s v="2380085785"/>
    <s v="8380141403"/>
    <n v="1064215"/>
    <x v="13"/>
    <s v="000000100000015724"/>
    <x v="1"/>
    <n v="640"/>
    <n v="32"/>
    <n v="18500"/>
    <n v="44800"/>
    <n v="11795200"/>
    <n v="11840000"/>
    <s v="LT   TR 665  AS"/>
    <s v="ABOUBAKAR NOUHOU"/>
    <s v="694867327"/>
    <s v=""/>
    <x v="0"/>
    <x v="0"/>
    <x v="0"/>
    <x v="23"/>
    <x v="0"/>
    <x v="0"/>
  </r>
  <r>
    <x v="6"/>
    <x v="2"/>
    <x v="23"/>
    <s v="1380058516"/>
    <s v="9490040514"/>
    <s v="2380085712"/>
    <s v="8380141408"/>
    <n v="1062482"/>
    <x v="14"/>
    <s v="000000100000015737"/>
    <x v="0"/>
    <n v="575"/>
    <n v="23"/>
    <n v="2000"/>
    <n v="22549"/>
    <n v="1127451"/>
    <n v="1150000"/>
    <s v="CE 340 KU"/>
    <s v="TAKOUEZIM NGOUFACK"/>
    <s v="674 82 33 07"/>
    <s v="1400006042"/>
    <x v="0"/>
    <x v="0"/>
    <x v="0"/>
    <x v="23"/>
    <x v="0"/>
    <x v="0"/>
  </r>
  <r>
    <x v="0"/>
    <x v="0"/>
    <x v="23"/>
    <s v="1380058596"/>
    <s v="9490040495"/>
    <s v="2380085836"/>
    <s v="8380141449"/>
    <n v="1095733"/>
    <x v="23"/>
    <s v="000000100000016408"/>
    <x v="5"/>
    <n v="600"/>
    <n v="3"/>
    <n v="1900"/>
    <n v="4200"/>
    <n v="1135800"/>
    <n v="1140000"/>
    <s v="CE 967  JW"/>
    <s v="ATATANG KENNE PASCAL"/>
    <s v="675800918"/>
    <s v="1095733"/>
    <x v="0"/>
    <x v="1"/>
    <x v="0"/>
    <x v="23"/>
    <x v="0"/>
    <x v="0"/>
  </r>
  <r>
    <x v="0"/>
    <x v="0"/>
    <x v="23"/>
    <s v="1380058596"/>
    <s v="9490040495"/>
    <s v="2380085836"/>
    <s v="8380141449"/>
    <n v="1095733"/>
    <x v="23"/>
    <s v="000000100000015723"/>
    <x v="2"/>
    <n v="400"/>
    <n v="20"/>
    <n v="18300"/>
    <n v="28000"/>
    <n v="7292000"/>
    <n v="7320000"/>
    <s v="CE 967  JW"/>
    <s v="ATATANG KENNE PASCAL"/>
    <s v="675800918"/>
    <s v="1095733"/>
    <x v="0"/>
    <x v="0"/>
    <x v="0"/>
    <x v="23"/>
    <x v="0"/>
    <x v="0"/>
  </r>
  <r>
    <x v="2"/>
    <x v="2"/>
    <x v="23"/>
    <s v="1380058602"/>
    <s v="7004700745"/>
    <s v="2380085845"/>
    <s v="8380141451"/>
    <n v="1062481"/>
    <x v="6"/>
    <s v="000000100000015722"/>
    <x v="9"/>
    <n v="-300"/>
    <n v="-15"/>
    <n v="-16750"/>
    <n v="-21000"/>
    <n v="-5004000"/>
    <n v="-5025000"/>
    <s v="LTTR 210 AS"/>
    <s v="AHMADOU GIT"/>
    <s v="671 32 78 84"/>
    <s v=""/>
    <x v="0"/>
    <x v="0"/>
    <x v="0"/>
    <x v="23"/>
    <x v="0"/>
    <x v="0"/>
  </r>
  <r>
    <x v="2"/>
    <x v="2"/>
    <x v="23"/>
    <s v="1380058602"/>
    <s v="7004700745"/>
    <s v="2380085845"/>
    <s v="8380141451"/>
    <n v="1062481"/>
    <x v="6"/>
    <s v="000000100000023421"/>
    <x v="8"/>
    <n v="-680"/>
    <n v="-17"/>
    <n v="-8250"/>
    <n v="-23800"/>
    <n v="-5586200"/>
    <n v="-5610000"/>
    <s v="LTTR 210 AS"/>
    <s v="AHMADOU GIT"/>
    <s v="671 32 78 84"/>
    <s v=""/>
    <x v="0"/>
    <x v="1"/>
    <x v="1"/>
    <x v="23"/>
    <x v="0"/>
    <x v="0"/>
  </r>
  <r>
    <x v="2"/>
    <x v="2"/>
    <x v="23"/>
    <s v="1380058602"/>
    <s v="9490040510"/>
    <s v="2380085845"/>
    <s v="8380141451"/>
    <n v="1062481"/>
    <x v="6"/>
    <s v="000000100000015722"/>
    <x v="9"/>
    <n v="300"/>
    <n v="15"/>
    <n v="16750"/>
    <n v="21000"/>
    <n v="5004000"/>
    <n v="5025000"/>
    <s v="LTTR 210 AS"/>
    <s v="AHMADOU GIT"/>
    <s v="671 32 78 84"/>
    <s v=""/>
    <x v="0"/>
    <x v="0"/>
    <x v="0"/>
    <x v="23"/>
    <x v="0"/>
    <x v="0"/>
  </r>
  <r>
    <x v="2"/>
    <x v="2"/>
    <x v="23"/>
    <s v="1380058602"/>
    <s v="9490040510"/>
    <s v="2380085845"/>
    <s v="8380141451"/>
    <n v="1062481"/>
    <x v="6"/>
    <s v="000000100000023421"/>
    <x v="8"/>
    <n v="680"/>
    <n v="17"/>
    <n v="8250"/>
    <n v="23800"/>
    <n v="5586200"/>
    <n v="5610000"/>
    <s v="LTTR 210 AS"/>
    <s v="AHMADOU GIT"/>
    <s v="671 32 78 84"/>
    <s v=""/>
    <x v="0"/>
    <x v="1"/>
    <x v="1"/>
    <x v="23"/>
    <x v="0"/>
    <x v="0"/>
  </r>
  <r>
    <x v="2"/>
    <x v="2"/>
    <x v="23"/>
    <s v="1380058602"/>
    <s v="9490040516"/>
    <s v="2380085845"/>
    <s v="8380141451"/>
    <n v="1062481"/>
    <x v="6"/>
    <s v="000000100000015722"/>
    <x v="9"/>
    <n v="300"/>
    <n v="15"/>
    <n v="16750"/>
    <n v="21000"/>
    <n v="5004000"/>
    <n v="5025000"/>
    <s v="LTTR 210 AS"/>
    <s v="AHMADOU GIT"/>
    <s v="671 32 78 84"/>
    <s v=""/>
    <x v="0"/>
    <x v="0"/>
    <x v="0"/>
    <x v="23"/>
    <x v="0"/>
    <x v="0"/>
  </r>
  <r>
    <x v="2"/>
    <x v="2"/>
    <x v="23"/>
    <s v="1380058602"/>
    <s v="9490040516"/>
    <s v="2380085845"/>
    <s v="8380141451"/>
    <n v="1062481"/>
    <x v="6"/>
    <s v="000000100000023421"/>
    <x v="8"/>
    <n v="680"/>
    <n v="17"/>
    <n v="8250"/>
    <n v="23800"/>
    <n v="5586200"/>
    <n v="5610000"/>
    <s v="LTTR 210 AS"/>
    <s v="AHMADOU GIT"/>
    <s v="671 32 78 84"/>
    <s v=""/>
    <x v="0"/>
    <x v="1"/>
    <x v="1"/>
    <x v="23"/>
    <x v="0"/>
    <x v="0"/>
  </r>
  <r>
    <x v="2"/>
    <x v="2"/>
    <x v="23"/>
    <s v="1380058602"/>
    <s v="9490040503"/>
    <s v="2380085845"/>
    <s v="8380141452"/>
    <n v="1062481"/>
    <x v="6"/>
    <s v="000000100000015722"/>
    <x v="9"/>
    <n v="620"/>
    <n v="31"/>
    <n v="16750"/>
    <n v="43400"/>
    <n v="10341600"/>
    <n v="10385000"/>
    <s v="LTTR 711 AL"/>
    <s v="YUDUDA ALIYU"/>
    <s v="654 59 20 85"/>
    <s v=""/>
    <x v="0"/>
    <x v="0"/>
    <x v="0"/>
    <x v="23"/>
    <x v="0"/>
    <x v="0"/>
  </r>
  <r>
    <x v="2"/>
    <x v="2"/>
    <x v="23"/>
    <s v="1380058602"/>
    <s v="9490040503"/>
    <s v="2380085845"/>
    <s v="8380141453"/>
    <n v="1062481"/>
    <x v="6"/>
    <s v="000000100000015722"/>
    <x v="9"/>
    <n v="640"/>
    <n v="32"/>
    <n v="16750"/>
    <n v="44800"/>
    <n v="10675200"/>
    <n v="10720000"/>
    <s v="LTTR 943 AT"/>
    <s v="ABOU NGWANG"/>
    <s v="676 14 63 04"/>
    <s v=""/>
    <x v="0"/>
    <x v="0"/>
    <x v="0"/>
    <x v="23"/>
    <x v="0"/>
    <x v="0"/>
  </r>
  <r>
    <x v="2"/>
    <x v="2"/>
    <x v="23"/>
    <s v="1380058458"/>
    <s v="9490040501"/>
    <s v="2380085624"/>
    <s v="8380141467"/>
    <n v="1067392"/>
    <x v="2"/>
    <s v="000000100000015724"/>
    <x v="1"/>
    <n v="640"/>
    <n v="32"/>
    <n v="17000"/>
    <n v="44800"/>
    <n v="10835200"/>
    <n v="10880000"/>
    <s v="LTTR 959 AO"/>
    <s v="NUHU YUSUFU"/>
    <s v="677 08 00 62"/>
    <s v="SALES TO HAMODA"/>
    <x v="0"/>
    <x v="0"/>
    <x v="0"/>
    <x v="23"/>
    <x v="0"/>
    <x v="0"/>
  </r>
  <r>
    <x v="2"/>
    <x v="2"/>
    <x v="23"/>
    <s v="1380058458"/>
    <s v="9490040501"/>
    <s v="2380085624"/>
    <s v="8380141468"/>
    <n v="1067392"/>
    <x v="2"/>
    <s v="000000100000015724"/>
    <x v="1"/>
    <n v="640"/>
    <n v="32"/>
    <n v="17000"/>
    <n v="44800"/>
    <n v="10835200"/>
    <n v="10880000"/>
    <s v="SUTR 240 AA"/>
    <s v="JONG DIEUDONNE"/>
    <s v="674 12 20 35"/>
    <s v="SALES TO HAMODA"/>
    <x v="0"/>
    <x v="0"/>
    <x v="0"/>
    <x v="23"/>
    <x v="0"/>
    <x v="0"/>
  </r>
  <r>
    <x v="2"/>
    <x v="2"/>
    <x v="23"/>
    <s v="1380058458"/>
    <s v="9490040505"/>
    <s v="2380085624"/>
    <s v="8380141478"/>
    <n v="1067392"/>
    <x v="2"/>
    <s v="000000100000015724"/>
    <x v="1"/>
    <n v="640"/>
    <n v="32"/>
    <n v="17000"/>
    <n v="44800"/>
    <n v="10835200"/>
    <n v="10880000"/>
    <s v="SWTR 301 AA"/>
    <s v="SOULEYMANOU"/>
    <s v="654 98 21 10"/>
    <s v="SALES TO HAMODA"/>
    <x v="0"/>
    <x v="0"/>
    <x v="0"/>
    <x v="23"/>
    <x v="0"/>
    <x v="0"/>
  </r>
  <r>
    <x v="3"/>
    <x v="3"/>
    <x v="23"/>
    <s v="1380058592"/>
    <s v="9490040498"/>
    <s v="2380085830"/>
    <s v="8380141479"/>
    <n v="1037092"/>
    <x v="91"/>
    <s v="000000100000015737"/>
    <x v="0"/>
    <n v="150"/>
    <n v="6"/>
    <n v="2000"/>
    <n v="5882"/>
    <n v="294118"/>
    <n v="300000"/>
    <s v="NW 920 BH"/>
    <s v="ERIC    FRU"/>
    <s v="677812848"/>
    <s v="1400006158"/>
    <x v="0"/>
    <x v="0"/>
    <x v="0"/>
    <x v="23"/>
    <x v="0"/>
    <x v="0"/>
  </r>
  <r>
    <x v="4"/>
    <x v="4"/>
    <x v="23"/>
    <s v="1380058610"/>
    <s v="9490040500"/>
    <s v="2380085879"/>
    <s v="8380141483"/>
    <n v="1050151"/>
    <x v="18"/>
    <s v="000000100000015723"/>
    <x v="2"/>
    <n v="300"/>
    <n v="15"/>
    <n v="18300"/>
    <n v="0"/>
    <n v="5490000"/>
    <n v="5490000"/>
    <s v="LT  584  FF"/>
    <s v="NGWA  BERNARD CHE"/>
    <s v="677063545"/>
    <s v="1050151"/>
    <x v="0"/>
    <x v="0"/>
    <x v="0"/>
    <x v="23"/>
    <x v="0"/>
    <x v="0"/>
  </r>
  <r>
    <x v="2"/>
    <x v="2"/>
    <x v="23"/>
    <s v="1380058611"/>
    <s v="9490040502"/>
    <s v="2380085880"/>
    <s v="8380141485"/>
    <n v="1062481"/>
    <x v="6"/>
    <s v="000000100000015723"/>
    <x v="2"/>
    <n v="500"/>
    <n v="25"/>
    <n v="16500"/>
    <n v="35000"/>
    <n v="8215000"/>
    <n v="8250000"/>
    <s v="LTTR 710 AL"/>
    <s v="MUHAMADU AHMADU"/>
    <s v="674 87 48 67"/>
    <s v="SALES TO MOUSSA"/>
    <x v="0"/>
    <x v="0"/>
    <x v="0"/>
    <x v="23"/>
    <x v="0"/>
    <x v="0"/>
  </r>
  <r>
    <x v="2"/>
    <x v="2"/>
    <x v="23"/>
    <s v="1380058611"/>
    <s v="9490040513"/>
    <s v="2380085880"/>
    <s v="8380141486"/>
    <n v="1062481"/>
    <x v="6"/>
    <s v="000000100000019446"/>
    <x v="7"/>
    <n v="640"/>
    <n v="32"/>
    <n v="16500"/>
    <n v="44800"/>
    <n v="10515200"/>
    <n v="10560000"/>
    <s v="LTTR 629 AS"/>
    <s v="BANTAR USOUFU"/>
    <s v="680 78 11 42"/>
    <s v="SALES TO MOUSSA"/>
    <x v="0"/>
    <x v="1"/>
    <x v="1"/>
    <x v="23"/>
    <x v="0"/>
    <x v="0"/>
  </r>
  <r>
    <x v="2"/>
    <x v="2"/>
    <x v="23"/>
    <s v="1380058611"/>
    <s v="9490040513"/>
    <s v="2380085880"/>
    <s v="8380141487"/>
    <n v="1062481"/>
    <x v="6"/>
    <s v="000000100000019446"/>
    <x v="7"/>
    <n v="620"/>
    <n v="31"/>
    <n v="16500"/>
    <n v="43400"/>
    <n v="10186600"/>
    <n v="10230000"/>
    <s v="LTTR 876 AP"/>
    <s v="MOHAMADOU SUNUSI"/>
    <s v="672 53 34 84"/>
    <s v="SALES TO MOUSSA"/>
    <x v="0"/>
    <x v="1"/>
    <x v="1"/>
    <x v="23"/>
    <x v="0"/>
    <x v="0"/>
  </r>
  <r>
    <x v="3"/>
    <x v="3"/>
    <x v="23"/>
    <s v="1380058612"/>
    <s v="9490040507"/>
    <s v="2380085881"/>
    <s v="8380141494"/>
    <n v="1037092"/>
    <x v="91"/>
    <s v="000000100000015723"/>
    <x v="2"/>
    <n v="600"/>
    <n v="30"/>
    <n v="18700"/>
    <n v="0"/>
    <n v="11220000"/>
    <n v="11220000"/>
    <s v="LTTR 874 AL"/>
    <s v="MBOGNING TATANG"/>
    <s v="677 28 34 26"/>
    <s v=""/>
    <x v="0"/>
    <x v="0"/>
    <x v="0"/>
    <x v="23"/>
    <x v="0"/>
    <x v="0"/>
  </r>
  <r>
    <x v="0"/>
    <x v="0"/>
    <x v="23"/>
    <s v="1380058609"/>
    <s v="9490040504"/>
    <s v="2380085878"/>
    <s v="8380141501"/>
    <n v="1041563"/>
    <x v="73"/>
    <s v="000000100000015723"/>
    <x v="2"/>
    <n v="340"/>
    <n v="17"/>
    <n v="18300"/>
    <n v="0"/>
    <n v="6222000"/>
    <n v="6222000"/>
    <s v="LT 305 HT"/>
    <s v="PIEBENG FOMETIO"/>
    <s v="673 68 11 35"/>
    <s v=""/>
    <x v="0"/>
    <x v="0"/>
    <x v="0"/>
    <x v="23"/>
    <x v="0"/>
    <x v="0"/>
  </r>
  <r>
    <x v="2"/>
    <x v="5"/>
    <x v="23"/>
    <s v="1380058621"/>
    <s v="9490040512"/>
    <s v="2380085894"/>
    <s v="8380141514"/>
    <n v="1026481"/>
    <x v="15"/>
    <s v="000000100000019446"/>
    <x v="7"/>
    <n v="320"/>
    <n v="16"/>
    <n v="16500"/>
    <n v="22400"/>
    <n v="5257600"/>
    <n v="5280000"/>
    <s v="ADTR 090 AC"/>
    <s v="MOHAMADOU YAYA"/>
    <s v="695 45 04 40"/>
    <s v=""/>
    <x v="0"/>
    <x v="1"/>
    <x v="1"/>
    <x v="23"/>
    <x v="0"/>
    <x v="0"/>
  </r>
  <r>
    <x v="2"/>
    <x v="5"/>
    <x v="23"/>
    <s v="1380058621"/>
    <s v="9490040512"/>
    <s v="2380085894"/>
    <s v="8380141514"/>
    <n v="1026481"/>
    <x v="15"/>
    <s v="000000100000023421"/>
    <x v="8"/>
    <n v="520"/>
    <n v="13"/>
    <n v="8250"/>
    <n v="18200"/>
    <n v="4271800"/>
    <n v="4290000"/>
    <s v="ADTR 090 AC"/>
    <s v="MOHAMADOU YAYA"/>
    <s v="695 45 04 40"/>
    <s v=""/>
    <x v="0"/>
    <x v="1"/>
    <x v="1"/>
    <x v="23"/>
    <x v="0"/>
    <x v="0"/>
  </r>
  <r>
    <x v="2"/>
    <x v="5"/>
    <x v="23"/>
    <s v="1380058621"/>
    <s v="9490040512"/>
    <s v="2380085894"/>
    <s v="8380141514"/>
    <n v="1026481"/>
    <x v="15"/>
    <s v="000000100000023421"/>
    <x v="8"/>
    <n v="120"/>
    <n v="3"/>
    <n v="8250"/>
    <n v="4200"/>
    <n v="985800"/>
    <n v="990000"/>
    <s v="ADTR 090 AC"/>
    <s v="MOHAMADOU YAYA"/>
    <s v="695 45 04 40"/>
    <s v=""/>
    <x v="0"/>
    <x v="1"/>
    <x v="1"/>
    <x v="23"/>
    <x v="0"/>
    <x v="0"/>
  </r>
  <r>
    <x v="2"/>
    <x v="5"/>
    <x v="23"/>
    <s v="1380058621"/>
    <s v="9490040515"/>
    <s v="2380085894"/>
    <s v="8380141515"/>
    <n v="1026481"/>
    <x v="15"/>
    <s v="000000100000015724"/>
    <x v="1"/>
    <n v="240"/>
    <n v="12"/>
    <n v="17000"/>
    <n v="16800"/>
    <n v="4063200"/>
    <n v="4080000"/>
    <s v="LTTR 881 AO"/>
    <s v="AHIDJO ROUFAI"/>
    <s v="695 23 73 74"/>
    <s v=""/>
    <x v="0"/>
    <x v="0"/>
    <x v="0"/>
    <x v="23"/>
    <x v="0"/>
    <x v="0"/>
  </r>
  <r>
    <x v="2"/>
    <x v="5"/>
    <x v="23"/>
    <s v="1380058621"/>
    <s v="9490040515"/>
    <s v="2380085894"/>
    <s v="8380141515"/>
    <n v="1026481"/>
    <x v="15"/>
    <s v="000000100000015723"/>
    <x v="2"/>
    <n v="400"/>
    <n v="20"/>
    <n v="16750"/>
    <n v="28000"/>
    <n v="6672000"/>
    <n v="6700000"/>
    <s v="LTTR 881 AO"/>
    <s v="AHIDJO ROUFAI"/>
    <s v="695 23 73 74"/>
    <s v=""/>
    <x v="0"/>
    <x v="0"/>
    <x v="0"/>
    <x v="23"/>
    <x v="0"/>
    <x v="0"/>
  </r>
  <r>
    <x v="1"/>
    <x v="1"/>
    <x v="23"/>
    <s v="1380058620"/>
    <s v="9490040509"/>
    <s v="2380085893"/>
    <s v="8380141516"/>
    <n v="1047470"/>
    <x v="8"/>
    <s v="000000100000015724"/>
    <x v="1"/>
    <n v="100"/>
    <n v="5"/>
    <n v="19000"/>
    <n v="7000"/>
    <n v="1893000"/>
    <n v="1900000"/>
    <s v="LT 197 HV"/>
    <s v="DEUYI KAMGANG"/>
    <s v=""/>
    <s v=""/>
    <x v="0"/>
    <x v="0"/>
    <x v="0"/>
    <x v="23"/>
    <x v="0"/>
    <x v="0"/>
  </r>
  <r>
    <x v="1"/>
    <x v="1"/>
    <x v="23"/>
    <s v="1380058631"/>
    <s v="9490040506"/>
    <s v="2380085908"/>
    <s v="8380141539"/>
    <n v="1028475"/>
    <x v="25"/>
    <s v="000000100000015724"/>
    <x v="1"/>
    <n v="120"/>
    <n v="6"/>
    <n v="19000"/>
    <n v="8400"/>
    <n v="2271600"/>
    <n v="2280000"/>
    <s v="LT 197 HV"/>
    <s v="DEUYI KAMGANG"/>
    <s v=""/>
    <s v=""/>
    <x v="0"/>
    <x v="0"/>
    <x v="0"/>
    <x v="23"/>
    <x v="0"/>
    <x v="0"/>
  </r>
  <r>
    <x v="6"/>
    <x v="2"/>
    <x v="24"/>
    <s v="1380058363"/>
    <s v="9490040536"/>
    <s v="2380085437"/>
    <s v="8380140909"/>
    <n v="1062482"/>
    <x v="14"/>
    <s v="000000100000015723"/>
    <x v="2"/>
    <n v="640"/>
    <n v="32"/>
    <n v="18000"/>
    <n v="44800"/>
    <n v="11475200"/>
    <n v="11520000"/>
    <s v="LTTR 132 IU"/>
    <s v="ONANA SIMON"/>
    <s v="656 31 28 90"/>
    <s v=""/>
    <x v="0"/>
    <x v="0"/>
    <x v="0"/>
    <x v="24"/>
    <x v="0"/>
    <x v="0"/>
  </r>
  <r>
    <x v="5"/>
    <x v="3"/>
    <x v="24"/>
    <s v="1380058082"/>
    <s v="9490040518"/>
    <s v="2380084909"/>
    <s v="8380140936"/>
    <n v="1062483"/>
    <x v="7"/>
    <s v="000000100000015737"/>
    <x v="0"/>
    <n v="575"/>
    <n v="23"/>
    <n v="2000"/>
    <n v="22549"/>
    <n v="1127451"/>
    <n v="1150000"/>
    <s v="NW 455 AD"/>
    <s v="PONGA  KUETE"/>
    <s v="670523632"/>
    <s v=""/>
    <x v="0"/>
    <x v="0"/>
    <x v="0"/>
    <x v="24"/>
    <x v="0"/>
    <x v="0"/>
  </r>
  <r>
    <x v="2"/>
    <x v="2"/>
    <x v="24"/>
    <s v="1380058296"/>
    <s v="9490040521"/>
    <s v="2380085318"/>
    <s v="8380141185"/>
    <n v="1062481"/>
    <x v="6"/>
    <s v="000000100000015724"/>
    <x v="1"/>
    <n v="620"/>
    <n v="31"/>
    <n v="17000"/>
    <n v="43400"/>
    <n v="10496600"/>
    <n v="10540000"/>
    <s v="CH 30 04 73"/>
    <s v="OUMAROU  TIDJANI"/>
    <s v="678154892"/>
    <s v=""/>
    <x v="0"/>
    <x v="0"/>
    <x v="0"/>
    <x v="24"/>
    <x v="0"/>
    <x v="0"/>
  </r>
  <r>
    <x v="2"/>
    <x v="2"/>
    <x v="24"/>
    <s v="1380058575"/>
    <s v="9490040526"/>
    <s v="2380085805"/>
    <s v="8380141431"/>
    <n v="1062481"/>
    <x v="6"/>
    <s v="000000100000015737"/>
    <x v="0"/>
    <n v="575"/>
    <n v="23"/>
    <n v="2000"/>
    <n v="22549"/>
    <n v="1127451"/>
    <n v="1150000"/>
    <s v="LT  617  JI"/>
    <s v="SONWA  ROSTANT"/>
    <s v="674040027"/>
    <s v="100000015737"/>
    <x v="0"/>
    <x v="0"/>
    <x v="0"/>
    <x v="24"/>
    <x v="0"/>
    <x v="0"/>
  </r>
  <r>
    <x v="8"/>
    <x v="6"/>
    <x v="24"/>
    <s v="1380058587"/>
    <s v="9490040535"/>
    <s v="2380085822"/>
    <s v="8380141439"/>
    <n v="1048185"/>
    <x v="24"/>
    <s v="000000100000016952"/>
    <x v="4"/>
    <n v="1280"/>
    <n v="32"/>
    <n v="8500"/>
    <n v="44800"/>
    <n v="10835200"/>
    <n v="10880000"/>
    <s v="CH 02 21 42"/>
    <s v="ADAMOU MOUSSA"/>
    <s v=""/>
    <s v="1048185"/>
    <x v="0"/>
    <x v="1"/>
    <x v="0"/>
    <x v="24"/>
    <x v="0"/>
    <x v="0"/>
  </r>
  <r>
    <x v="8"/>
    <x v="6"/>
    <x v="24"/>
    <s v="1380058587"/>
    <s v="9490040524"/>
    <s v="2380085822"/>
    <s v="8380141440"/>
    <n v="1048185"/>
    <x v="24"/>
    <s v="000000100000015723"/>
    <x v="2"/>
    <n v="640"/>
    <n v="32"/>
    <n v="17000"/>
    <n v="44800"/>
    <n v="10835200"/>
    <n v="10880000"/>
    <s v="LT  TR  285  AE"/>
    <s v="KEMEKA  FABRICE"/>
    <s v="680419585"/>
    <s v="1048185"/>
    <x v="0"/>
    <x v="0"/>
    <x v="0"/>
    <x v="24"/>
    <x v="0"/>
    <x v="0"/>
  </r>
  <r>
    <x v="3"/>
    <x v="3"/>
    <x v="24"/>
    <s v="1380058350"/>
    <s v="9490040519"/>
    <s v="2380085409"/>
    <s v="8380141480"/>
    <n v="1105099"/>
    <x v="71"/>
    <s v="000000100000015737"/>
    <x v="0"/>
    <n v="150"/>
    <n v="6"/>
    <n v="2000"/>
    <n v="5882"/>
    <n v="294118"/>
    <n v="300000"/>
    <s v="SW 6127 F"/>
    <s v="WAFO  HUBERT"/>
    <s v="670775117"/>
    <s v="1400005835"/>
    <x v="0"/>
    <x v="0"/>
    <x v="0"/>
    <x v="24"/>
    <x v="0"/>
    <x v="0"/>
  </r>
  <r>
    <x v="1"/>
    <x v="1"/>
    <x v="24"/>
    <s v="1380058617"/>
    <s v="9490040522"/>
    <s v="2380085886"/>
    <s v="8380141507"/>
    <n v="1028221"/>
    <x v="45"/>
    <s v="000000100000015737"/>
    <x v="0"/>
    <n v="150"/>
    <n v="6"/>
    <n v="2000"/>
    <n v="5882"/>
    <n v="294118"/>
    <n v="300000"/>
    <s v="CE 565  JK"/>
    <s v="TIOFACK   GUY"/>
    <s v="677381118"/>
    <s v="1400006230"/>
    <x v="0"/>
    <x v="0"/>
    <x v="0"/>
    <x v="24"/>
    <x v="0"/>
    <x v="0"/>
  </r>
  <r>
    <x v="1"/>
    <x v="1"/>
    <x v="24"/>
    <s v="1380058176"/>
    <s v="9490040523"/>
    <s v="2380085116"/>
    <s v="8380141507"/>
    <n v="1028221"/>
    <x v="45"/>
    <s v="000000100000015737"/>
    <x v="0"/>
    <n v="50"/>
    <n v="2"/>
    <n v="2000"/>
    <n v="1961"/>
    <n v="98039"/>
    <n v="100000"/>
    <s v="CE 565  JK"/>
    <s v="TIOFACK   GUY"/>
    <s v="677381118"/>
    <s v="1400005618"/>
    <x v="0"/>
    <x v="0"/>
    <x v="0"/>
    <x v="24"/>
    <x v="0"/>
    <x v="0"/>
  </r>
  <r>
    <x v="2"/>
    <x v="2"/>
    <x v="24"/>
    <s v="1380058611"/>
    <s v="9490040527"/>
    <s v="2380085880"/>
    <s v="8380141513"/>
    <n v="1062481"/>
    <x v="6"/>
    <s v="000000100000023421"/>
    <x v="8"/>
    <n v="1280"/>
    <n v="32"/>
    <n v="8250"/>
    <n v="44800"/>
    <n v="10515200"/>
    <n v="10560000"/>
    <s v="LT TR 971  AR"/>
    <s v="SADAM  MAVIROU"/>
    <s v="673552420"/>
    <s v="SALES TO MOUSSA"/>
    <x v="0"/>
    <x v="1"/>
    <x v="1"/>
    <x v="24"/>
    <x v="0"/>
    <x v="0"/>
  </r>
  <r>
    <x v="1"/>
    <x v="1"/>
    <x v="24"/>
    <s v="1380058595"/>
    <s v="9490040529"/>
    <s v="2380085835"/>
    <s v="8380141517"/>
    <n v="1047470"/>
    <x v="8"/>
    <s v="000000100000015737"/>
    <x v="0"/>
    <n v="150"/>
    <n v="6"/>
    <n v="2000"/>
    <n v="5882"/>
    <n v="294118"/>
    <n v="300000"/>
    <s v="CE 565 JK"/>
    <s v="TIOFACT GUY DESIRE"/>
    <s v=""/>
    <s v="1400006176"/>
    <x v="0"/>
    <x v="0"/>
    <x v="0"/>
    <x v="24"/>
    <x v="0"/>
    <x v="0"/>
  </r>
  <r>
    <x v="3"/>
    <x v="3"/>
    <x v="24"/>
    <s v="1380058614"/>
    <s v="9490040532"/>
    <s v="2380085883"/>
    <s v="8380141518"/>
    <n v="1037060"/>
    <x v="70"/>
    <s v="000000100000015737"/>
    <x v="0"/>
    <n v="150"/>
    <n v="6"/>
    <n v="2000"/>
    <n v="5882"/>
    <n v="294118"/>
    <n v="300000"/>
    <s v="LT 697 IZ"/>
    <s v="FOTSO KADJIE"/>
    <s v="696 83 43 58"/>
    <s v="1400006204"/>
    <x v="0"/>
    <x v="0"/>
    <x v="0"/>
    <x v="24"/>
    <x v="0"/>
    <x v="0"/>
  </r>
  <r>
    <x v="0"/>
    <x v="0"/>
    <x v="24"/>
    <s v="1380058540"/>
    <s v="9490040520"/>
    <s v="2380085751"/>
    <s v="8380141541"/>
    <n v="1026501"/>
    <x v="10"/>
    <s v="000000100000015723"/>
    <x v="2"/>
    <n v="450"/>
    <n v="22.5"/>
    <n v="18200"/>
    <n v="31500"/>
    <n v="8158500"/>
    <n v="8190000"/>
    <s v="NW  829  BC"/>
    <s v="LONNO CLAVIN  ROGER"/>
    <s v="675458546"/>
    <s v="SALES TO BIBI ANJIA"/>
    <x v="0"/>
    <x v="0"/>
    <x v="0"/>
    <x v="24"/>
    <x v="0"/>
    <x v="0"/>
  </r>
  <r>
    <x v="0"/>
    <x v="0"/>
    <x v="24"/>
    <s v="1380058540"/>
    <s v="9490040520"/>
    <s v="2380085751"/>
    <s v="8380141541"/>
    <n v="1026501"/>
    <x v="10"/>
    <s v="000000100000015724"/>
    <x v="1"/>
    <n v="30"/>
    <n v="1.5"/>
    <n v="18900"/>
    <n v="2100"/>
    <n v="564900"/>
    <n v="567000"/>
    <s v="NW  829  BC"/>
    <s v="LONNO CLAVIN  ROGER"/>
    <s v="675458546"/>
    <s v="SALES TO BIBI ANJIA"/>
    <x v="0"/>
    <x v="0"/>
    <x v="0"/>
    <x v="24"/>
    <x v="0"/>
    <x v="0"/>
  </r>
  <r>
    <x v="1"/>
    <x v="1"/>
    <x v="24"/>
    <s v="1380058636"/>
    <s v="9490040517"/>
    <s v="2380085913"/>
    <s v="8380141558"/>
    <n v="1028475"/>
    <x v="25"/>
    <s v="000000100000015724"/>
    <x v="1"/>
    <n v="200"/>
    <n v="10"/>
    <n v="19000"/>
    <n v="14000"/>
    <n v="3786000"/>
    <n v="3800000"/>
    <s v="LT  079  KN"/>
    <s v="NGOHO  GERMAIN"/>
    <s v="650775178"/>
    <s v=""/>
    <x v="0"/>
    <x v="0"/>
    <x v="0"/>
    <x v="24"/>
    <x v="0"/>
    <x v="0"/>
  </r>
  <r>
    <x v="1"/>
    <x v="1"/>
    <x v="24"/>
    <s v="1380058636"/>
    <s v="9490040517"/>
    <s v="2380085913"/>
    <s v="8380141558"/>
    <n v="1028475"/>
    <x v="25"/>
    <s v="000000100000015723"/>
    <x v="2"/>
    <n v="70"/>
    <n v="3.5"/>
    <n v="18300"/>
    <n v="4900"/>
    <n v="1276100"/>
    <n v="1281000"/>
    <s v="LT  079  KN"/>
    <s v="NGOHO  GERMAIN"/>
    <s v="650775178"/>
    <s v=""/>
    <x v="0"/>
    <x v="0"/>
    <x v="0"/>
    <x v="24"/>
    <x v="0"/>
    <x v="0"/>
  </r>
  <r>
    <x v="5"/>
    <x v="3"/>
    <x v="24"/>
    <s v="1380058082"/>
    <s v="9490040518"/>
    <s v="2380084909"/>
    <s v="8380141559"/>
    <n v="1062483"/>
    <x v="7"/>
    <s v="000000100000015737"/>
    <x v="0"/>
    <n v="125"/>
    <n v="5"/>
    <n v="2000"/>
    <n v="4902"/>
    <n v="245098"/>
    <n v="250000"/>
    <s v="LT  571  JZ"/>
    <s v="FOSSO  KENGNE  HERMANN"/>
    <s v="694714724"/>
    <s v=""/>
    <x v="0"/>
    <x v="0"/>
    <x v="0"/>
    <x v="24"/>
    <x v="0"/>
    <x v="0"/>
  </r>
  <r>
    <x v="7"/>
    <x v="5"/>
    <x v="24"/>
    <s v="1380058634"/>
    <s v="9490040525"/>
    <s v="2380085911"/>
    <s v="8380141569"/>
    <n v="1048967"/>
    <x v="21"/>
    <s v="000000100000015724"/>
    <x v="1"/>
    <n v="620"/>
    <n v="31"/>
    <n v="18500"/>
    <n v="0"/>
    <n v="11470000"/>
    <n v="11470000"/>
    <s v="LT  TR  433  AP"/>
    <s v="HASSANA"/>
    <s v="695705500"/>
    <s v=""/>
    <x v="0"/>
    <x v="0"/>
    <x v="0"/>
    <x v="24"/>
    <x v="0"/>
    <x v="0"/>
  </r>
  <r>
    <x v="4"/>
    <x v="4"/>
    <x v="24"/>
    <s v="1380058637"/>
    <s v="9490040528"/>
    <s v="2380085914"/>
    <s v="8380141570"/>
    <n v="1095709"/>
    <x v="28"/>
    <s v="000000100000015723"/>
    <x v="2"/>
    <n v="350"/>
    <n v="17.5"/>
    <n v="18300"/>
    <n v="24500"/>
    <n v="6380500"/>
    <n v="6405000"/>
    <s v="LT 973 FD"/>
    <s v="FON ELVICE"/>
    <s v="671373064"/>
    <s v="1095709"/>
    <x v="0"/>
    <x v="0"/>
    <x v="0"/>
    <x v="24"/>
    <x v="0"/>
    <x v="0"/>
  </r>
  <r>
    <x v="1"/>
    <x v="1"/>
    <x v="24"/>
    <s v="1380058635"/>
    <s v="9490040530"/>
    <s v="2380085912"/>
    <s v="8380141572"/>
    <n v="1064509"/>
    <x v="32"/>
    <s v="000000100000016408"/>
    <x v="5"/>
    <n v="1000"/>
    <n v="5"/>
    <n v="1900"/>
    <n v="7000"/>
    <n v="1893000"/>
    <n v="1900000"/>
    <s v="CE 712 HS"/>
    <s v="LEUMENI KAMDE"/>
    <s v=""/>
    <s v=""/>
    <x v="0"/>
    <x v="1"/>
    <x v="0"/>
    <x v="24"/>
    <x v="0"/>
    <x v="0"/>
  </r>
  <r>
    <x v="1"/>
    <x v="1"/>
    <x v="24"/>
    <s v="1380058651"/>
    <s v="9490040531"/>
    <s v="2380085943"/>
    <s v="8380141585"/>
    <n v="1075994"/>
    <x v="1"/>
    <s v="000000100000015723"/>
    <x v="2"/>
    <n v="200"/>
    <n v="10"/>
    <n v="18300"/>
    <n v="14000"/>
    <n v="3646000"/>
    <n v="3660000"/>
    <s v="CE 712 HS"/>
    <s v="LEUMENI KAMDE"/>
    <s v=""/>
    <s v=""/>
    <x v="0"/>
    <x v="0"/>
    <x v="0"/>
    <x v="24"/>
    <x v="0"/>
    <x v="0"/>
  </r>
  <r>
    <x v="3"/>
    <x v="3"/>
    <x v="24"/>
    <s v="1380058659"/>
    <s v="9490040534"/>
    <s v="2380085953"/>
    <s v="8380141605"/>
    <n v="1034106"/>
    <x v="42"/>
    <s v="000000100000015723"/>
    <x v="2"/>
    <n v="600"/>
    <n v="30"/>
    <n v="18700"/>
    <n v="0"/>
    <n v="11220000"/>
    <n v="11220000"/>
    <s v="LTTR 912 AI"/>
    <s v="NZOH RAPHAEL"/>
    <s v="695 26 63 88"/>
    <s v=""/>
    <x v="0"/>
    <x v="0"/>
    <x v="0"/>
    <x v="24"/>
    <x v="0"/>
    <x v="0"/>
  </r>
  <r>
    <x v="3"/>
    <x v="3"/>
    <x v="24"/>
    <s v="1380058656"/>
    <s v="9490040533"/>
    <s v="2380085949"/>
    <s v="8380141607"/>
    <n v="1048258"/>
    <x v="92"/>
    <s v="000000100000015737"/>
    <x v="0"/>
    <n v="150"/>
    <n v="6"/>
    <n v="2000"/>
    <n v="5882"/>
    <n v="294118"/>
    <n v="300000"/>
    <s v="SW 6127 F"/>
    <s v="WAFO HUBERT"/>
    <s v="690 65 51 17"/>
    <s v="1400006270"/>
    <x v="0"/>
    <x v="0"/>
    <x v="0"/>
    <x v="24"/>
    <x v="0"/>
    <x v="0"/>
  </r>
  <r>
    <x v="1"/>
    <x v="1"/>
    <x v="24"/>
    <s v="1380058640"/>
    <s v="9490040538"/>
    <s v="2380085919"/>
    <s v="8380141625"/>
    <n v="1050925"/>
    <x v="76"/>
    <s v="000000100000015737"/>
    <x v="0"/>
    <n v="150"/>
    <n v="6"/>
    <n v="2000"/>
    <n v="5882"/>
    <n v="294118"/>
    <n v="300000"/>
    <s v="CE 565 JK"/>
    <s v="TIOFACK GUY DESIRE"/>
    <s v=""/>
    <s v="1400006251/4390"/>
    <x v="0"/>
    <x v="0"/>
    <x v="0"/>
    <x v="24"/>
    <x v="0"/>
    <x v="0"/>
  </r>
  <r>
    <x v="3"/>
    <x v="3"/>
    <x v="24"/>
    <s v="1380058661"/>
    <s v="9490040540"/>
    <s v="2380085955"/>
    <s v="8380141626"/>
    <n v="1051045"/>
    <x v="93"/>
    <s v="000000100000015723"/>
    <x v="2"/>
    <n v="600"/>
    <n v="30"/>
    <n v="18700"/>
    <n v="0"/>
    <n v="11220000"/>
    <n v="11220000"/>
    <s v="LTTR 160 AL"/>
    <s v="TCHOUNACK ANGILBERT"/>
    <s v="679 95 64 70"/>
    <s v="SALES TO KUETE JEAN"/>
    <x v="0"/>
    <x v="0"/>
    <x v="0"/>
    <x v="24"/>
    <x v="0"/>
    <x v="0"/>
  </r>
  <r>
    <x v="4"/>
    <x v="4"/>
    <x v="24"/>
    <s v="1380058650"/>
    <s v="9490040537"/>
    <s v="2380085942"/>
    <s v="8380141629"/>
    <n v="1037061"/>
    <x v="5"/>
    <s v="000000100000015737"/>
    <x v="0"/>
    <n v="500"/>
    <n v="20"/>
    <n v="2000"/>
    <n v="19608"/>
    <n v="980392"/>
    <n v="1000000"/>
    <s v="OU 436 AW"/>
    <s v="TCHOFFO JEAN VINCENT"/>
    <s v="0 87 74 76"/>
    <s v=""/>
    <x v="0"/>
    <x v="0"/>
    <x v="0"/>
    <x v="24"/>
    <x v="0"/>
    <x v="0"/>
  </r>
  <r>
    <x v="4"/>
    <x v="4"/>
    <x v="24"/>
    <s v="1380058665"/>
    <s v="9490040539"/>
    <s v="2380085961"/>
    <s v="8380141636"/>
    <n v="1076077"/>
    <x v="36"/>
    <s v="000000100000015737"/>
    <x v="0"/>
    <n v="474"/>
    <n v="18.96"/>
    <n v="2000"/>
    <n v="18588"/>
    <n v="929412"/>
    <n v="948000"/>
    <s v="LT 714 JF"/>
    <s v="TANGOH KILIA"/>
    <s v="671 25 61 38"/>
    <s v="1400006277"/>
    <x v="0"/>
    <x v="0"/>
    <x v="0"/>
    <x v="24"/>
    <x v="0"/>
    <x v="0"/>
  </r>
  <r>
    <x v="2"/>
    <x v="2"/>
    <x v="25"/>
    <s v="1380058445"/>
    <s v="9490040541"/>
    <s v="2380085604"/>
    <s v="8380141346"/>
    <n v="1062481"/>
    <x v="6"/>
    <s v="000000100000015737"/>
    <x v="0"/>
    <n v="575"/>
    <n v="23"/>
    <n v="2000"/>
    <n v="22549"/>
    <n v="1127451"/>
    <n v="1150000"/>
    <s v="LT 946 BH"/>
    <s v="tsatsop jean"/>
    <s v="652 58 61 75"/>
    <s v="1400005946/5994"/>
    <x v="0"/>
    <x v="0"/>
    <x v="0"/>
    <x v="25"/>
    <x v="0"/>
    <x v="0"/>
  </r>
  <r>
    <x v="0"/>
    <x v="0"/>
    <x v="25"/>
    <s v="1380058655"/>
    <s v="9490040547"/>
    <s v="2380085946"/>
    <s v="8380141599"/>
    <n v="1095733"/>
    <x v="23"/>
    <s v="000000100000015723"/>
    <x v="2"/>
    <n v="40"/>
    <n v="2"/>
    <n v="18300"/>
    <n v="2800"/>
    <n v="729200"/>
    <n v="732000"/>
    <s v="OU 549 AZ"/>
    <s v="DEMANOU DONGMO"/>
    <s v=""/>
    <s v="1095733"/>
    <x v="0"/>
    <x v="0"/>
    <x v="0"/>
    <x v="25"/>
    <x v="0"/>
    <x v="0"/>
  </r>
  <r>
    <x v="1"/>
    <x v="1"/>
    <x v="25"/>
    <s v="1380058652"/>
    <s v="9490040542"/>
    <s v="2380085944"/>
    <s v="8380141624"/>
    <n v="1026460"/>
    <x v="61"/>
    <s v="000000100000015737"/>
    <x v="0"/>
    <n v="125"/>
    <n v="5"/>
    <n v="2000"/>
    <n v="4902"/>
    <n v="245098"/>
    <n v="250000"/>
    <s v="SW 569 AY"/>
    <s v="MBASSI ROMAIN"/>
    <s v="653 32 07 30"/>
    <s v=""/>
    <x v="0"/>
    <x v="0"/>
    <x v="0"/>
    <x v="25"/>
    <x v="0"/>
    <x v="0"/>
  </r>
  <r>
    <x v="0"/>
    <x v="0"/>
    <x v="25"/>
    <s v="1380058669"/>
    <s v="9490040544"/>
    <s v="2380085967"/>
    <s v="8380141642"/>
    <n v="1026474"/>
    <x v="0"/>
    <s v="000000100000016408"/>
    <x v="5"/>
    <n v="200"/>
    <n v="1"/>
    <n v="1900"/>
    <n v="1400"/>
    <n v="378600"/>
    <n v="380000"/>
    <s v="LT 160 HR"/>
    <s v="MOISSY FOKOU"/>
    <s v="677 23 49 35"/>
    <s v="1026474"/>
    <x v="0"/>
    <x v="1"/>
    <x v="0"/>
    <x v="25"/>
    <x v="0"/>
    <x v="0"/>
  </r>
  <r>
    <x v="0"/>
    <x v="0"/>
    <x v="25"/>
    <s v="1380058669"/>
    <s v="9490040544"/>
    <s v="2380085967"/>
    <s v="8380141642"/>
    <n v="1026474"/>
    <x v="0"/>
    <s v="000000100000016952"/>
    <x v="4"/>
    <n v="20"/>
    <n v="0.5"/>
    <n v="9250"/>
    <n v="700"/>
    <n v="184300"/>
    <n v="185000"/>
    <s v="LT 160 HR"/>
    <s v="MOISSY FOKOU"/>
    <s v="677 23 49 35"/>
    <s v="1026474"/>
    <x v="0"/>
    <x v="1"/>
    <x v="0"/>
    <x v="25"/>
    <x v="0"/>
    <x v="0"/>
  </r>
  <r>
    <x v="0"/>
    <x v="0"/>
    <x v="25"/>
    <s v="1380058669"/>
    <s v="9490040544"/>
    <s v="2380085967"/>
    <s v="8380141642"/>
    <n v="1026474"/>
    <x v="0"/>
    <s v="000000100000016952"/>
    <x v="4"/>
    <n v="80"/>
    <n v="2"/>
    <n v="9250"/>
    <n v="2800"/>
    <n v="737200"/>
    <n v="740000"/>
    <s v="LT 160 HR"/>
    <s v="MOISSY FOKOU"/>
    <s v="677 23 49 35"/>
    <s v="1026474"/>
    <x v="0"/>
    <x v="1"/>
    <x v="0"/>
    <x v="25"/>
    <x v="0"/>
    <x v="0"/>
  </r>
  <r>
    <x v="0"/>
    <x v="0"/>
    <x v="25"/>
    <s v="1380058669"/>
    <s v="9490040544"/>
    <s v="2380085967"/>
    <s v="8380141642"/>
    <n v="1026474"/>
    <x v="0"/>
    <s v="000000100000015723"/>
    <x v="2"/>
    <n v="330"/>
    <n v="16.5"/>
    <n v="18300"/>
    <n v="23100"/>
    <n v="6015900"/>
    <n v="6039000"/>
    <s v="LT 160 HR"/>
    <s v="MOISSY FOKOU"/>
    <s v="677 23 49 35"/>
    <s v="1026474"/>
    <x v="0"/>
    <x v="0"/>
    <x v="0"/>
    <x v="25"/>
    <x v="0"/>
    <x v="0"/>
  </r>
  <r>
    <x v="0"/>
    <x v="0"/>
    <x v="25"/>
    <s v="1380058668"/>
    <s v="9490040546"/>
    <s v="2380085966"/>
    <s v="8380141643"/>
    <n v="1102174"/>
    <x v="16"/>
    <s v="000000100000015723"/>
    <x v="2"/>
    <n v="300"/>
    <n v="15"/>
    <n v="18300"/>
    <n v="0"/>
    <n v="5490000"/>
    <n v="5490000"/>
    <s v="OU 549 AZ"/>
    <s v="DEMANOU DONGMO"/>
    <s v="695 65 41 78"/>
    <s v=""/>
    <x v="0"/>
    <x v="0"/>
    <x v="0"/>
    <x v="25"/>
    <x v="0"/>
    <x v="0"/>
  </r>
  <r>
    <x v="1"/>
    <x v="1"/>
    <x v="25"/>
    <s v="1380058667"/>
    <s v="9490040543"/>
    <s v="2380085965"/>
    <s v="8380141644"/>
    <n v="1075994"/>
    <x v="1"/>
    <s v="000000100000015723"/>
    <x v="2"/>
    <n v="200"/>
    <n v="10"/>
    <n v="18300"/>
    <n v="14000"/>
    <n v="3646000"/>
    <n v="3660000"/>
    <s v="LT 605 JS"/>
    <s v="FOTEU ZEFACK"/>
    <s v="678 89 91 23"/>
    <s v=""/>
    <x v="0"/>
    <x v="0"/>
    <x v="0"/>
    <x v="25"/>
    <x v="0"/>
    <x v="0"/>
  </r>
  <r>
    <x v="1"/>
    <x v="1"/>
    <x v="25"/>
    <s v="1380058667"/>
    <s v="9490040543"/>
    <s v="2380085965"/>
    <s v="8380141646"/>
    <n v="1075994"/>
    <x v="1"/>
    <s v="000000100000015723"/>
    <x v="2"/>
    <n v="200"/>
    <n v="10"/>
    <n v="18300"/>
    <n v="14000"/>
    <n v="3646000"/>
    <n v="3660000"/>
    <s v="LT 197 HV"/>
    <s v="DEUYI KAMGANG"/>
    <s v="677 90 46 49"/>
    <s v=""/>
    <x v="0"/>
    <x v="0"/>
    <x v="0"/>
    <x v="25"/>
    <x v="0"/>
    <x v="0"/>
  </r>
  <r>
    <x v="8"/>
    <x v="6"/>
    <x v="25"/>
    <s v="1380058670"/>
    <s v="9490040559"/>
    <s v="2380085968"/>
    <s v="8380141648"/>
    <n v="1062965"/>
    <x v="43"/>
    <s v="000000100000016952"/>
    <x v="4"/>
    <n v="600"/>
    <n v="15"/>
    <n v="8750"/>
    <n v="21000"/>
    <n v="5229000"/>
    <n v="5250000"/>
    <s v="OUTR 248 AA"/>
    <s v="HAMADOU ISA"/>
    <s v="674 87 16 28"/>
    <s v="1062965"/>
    <x v="0"/>
    <x v="1"/>
    <x v="0"/>
    <x v="25"/>
    <x v="0"/>
    <x v="0"/>
  </r>
  <r>
    <x v="8"/>
    <x v="6"/>
    <x v="25"/>
    <s v="1380058670"/>
    <s v="9490040559"/>
    <s v="2380085968"/>
    <s v="8380141648"/>
    <n v="1062965"/>
    <x v="43"/>
    <s v="000000100000016408"/>
    <x v="5"/>
    <n v="3400"/>
    <n v="17"/>
    <n v="1825"/>
    <n v="23800"/>
    <n v="6181200"/>
    <n v="6205000"/>
    <s v="OUTR 248 AA"/>
    <s v="HAMADOU ISA"/>
    <s v="674 87 16 28"/>
    <s v="1062965"/>
    <x v="0"/>
    <x v="1"/>
    <x v="0"/>
    <x v="25"/>
    <x v="0"/>
    <x v="0"/>
  </r>
  <r>
    <x v="8"/>
    <x v="6"/>
    <x v="25"/>
    <s v="1380058670"/>
    <s v="9490040549"/>
    <s v="2380085968"/>
    <s v="8380141650"/>
    <n v="1062965"/>
    <x v="43"/>
    <s v="000000100000016408"/>
    <x v="5"/>
    <n v="6000"/>
    <n v="30"/>
    <n v="1825"/>
    <n v="42000"/>
    <n v="10908000"/>
    <n v="10950000"/>
    <s v="LTTR 679 AO"/>
    <s v="FOFIE NODEM"/>
    <s v="691 34 11 99"/>
    <s v="1062965"/>
    <x v="0"/>
    <x v="1"/>
    <x v="0"/>
    <x v="25"/>
    <x v="0"/>
    <x v="0"/>
  </r>
  <r>
    <x v="8"/>
    <x v="6"/>
    <x v="25"/>
    <s v="1380058670"/>
    <s v="9490040550"/>
    <s v="2380085968"/>
    <s v="8380141651"/>
    <n v="1062965"/>
    <x v="43"/>
    <s v="000000100000016408"/>
    <x v="5"/>
    <n v="6000"/>
    <n v="30"/>
    <n v="1825"/>
    <n v="42000"/>
    <n v="10908000"/>
    <n v="10950000"/>
    <s v="LTTR 680 AO"/>
    <s v="NGOUMOUN CHOUAIBOU"/>
    <s v="675 92 41 46"/>
    <s v="1062965"/>
    <x v="0"/>
    <x v="1"/>
    <x v="0"/>
    <x v="25"/>
    <x v="0"/>
    <x v="0"/>
  </r>
  <r>
    <x v="4"/>
    <x v="4"/>
    <x v="25"/>
    <s v="1380058671"/>
    <s v="9490040545"/>
    <s v="2380085969"/>
    <s v="8380141662"/>
    <n v="1050151"/>
    <x v="18"/>
    <s v="000000100000015723"/>
    <x v="2"/>
    <n v="250"/>
    <n v="12.5"/>
    <n v="18300"/>
    <n v="0"/>
    <n v="4575000"/>
    <n v="4575000"/>
    <s v="LT 584 FF"/>
    <s v="NGWA BERNARD"/>
    <s v=""/>
    <s v="1050151"/>
    <x v="0"/>
    <x v="0"/>
    <x v="0"/>
    <x v="25"/>
    <x v="0"/>
    <x v="0"/>
  </r>
  <r>
    <x v="3"/>
    <x v="3"/>
    <x v="25"/>
    <s v="1380058672"/>
    <s v="9490040554"/>
    <s v="2380085970"/>
    <s v="8380141664"/>
    <n v="1048039"/>
    <x v="33"/>
    <s v="000000100000015721"/>
    <x v="3"/>
    <n v="200"/>
    <n v="10"/>
    <n v="18700"/>
    <n v="14000"/>
    <n v="3726000"/>
    <n v="3740000"/>
    <s v="CETR 100 AD"/>
    <s v="MALI URBAIN GUILLAUME"/>
    <s v="691 65 11 23"/>
    <s v=""/>
    <x v="0"/>
    <x v="1"/>
    <x v="0"/>
    <x v="25"/>
    <x v="0"/>
    <x v="0"/>
  </r>
  <r>
    <x v="3"/>
    <x v="3"/>
    <x v="25"/>
    <s v="1380058672"/>
    <s v="9490040554"/>
    <s v="2380085970"/>
    <s v="8380141664"/>
    <n v="1048039"/>
    <x v="33"/>
    <s v="000000100000016952"/>
    <x v="4"/>
    <n v="200"/>
    <n v="5"/>
    <n v="9350"/>
    <n v="7000"/>
    <n v="1863000"/>
    <n v="1870000"/>
    <s v="CETR 100 AD"/>
    <s v="MALI URBAIN GUILLAUME"/>
    <s v="691 65 11 23"/>
    <s v=""/>
    <x v="0"/>
    <x v="1"/>
    <x v="0"/>
    <x v="25"/>
    <x v="0"/>
    <x v="0"/>
  </r>
  <r>
    <x v="3"/>
    <x v="3"/>
    <x v="25"/>
    <s v="1380058672"/>
    <s v="9490040554"/>
    <s v="2380085970"/>
    <s v="8380141664"/>
    <n v="1048039"/>
    <x v="33"/>
    <s v="000000100000015723"/>
    <x v="2"/>
    <n v="300"/>
    <n v="15"/>
    <n v="18700"/>
    <n v="21000"/>
    <n v="5589000"/>
    <n v="5610000"/>
    <s v="CETR 100 AD"/>
    <s v="MALI URBAIN GUILLAUME"/>
    <s v="691 65 11 23"/>
    <s v=""/>
    <x v="0"/>
    <x v="0"/>
    <x v="0"/>
    <x v="25"/>
    <x v="0"/>
    <x v="0"/>
  </r>
  <r>
    <x v="1"/>
    <x v="1"/>
    <x v="25"/>
    <s v="1380058674"/>
    <s v="9490040548"/>
    <s v="2380085972"/>
    <s v="8380141665"/>
    <n v="1047470"/>
    <x v="8"/>
    <s v="000000100000015721"/>
    <x v="3"/>
    <n v="50"/>
    <n v="2.5"/>
    <n v="18500"/>
    <n v="3500"/>
    <n v="921500"/>
    <n v="925000"/>
    <s v="LT 103 KN"/>
    <s v="TADONVOKENG MARTIN"/>
    <s v=""/>
    <s v=""/>
    <x v="0"/>
    <x v="1"/>
    <x v="0"/>
    <x v="25"/>
    <x v="0"/>
    <x v="0"/>
  </r>
  <r>
    <x v="1"/>
    <x v="1"/>
    <x v="25"/>
    <s v="1380058674"/>
    <s v="9490040548"/>
    <s v="2380085972"/>
    <s v="8380141665"/>
    <n v="1047470"/>
    <x v="8"/>
    <s v="000000100000015723"/>
    <x v="2"/>
    <n v="130"/>
    <n v="6.5"/>
    <n v="18300"/>
    <n v="9100"/>
    <n v="2369900"/>
    <n v="2379000"/>
    <s v="LT 103 KN"/>
    <s v="TADONVOKENG MARTIN"/>
    <s v=""/>
    <s v=""/>
    <x v="0"/>
    <x v="0"/>
    <x v="0"/>
    <x v="25"/>
    <x v="0"/>
    <x v="0"/>
  </r>
  <r>
    <x v="5"/>
    <x v="3"/>
    <x v="25"/>
    <s v="1380058678"/>
    <s v="9490040557"/>
    <s v="2380085976"/>
    <s v="8380141673"/>
    <n v="1062483"/>
    <x v="7"/>
    <s v="000000100000015723"/>
    <x v="2"/>
    <n v="600"/>
    <n v="30"/>
    <n v="17750"/>
    <n v="42000"/>
    <n v="10608000"/>
    <n v="10650000"/>
    <s v="LTTR 750 AD"/>
    <s v="MOUMI RAYA"/>
    <s v="677 79 26 28"/>
    <s v=""/>
    <x v="0"/>
    <x v="0"/>
    <x v="0"/>
    <x v="25"/>
    <x v="0"/>
    <x v="0"/>
  </r>
  <r>
    <x v="5"/>
    <x v="3"/>
    <x v="25"/>
    <s v="1380058678"/>
    <s v="9490040556"/>
    <s v="2380085976"/>
    <s v="8380141674"/>
    <n v="1062483"/>
    <x v="7"/>
    <s v="000000100000015723"/>
    <x v="2"/>
    <n v="600"/>
    <n v="30"/>
    <n v="17750"/>
    <n v="42000"/>
    <n v="10608000"/>
    <n v="10650000"/>
    <s v="LTTR 079 AQ"/>
    <s v="LITIKA BANYE"/>
    <s v="677 31 60 11"/>
    <s v=""/>
    <x v="0"/>
    <x v="0"/>
    <x v="0"/>
    <x v="25"/>
    <x v="0"/>
    <x v="0"/>
  </r>
  <r>
    <x v="5"/>
    <x v="3"/>
    <x v="25"/>
    <s v="1380058678"/>
    <s v="9490040552"/>
    <s v="2380085976"/>
    <s v="8380141675"/>
    <n v="1062483"/>
    <x v="7"/>
    <s v="000000100000015723"/>
    <x v="2"/>
    <n v="600"/>
    <n v="30"/>
    <n v="17750"/>
    <n v="42000"/>
    <n v="10608000"/>
    <n v="10650000"/>
    <s v="LTTR 874 AL"/>
    <s v="MBOGNING TATANG"/>
    <s v="677 28 34 26"/>
    <s v=""/>
    <x v="0"/>
    <x v="0"/>
    <x v="0"/>
    <x v="25"/>
    <x v="0"/>
    <x v="0"/>
  </r>
  <r>
    <x v="5"/>
    <x v="3"/>
    <x v="25"/>
    <s v="1380058678"/>
    <s v="9490040553"/>
    <s v="2380085976"/>
    <s v="8380141676"/>
    <n v="1062483"/>
    <x v="7"/>
    <s v="000000100000015723"/>
    <x v="2"/>
    <n v="600"/>
    <n v="30"/>
    <n v="17750"/>
    <n v="42000"/>
    <n v="10608000"/>
    <n v="10650000"/>
    <s v="LTTR 168 AK"/>
    <s v="NJODZEKA BRENDON"/>
    <s v="677 04 32 14"/>
    <s v=""/>
    <x v="0"/>
    <x v="0"/>
    <x v="0"/>
    <x v="25"/>
    <x v="0"/>
    <x v="0"/>
  </r>
  <r>
    <x v="5"/>
    <x v="3"/>
    <x v="25"/>
    <s v="1380058678"/>
    <s v="9490040555"/>
    <s v="2380085976"/>
    <s v="8380141677"/>
    <n v="1062483"/>
    <x v="7"/>
    <s v="000000100000015723"/>
    <x v="2"/>
    <n v="600"/>
    <n v="30"/>
    <n v="17750"/>
    <n v="42000"/>
    <n v="10608000"/>
    <n v="10650000"/>
    <s v="LTTR 162 AL"/>
    <s v="SOBZE CHIEGUE NARCISSE"/>
    <s v="678 46 98 03"/>
    <s v=""/>
    <x v="0"/>
    <x v="0"/>
    <x v="0"/>
    <x v="25"/>
    <x v="0"/>
    <x v="0"/>
  </r>
  <r>
    <x v="3"/>
    <x v="3"/>
    <x v="25"/>
    <s v="1380058680"/>
    <s v="9490040551"/>
    <s v="2380085978"/>
    <s v="8380141685"/>
    <n v="1042434"/>
    <x v="65"/>
    <s v="000000100000015723"/>
    <x v="2"/>
    <n v="600"/>
    <n v="30"/>
    <n v="18700"/>
    <n v="0"/>
    <n v="11220000"/>
    <n v="11220000"/>
    <s v="LTTR 657 AQ"/>
    <s v="MUHAMADU ADAMU"/>
    <s v="671 81 58 16"/>
    <s v=""/>
    <x v="0"/>
    <x v="0"/>
    <x v="0"/>
    <x v="25"/>
    <x v="0"/>
    <x v="0"/>
  </r>
  <r>
    <x v="6"/>
    <x v="2"/>
    <x v="25"/>
    <s v="1380058516"/>
    <s v="9490040558"/>
    <s v="2380085712"/>
    <s v="8380141687"/>
    <n v="1062482"/>
    <x v="14"/>
    <s v="000000100000015737"/>
    <x v="0"/>
    <n v="300"/>
    <n v="12"/>
    <n v="2000"/>
    <n v="11765"/>
    <n v="588235"/>
    <n v="600000"/>
    <s v="OU 949 AU"/>
    <s v="ADAMOU BARAMI"/>
    <s v="678 27 03 55"/>
    <s v="1400006042"/>
    <x v="0"/>
    <x v="0"/>
    <x v="0"/>
    <x v="25"/>
    <x v="0"/>
    <x v="0"/>
  </r>
  <r>
    <x v="7"/>
    <x v="5"/>
    <x v="26"/>
    <s v="1380058558"/>
    <s v="9490040567"/>
    <s v="2380085785"/>
    <s v="8380141402"/>
    <n v="1064215"/>
    <x v="13"/>
    <s v="000000100000016408"/>
    <x v="5"/>
    <n v="3000"/>
    <n v="15"/>
    <n v="1850"/>
    <n v="21000"/>
    <n v="5529000"/>
    <n v="5550000"/>
    <s v="LTTR 214 AJ"/>
    <s v="ABDOUSSALAM"/>
    <s v="673 63 31 09"/>
    <s v=""/>
    <x v="0"/>
    <x v="1"/>
    <x v="0"/>
    <x v="26"/>
    <x v="0"/>
    <x v="0"/>
  </r>
  <r>
    <x v="7"/>
    <x v="5"/>
    <x v="26"/>
    <s v="1380058558"/>
    <s v="9490040567"/>
    <s v="2380085785"/>
    <s v="8380141402"/>
    <n v="1064215"/>
    <x v="13"/>
    <s v="000000100000015723"/>
    <x v="2"/>
    <n v="340"/>
    <n v="17"/>
    <n v="17750"/>
    <n v="23800"/>
    <n v="6011200"/>
    <n v="6035000"/>
    <s v="LTTR 214 AJ"/>
    <s v="ABDOUSSALAM"/>
    <s v="673 63 31 09"/>
    <s v=""/>
    <x v="0"/>
    <x v="0"/>
    <x v="0"/>
    <x v="26"/>
    <x v="0"/>
    <x v="0"/>
  </r>
  <r>
    <x v="2"/>
    <x v="2"/>
    <x v="26"/>
    <s v="1380058575"/>
    <s v="9490040570"/>
    <s v="2380085805"/>
    <s v="8380141432"/>
    <n v="1062481"/>
    <x v="6"/>
    <s v="000000100000015737"/>
    <x v="0"/>
    <n v="150"/>
    <n v="6"/>
    <n v="2000"/>
    <n v="5882"/>
    <n v="294118"/>
    <n v="300000"/>
    <s v="LT 605 FO"/>
    <s v="ARREY CHARLES"/>
    <s v="674 56 22 21"/>
    <s v="100000015737"/>
    <x v="0"/>
    <x v="0"/>
    <x v="0"/>
    <x v="26"/>
    <x v="0"/>
    <x v="0"/>
  </r>
  <r>
    <x v="0"/>
    <x v="0"/>
    <x v="26"/>
    <s v="1380058144"/>
    <s v="9490040572"/>
    <s v="2380085034"/>
    <s v="8380141523"/>
    <n v="1026501"/>
    <x v="10"/>
    <s v="000000100000015737"/>
    <x v="0"/>
    <n v="100"/>
    <n v="4"/>
    <n v="2000"/>
    <n v="3922"/>
    <n v="196078"/>
    <n v="200000"/>
    <s v="LT 605 FO"/>
    <s v="ARREY CHARLES"/>
    <s v="674 56 22 31"/>
    <s v="1400005572"/>
    <x v="0"/>
    <x v="0"/>
    <x v="0"/>
    <x v="26"/>
    <x v="0"/>
    <x v="0"/>
  </r>
  <r>
    <x v="7"/>
    <x v="5"/>
    <x v="26"/>
    <s v="1380058630"/>
    <s v="9490040566"/>
    <s v="2380085907"/>
    <s v="8380141536"/>
    <n v="1064215"/>
    <x v="13"/>
    <s v="000000100000015724"/>
    <x v="1"/>
    <n v="640"/>
    <n v="32"/>
    <n v="18500"/>
    <n v="44800"/>
    <n v="11795200"/>
    <n v="11840000"/>
    <s v="LTTR 911 AO"/>
    <s v="MOHAMADOU AWAL"/>
    <s v="691 64 22 23"/>
    <s v=""/>
    <x v="0"/>
    <x v="0"/>
    <x v="0"/>
    <x v="26"/>
    <x v="0"/>
    <x v="0"/>
  </r>
  <r>
    <x v="4"/>
    <x v="4"/>
    <x v="26"/>
    <s v="1380058653"/>
    <s v="9490040564"/>
    <s v="2380085945"/>
    <s v="8380141591"/>
    <n v="1033762"/>
    <x v="60"/>
    <s v="000000100000015723"/>
    <x v="2"/>
    <n v="600"/>
    <n v="30"/>
    <n v="18300"/>
    <n v="0"/>
    <n v="10980000"/>
    <n v="10980000"/>
    <s v="LTTR 255 AK"/>
    <s v="KEPSEU NOUTCHOU ERIC"/>
    <s v="670 16 38 09"/>
    <s v="1033762"/>
    <x v="0"/>
    <x v="0"/>
    <x v="0"/>
    <x v="26"/>
    <x v="0"/>
    <x v="0"/>
  </r>
  <r>
    <x v="8"/>
    <x v="6"/>
    <x v="26"/>
    <s v="1380058670"/>
    <s v="9490040575"/>
    <s v="2380085968"/>
    <s v="8380141653"/>
    <n v="1062965"/>
    <x v="43"/>
    <s v="000000100000016408"/>
    <x v="5"/>
    <n v="6600"/>
    <n v="33"/>
    <n v="1825"/>
    <n v="46200"/>
    <n v="11998800"/>
    <n v="12045000"/>
    <s v="LTTR 006 AQ"/>
    <s v="BESSALA SIMEON"/>
    <s v="694 45 59 33"/>
    <s v="1062965"/>
    <x v="0"/>
    <x v="1"/>
    <x v="0"/>
    <x v="26"/>
    <x v="0"/>
    <x v="0"/>
  </r>
  <r>
    <x v="4"/>
    <x v="4"/>
    <x v="26"/>
    <s v="1380058673"/>
    <s v="9490040561"/>
    <s v="2380085971"/>
    <s v="8380141663"/>
    <n v="1095709"/>
    <x v="28"/>
    <s v="000000100000016408"/>
    <x v="5"/>
    <n v="500"/>
    <n v="2.5"/>
    <n v="1900"/>
    <n v="3500"/>
    <n v="946500"/>
    <n v="950000"/>
    <s v="LT 973 FD"/>
    <s v="FON ELVICE ALIH"/>
    <s v="671 37 30 64"/>
    <s v="1095709"/>
    <x v="0"/>
    <x v="1"/>
    <x v="0"/>
    <x v="26"/>
    <x v="0"/>
    <x v="0"/>
  </r>
  <r>
    <x v="4"/>
    <x v="4"/>
    <x v="26"/>
    <s v="1380058673"/>
    <s v="9490040561"/>
    <s v="2380085971"/>
    <s v="8380141663"/>
    <n v="1095709"/>
    <x v="28"/>
    <s v="000000100000015723"/>
    <x v="2"/>
    <n v="300"/>
    <n v="15"/>
    <n v="18300"/>
    <n v="21000"/>
    <n v="5469000"/>
    <n v="5490000"/>
    <s v="LT 973 FD"/>
    <s v="FON ELVICE ALIH"/>
    <s v="671 37 30 64"/>
    <s v="1095709"/>
    <x v="0"/>
    <x v="0"/>
    <x v="0"/>
    <x v="26"/>
    <x v="0"/>
    <x v="0"/>
  </r>
  <r>
    <x v="0"/>
    <x v="0"/>
    <x v="26"/>
    <s v="1380058675"/>
    <s v="9490040562"/>
    <s v="2380085973"/>
    <s v="8380141670"/>
    <n v="1050682"/>
    <x v="17"/>
    <s v="000000100000015721"/>
    <x v="3"/>
    <n v="80"/>
    <n v="4"/>
    <n v="18500"/>
    <n v="0"/>
    <n v="1480000"/>
    <n v="1480000"/>
    <s v="NW 514 AC"/>
    <s v="NGOUALEM ARNO"/>
    <s v="682 77 59 06"/>
    <s v="1050682"/>
    <x v="0"/>
    <x v="1"/>
    <x v="0"/>
    <x v="26"/>
    <x v="0"/>
    <x v="0"/>
  </r>
  <r>
    <x v="0"/>
    <x v="0"/>
    <x v="26"/>
    <s v="1380058675"/>
    <s v="9490040562"/>
    <s v="2380085973"/>
    <s v="8380141670"/>
    <n v="1050682"/>
    <x v="17"/>
    <s v="000000100000016952"/>
    <x v="4"/>
    <n v="160"/>
    <n v="4"/>
    <n v="9250"/>
    <n v="0"/>
    <n v="1480000"/>
    <n v="1480000"/>
    <s v="NW 514 AC"/>
    <s v="NGOUALEM ARNO"/>
    <s v="682 77 59 06"/>
    <s v="1050682"/>
    <x v="0"/>
    <x v="1"/>
    <x v="0"/>
    <x v="26"/>
    <x v="0"/>
    <x v="0"/>
  </r>
  <r>
    <x v="0"/>
    <x v="0"/>
    <x v="26"/>
    <s v="1380058675"/>
    <s v="9490040562"/>
    <s v="2380085973"/>
    <s v="8380141670"/>
    <n v="1050682"/>
    <x v="17"/>
    <s v="000000100000016408"/>
    <x v="5"/>
    <n v="400"/>
    <n v="2"/>
    <n v="1900"/>
    <n v="0"/>
    <n v="760000"/>
    <n v="760000"/>
    <s v="NW 514 AC"/>
    <s v="NGOUALEM ARNO"/>
    <s v="682 77 59 06"/>
    <s v="1050682"/>
    <x v="0"/>
    <x v="1"/>
    <x v="0"/>
    <x v="26"/>
    <x v="0"/>
    <x v="0"/>
  </r>
  <r>
    <x v="0"/>
    <x v="0"/>
    <x v="26"/>
    <s v="1380058675"/>
    <s v="9490040562"/>
    <s v="2380085973"/>
    <s v="8380141670"/>
    <n v="1050682"/>
    <x v="17"/>
    <s v="000000100000015723"/>
    <x v="2"/>
    <n v="260"/>
    <n v="13"/>
    <n v="18300"/>
    <n v="0"/>
    <n v="4758000"/>
    <n v="4758000"/>
    <s v="NW 514 AC"/>
    <s v="NGOUALEM ARNO"/>
    <s v="682 77 59 06"/>
    <s v="1050682"/>
    <x v="0"/>
    <x v="0"/>
    <x v="0"/>
    <x v="26"/>
    <x v="0"/>
    <x v="0"/>
  </r>
  <r>
    <x v="8"/>
    <x v="6"/>
    <x v="26"/>
    <s v="1380058679"/>
    <s v="9490040565"/>
    <s v="2380085977"/>
    <s v="8380141678"/>
    <n v="1048185"/>
    <x v="24"/>
    <s v="000000100000015723"/>
    <x v="2"/>
    <n v="620"/>
    <n v="31"/>
    <n v="17250"/>
    <n v="43400"/>
    <n v="10651600"/>
    <n v="10695000"/>
    <s v="LTTR 502 AU"/>
    <s v="MAHAMADOU AMINOU"/>
    <s v="683 27 01 21"/>
    <s v="1048185"/>
    <x v="0"/>
    <x v="0"/>
    <x v="0"/>
    <x v="26"/>
    <x v="0"/>
    <x v="0"/>
  </r>
  <r>
    <x v="1"/>
    <x v="1"/>
    <x v="26"/>
    <s v="1380058677"/>
    <s v="9490040560"/>
    <s v="2380085975"/>
    <s v="8380141684"/>
    <n v="1099132"/>
    <x v="22"/>
    <s v="000000100000015723"/>
    <x v="2"/>
    <n v="87"/>
    <n v="4.3499999999999996"/>
    <n v="18300"/>
    <n v="6090"/>
    <n v="1586010"/>
    <n v="1592100"/>
    <s v="LT 103 KN"/>
    <s v="TADONVOKENG MARTIN"/>
    <s v="678 34 70 38"/>
    <s v=""/>
    <x v="0"/>
    <x v="0"/>
    <x v="0"/>
    <x v="26"/>
    <x v="0"/>
    <x v="0"/>
  </r>
  <r>
    <x v="1"/>
    <x v="1"/>
    <x v="26"/>
    <s v="1380058677"/>
    <s v="9490040560"/>
    <s v="2380085975"/>
    <s v="8380141684"/>
    <n v="1099132"/>
    <x v="22"/>
    <s v="000000100000015724"/>
    <x v="1"/>
    <n v="100"/>
    <n v="5"/>
    <n v="19000"/>
    <n v="7000"/>
    <n v="1893000"/>
    <n v="1900000"/>
    <s v="LT 103 KN"/>
    <s v="TADONVOKENG MARTIN"/>
    <s v="678 34 70 38"/>
    <s v=""/>
    <x v="0"/>
    <x v="0"/>
    <x v="0"/>
    <x v="26"/>
    <x v="0"/>
    <x v="0"/>
  </r>
  <r>
    <x v="1"/>
    <x v="1"/>
    <x v="26"/>
    <s v="1380058677"/>
    <s v="9490040560"/>
    <s v="2380085975"/>
    <s v="8380141684"/>
    <n v="1099132"/>
    <x v="22"/>
    <s v="000000100000015721"/>
    <x v="3"/>
    <n v="20"/>
    <n v="1"/>
    <n v="18500"/>
    <n v="1400"/>
    <n v="368600"/>
    <n v="370000"/>
    <s v="LT 103 KN"/>
    <s v="TADONVOKENG MARTIN"/>
    <s v="678 34 70 38"/>
    <s v=""/>
    <x v="0"/>
    <x v="1"/>
    <x v="0"/>
    <x v="26"/>
    <x v="0"/>
    <x v="0"/>
  </r>
  <r>
    <x v="2"/>
    <x v="2"/>
    <x v="26"/>
    <s v="1380058232"/>
    <s v="9490040563"/>
    <s v="2380085233"/>
    <s v="8380141688"/>
    <n v="1067392"/>
    <x v="2"/>
    <s v="000000100000015721"/>
    <x v="3"/>
    <n v="640"/>
    <n v="32"/>
    <n v="16500"/>
    <n v="44800"/>
    <n v="10515200"/>
    <n v="10560000"/>
    <s v="ADTR 180 AC"/>
    <s v="MOHAMADOU DAOUDA"/>
    <s v="697 27 41 80"/>
    <s v="SALES TO HAMODA"/>
    <x v="0"/>
    <x v="1"/>
    <x v="0"/>
    <x v="26"/>
    <x v="0"/>
    <x v="0"/>
  </r>
  <r>
    <x v="2"/>
    <x v="2"/>
    <x v="26"/>
    <s v="1380058683"/>
    <s v="9490040571"/>
    <s v="2380085982"/>
    <s v="8380141690"/>
    <n v="1062481"/>
    <x v="6"/>
    <s v="000000100000019446"/>
    <x v="7"/>
    <n v="620"/>
    <n v="31"/>
    <n v="16500"/>
    <n v="43400"/>
    <n v="10186600"/>
    <n v="10230000"/>
    <s v="LTTR 704 AT"/>
    <s v="ANAS KABIRU"/>
    <s v="677 08 45 55"/>
    <s v=""/>
    <x v="0"/>
    <x v="1"/>
    <x v="1"/>
    <x v="26"/>
    <x v="0"/>
    <x v="0"/>
  </r>
  <r>
    <x v="2"/>
    <x v="2"/>
    <x v="26"/>
    <s v="1380058683"/>
    <s v="9490040571"/>
    <s v="2380085982"/>
    <s v="8380141691"/>
    <n v="1062481"/>
    <x v="6"/>
    <s v="000000100000019446"/>
    <x v="7"/>
    <n v="600"/>
    <n v="30"/>
    <n v="16500"/>
    <n v="42000"/>
    <n v="9858000"/>
    <n v="9900000"/>
    <s v="LTTR 070 AF"/>
    <s v="HALILOU ADAMOU"/>
    <s v="694 62 50 44"/>
    <s v=""/>
    <x v="0"/>
    <x v="1"/>
    <x v="1"/>
    <x v="26"/>
    <x v="0"/>
    <x v="0"/>
  </r>
  <r>
    <x v="2"/>
    <x v="2"/>
    <x v="26"/>
    <s v="1380058683"/>
    <s v="9490040571"/>
    <s v="2380085982"/>
    <s v="8380141692"/>
    <n v="1062481"/>
    <x v="6"/>
    <s v="000000100000019446"/>
    <x v="7"/>
    <n v="620"/>
    <n v="31"/>
    <n v="16500"/>
    <n v="43400"/>
    <n v="10186600"/>
    <n v="10230000"/>
    <s v="LTTR 620 AS"/>
    <s v="NUHU SANU"/>
    <s v="679 26 25 96"/>
    <s v=""/>
    <x v="0"/>
    <x v="1"/>
    <x v="1"/>
    <x v="26"/>
    <x v="0"/>
    <x v="0"/>
  </r>
  <r>
    <x v="5"/>
    <x v="3"/>
    <x v="26"/>
    <s v="1380058678"/>
    <s v="9490040568"/>
    <s v="2380085976"/>
    <s v="8380141695"/>
    <n v="1062483"/>
    <x v="7"/>
    <s v="000000100000015723"/>
    <x v="2"/>
    <n v="500"/>
    <n v="25"/>
    <n v="17250"/>
    <n v="35000"/>
    <n v="8590000"/>
    <n v="8625000"/>
    <s v="CE 347 IA"/>
    <s v="NGANGOP PHILIBERT"/>
    <s v="677 73 35 20"/>
    <s v=""/>
    <x v="0"/>
    <x v="0"/>
    <x v="0"/>
    <x v="26"/>
    <x v="0"/>
    <x v="0"/>
  </r>
  <r>
    <x v="5"/>
    <x v="3"/>
    <x v="26"/>
    <s v="1380058678"/>
    <s v="9490040576"/>
    <s v="2380085976"/>
    <s v="8380141696"/>
    <n v="1062483"/>
    <x v="7"/>
    <s v="000000100000015723"/>
    <x v="2"/>
    <n v="380"/>
    <n v="19"/>
    <n v="17250"/>
    <n v="26600"/>
    <n v="6528400"/>
    <n v="6555000"/>
    <s v="LT 201 IK"/>
    <s v="KOUEKAM HERVE"/>
    <s v="670 84 84 60"/>
    <s v=""/>
    <x v="0"/>
    <x v="0"/>
    <x v="0"/>
    <x v="26"/>
    <x v="0"/>
    <x v="0"/>
  </r>
  <r>
    <x v="1"/>
    <x v="1"/>
    <x v="26"/>
    <s v="1380058684"/>
    <s v="9490040569"/>
    <s v="2380085983"/>
    <s v="8380141706"/>
    <n v="1064509"/>
    <x v="32"/>
    <s v="000000100000015723"/>
    <x v="2"/>
    <n v="250"/>
    <n v="12.5"/>
    <n v="18300"/>
    <n v="17500"/>
    <n v="4557500"/>
    <n v="4575000"/>
    <s v="LT 197 HV"/>
    <s v="DEUYI KAMGANG"/>
    <s v="677 90 46 49"/>
    <s v=""/>
    <x v="0"/>
    <x v="0"/>
    <x v="0"/>
    <x v="26"/>
    <x v="0"/>
    <x v="0"/>
  </r>
  <r>
    <x v="2"/>
    <x v="2"/>
    <x v="26"/>
    <s v="1380058608"/>
    <s v="9490040574"/>
    <s v="2380085877"/>
    <s v="8380141708"/>
    <n v="1067392"/>
    <x v="2"/>
    <s v="000000100000015721"/>
    <x v="3"/>
    <n v="640"/>
    <n v="32"/>
    <n v="16500"/>
    <n v="44800"/>
    <n v="10515200"/>
    <n v="10560000"/>
    <s v="LTTR 761 AH"/>
    <s v="HAMADAMA NASSER"/>
    <s v="690 95 68 98"/>
    <s v="SALES TO HAMODA"/>
    <x v="0"/>
    <x v="1"/>
    <x v="0"/>
    <x v="26"/>
    <x v="0"/>
    <x v="0"/>
  </r>
  <r>
    <x v="2"/>
    <x v="2"/>
    <x v="26"/>
    <s v="1380058686"/>
    <s v="9490040573"/>
    <s v="2380085985"/>
    <s v="8380141709"/>
    <n v="1062481"/>
    <x v="6"/>
    <s v="000000100000015724"/>
    <x v="1"/>
    <n v="620"/>
    <n v="31"/>
    <n v="17000"/>
    <n v="43400"/>
    <n v="10496600"/>
    <n v="10540000"/>
    <s v="ADTR 529 AB"/>
    <s v="SOULEYMANOU"/>
    <s v="674 91 16 28"/>
    <s v=""/>
    <x v="0"/>
    <x v="0"/>
    <x v="0"/>
    <x v="26"/>
    <x v="0"/>
    <x v="0"/>
  </r>
  <r>
    <x v="1"/>
    <x v="1"/>
    <x v="27"/>
    <s v="1380058152"/>
    <s v="9490040578"/>
    <s v="2380085044"/>
    <s v="8380141369"/>
    <n v="1051624"/>
    <x v="94"/>
    <s v="000000100000015737"/>
    <x v="0"/>
    <n v="100"/>
    <n v="4"/>
    <n v="2000"/>
    <n v="3922"/>
    <n v="196078"/>
    <n v="200000"/>
    <s v="LT 605  FO"/>
    <s v="ARAY   CHARLES EGBE"/>
    <s v="674562221"/>
    <s v="1400005593"/>
    <x v="0"/>
    <x v="0"/>
    <x v="0"/>
    <x v="27"/>
    <x v="0"/>
    <x v="0"/>
  </r>
  <r>
    <x v="1"/>
    <x v="1"/>
    <x v="27"/>
    <s v="1380058613"/>
    <s v="9490040585"/>
    <s v="2380085882"/>
    <s v="8380141505"/>
    <n v="1104073"/>
    <x v="95"/>
    <s v="000000100000015737"/>
    <x v="0"/>
    <n v="75"/>
    <n v="3"/>
    <n v="2000"/>
    <n v="2941"/>
    <n v="147059"/>
    <n v="150000"/>
    <s v="LT  605  FO"/>
    <s v="ARRAY  CHARLES"/>
    <s v="674562221"/>
    <s v="1400006198"/>
    <x v="0"/>
    <x v="0"/>
    <x v="0"/>
    <x v="27"/>
    <x v="0"/>
    <x v="0"/>
  </r>
  <r>
    <x v="8"/>
    <x v="6"/>
    <x v="27"/>
    <s v="1380058670"/>
    <s v="9490040587"/>
    <s v="2380085968"/>
    <s v="8380141649"/>
    <n v="1062965"/>
    <x v="43"/>
    <s v="000000100000016952"/>
    <x v="4"/>
    <n v="1320"/>
    <n v="33"/>
    <n v="8750"/>
    <n v="46200"/>
    <n v="11503800"/>
    <n v="11550000"/>
    <s v="LT  TR  690  AT"/>
    <s v="KOSSA  SIM  COLBERT"/>
    <s v="691373800"/>
    <s v="1062965"/>
    <x v="0"/>
    <x v="1"/>
    <x v="0"/>
    <x v="27"/>
    <x v="0"/>
    <x v="0"/>
  </r>
  <r>
    <x v="8"/>
    <x v="6"/>
    <x v="27"/>
    <s v="1380058670"/>
    <s v="9490040595"/>
    <s v="2380085968"/>
    <s v="8380141652"/>
    <n v="1062965"/>
    <x v="43"/>
    <s v="000000100000016408"/>
    <x v="5"/>
    <n v="5600"/>
    <n v="28"/>
    <n v="1825"/>
    <n v="39200"/>
    <n v="10180800"/>
    <n v="10220000"/>
    <s v="LTTR 585 AR"/>
    <s v="MR NOUMBO ALBERT"/>
    <s v="685865102"/>
    <s v="1062965"/>
    <x v="0"/>
    <x v="1"/>
    <x v="0"/>
    <x v="27"/>
    <x v="0"/>
    <x v="0"/>
  </r>
  <r>
    <x v="8"/>
    <x v="6"/>
    <x v="27"/>
    <s v="1380058670"/>
    <s v="9490040579"/>
    <s v="2380085968"/>
    <s v="8380141655"/>
    <n v="1062965"/>
    <x v="43"/>
    <s v="000000100000015722"/>
    <x v="9"/>
    <n v="600"/>
    <n v="30"/>
    <n v="17750"/>
    <n v="42000"/>
    <n v="10608000"/>
    <n v="10650000"/>
    <s v="LT  TR  683  AO"/>
    <s v="BOMBA  MEBENGA"/>
    <s v="651333393"/>
    <s v="1062965"/>
    <x v="0"/>
    <x v="0"/>
    <x v="0"/>
    <x v="27"/>
    <x v="0"/>
    <x v="0"/>
  </r>
  <r>
    <x v="5"/>
    <x v="3"/>
    <x v="27"/>
    <s v="1380058082"/>
    <s v="9490040586"/>
    <s v="2380084909"/>
    <s v="8380141672"/>
    <n v="1062483"/>
    <x v="7"/>
    <s v="000000100000015737"/>
    <x v="0"/>
    <n v="575"/>
    <n v="23"/>
    <n v="2000"/>
    <n v="22549"/>
    <n v="1127451"/>
    <n v="1150000"/>
    <s v="NW  514  AC"/>
    <s v="KENE  BOBO"/>
    <s v="654510404"/>
    <s v=""/>
    <x v="0"/>
    <x v="0"/>
    <x v="0"/>
    <x v="27"/>
    <x v="0"/>
    <x v="0"/>
  </r>
  <r>
    <x v="8"/>
    <x v="6"/>
    <x v="27"/>
    <s v="1380058679"/>
    <s v="9490040593"/>
    <s v="2380085977"/>
    <s v="8380141679"/>
    <n v="1048185"/>
    <x v="24"/>
    <s v="000000100000015723"/>
    <x v="2"/>
    <n v="680"/>
    <n v="34"/>
    <n v="17250"/>
    <n v="47600"/>
    <n v="11682400"/>
    <n v="11730000"/>
    <s v="LTTR 783 AS"/>
    <s v="MR ABDOULBAKI ALADJI"/>
    <s v="651225873"/>
    <s v="1048185"/>
    <x v="0"/>
    <x v="0"/>
    <x v="0"/>
    <x v="27"/>
    <x v="0"/>
    <x v="0"/>
  </r>
  <r>
    <x v="8"/>
    <x v="6"/>
    <x v="27"/>
    <s v="1380058679"/>
    <s v="9490040594"/>
    <s v="2380085977"/>
    <s v="8380141681"/>
    <n v="1048185"/>
    <x v="24"/>
    <s v="000000100000015723"/>
    <x v="2"/>
    <n v="640"/>
    <n v="32"/>
    <n v="17250"/>
    <n v="44800"/>
    <n v="10995200"/>
    <n v="11040000"/>
    <s v="LTTR 777 AQ"/>
    <s v="MR KOUNGMENIOCK LONTCHI"/>
    <s v="677399286"/>
    <s v="1048185"/>
    <x v="0"/>
    <x v="0"/>
    <x v="0"/>
    <x v="27"/>
    <x v="0"/>
    <x v="0"/>
  </r>
  <r>
    <x v="8"/>
    <x v="6"/>
    <x v="27"/>
    <s v="1380058679"/>
    <s v="9490040605"/>
    <s v="2380085977"/>
    <s v="8380141682"/>
    <n v="1048185"/>
    <x v="24"/>
    <s v="000000100000015723"/>
    <x v="2"/>
    <n v="640"/>
    <n v="32"/>
    <n v="17250"/>
    <n v="44800"/>
    <n v="10995200"/>
    <n v="11040000"/>
    <s v="LTTR 408 AQ"/>
    <s v="MR NENKO JEAN BAPTISTE"/>
    <s v="675704179"/>
    <s v="1048185"/>
    <x v="0"/>
    <x v="0"/>
    <x v="0"/>
    <x v="27"/>
    <x v="0"/>
    <x v="0"/>
  </r>
  <r>
    <x v="0"/>
    <x v="0"/>
    <x v="27"/>
    <s v="1380058676"/>
    <s v="9490040580"/>
    <s v="2380085974"/>
    <s v="8380141683"/>
    <n v="1095733"/>
    <x v="23"/>
    <s v="000000100000015723"/>
    <x v="2"/>
    <n v="120"/>
    <n v="6"/>
    <n v="18300"/>
    <n v="8400"/>
    <n v="2187600"/>
    <n v="2196000"/>
    <s v="LT  418  JQ"/>
    <s v="KUETE  EVARISTE"/>
    <s v="677819644"/>
    <s v="1095733"/>
    <x v="0"/>
    <x v="0"/>
    <x v="0"/>
    <x v="27"/>
    <x v="0"/>
    <x v="0"/>
  </r>
  <r>
    <x v="5"/>
    <x v="3"/>
    <x v="27"/>
    <s v="1380058082"/>
    <s v="9490040590"/>
    <s v="2380084909"/>
    <s v="8380141689"/>
    <n v="1062483"/>
    <x v="7"/>
    <s v="000000100000015737"/>
    <x v="0"/>
    <n v="575"/>
    <n v="23"/>
    <n v="2000"/>
    <n v="22549"/>
    <n v="1127451"/>
    <n v="1150000"/>
    <s v="CE 432 KM"/>
    <s v="MR KAMSSOP MELAGHO HUGUES"/>
    <s v="677745272"/>
    <s v=""/>
    <x v="0"/>
    <x v="0"/>
    <x v="0"/>
    <x v="27"/>
    <x v="0"/>
    <x v="0"/>
  </r>
  <r>
    <x v="5"/>
    <x v="3"/>
    <x v="27"/>
    <s v="1380058678"/>
    <s v="9490040577"/>
    <s v="2380085976"/>
    <s v="8380141697"/>
    <n v="1062483"/>
    <x v="7"/>
    <s v="000000100000015723"/>
    <x v="2"/>
    <n v="300"/>
    <n v="15"/>
    <n v="17250"/>
    <n v="21000"/>
    <n v="5154000"/>
    <n v="5175000"/>
    <s v="LT 030 JA"/>
    <s v="keugne kamsap"/>
    <s v="680316919"/>
    <s v=""/>
    <x v="0"/>
    <x v="0"/>
    <x v="0"/>
    <x v="27"/>
    <x v="0"/>
    <x v="0"/>
  </r>
  <r>
    <x v="5"/>
    <x v="3"/>
    <x v="27"/>
    <s v="1380058678"/>
    <s v="9490040581"/>
    <s v="2380085976"/>
    <s v="8380141698"/>
    <n v="1062483"/>
    <x v="7"/>
    <s v="000000100000015723"/>
    <x v="2"/>
    <n v="200"/>
    <n v="10"/>
    <n v="17250"/>
    <n v="14000"/>
    <n v="3436000"/>
    <n v="3450000"/>
    <s v="LT  103  KN"/>
    <s v="TADONVOKENG  MARTIN"/>
    <s v="678347038"/>
    <s v=""/>
    <x v="0"/>
    <x v="0"/>
    <x v="0"/>
    <x v="27"/>
    <x v="0"/>
    <x v="0"/>
  </r>
  <r>
    <x v="5"/>
    <x v="3"/>
    <x v="27"/>
    <s v="1380058678"/>
    <s v="9490040582"/>
    <s v="2380085976"/>
    <s v="8380141699"/>
    <n v="1062483"/>
    <x v="7"/>
    <s v="000000100000015723"/>
    <x v="2"/>
    <n v="200"/>
    <n v="10"/>
    <n v="17250"/>
    <n v="14000"/>
    <n v="3436000"/>
    <n v="3450000"/>
    <s v="LT 605 JS"/>
    <s v="FOTEU  ZEFACK  BERTRAND"/>
    <s v="678899123"/>
    <s v=""/>
    <x v="0"/>
    <x v="0"/>
    <x v="0"/>
    <x v="27"/>
    <x v="0"/>
    <x v="0"/>
  </r>
  <r>
    <x v="5"/>
    <x v="3"/>
    <x v="27"/>
    <s v="1380058678"/>
    <s v="9490040584"/>
    <s v="2380085976"/>
    <s v="8380141701"/>
    <n v="1062483"/>
    <x v="7"/>
    <s v="000000100000015723"/>
    <x v="2"/>
    <n v="200"/>
    <n v="10"/>
    <n v="17250"/>
    <n v="14000"/>
    <n v="3436000"/>
    <n v="3450000"/>
    <s v="LT  197  HV"/>
    <s v="DEUYI KAMGANG  DANIEL"/>
    <s v="677904649"/>
    <s v=""/>
    <x v="0"/>
    <x v="0"/>
    <x v="0"/>
    <x v="27"/>
    <x v="0"/>
    <x v="0"/>
  </r>
  <r>
    <x v="1"/>
    <x v="1"/>
    <x v="27"/>
    <s v="1380058181"/>
    <s v="9490040583"/>
    <s v="2380085981"/>
    <s v="8380141707"/>
    <n v="1103938"/>
    <x v="96"/>
    <s v="000000100000015737"/>
    <x v="0"/>
    <n v="75"/>
    <n v="3"/>
    <n v="2000"/>
    <n v="2941"/>
    <n v="147059"/>
    <n v="150000"/>
    <s v="LT 605  FO"/>
    <s v="ARAY  CHARLES EGBE"/>
    <s v="6745622221"/>
    <s v="1400005623"/>
    <x v="0"/>
    <x v="0"/>
    <x v="0"/>
    <x v="27"/>
    <x v="0"/>
    <x v="0"/>
  </r>
  <r>
    <x v="1"/>
    <x v="1"/>
    <x v="27"/>
    <s v="1380058691"/>
    <s v="9490040589"/>
    <s v="2380085992"/>
    <s v="8380141714"/>
    <n v="1075994"/>
    <x v="1"/>
    <s v="000000100000015723"/>
    <x v="2"/>
    <n v="460"/>
    <n v="23"/>
    <n v="18300"/>
    <n v="32200"/>
    <n v="8385800"/>
    <n v="8418000"/>
    <s v="LT 710  KM"/>
    <s v="MOUAFO DADJO"/>
    <s v="670866434"/>
    <s v=""/>
    <x v="0"/>
    <x v="0"/>
    <x v="0"/>
    <x v="27"/>
    <x v="0"/>
    <x v="0"/>
  </r>
  <r>
    <x v="4"/>
    <x v="4"/>
    <x v="27"/>
    <s v="1380058692"/>
    <s v="9490040588"/>
    <s v="2380085993"/>
    <s v="8380141715"/>
    <n v="1037061"/>
    <x v="5"/>
    <s v="000000100000015723"/>
    <x v="2"/>
    <n v="120"/>
    <n v="6"/>
    <n v="17700"/>
    <n v="0"/>
    <n v="2124000"/>
    <n v="2124000"/>
    <s v="LT 948  IZ"/>
    <s v="NGANDO  GABEL MICHEL"/>
    <s v="678798042"/>
    <s v=""/>
    <x v="0"/>
    <x v="0"/>
    <x v="0"/>
    <x v="27"/>
    <x v="0"/>
    <x v="0"/>
  </r>
  <r>
    <x v="2"/>
    <x v="2"/>
    <x v="27"/>
    <s v="1380058698"/>
    <s v="9490040592"/>
    <s v="2380086004"/>
    <s v="8380141716"/>
    <n v="1062481"/>
    <x v="6"/>
    <s v="000000100000015723"/>
    <x v="2"/>
    <n v="560"/>
    <n v="28"/>
    <n v="16500"/>
    <n v="39200"/>
    <n v="9200800"/>
    <n v="9240000"/>
    <s v="NOTR 552 AA"/>
    <s v="MR BOUBAKARY"/>
    <s v="693194009"/>
    <s v=""/>
    <x v="0"/>
    <x v="0"/>
    <x v="0"/>
    <x v="27"/>
    <x v="0"/>
    <x v="0"/>
  </r>
  <r>
    <x v="3"/>
    <x v="3"/>
    <x v="27"/>
    <s v="1380058588"/>
    <s v="9490040601"/>
    <s v="2380085823"/>
    <s v="8380141718"/>
    <n v="1063956"/>
    <x v="85"/>
    <s v="000000100000015723"/>
    <x v="2"/>
    <n v="600"/>
    <n v="30"/>
    <n v="18700"/>
    <n v="42000"/>
    <n v="11178000"/>
    <n v="11220000"/>
    <s v="LTTR 912 AI"/>
    <s v="MR NZOH RAPHAEL"/>
    <s v="695266388"/>
    <s v=""/>
    <x v="0"/>
    <x v="0"/>
    <x v="0"/>
    <x v="27"/>
    <x v="0"/>
    <x v="0"/>
  </r>
  <r>
    <x v="1"/>
    <x v="1"/>
    <x v="27"/>
    <s v="1380058697"/>
    <s v="9490040591"/>
    <s v="2380086003"/>
    <s v="8380141719"/>
    <n v="1041827"/>
    <x v="46"/>
    <s v="000000100000015723"/>
    <x v="2"/>
    <n v="300"/>
    <n v="15"/>
    <n v="18300"/>
    <n v="21000"/>
    <n v="5469000"/>
    <n v="5490000"/>
    <s v="LT 079 KN"/>
    <s v="MR NGOHO GERMAIN"/>
    <s v="650775178"/>
    <s v=""/>
    <x v="0"/>
    <x v="0"/>
    <x v="0"/>
    <x v="27"/>
    <x v="0"/>
    <x v="0"/>
  </r>
  <r>
    <x v="3"/>
    <x v="3"/>
    <x v="27"/>
    <s v="1380058705"/>
    <s v="9490040602"/>
    <s v="2380086016"/>
    <s v="8380141720"/>
    <n v="1063956"/>
    <x v="85"/>
    <s v="000000100000015723"/>
    <x v="2"/>
    <n v="600"/>
    <n v="30"/>
    <n v="18700"/>
    <n v="42000"/>
    <n v="11178000"/>
    <n v="11220000"/>
    <s v="LTTR 874 AL"/>
    <s v="MR MBONING TATANG RENE"/>
    <s v="677283426"/>
    <s v=""/>
    <x v="0"/>
    <x v="0"/>
    <x v="0"/>
    <x v="27"/>
    <x v="0"/>
    <x v="0"/>
  </r>
  <r>
    <x v="1"/>
    <x v="1"/>
    <x v="27"/>
    <s v="1380058690"/>
    <s v="9490040597"/>
    <s v="2380085991"/>
    <s v="8380141721"/>
    <n v="1037193"/>
    <x v="3"/>
    <s v="000000100000015737"/>
    <x v="0"/>
    <n v="625"/>
    <n v="25"/>
    <n v="2000"/>
    <n v="24510"/>
    <n v="1225490"/>
    <n v="1250000"/>
    <s v="LT 284 JF"/>
    <s v="MR SOB MONDELI"/>
    <s v="671284047"/>
    <s v="1400006315/6316"/>
    <x v="0"/>
    <x v="0"/>
    <x v="0"/>
    <x v="27"/>
    <x v="0"/>
    <x v="0"/>
  </r>
  <r>
    <x v="1"/>
    <x v="1"/>
    <x v="27"/>
    <s v="1380058690"/>
    <s v="9490040596"/>
    <s v="2380085991"/>
    <s v="8380141722"/>
    <n v="1037193"/>
    <x v="3"/>
    <s v="000000100000015737"/>
    <x v="0"/>
    <n v="575"/>
    <n v="23"/>
    <n v="2000"/>
    <n v="22549"/>
    <n v="1127451"/>
    <n v="1150000"/>
    <s v="CH 808390"/>
    <s v="MR KAKABI KANKEU REMY"/>
    <s v=""/>
    <s v="1400006315/6316"/>
    <x v="0"/>
    <x v="0"/>
    <x v="0"/>
    <x v="27"/>
    <x v="0"/>
    <x v="0"/>
  </r>
  <r>
    <x v="3"/>
    <x v="3"/>
    <x v="27"/>
    <s v="1380058704"/>
    <s v="9490040598"/>
    <s v="2380086015"/>
    <s v="8380141723"/>
    <n v="1033399"/>
    <x v="38"/>
    <s v="000000100000015723"/>
    <x v="2"/>
    <n v="600"/>
    <n v="30"/>
    <n v="18700"/>
    <n v="0"/>
    <n v="11220000"/>
    <n v="11220000"/>
    <s v="LTTR 059 AQ"/>
    <s v="MR YACOUBOU ISMAEL"/>
    <s v="653290512"/>
    <s v=""/>
    <x v="0"/>
    <x v="0"/>
    <x v="0"/>
    <x v="27"/>
    <x v="0"/>
    <x v="0"/>
  </r>
  <r>
    <x v="2"/>
    <x v="2"/>
    <x v="27"/>
    <s v="1380058706"/>
    <s v="9490040607"/>
    <s v="2380086017"/>
    <s v="8380141724"/>
    <n v="1067392"/>
    <x v="2"/>
    <s v="000000100000015737"/>
    <x v="0"/>
    <n v="575"/>
    <n v="23"/>
    <n v="2400"/>
    <n v="27059"/>
    <n v="1352941"/>
    <n v="1380000"/>
    <s v="LT 033 IV"/>
    <s v="MR DELE ALAIN"/>
    <s v="671514239"/>
    <s v="1400006349"/>
    <x v="0"/>
    <x v="0"/>
    <x v="0"/>
    <x v="27"/>
    <x v="0"/>
    <x v="0"/>
  </r>
  <r>
    <x v="2"/>
    <x v="2"/>
    <x v="27"/>
    <s v="1380058706"/>
    <s v="9490040604"/>
    <s v="2380086017"/>
    <s v="8380141725"/>
    <n v="1067392"/>
    <x v="2"/>
    <s v="000000100000015737"/>
    <x v="0"/>
    <n v="575"/>
    <n v="23"/>
    <n v="2400"/>
    <n v="27059"/>
    <n v="1352941"/>
    <n v="1380000"/>
    <s v="LT 090 JU"/>
    <s v="MR NOUME ARNOLD"/>
    <s v="682766273"/>
    <s v="1400006349"/>
    <x v="0"/>
    <x v="0"/>
    <x v="0"/>
    <x v="27"/>
    <x v="0"/>
    <x v="0"/>
  </r>
  <r>
    <x v="2"/>
    <x v="2"/>
    <x v="27"/>
    <s v="1380058706"/>
    <s v="9490040604"/>
    <s v="2380086017"/>
    <s v="8380141726"/>
    <n v="1067392"/>
    <x v="2"/>
    <s v="000000100000015737"/>
    <x v="0"/>
    <n v="575"/>
    <n v="23"/>
    <n v="2400"/>
    <n v="27059"/>
    <n v="1352941"/>
    <n v="1380000"/>
    <s v="LT 194 KA"/>
    <s v="MR MELI NGANGA EMMANUEL"/>
    <s v="682308948"/>
    <s v="1400006349"/>
    <x v="0"/>
    <x v="0"/>
    <x v="0"/>
    <x v="27"/>
    <x v="0"/>
    <x v="0"/>
  </r>
  <r>
    <x v="2"/>
    <x v="2"/>
    <x v="27"/>
    <s v="1380058706"/>
    <s v="9490040603"/>
    <s v="2380086017"/>
    <s v="8380141727"/>
    <n v="1067392"/>
    <x v="2"/>
    <s v="000000100000015737"/>
    <x v="0"/>
    <n v="575"/>
    <n v="23"/>
    <n v="2400"/>
    <n v="27059"/>
    <n v="1352941"/>
    <n v="1380000"/>
    <s v="LT 617 JI"/>
    <s v="MR SONWA ROSTANT"/>
    <s v="674040027"/>
    <s v="1400006349"/>
    <x v="0"/>
    <x v="0"/>
    <x v="0"/>
    <x v="27"/>
    <x v="0"/>
    <x v="0"/>
  </r>
  <r>
    <x v="2"/>
    <x v="2"/>
    <x v="27"/>
    <s v="1380058706"/>
    <s v="9490040607"/>
    <s v="2380086017"/>
    <s v="8380141728"/>
    <n v="1067392"/>
    <x v="2"/>
    <s v="000000100000015737"/>
    <x v="0"/>
    <n v="575"/>
    <n v="23"/>
    <n v="2400"/>
    <n v="27059"/>
    <n v="1352941"/>
    <n v="1380000"/>
    <s v="LT 446 KP"/>
    <s v="MR MEUMTANE NAMEKONG"/>
    <s v="653359981"/>
    <s v="1400006349"/>
    <x v="0"/>
    <x v="0"/>
    <x v="0"/>
    <x v="27"/>
    <x v="0"/>
    <x v="0"/>
  </r>
  <r>
    <x v="2"/>
    <x v="2"/>
    <x v="27"/>
    <s v="1380058706"/>
    <s v="9490040606"/>
    <s v="2380086017"/>
    <s v="8380141731"/>
    <n v="1067392"/>
    <x v="2"/>
    <s v="000000100000015737"/>
    <x v="0"/>
    <n v="575"/>
    <n v="23"/>
    <n v="2400"/>
    <n v="27059"/>
    <n v="1352941"/>
    <n v="1380000"/>
    <s v="LT 172 BI"/>
    <s v="MR AFOPA MAPONDJOU PAULIN"/>
    <s v="652679651"/>
    <s v="1400006349"/>
    <x v="0"/>
    <x v="0"/>
    <x v="0"/>
    <x v="27"/>
    <x v="0"/>
    <x v="0"/>
  </r>
  <r>
    <x v="1"/>
    <x v="1"/>
    <x v="27"/>
    <s v="1380058714"/>
    <s v="9490040610"/>
    <s v="2380086029"/>
    <s v="8380141752"/>
    <n v="1047470"/>
    <x v="8"/>
    <s v="000000100000015723"/>
    <x v="2"/>
    <n v="150"/>
    <n v="7.5"/>
    <n v="18300"/>
    <n v="10500"/>
    <n v="2734500"/>
    <n v="2745000"/>
    <s v="LT 103  KN"/>
    <s v="TADONVOKENG  MARTIN"/>
    <s v="678347038"/>
    <s v=""/>
    <x v="0"/>
    <x v="0"/>
    <x v="0"/>
    <x v="27"/>
    <x v="0"/>
    <x v="0"/>
  </r>
  <r>
    <x v="1"/>
    <x v="1"/>
    <x v="27"/>
    <s v="1380058715"/>
    <s v="9490040600"/>
    <s v="2380086030"/>
    <s v="8380141753"/>
    <n v="1099132"/>
    <x v="22"/>
    <s v="000000100000015723"/>
    <x v="2"/>
    <n v="150"/>
    <n v="7.5"/>
    <n v="18300"/>
    <n v="10500"/>
    <n v="2734500"/>
    <n v="2745000"/>
    <s v="CE 712 HS"/>
    <s v="MR LEUMENI KAMDE PAUL"/>
    <s v="677978898"/>
    <s v=""/>
    <x v="0"/>
    <x v="0"/>
    <x v="0"/>
    <x v="27"/>
    <x v="0"/>
    <x v="0"/>
  </r>
  <r>
    <x v="1"/>
    <x v="1"/>
    <x v="27"/>
    <s v="1380058715"/>
    <s v="9490040600"/>
    <s v="2380086030"/>
    <s v="8380141753"/>
    <n v="1099132"/>
    <x v="22"/>
    <s v="000000100000015724"/>
    <x v="1"/>
    <n v="55"/>
    <n v="2.75"/>
    <n v="19000"/>
    <n v="3850"/>
    <n v="1041150"/>
    <n v="1045000"/>
    <s v="CE 712 HS"/>
    <s v="MR LEUMENI KAMDE PAUL"/>
    <s v="677978898"/>
    <s v=""/>
    <x v="0"/>
    <x v="0"/>
    <x v="0"/>
    <x v="27"/>
    <x v="0"/>
    <x v="0"/>
  </r>
  <r>
    <x v="3"/>
    <x v="3"/>
    <x v="27"/>
    <s v="1380058712"/>
    <s v="9490040609"/>
    <s v="2380086027"/>
    <s v="8380141754"/>
    <n v="1103937"/>
    <x v="50"/>
    <s v="000000100000015723"/>
    <x v="2"/>
    <n v="600"/>
    <n v="30"/>
    <n v="18700"/>
    <n v="42000"/>
    <n v="11178000"/>
    <n v="11220000"/>
    <s v="LT TR   253  AK"/>
    <s v="njinu  wilson"/>
    <s v="676244330"/>
    <s v=""/>
    <x v="0"/>
    <x v="0"/>
    <x v="0"/>
    <x v="27"/>
    <x v="0"/>
    <x v="0"/>
  </r>
  <r>
    <x v="0"/>
    <x v="0"/>
    <x v="27"/>
    <s v="1380058718"/>
    <s v="9490040599"/>
    <s v="2380086033"/>
    <s v="8380141755"/>
    <n v="1095733"/>
    <x v="23"/>
    <s v="000000100000015723"/>
    <x v="2"/>
    <n v="340"/>
    <n v="17"/>
    <n v="18300"/>
    <n v="23800"/>
    <n v="6198200"/>
    <n v="6222000"/>
    <s v="CH 276225"/>
    <s v="MR DZAKOU TATSINKOU"/>
    <s v="682468940"/>
    <s v="1095733"/>
    <x v="0"/>
    <x v="0"/>
    <x v="0"/>
    <x v="27"/>
    <x v="0"/>
    <x v="0"/>
  </r>
  <r>
    <x v="3"/>
    <x v="3"/>
    <x v="28"/>
    <s v="1380058616"/>
    <s v="9490040640"/>
    <s v="2380085885"/>
    <s v="8380141504"/>
    <n v="1099238"/>
    <x v="57"/>
    <s v="000000100000015737"/>
    <x v="0"/>
    <n v="450"/>
    <n v="18"/>
    <n v="2000"/>
    <n v="17647"/>
    <n v="882353"/>
    <n v="900000"/>
    <s v="CH 322006"/>
    <s v="MR TASSA NIQUI"/>
    <s v="675256545"/>
    <s v="1400006207"/>
    <x v="0"/>
    <x v="0"/>
    <x v="0"/>
    <x v="28"/>
    <x v="0"/>
    <x v="0"/>
  </r>
  <r>
    <x v="5"/>
    <x v="3"/>
    <x v="28"/>
    <s v="1380058678"/>
    <s v="9490040612"/>
    <s v="2380085976"/>
    <s v="8380141700"/>
    <n v="1062483"/>
    <x v="7"/>
    <s v="000000100000015723"/>
    <x v="2"/>
    <n v="300"/>
    <n v="15"/>
    <n v="17250"/>
    <n v="21000"/>
    <n v="5154000"/>
    <n v="5175000"/>
    <s v="LT  780 AI"/>
    <s v="BLAISE  CHIA  KWANGA"/>
    <s v="653424999"/>
    <s v=""/>
    <x v="0"/>
    <x v="0"/>
    <x v="0"/>
    <x v="28"/>
    <x v="0"/>
    <x v="0"/>
  </r>
  <r>
    <x v="5"/>
    <x v="3"/>
    <x v="28"/>
    <s v="1380058678"/>
    <s v="9490040615"/>
    <s v="2380085976"/>
    <s v="8380141702"/>
    <n v="1062483"/>
    <x v="7"/>
    <s v="000000100000015723"/>
    <x v="2"/>
    <n v="300"/>
    <n v="15"/>
    <n v="17250"/>
    <n v="21000"/>
    <n v="5154000"/>
    <n v="5175000"/>
    <s v="LT  030  JA"/>
    <s v="TSAFACK  PAUL"/>
    <s v="679968867"/>
    <s v=""/>
    <x v="0"/>
    <x v="0"/>
    <x v="0"/>
    <x v="28"/>
    <x v="0"/>
    <x v="0"/>
  </r>
  <r>
    <x v="5"/>
    <x v="3"/>
    <x v="28"/>
    <s v="1380058678"/>
    <s v="9490040617"/>
    <s v="2380085976"/>
    <s v="8380141704"/>
    <n v="1062483"/>
    <x v="7"/>
    <s v="000000100000015723"/>
    <x v="2"/>
    <n v="400"/>
    <n v="20"/>
    <n v="17250"/>
    <n v="28000"/>
    <n v="6872000"/>
    <n v="6900000"/>
    <s v="CE  347  IA"/>
    <s v="NGAGOP  PHILIBERT"/>
    <s v="677733520"/>
    <s v=""/>
    <x v="0"/>
    <x v="0"/>
    <x v="0"/>
    <x v="28"/>
    <x v="0"/>
    <x v="0"/>
  </r>
  <r>
    <x v="4"/>
    <x v="4"/>
    <x v="28"/>
    <s v="1380058699"/>
    <s v="9490040634"/>
    <s v="2380086005"/>
    <s v="8380141717"/>
    <n v="1095709"/>
    <x v="28"/>
    <s v="000000100000015721"/>
    <x v="3"/>
    <n v="50"/>
    <n v="2.5"/>
    <n v="18500"/>
    <n v="3500"/>
    <n v="921500"/>
    <n v="925000"/>
    <s v="LT 973 FD"/>
    <s v="MR FON ELVICE ALIH"/>
    <s v="671373064"/>
    <s v="1095709"/>
    <x v="0"/>
    <x v="1"/>
    <x v="0"/>
    <x v="28"/>
    <x v="0"/>
    <x v="0"/>
  </r>
  <r>
    <x v="4"/>
    <x v="4"/>
    <x v="28"/>
    <s v="1380058699"/>
    <s v="9490040634"/>
    <s v="2380086005"/>
    <s v="8380141717"/>
    <n v="1095709"/>
    <x v="28"/>
    <s v="000000100000015723"/>
    <x v="2"/>
    <n v="200"/>
    <n v="10"/>
    <n v="18300"/>
    <n v="14000"/>
    <n v="3646000"/>
    <n v="3660000"/>
    <s v="LT 973 FD"/>
    <s v="MR FON ELVICE ALIH"/>
    <s v="671373064"/>
    <s v="1095709"/>
    <x v="0"/>
    <x v="0"/>
    <x v="0"/>
    <x v="28"/>
    <x v="0"/>
    <x v="0"/>
  </r>
  <r>
    <x v="4"/>
    <x v="4"/>
    <x v="28"/>
    <s v="1380058699"/>
    <s v="9490040634"/>
    <s v="2380086005"/>
    <s v="8380141717"/>
    <n v="1095709"/>
    <x v="28"/>
    <s v="000000100000015724"/>
    <x v="1"/>
    <n v="100"/>
    <n v="5"/>
    <n v="19000"/>
    <n v="7000"/>
    <n v="1893000"/>
    <n v="1900000"/>
    <s v="LT 973 FD"/>
    <s v="MR FON ELVICE ALIH"/>
    <s v="671373064"/>
    <s v="1095709"/>
    <x v="0"/>
    <x v="0"/>
    <x v="0"/>
    <x v="28"/>
    <x v="0"/>
    <x v="0"/>
  </r>
  <r>
    <x v="2"/>
    <x v="2"/>
    <x v="28"/>
    <s v="1380058706"/>
    <s v="9490040613"/>
    <s v="2380086017"/>
    <s v="8380141730"/>
    <n v="1067392"/>
    <x v="2"/>
    <s v="000000100000015737"/>
    <x v="0"/>
    <n v="575"/>
    <n v="23"/>
    <n v="2400"/>
    <n v="27059"/>
    <n v="1352941"/>
    <n v="1380000"/>
    <s v="LT  809  BI"/>
    <s v="TCHINDA  GUY MERLIN"/>
    <s v="675557326"/>
    <s v="1400006349"/>
    <x v="0"/>
    <x v="0"/>
    <x v="0"/>
    <x v="28"/>
    <x v="0"/>
    <x v="0"/>
  </r>
  <r>
    <x v="3"/>
    <x v="3"/>
    <x v="28"/>
    <s v="1380058702"/>
    <s v="9490040608"/>
    <s v="2380086013"/>
    <s v="8380141742"/>
    <n v="1030029"/>
    <x v="68"/>
    <s v="000000100000015723"/>
    <x v="2"/>
    <n v="100"/>
    <n v="5"/>
    <n v="18700"/>
    <n v="7000"/>
    <n v="1863000"/>
    <n v="1870000"/>
    <s v="CE 776 DK"/>
    <s v="NDJABUN HERVE ROMEO"/>
    <s v="695295088"/>
    <s v="SALES TO CIBOVI"/>
    <x v="2"/>
    <x v="0"/>
    <x v="0"/>
    <x v="28"/>
    <x v="0"/>
    <x v="0"/>
  </r>
  <r>
    <x v="5"/>
    <x v="3"/>
    <x v="28"/>
    <s v="1380058703"/>
    <s v="9490040624"/>
    <s v="2380086014"/>
    <s v="8380141744"/>
    <n v="1062483"/>
    <x v="7"/>
    <s v="000000100000015723"/>
    <x v="2"/>
    <n v="600"/>
    <n v="30"/>
    <n v="17750"/>
    <n v="42000"/>
    <n v="10608000"/>
    <n v="10650000"/>
    <s v="LTTR 886 AJ"/>
    <s v="MR FAKO TENTSO MICHEL"/>
    <s v="670383482"/>
    <s v="SALES TO CENTRALE MOD"/>
    <x v="0"/>
    <x v="0"/>
    <x v="0"/>
    <x v="28"/>
    <x v="0"/>
    <x v="0"/>
  </r>
  <r>
    <x v="5"/>
    <x v="3"/>
    <x v="28"/>
    <s v="1380058703"/>
    <s v="9490040624"/>
    <s v="2380086014"/>
    <s v="8380141745"/>
    <n v="1062483"/>
    <x v="7"/>
    <s v="000000100000015723"/>
    <x v="2"/>
    <n v="600"/>
    <n v="30"/>
    <n v="17750"/>
    <n v="42000"/>
    <n v="10608000"/>
    <n v="10650000"/>
    <s v="LTTR 160 AL"/>
    <s v="MR TCHOUNACK ANGELBERT"/>
    <s v="679956470"/>
    <s v="SALES TO CENTRALE MOD"/>
    <x v="0"/>
    <x v="0"/>
    <x v="0"/>
    <x v="28"/>
    <x v="0"/>
    <x v="0"/>
  </r>
  <r>
    <x v="1"/>
    <x v="1"/>
    <x v="28"/>
    <s v="1380058716"/>
    <s v="9490040614"/>
    <s v="2380086031"/>
    <s v="8380141751"/>
    <n v="1026678"/>
    <x v="83"/>
    <s v="000000100000015737"/>
    <x v="0"/>
    <n v="1"/>
    <n v="0.04"/>
    <n v="2000"/>
    <n v="0"/>
    <n v="0"/>
    <n v="0"/>
    <s v=""/>
    <s v="BERNARD"/>
    <s v=""/>
    <s v="SAMPLE TO BICHARA"/>
    <x v="0"/>
    <x v="0"/>
    <x v="0"/>
    <x v="28"/>
    <x v="0"/>
    <x v="0"/>
  </r>
  <r>
    <x v="0"/>
    <x v="0"/>
    <x v="28"/>
    <s v="1380058717"/>
    <s v="9490040618"/>
    <s v="2380086032"/>
    <s v="8380141757"/>
    <n v="1026474"/>
    <x v="0"/>
    <s v="000000100000015721"/>
    <x v="3"/>
    <n v="40"/>
    <n v="2"/>
    <n v="18500"/>
    <n v="2800"/>
    <n v="737200"/>
    <n v="740000"/>
    <s v="LT TR 664  AC"/>
    <s v="POUAMOUN AMADOU"/>
    <s v="695093060"/>
    <s v="1026474"/>
    <x v="0"/>
    <x v="1"/>
    <x v="0"/>
    <x v="28"/>
    <x v="0"/>
    <x v="0"/>
  </r>
  <r>
    <x v="0"/>
    <x v="0"/>
    <x v="28"/>
    <s v="1380058717"/>
    <s v="9490040618"/>
    <s v="2380086032"/>
    <s v="8380141757"/>
    <n v="1026474"/>
    <x v="0"/>
    <s v="000000100000016408"/>
    <x v="5"/>
    <n v="200"/>
    <n v="1"/>
    <n v="1900"/>
    <n v="1400"/>
    <n v="378600"/>
    <n v="380000"/>
    <s v="LT TR 664  AC"/>
    <s v="POUAMOUN AMADOU"/>
    <s v="695093060"/>
    <s v="1026474"/>
    <x v="0"/>
    <x v="1"/>
    <x v="0"/>
    <x v="28"/>
    <x v="0"/>
    <x v="0"/>
  </r>
  <r>
    <x v="0"/>
    <x v="0"/>
    <x v="28"/>
    <s v="1380058717"/>
    <s v="9490040618"/>
    <s v="2380086032"/>
    <s v="8380141757"/>
    <n v="1026474"/>
    <x v="0"/>
    <s v="000000100000015723"/>
    <x v="2"/>
    <n v="440"/>
    <n v="22"/>
    <n v="18300"/>
    <n v="30800"/>
    <n v="8021200"/>
    <n v="8052000"/>
    <s v="LT TR 664  AC"/>
    <s v="POUAMOUN AMADOU"/>
    <s v="695093060"/>
    <s v="1026474"/>
    <x v="0"/>
    <x v="0"/>
    <x v="0"/>
    <x v="28"/>
    <x v="0"/>
    <x v="0"/>
  </r>
  <r>
    <x v="3"/>
    <x v="3"/>
    <x v="28"/>
    <s v="1380058720"/>
    <s v="9490040611"/>
    <s v="2380086035"/>
    <s v="8380141758"/>
    <n v="1063955"/>
    <x v="80"/>
    <s v="000000100000015723"/>
    <x v="2"/>
    <n v="600"/>
    <n v="30"/>
    <n v="18700"/>
    <n v="0"/>
    <n v="11220000"/>
    <n v="11220000"/>
    <s v="CE  TR 100  AD"/>
    <s v="MALI URBIN  GUI LLAUME"/>
    <s v="691651123"/>
    <s v=""/>
    <x v="0"/>
    <x v="0"/>
    <x v="0"/>
    <x v="28"/>
    <x v="0"/>
    <x v="0"/>
  </r>
  <r>
    <x v="1"/>
    <x v="1"/>
    <x v="28"/>
    <s v="1380058690"/>
    <s v="9490040619"/>
    <s v="2380085991"/>
    <s v="8380141761"/>
    <n v="1037193"/>
    <x v="3"/>
    <s v="000000100000015737"/>
    <x v="0"/>
    <n v="575"/>
    <n v="23"/>
    <n v="2000"/>
    <n v="22549"/>
    <n v="1127451"/>
    <n v="1150000"/>
    <s v="CE  234  JP"/>
    <s v="KAMGAING  DZIGAING"/>
    <s v="650256907"/>
    <s v="1400006315/6316"/>
    <x v="0"/>
    <x v="0"/>
    <x v="0"/>
    <x v="28"/>
    <x v="0"/>
    <x v="0"/>
  </r>
  <r>
    <x v="1"/>
    <x v="1"/>
    <x v="28"/>
    <s v="1380058690"/>
    <s v="9490040616"/>
    <s v="2380085991"/>
    <s v="8380141762"/>
    <n v="1037193"/>
    <x v="3"/>
    <s v="000000100000015737"/>
    <x v="0"/>
    <n v="575"/>
    <n v="23"/>
    <n v="2400"/>
    <n v="27059"/>
    <n v="1352941"/>
    <n v="1380000"/>
    <s v="LT  063  AV"/>
    <s v="NODEM  PÏERRE  RAYMOND"/>
    <s v="670385216"/>
    <s v="1400006315/6316"/>
    <x v="0"/>
    <x v="0"/>
    <x v="0"/>
    <x v="28"/>
    <x v="0"/>
    <x v="0"/>
  </r>
  <r>
    <x v="1"/>
    <x v="1"/>
    <x v="28"/>
    <s v="1380058690"/>
    <s v="9490040631"/>
    <s v="2380085991"/>
    <s v="8380141763"/>
    <n v="1037193"/>
    <x v="3"/>
    <s v="000000100000015737"/>
    <x v="0"/>
    <n v="575"/>
    <n v="23"/>
    <n v="2400"/>
    <n v="27059"/>
    <n v="1352941"/>
    <n v="1380000"/>
    <s v="LT 860 IT"/>
    <s v="MR FOMEKONG MARTIN"/>
    <s v="676518982"/>
    <s v="1400006315/6316"/>
    <x v="0"/>
    <x v="0"/>
    <x v="0"/>
    <x v="28"/>
    <x v="0"/>
    <x v="0"/>
  </r>
  <r>
    <x v="8"/>
    <x v="6"/>
    <x v="28"/>
    <s v="1380058726"/>
    <s v="9490040638"/>
    <s v="2380086051"/>
    <s v="8380141767"/>
    <n v="1048185"/>
    <x v="24"/>
    <s v="000000100000016408"/>
    <x v="5"/>
    <n v="6600"/>
    <n v="33"/>
    <n v="1725"/>
    <n v="46200"/>
    <n v="11338800"/>
    <n v="11385000"/>
    <s v="LTTR 776 AR"/>
    <s v="MR YONTI MELI YANNICK"/>
    <s v="679511343"/>
    <s v="1048185"/>
    <x v="0"/>
    <x v="1"/>
    <x v="0"/>
    <x v="28"/>
    <x v="0"/>
    <x v="0"/>
  </r>
  <r>
    <x v="8"/>
    <x v="6"/>
    <x v="28"/>
    <s v="1380058726"/>
    <s v="9490040623"/>
    <s v="2380086051"/>
    <s v="8380141768"/>
    <n v="1048185"/>
    <x v="24"/>
    <s v="000000100000016408"/>
    <x v="5"/>
    <n v="6400"/>
    <n v="32"/>
    <n v="1725"/>
    <n v="44800"/>
    <n v="10995200"/>
    <n v="11040000"/>
    <s v="ESTR 684 AA"/>
    <s v="MR ABAKAR ABBA"/>
    <s v="694468972"/>
    <s v="1048185"/>
    <x v="0"/>
    <x v="1"/>
    <x v="0"/>
    <x v="28"/>
    <x v="0"/>
    <x v="0"/>
  </r>
  <r>
    <x v="8"/>
    <x v="6"/>
    <x v="28"/>
    <s v="1380058726"/>
    <s v="9490040628"/>
    <s v="2380086051"/>
    <s v="8380141769"/>
    <n v="1048185"/>
    <x v="24"/>
    <s v="000000100000016408"/>
    <x v="5"/>
    <n v="6000"/>
    <n v="30"/>
    <n v="1725"/>
    <n v="42000"/>
    <n v="10308000"/>
    <n v="10350000"/>
    <s v="LTTR 866 AS"/>
    <s v="MR NANA DAOUDA"/>
    <s v="656447575"/>
    <s v="1048185"/>
    <x v="0"/>
    <x v="1"/>
    <x v="0"/>
    <x v="28"/>
    <x v="0"/>
    <x v="0"/>
  </r>
  <r>
    <x v="8"/>
    <x v="6"/>
    <x v="28"/>
    <s v="1380058726"/>
    <s v="9490040626"/>
    <s v="2380086051"/>
    <s v="8380141770"/>
    <n v="1048185"/>
    <x v="24"/>
    <s v="000000100000015723"/>
    <x v="2"/>
    <n v="600"/>
    <n v="30"/>
    <n v="17000"/>
    <n v="42000"/>
    <n v="10158000"/>
    <n v="10200000"/>
    <s v="LTTR 865 AS"/>
    <s v="MR ESSOLA FLORENT"/>
    <s v="670723126"/>
    <s v="1048185"/>
    <x v="0"/>
    <x v="0"/>
    <x v="0"/>
    <x v="28"/>
    <x v="0"/>
    <x v="0"/>
  </r>
  <r>
    <x v="8"/>
    <x v="6"/>
    <x v="28"/>
    <s v="1380058726"/>
    <s v="9490040626"/>
    <s v="2380086051"/>
    <s v="8380141771"/>
    <n v="1048185"/>
    <x v="24"/>
    <s v="000000100000015723"/>
    <x v="2"/>
    <n v="600"/>
    <n v="30"/>
    <n v="17000"/>
    <n v="42000"/>
    <n v="10158000"/>
    <n v="10200000"/>
    <s v="LTTR 058 AQ"/>
    <s v="MR ALIM ABBASSI"/>
    <s v="670286802"/>
    <s v="1048185"/>
    <x v="0"/>
    <x v="0"/>
    <x v="0"/>
    <x v="28"/>
    <x v="0"/>
    <x v="0"/>
  </r>
  <r>
    <x v="2"/>
    <x v="5"/>
    <x v="28"/>
    <s v="1380058722"/>
    <s v="9490040622"/>
    <s v="2380086037"/>
    <s v="8380141772"/>
    <n v="1026481"/>
    <x v="15"/>
    <s v="000000100000019446"/>
    <x v="7"/>
    <n v="300"/>
    <n v="15"/>
    <n v="16500"/>
    <n v="21000"/>
    <n v="4929000"/>
    <n v="4950000"/>
    <s v="LTTR 051 AP"/>
    <s v="MR ABOUBAKAR SIDDIKI"/>
    <s v="699395059"/>
    <s v=""/>
    <x v="0"/>
    <x v="1"/>
    <x v="1"/>
    <x v="28"/>
    <x v="0"/>
    <x v="0"/>
  </r>
  <r>
    <x v="2"/>
    <x v="5"/>
    <x v="28"/>
    <s v="1380058722"/>
    <s v="9490040622"/>
    <s v="2380086037"/>
    <s v="8380141772"/>
    <n v="1026481"/>
    <x v="15"/>
    <s v="000000100000023421"/>
    <x v="8"/>
    <n v="600"/>
    <n v="15"/>
    <n v="8250"/>
    <n v="21000"/>
    <n v="4929000"/>
    <n v="4950000"/>
    <s v="LTTR 051 AP"/>
    <s v="MR ABOUBAKAR SIDDIKI"/>
    <s v="699395059"/>
    <s v=""/>
    <x v="0"/>
    <x v="1"/>
    <x v="1"/>
    <x v="28"/>
    <x v="0"/>
    <x v="0"/>
  </r>
  <r>
    <x v="5"/>
    <x v="3"/>
    <x v="28"/>
    <s v="1380058678"/>
    <s v="9490040615"/>
    <s v="2380085976"/>
    <s v="8380141774"/>
    <n v="1062483"/>
    <x v="7"/>
    <s v="000000100000015723"/>
    <x v="2"/>
    <n v="300"/>
    <n v="15"/>
    <n v="17250"/>
    <n v="21000"/>
    <n v="5154000"/>
    <n v="5175000"/>
    <s v="LT  605  JS"/>
    <s v="FOTEU  ZEFACK  BERNARD"/>
    <s v="678899123"/>
    <s v=""/>
    <x v="0"/>
    <x v="0"/>
    <x v="0"/>
    <x v="28"/>
    <x v="0"/>
    <x v="0"/>
  </r>
  <r>
    <x v="3"/>
    <x v="3"/>
    <x v="28"/>
    <s v="1380058733"/>
    <s v="9490040621"/>
    <s v="2380086062"/>
    <s v="8380141778"/>
    <n v="1051045"/>
    <x v="93"/>
    <s v="000000100000015737"/>
    <x v="0"/>
    <n v="150"/>
    <n v="6"/>
    <n v="2000"/>
    <n v="5882"/>
    <n v="294118"/>
    <n v="300000"/>
    <s v="CH 00 41 67"/>
    <s v="KALIEUHEU  TCHI  VALERY"/>
    <s v="651923595"/>
    <s v="1400006373/6374"/>
    <x v="0"/>
    <x v="0"/>
    <x v="0"/>
    <x v="28"/>
    <x v="0"/>
    <x v="0"/>
  </r>
  <r>
    <x v="2"/>
    <x v="5"/>
    <x v="28"/>
    <s v="1380058722"/>
    <s v="9490040629"/>
    <s v="2380086037"/>
    <s v="8380141783"/>
    <n v="1026481"/>
    <x v="15"/>
    <s v="000000100000016952"/>
    <x v="4"/>
    <n v="1280"/>
    <n v="32"/>
    <n v="8250"/>
    <n v="44800"/>
    <n v="10515200"/>
    <n v="10560000"/>
    <s v="LTTR 703 AP"/>
    <s v="MR KUM KENNETH FUNG"/>
    <s v="678979780"/>
    <s v=""/>
    <x v="0"/>
    <x v="1"/>
    <x v="0"/>
    <x v="28"/>
    <x v="0"/>
    <x v="0"/>
  </r>
  <r>
    <x v="3"/>
    <x v="3"/>
    <x v="28"/>
    <s v="1380058740"/>
    <s v="9490040632"/>
    <s v="2380086072"/>
    <s v="8380141784"/>
    <n v="1033677"/>
    <x v="66"/>
    <s v="000000100000015723"/>
    <x v="2"/>
    <n v="600"/>
    <n v="30"/>
    <n v="18700"/>
    <n v="0"/>
    <n v="11220000"/>
    <n v="11220000"/>
    <s v="LTTR 657 AQ"/>
    <s v="MR MUHAMADU ADAMU"/>
    <s v="671815816"/>
    <s v=""/>
    <x v="0"/>
    <x v="0"/>
    <x v="0"/>
    <x v="28"/>
    <x v="0"/>
    <x v="0"/>
  </r>
  <r>
    <x v="1"/>
    <x v="1"/>
    <x v="28"/>
    <s v="1380058739"/>
    <s v="9490040620"/>
    <s v="2380086071"/>
    <s v="8380141785"/>
    <n v="1099132"/>
    <x v="22"/>
    <s v="000000100000015723"/>
    <x v="2"/>
    <n v="100"/>
    <n v="5"/>
    <n v="18300"/>
    <n v="7000"/>
    <n v="1823000"/>
    <n v="1830000"/>
    <s v="LT  197  HV"/>
    <s v="DEUYI  KAMGANG  DUMEL"/>
    <s v="677904649"/>
    <s v=""/>
    <x v="0"/>
    <x v="0"/>
    <x v="0"/>
    <x v="28"/>
    <x v="0"/>
    <x v="0"/>
  </r>
  <r>
    <x v="1"/>
    <x v="1"/>
    <x v="28"/>
    <s v="1380058739"/>
    <s v="9490040620"/>
    <s v="2380086071"/>
    <s v="8380141785"/>
    <n v="1099132"/>
    <x v="22"/>
    <s v="000000100000015724"/>
    <x v="1"/>
    <n v="50"/>
    <n v="2.5"/>
    <n v="19000"/>
    <n v="3500"/>
    <n v="946500"/>
    <n v="950000"/>
    <s v="LT  197  HV"/>
    <s v="DEUYI  KAMGANG  DUMEL"/>
    <s v="677904649"/>
    <s v=""/>
    <x v="0"/>
    <x v="0"/>
    <x v="0"/>
    <x v="28"/>
    <x v="0"/>
    <x v="0"/>
  </r>
  <r>
    <x v="1"/>
    <x v="1"/>
    <x v="28"/>
    <s v="1380058739"/>
    <s v="9490040620"/>
    <s v="2380086071"/>
    <s v="8380141785"/>
    <n v="1099132"/>
    <x v="22"/>
    <s v="000000100000015721"/>
    <x v="3"/>
    <n v="30"/>
    <n v="1.5"/>
    <n v="18500"/>
    <n v="2100"/>
    <n v="552900"/>
    <n v="555000"/>
    <s v="LT  197  HV"/>
    <s v="DEUYI  KAMGANG  DUMEL"/>
    <s v="677904649"/>
    <s v=""/>
    <x v="0"/>
    <x v="1"/>
    <x v="0"/>
    <x v="28"/>
    <x v="0"/>
    <x v="0"/>
  </r>
  <r>
    <x v="1"/>
    <x v="1"/>
    <x v="28"/>
    <s v="1380058739"/>
    <s v="9490040620"/>
    <s v="2380086071"/>
    <s v="8380141785"/>
    <n v="1099132"/>
    <x v="22"/>
    <s v="000000100000016952"/>
    <x v="4"/>
    <n v="20"/>
    <n v="0.5"/>
    <n v="9250"/>
    <n v="700"/>
    <n v="184300"/>
    <n v="185000"/>
    <s v="LT  197  HV"/>
    <s v="DEUYI  KAMGANG  DUMEL"/>
    <s v="677904649"/>
    <s v=""/>
    <x v="0"/>
    <x v="1"/>
    <x v="0"/>
    <x v="28"/>
    <x v="0"/>
    <x v="0"/>
  </r>
  <r>
    <x v="0"/>
    <x v="0"/>
    <x v="28"/>
    <s v="1380058738"/>
    <s v="9490040625"/>
    <s v="2380086070"/>
    <s v="8380141786"/>
    <n v="1026501"/>
    <x v="10"/>
    <s v="000000100000015723"/>
    <x v="2"/>
    <n v="480"/>
    <n v="24"/>
    <n v="18200"/>
    <n v="33600"/>
    <n v="8702400"/>
    <n v="8736000"/>
    <s v="NW 838 BH"/>
    <s v="MR AMIDU IBRAHIM"/>
    <s v="677364644"/>
    <s v="SALES TO BIBI ANJIA"/>
    <x v="0"/>
    <x v="0"/>
    <x v="0"/>
    <x v="28"/>
    <x v="0"/>
    <x v="0"/>
  </r>
  <r>
    <x v="2"/>
    <x v="2"/>
    <x v="28"/>
    <s v="1380058745"/>
    <s v="9490040630"/>
    <s v="2380086077"/>
    <s v="8380141791"/>
    <n v="1062481"/>
    <x v="6"/>
    <s v="000000100000015724"/>
    <x v="1"/>
    <n v="320"/>
    <n v="16"/>
    <n v="17000"/>
    <n v="22400"/>
    <n v="5417600"/>
    <n v="5440000"/>
    <s v="LTTR 712 AL"/>
    <s v="MR MOHAMADOU SUNUSI"/>
    <s v="655516695"/>
    <s v=""/>
    <x v="0"/>
    <x v="0"/>
    <x v="0"/>
    <x v="28"/>
    <x v="0"/>
    <x v="0"/>
  </r>
  <r>
    <x v="3"/>
    <x v="3"/>
    <x v="28"/>
    <s v="1380058741"/>
    <s v="9490040636"/>
    <s v="2380086073"/>
    <s v="8380141793"/>
    <n v="1040867"/>
    <x v="55"/>
    <s v="000000100000015723"/>
    <x v="2"/>
    <n v="600"/>
    <n v="30"/>
    <n v="18700"/>
    <n v="0"/>
    <n v="11220000"/>
    <n v="11220000"/>
    <s v="LTTR 255 AK"/>
    <s v="MR KEPSEU NOUTCHOU ERIC"/>
    <s v="670163809"/>
    <s v=""/>
    <x v="0"/>
    <x v="0"/>
    <x v="0"/>
    <x v="28"/>
    <x v="0"/>
    <x v="0"/>
  </r>
  <r>
    <x v="1"/>
    <x v="4"/>
    <x v="28"/>
    <s v="1380058750"/>
    <s v="9490040633"/>
    <s v="2380086082"/>
    <s v="8380141804"/>
    <n v="1067454"/>
    <x v="26"/>
    <s v="000000100000015721"/>
    <x v="3"/>
    <n v="150"/>
    <n v="7.5"/>
    <n v="18400"/>
    <n v="10500"/>
    <n v="2749500"/>
    <n v="2760000"/>
    <s v="LTTR 750 AD"/>
    <s v="MR MOUMI RAYA THOMAS"/>
    <s v="677792628"/>
    <s v="SALES TO KELLY SAMBA"/>
    <x v="0"/>
    <x v="1"/>
    <x v="0"/>
    <x v="28"/>
    <x v="0"/>
    <x v="0"/>
  </r>
  <r>
    <x v="1"/>
    <x v="4"/>
    <x v="28"/>
    <s v="1380058750"/>
    <s v="9490040633"/>
    <s v="2380086082"/>
    <s v="8380141804"/>
    <n v="1067454"/>
    <x v="26"/>
    <s v="000000100000016952"/>
    <x v="4"/>
    <n v="100"/>
    <n v="2.5"/>
    <n v="9200"/>
    <n v="3500"/>
    <n v="916500"/>
    <n v="920000"/>
    <s v="LTTR 750 AD"/>
    <s v="MR MOUMI RAYA THOMAS"/>
    <s v="677792628"/>
    <s v="SALES TO KELLY SAMBA"/>
    <x v="0"/>
    <x v="1"/>
    <x v="0"/>
    <x v="28"/>
    <x v="0"/>
    <x v="0"/>
  </r>
  <r>
    <x v="1"/>
    <x v="4"/>
    <x v="28"/>
    <s v="1380058750"/>
    <s v="9490040633"/>
    <s v="2380086082"/>
    <s v="8380141804"/>
    <n v="1067454"/>
    <x v="26"/>
    <s v="000000100000015724"/>
    <x v="1"/>
    <n v="400"/>
    <n v="20"/>
    <n v="18800"/>
    <n v="28000"/>
    <n v="7492000"/>
    <n v="7520000"/>
    <s v="LTTR 750 AD"/>
    <s v="MR MOUMI RAYA THOMAS"/>
    <s v="677792628"/>
    <s v="SALES TO KELLY SAMBA"/>
    <x v="0"/>
    <x v="0"/>
    <x v="0"/>
    <x v="28"/>
    <x v="0"/>
    <x v="0"/>
  </r>
  <r>
    <x v="3"/>
    <x v="3"/>
    <x v="28"/>
    <s v="1380058753"/>
    <s v="9490040635"/>
    <s v="2380086084"/>
    <s v="8380141812"/>
    <n v="1062908"/>
    <x v="72"/>
    <s v="000000100000015723"/>
    <x v="2"/>
    <n v="600"/>
    <n v="30"/>
    <n v="18700"/>
    <n v="0"/>
    <n v="11220000"/>
    <n v="11220000"/>
    <s v="LTTR 880 AJ"/>
    <s v="MR NGUELE RODRIGUE ALAIN"/>
    <s v="678715425"/>
    <s v="SALES TO DONGMO ROVASIER"/>
    <x v="0"/>
    <x v="0"/>
    <x v="0"/>
    <x v="28"/>
    <x v="0"/>
    <x v="0"/>
  </r>
  <r>
    <x v="6"/>
    <x v="5"/>
    <x v="28"/>
    <s v="1380058746"/>
    <s v="9490040641"/>
    <s v="2380086078"/>
    <s v="8380141813"/>
    <n v="1064215"/>
    <x v="13"/>
    <s v="000000100000015721"/>
    <x v="3"/>
    <n v="300"/>
    <n v="15"/>
    <n v="18000"/>
    <n v="21000"/>
    <n v="5379000"/>
    <n v="5400000"/>
    <s v="LTTR 600 AT"/>
    <s v="MR YAYA OUMAROU IBRAHIM"/>
    <s v="694212642"/>
    <s v=""/>
    <x v="0"/>
    <x v="1"/>
    <x v="0"/>
    <x v="28"/>
    <x v="0"/>
    <x v="0"/>
  </r>
  <r>
    <x v="6"/>
    <x v="5"/>
    <x v="28"/>
    <s v="1380058746"/>
    <s v="9490040641"/>
    <s v="2380086078"/>
    <s v="8380141813"/>
    <n v="1064215"/>
    <x v="13"/>
    <s v="000000100000016408"/>
    <x v="5"/>
    <n v="1400"/>
    <n v="7"/>
    <n v="1850"/>
    <n v="9800"/>
    <n v="2580200"/>
    <n v="2590000"/>
    <s v="LTTR 600 AT"/>
    <s v="MR YAYA OUMAROU IBRAHIM"/>
    <s v="694212642"/>
    <s v=""/>
    <x v="0"/>
    <x v="1"/>
    <x v="0"/>
    <x v="28"/>
    <x v="0"/>
    <x v="0"/>
  </r>
  <r>
    <x v="6"/>
    <x v="5"/>
    <x v="28"/>
    <s v="1380058746"/>
    <s v="9490040641"/>
    <s v="2380086078"/>
    <s v="8380141813"/>
    <n v="1064215"/>
    <x v="13"/>
    <s v="000000100000015723"/>
    <x v="2"/>
    <n v="200"/>
    <n v="10"/>
    <n v="18000"/>
    <n v="14000"/>
    <n v="3586000"/>
    <n v="3600000"/>
    <s v="LTTR 600 AT"/>
    <s v="MR YAYA OUMAROU IBRAHIM"/>
    <s v="694212642"/>
    <s v=""/>
    <x v="0"/>
    <x v="0"/>
    <x v="0"/>
    <x v="28"/>
    <x v="0"/>
    <x v="0"/>
  </r>
  <r>
    <x v="1"/>
    <x v="1"/>
    <x v="28"/>
    <s v="1380058755"/>
    <s v="9490040627"/>
    <s v="2380086089"/>
    <s v="8380141814"/>
    <n v="1047470"/>
    <x v="8"/>
    <s v="000000100000015723"/>
    <x v="2"/>
    <n v="300"/>
    <n v="15"/>
    <n v="18300"/>
    <n v="21000"/>
    <n v="5469000"/>
    <n v="5490000"/>
    <s v="LT 079 KN"/>
    <s v="MR NGONO GERMAIN"/>
    <s v="650775178"/>
    <s v="SALES TO HAROUNA"/>
    <x v="0"/>
    <x v="0"/>
    <x v="0"/>
    <x v="28"/>
    <x v="0"/>
    <x v="0"/>
  </r>
  <r>
    <x v="3"/>
    <x v="3"/>
    <x v="28"/>
    <s v="1380058615"/>
    <s v="9490040642"/>
    <s v="2380085884"/>
    <s v="8380141817"/>
    <n v="1033708"/>
    <x v="29"/>
    <s v="000000100000015737"/>
    <x v="0"/>
    <n v="150"/>
    <n v="6"/>
    <n v="2000"/>
    <n v="5882"/>
    <n v="294118"/>
    <n v="300000"/>
    <s v="CH 322006"/>
    <s v="MR TASSA NIQUI"/>
    <s v="675256545"/>
    <s v="1400006205"/>
    <x v="0"/>
    <x v="0"/>
    <x v="0"/>
    <x v="28"/>
    <x v="0"/>
    <x v="0"/>
  </r>
  <r>
    <x v="5"/>
    <x v="3"/>
    <x v="28"/>
    <s v="1380058082"/>
    <s v="9490040639"/>
    <s v="2380084909"/>
    <s v="8380141818"/>
    <n v="1062483"/>
    <x v="7"/>
    <s v="000000100000015737"/>
    <x v="0"/>
    <n v="575"/>
    <n v="23"/>
    <n v="2000"/>
    <n v="22549"/>
    <n v="1127451"/>
    <n v="1150000"/>
    <s v="OU 091 AY"/>
    <s v="MR SAAHKOU APPOLINAIRE"/>
    <s v="679254661"/>
    <s v=""/>
    <x v="0"/>
    <x v="0"/>
    <x v="0"/>
    <x v="28"/>
    <x v="0"/>
    <x v="0"/>
  </r>
  <r>
    <x v="8"/>
    <x v="6"/>
    <x v="29"/>
    <s v="9490040565"/>
    <s v="7005306479"/>
    <s v="2389507814"/>
    <s v="2389507814"/>
    <n v="1048185"/>
    <x v="24"/>
    <s v="000000100000015723"/>
    <x v="2"/>
    <n v="0"/>
    <n v="0"/>
    <n v="-250"/>
    <n v="-43400"/>
    <n v="-111600"/>
    <n v="-155000"/>
    <s v=""/>
    <s v=""/>
    <s v=""/>
    <s v="9490040565"/>
    <x v="0"/>
    <x v="0"/>
    <x v="0"/>
    <x v="29"/>
    <x v="0"/>
    <x v="0"/>
  </r>
  <r>
    <x v="8"/>
    <x v="6"/>
    <x v="29"/>
    <s v="9490040593"/>
    <s v="7005306480"/>
    <s v="2389507815"/>
    <s v="2389507815"/>
    <n v="1048185"/>
    <x v="24"/>
    <s v="000000100000015723"/>
    <x v="2"/>
    <n v="0"/>
    <n v="0"/>
    <n v="-250"/>
    <n v="-47600"/>
    <n v="-122400"/>
    <n v="-170000"/>
    <s v=""/>
    <s v=""/>
    <s v=""/>
    <s v="9490040593"/>
    <x v="0"/>
    <x v="0"/>
    <x v="0"/>
    <x v="29"/>
    <x v="0"/>
    <x v="0"/>
  </r>
  <r>
    <x v="8"/>
    <x v="6"/>
    <x v="29"/>
    <s v="9490040594"/>
    <s v="7005306481"/>
    <s v="2389507816"/>
    <s v="2389507816"/>
    <n v="1048185"/>
    <x v="24"/>
    <s v="000000100000015723"/>
    <x v="2"/>
    <n v="0"/>
    <n v="0"/>
    <n v="-250"/>
    <n v="-44800"/>
    <n v="-115200"/>
    <n v="-160000"/>
    <s v=""/>
    <s v=""/>
    <s v=""/>
    <s v="9490040594"/>
    <x v="0"/>
    <x v="0"/>
    <x v="0"/>
    <x v="29"/>
    <x v="0"/>
    <x v="0"/>
  </r>
  <r>
    <x v="8"/>
    <x v="6"/>
    <x v="29"/>
    <s v="9490040605"/>
    <s v="7005306482"/>
    <s v="2389507817"/>
    <s v="2389507817"/>
    <n v="1048185"/>
    <x v="24"/>
    <s v="000000100000015723"/>
    <x v="2"/>
    <n v="0"/>
    <n v="0"/>
    <n v="-250"/>
    <n v="-44800"/>
    <n v="-115200"/>
    <n v="-160000"/>
    <s v=""/>
    <s v=""/>
    <s v=""/>
    <s v="9490040605"/>
    <x v="0"/>
    <x v="0"/>
    <x v="0"/>
    <x v="29"/>
    <x v="0"/>
    <x v="0"/>
  </r>
  <r>
    <x v="8"/>
    <x v="6"/>
    <x v="29"/>
    <s v="1380058679"/>
    <s v="9490040678"/>
    <s v="2380085977"/>
    <s v="8380141680"/>
    <n v="1048185"/>
    <x v="24"/>
    <s v="000000100000015723"/>
    <x v="2"/>
    <n v="620"/>
    <n v="31"/>
    <n v="17250"/>
    <n v="43400"/>
    <n v="10651600"/>
    <n v="10695000"/>
    <s v="LTTR 978 AQ"/>
    <s v="ndjouly francois"/>
    <s v="681 80 62 30"/>
    <s v="1048185"/>
    <x v="0"/>
    <x v="0"/>
    <x v="0"/>
    <x v="29"/>
    <x v="0"/>
    <x v="0"/>
  </r>
  <r>
    <x v="7"/>
    <x v="5"/>
    <x v="29"/>
    <s v="1380058681"/>
    <s v="9490040652"/>
    <s v="2380085979"/>
    <s v="8380141686"/>
    <n v="1048967"/>
    <x v="21"/>
    <s v="000000100000016952"/>
    <x v="4"/>
    <n v="340"/>
    <n v="8.5"/>
    <n v="8875"/>
    <n v="0"/>
    <n v="3017500"/>
    <n v="3017500"/>
    <s v="LTTR 709 AJ"/>
    <s v="MOHAMADOU SANI"/>
    <s v="694 20 60 02"/>
    <s v=""/>
    <x v="0"/>
    <x v="1"/>
    <x v="0"/>
    <x v="29"/>
    <x v="0"/>
    <x v="0"/>
  </r>
  <r>
    <x v="7"/>
    <x v="5"/>
    <x v="29"/>
    <s v="1380058681"/>
    <s v="9490040652"/>
    <s v="2380085979"/>
    <s v="8380141686"/>
    <n v="1048967"/>
    <x v="21"/>
    <s v="000000100000016408"/>
    <x v="5"/>
    <n v="1700"/>
    <n v="8.5"/>
    <n v="1850"/>
    <n v="0"/>
    <n v="3145000"/>
    <n v="3145000"/>
    <s v="LTTR 709 AJ"/>
    <s v="MOHAMADOU SANI"/>
    <s v="694 20 60 02"/>
    <s v=""/>
    <x v="0"/>
    <x v="1"/>
    <x v="0"/>
    <x v="29"/>
    <x v="0"/>
    <x v="0"/>
  </r>
  <r>
    <x v="7"/>
    <x v="5"/>
    <x v="29"/>
    <s v="1380058681"/>
    <s v="9490040652"/>
    <s v="2380085979"/>
    <s v="8380141686"/>
    <n v="1048967"/>
    <x v="21"/>
    <s v="000000100000015723"/>
    <x v="2"/>
    <n v="260"/>
    <n v="13"/>
    <n v="17750"/>
    <n v="0"/>
    <n v="4615000"/>
    <n v="4615000"/>
    <s v="LTTR 709 AJ"/>
    <s v="MOHAMADOU SANI"/>
    <s v="694 20 60 02"/>
    <s v=""/>
    <x v="0"/>
    <x v="0"/>
    <x v="0"/>
    <x v="29"/>
    <x v="0"/>
    <x v="0"/>
  </r>
  <r>
    <x v="1"/>
    <x v="1"/>
    <x v="29"/>
    <s v="1380058682"/>
    <s v="9490040643"/>
    <s v="2380085980"/>
    <s v="8380141693"/>
    <n v="1049857"/>
    <x v="37"/>
    <s v="000000100000015721"/>
    <x v="3"/>
    <n v="140"/>
    <n v="7"/>
    <n v="18500"/>
    <n v="9800"/>
    <n v="2580200"/>
    <n v="2590000"/>
    <s v="LT 342  IV"/>
    <s v="YOUSSOUFA  SALI"/>
    <s v="691080685"/>
    <s v=""/>
    <x v="0"/>
    <x v="1"/>
    <x v="0"/>
    <x v="29"/>
    <x v="0"/>
    <x v="0"/>
  </r>
  <r>
    <x v="1"/>
    <x v="1"/>
    <x v="29"/>
    <s v="1380058682"/>
    <s v="9490040643"/>
    <s v="2380085980"/>
    <s v="8380141693"/>
    <n v="1049857"/>
    <x v="37"/>
    <s v="000000100000016952"/>
    <x v="4"/>
    <n v="2"/>
    <n v="0.05"/>
    <n v="9250"/>
    <n v="70"/>
    <n v="18430"/>
    <n v="18500"/>
    <s v="LT 342  IV"/>
    <s v="YOUSSOUFA  SALI"/>
    <s v="691080685"/>
    <s v=""/>
    <x v="0"/>
    <x v="1"/>
    <x v="0"/>
    <x v="29"/>
    <x v="0"/>
    <x v="0"/>
  </r>
  <r>
    <x v="1"/>
    <x v="1"/>
    <x v="29"/>
    <s v="1380058682"/>
    <s v="9490040643"/>
    <s v="2380085980"/>
    <s v="8380141693"/>
    <n v="1049857"/>
    <x v="37"/>
    <s v="000000100000016952"/>
    <x v="4"/>
    <n v="127"/>
    <n v="3.1749999999999998"/>
    <n v="9250"/>
    <n v="4445"/>
    <n v="1170305"/>
    <n v="1174750"/>
    <s v="LT 342  IV"/>
    <s v="YOUSSOUFA  SALI"/>
    <s v="691080685"/>
    <s v=""/>
    <x v="0"/>
    <x v="1"/>
    <x v="0"/>
    <x v="29"/>
    <x v="0"/>
    <x v="0"/>
  </r>
  <r>
    <x v="1"/>
    <x v="1"/>
    <x v="29"/>
    <s v="1380058682"/>
    <s v="9490040643"/>
    <s v="2380085980"/>
    <s v="8380141693"/>
    <n v="1049857"/>
    <x v="37"/>
    <s v="000000100000016952"/>
    <x v="4"/>
    <n v="76"/>
    <n v="1.9"/>
    <n v="9250"/>
    <n v="2660"/>
    <n v="700340"/>
    <n v="703000"/>
    <s v="LT 342  IV"/>
    <s v="YOUSSOUFA  SALI"/>
    <s v="691080685"/>
    <s v=""/>
    <x v="0"/>
    <x v="1"/>
    <x v="0"/>
    <x v="29"/>
    <x v="0"/>
    <x v="0"/>
  </r>
  <r>
    <x v="5"/>
    <x v="3"/>
    <x v="29"/>
    <s v="1380058678"/>
    <s v="9490040654"/>
    <s v="2380085976"/>
    <s v="8380141703"/>
    <n v="1062483"/>
    <x v="7"/>
    <s v="000000100000015723"/>
    <x v="2"/>
    <n v="300"/>
    <n v="15"/>
    <n v="17250"/>
    <n v="21000"/>
    <n v="5154000"/>
    <n v="5175000"/>
    <s v="LT 780 IA"/>
    <s v="FOSSI"/>
    <s v="653 42 49 99"/>
    <s v=""/>
    <x v="0"/>
    <x v="0"/>
    <x v="0"/>
    <x v="29"/>
    <x v="0"/>
    <x v="0"/>
  </r>
  <r>
    <x v="1"/>
    <x v="1"/>
    <x v="29"/>
    <s v="1380058713"/>
    <s v="9490040657"/>
    <s v="2380086028"/>
    <s v="8380141741"/>
    <n v="1026678"/>
    <x v="83"/>
    <s v="000000100000015721"/>
    <x v="3"/>
    <n v="30"/>
    <n v="1.5"/>
    <n v="17000"/>
    <n v="71400"/>
    <n v="0"/>
    <n v="71400"/>
    <s v="LT 341 KM"/>
    <s v="EPOH ESSOUMAN"/>
    <s v="679905343"/>
    <s v="SAMPLES FOR MINCOMMERCE - YDE"/>
    <x v="2"/>
    <x v="1"/>
    <x v="0"/>
    <x v="29"/>
    <x v="0"/>
    <x v="0"/>
  </r>
  <r>
    <x v="1"/>
    <x v="1"/>
    <x v="29"/>
    <s v="1380058719"/>
    <s v="9490040644"/>
    <s v="2380086034"/>
    <s v="8380141756"/>
    <n v="1047470"/>
    <x v="8"/>
    <s v="000000100000015724"/>
    <x v="1"/>
    <n v="100"/>
    <n v="5"/>
    <n v="19000"/>
    <n v="7000"/>
    <n v="1893000"/>
    <n v="1900000"/>
    <s v="LT  201  IK"/>
    <s v="KOUEKAM  HERVE  CARLOSSE"/>
    <s v="670848460"/>
    <s v=""/>
    <x v="0"/>
    <x v="0"/>
    <x v="0"/>
    <x v="29"/>
    <x v="0"/>
    <x v="0"/>
  </r>
  <r>
    <x v="4"/>
    <x v="4"/>
    <x v="29"/>
    <s v="1380058754"/>
    <s v="7004700748"/>
    <s v="2380086087"/>
    <s v="8380141805"/>
    <n v="1050151"/>
    <x v="18"/>
    <s v="000000100000015723"/>
    <x v="2"/>
    <n v="-310"/>
    <n v="-15.5"/>
    <n v="-18300"/>
    <n v="0"/>
    <n v="-5673000"/>
    <n v="-5673000"/>
    <s v="LT 584  FF"/>
    <s v="NGWA  BERNARD  CHE"/>
    <s v="677063545"/>
    <s v="1050151"/>
    <x v="0"/>
    <x v="0"/>
    <x v="0"/>
    <x v="29"/>
    <x v="0"/>
    <x v="0"/>
  </r>
  <r>
    <x v="4"/>
    <x v="4"/>
    <x v="29"/>
    <s v="1380058754"/>
    <s v="9490040647"/>
    <s v="2380086087"/>
    <s v="8380141805"/>
    <n v="1050151"/>
    <x v="18"/>
    <s v="000000100000015723"/>
    <x v="2"/>
    <n v="310"/>
    <n v="15.5"/>
    <n v="18300"/>
    <n v="0"/>
    <n v="5673000"/>
    <n v="5673000"/>
    <s v="LT 584  FF"/>
    <s v="NGWA  BERNARD  CHE"/>
    <s v="677063545"/>
    <s v="1050151"/>
    <x v="0"/>
    <x v="0"/>
    <x v="0"/>
    <x v="29"/>
    <x v="0"/>
    <x v="0"/>
  </r>
  <r>
    <x v="4"/>
    <x v="4"/>
    <x v="29"/>
    <s v="1380058754"/>
    <s v="9490040648"/>
    <s v="2380086087"/>
    <s v="8380141805"/>
    <n v="1050151"/>
    <x v="18"/>
    <s v="000000100000015723"/>
    <x v="2"/>
    <n v="310"/>
    <n v="15.5"/>
    <n v="18300"/>
    <n v="0"/>
    <n v="5673000"/>
    <n v="5673000"/>
    <s v="LT 584  FF"/>
    <s v="NGWA  BERNARD  CHE"/>
    <s v="677063545"/>
    <s v="1050151"/>
    <x v="0"/>
    <x v="0"/>
    <x v="0"/>
    <x v="29"/>
    <x v="0"/>
    <x v="0"/>
  </r>
  <r>
    <x v="3"/>
    <x v="3"/>
    <x v="29"/>
    <s v="1380058751"/>
    <s v="9490040675"/>
    <s v="2380086083"/>
    <s v="8380141808"/>
    <n v="1026465"/>
    <x v="39"/>
    <s v="000000100000015723"/>
    <x v="2"/>
    <n v="600"/>
    <n v="30"/>
    <n v="18700"/>
    <n v="42000"/>
    <n v="11178000"/>
    <n v="11220000"/>
    <s v="LTTR 074 AQ"/>
    <s v="MR TIOFACK MAXIME VALDEZ"/>
    <s v="652236170"/>
    <s v=""/>
    <x v="0"/>
    <x v="0"/>
    <x v="0"/>
    <x v="29"/>
    <x v="0"/>
    <x v="0"/>
  </r>
  <r>
    <x v="3"/>
    <x v="3"/>
    <x v="29"/>
    <s v="1380058751"/>
    <s v="9490040679"/>
    <s v="2380086083"/>
    <s v="8380141810"/>
    <n v="1026465"/>
    <x v="39"/>
    <s v="000000100000015723"/>
    <x v="2"/>
    <n v="600"/>
    <n v="30"/>
    <n v="18700"/>
    <n v="42000"/>
    <n v="11178000"/>
    <n v="11220000"/>
    <s v="LT TR 077  AQ"/>
    <s v="COSMAS NKE"/>
    <s v="683265002"/>
    <s v=""/>
    <x v="0"/>
    <x v="0"/>
    <x v="0"/>
    <x v="29"/>
    <x v="0"/>
    <x v="0"/>
  </r>
  <r>
    <x v="1"/>
    <x v="1"/>
    <x v="29"/>
    <s v="1380058755"/>
    <s v="9490040645"/>
    <s v="2380086089"/>
    <s v="8380141815"/>
    <n v="1047470"/>
    <x v="8"/>
    <s v="000000100000015723"/>
    <x v="2"/>
    <n v="250"/>
    <n v="12.5"/>
    <n v="18300"/>
    <n v="17500"/>
    <n v="4557500"/>
    <n v="4575000"/>
    <s v="LT  201  IK"/>
    <s v="KOUEKAM  CARLOSSE"/>
    <s v="670848460"/>
    <s v="SALES TO HAROUNA"/>
    <x v="0"/>
    <x v="0"/>
    <x v="0"/>
    <x v="29"/>
    <x v="0"/>
    <x v="0"/>
  </r>
  <r>
    <x v="0"/>
    <x v="0"/>
    <x v="29"/>
    <s v="1380058743"/>
    <s v="9490040659"/>
    <s v="2380086075"/>
    <s v="8380141816"/>
    <n v="1026455"/>
    <x v="34"/>
    <s v="000000100000015723"/>
    <x v="2"/>
    <n v="580"/>
    <n v="29"/>
    <n v="18300"/>
    <n v="40600"/>
    <n v="10573400"/>
    <n v="10614000"/>
    <s v="LTTR 274 AF"/>
    <s v="MR MOHAMADOU IBN ISMAEL"/>
    <s v="670766601"/>
    <s v=""/>
    <x v="0"/>
    <x v="0"/>
    <x v="0"/>
    <x v="29"/>
    <x v="0"/>
    <x v="0"/>
  </r>
  <r>
    <x v="4"/>
    <x v="4"/>
    <x v="29"/>
    <s v="1380058735"/>
    <s v="9490040646"/>
    <s v="2380086064"/>
    <s v="8380141829"/>
    <n v="1037061"/>
    <x v="5"/>
    <s v="000000100000015723"/>
    <x v="2"/>
    <n v="120"/>
    <n v="6"/>
    <n v="17700"/>
    <n v="0"/>
    <n v="2124000"/>
    <n v="2124000"/>
    <s v="LT 948  IZ"/>
    <s v="NGANDO  GABEL"/>
    <s v="678798042"/>
    <s v=""/>
    <x v="0"/>
    <x v="0"/>
    <x v="0"/>
    <x v="29"/>
    <x v="0"/>
    <x v="0"/>
  </r>
  <r>
    <x v="1"/>
    <x v="1"/>
    <x v="29"/>
    <s v="1380058772"/>
    <s v="9490040649"/>
    <s v="2380086139"/>
    <s v="8380141846"/>
    <n v="1028221"/>
    <x v="45"/>
    <s v="000000100000015723"/>
    <x v="2"/>
    <n v="400"/>
    <n v="20"/>
    <n v="18300"/>
    <n v="28000"/>
    <n v="7292000"/>
    <n v="7320000"/>
    <s v="CH 509996"/>
    <s v="kepse  sambou  eric"/>
    <s v="677677832"/>
    <s v=""/>
    <x v="0"/>
    <x v="0"/>
    <x v="0"/>
    <x v="29"/>
    <x v="0"/>
    <x v="0"/>
  </r>
  <r>
    <x v="1"/>
    <x v="1"/>
    <x v="29"/>
    <s v="1380058772"/>
    <s v="9490040661"/>
    <s v="2380086139"/>
    <s v="8380141847"/>
    <n v="1028221"/>
    <x v="45"/>
    <s v="000000100000015723"/>
    <x v="2"/>
    <n v="300"/>
    <n v="15"/>
    <n v="18300"/>
    <n v="21000"/>
    <n v="5469000"/>
    <n v="5490000"/>
    <s v="LT 079 KN"/>
    <s v="NGOHO GERMAIN"/>
    <s v="650 77 51 78"/>
    <s v=""/>
    <x v="0"/>
    <x v="0"/>
    <x v="0"/>
    <x v="29"/>
    <x v="0"/>
    <x v="0"/>
  </r>
  <r>
    <x v="1"/>
    <x v="1"/>
    <x v="29"/>
    <s v="1380058773"/>
    <s v="9490040664"/>
    <s v="2380086140"/>
    <s v="8380141848"/>
    <n v="1064509"/>
    <x v="32"/>
    <s v="000000100000015723"/>
    <x v="2"/>
    <n v="100"/>
    <n v="5"/>
    <n v="18300"/>
    <n v="7000"/>
    <n v="1823000"/>
    <n v="1830000"/>
    <s v="LT 605 JS"/>
    <s v="FOTEU ZEFACK"/>
    <s v="678 89 91 23"/>
    <s v=""/>
    <x v="0"/>
    <x v="0"/>
    <x v="0"/>
    <x v="29"/>
    <x v="0"/>
    <x v="0"/>
  </r>
  <r>
    <x v="3"/>
    <x v="3"/>
    <x v="29"/>
    <s v="1380058775"/>
    <s v="9490040681"/>
    <s v="2380086143"/>
    <s v="8380141851"/>
    <n v="1105098"/>
    <x v="90"/>
    <s v="000000100000015723"/>
    <x v="2"/>
    <n v="600"/>
    <n v="30"/>
    <n v="18700"/>
    <n v="220000"/>
    <n v="11000000"/>
    <n v="11220000"/>
    <s v="LT  TR 079 AQ"/>
    <s v="LITIKA BANYE BEDES"/>
    <s v="677316011"/>
    <s v=""/>
    <x v="0"/>
    <x v="0"/>
    <x v="0"/>
    <x v="29"/>
    <x v="0"/>
    <x v="0"/>
  </r>
  <r>
    <x v="2"/>
    <x v="2"/>
    <x v="29"/>
    <s v="1380058778"/>
    <s v="9490040671"/>
    <s v="2380086146"/>
    <s v="8380141854"/>
    <n v="1062481"/>
    <x v="6"/>
    <s v="000000100000015724"/>
    <x v="1"/>
    <n v="640"/>
    <n v="32"/>
    <n v="17000"/>
    <n v="44800"/>
    <n v="10835200"/>
    <n v="10880000"/>
    <s v="CH 98 24 87"/>
    <s v="YAOU BOUBA"/>
    <s v="690 58 93 07"/>
    <s v=""/>
    <x v="0"/>
    <x v="0"/>
    <x v="0"/>
    <x v="29"/>
    <x v="0"/>
    <x v="0"/>
  </r>
  <r>
    <x v="2"/>
    <x v="2"/>
    <x v="29"/>
    <s v="1380058778"/>
    <s v="9490040656"/>
    <s v="2380086146"/>
    <s v="8380141855"/>
    <n v="1062481"/>
    <x v="6"/>
    <s v="000000100000015724"/>
    <x v="1"/>
    <n v="254"/>
    <n v="12.7"/>
    <n v="17000"/>
    <n v="17780"/>
    <n v="4300220"/>
    <n v="4318000"/>
    <s v="LTTR 627 AT"/>
    <s v="HAMZA BOBBO"/>
    <s v="699 07 06 63"/>
    <s v=""/>
    <x v="0"/>
    <x v="0"/>
    <x v="0"/>
    <x v="29"/>
    <x v="0"/>
    <x v="0"/>
  </r>
  <r>
    <x v="2"/>
    <x v="2"/>
    <x v="29"/>
    <s v="1380058778"/>
    <s v="9490040656"/>
    <s v="2380086146"/>
    <s v="8380141855"/>
    <n v="1062481"/>
    <x v="6"/>
    <s v="000000100000015722"/>
    <x v="9"/>
    <n v="65"/>
    <n v="3.25"/>
    <n v="16500"/>
    <n v="4550"/>
    <n v="1067950"/>
    <n v="1072500"/>
    <s v="LTTR 627 AT"/>
    <s v="HAMZA BOBBO"/>
    <s v="699 07 06 63"/>
    <s v=""/>
    <x v="0"/>
    <x v="0"/>
    <x v="0"/>
    <x v="29"/>
    <x v="0"/>
    <x v="0"/>
  </r>
  <r>
    <x v="2"/>
    <x v="2"/>
    <x v="29"/>
    <s v="1380058778"/>
    <s v="9490040656"/>
    <s v="2380086146"/>
    <s v="8380141855"/>
    <n v="1062481"/>
    <x v="6"/>
    <s v="000000100000015722"/>
    <x v="9"/>
    <n v="320"/>
    <n v="16"/>
    <n v="16500"/>
    <n v="22400"/>
    <n v="5257600"/>
    <n v="5280000"/>
    <s v="LTTR 627 AT"/>
    <s v="HAMZA BOBBO"/>
    <s v="699 07 06 63"/>
    <s v=""/>
    <x v="0"/>
    <x v="0"/>
    <x v="0"/>
    <x v="29"/>
    <x v="0"/>
    <x v="0"/>
  </r>
  <r>
    <x v="2"/>
    <x v="2"/>
    <x v="29"/>
    <s v="1380058778"/>
    <s v="9490040656"/>
    <s v="2380086146"/>
    <s v="8380141855"/>
    <n v="1062481"/>
    <x v="6"/>
    <s v="000000100000015722"/>
    <x v="9"/>
    <n v="1"/>
    <n v="0.05"/>
    <n v="16500"/>
    <n v="70"/>
    <n v="16430"/>
    <n v="16500"/>
    <s v="LTTR 627 AT"/>
    <s v="HAMZA BOBBO"/>
    <s v="699 07 06 63"/>
    <s v=""/>
    <x v="0"/>
    <x v="0"/>
    <x v="0"/>
    <x v="29"/>
    <x v="0"/>
    <x v="0"/>
  </r>
  <r>
    <x v="2"/>
    <x v="2"/>
    <x v="29"/>
    <s v="1380058778"/>
    <s v="9490040660"/>
    <s v="2380086146"/>
    <s v="8380141856"/>
    <n v="1062481"/>
    <x v="6"/>
    <s v="000000100000023421"/>
    <x v="8"/>
    <n v="800"/>
    <n v="20"/>
    <n v="8250"/>
    <n v="28000"/>
    <n v="6572000"/>
    <n v="6600000"/>
    <s v="LTTR 144 AL"/>
    <s v="MOHAMADOU LAMINOU"/>
    <s v="674 99 50 39"/>
    <s v=""/>
    <x v="0"/>
    <x v="1"/>
    <x v="1"/>
    <x v="29"/>
    <x v="0"/>
    <x v="0"/>
  </r>
  <r>
    <x v="2"/>
    <x v="2"/>
    <x v="29"/>
    <s v="1380058778"/>
    <s v="9490040660"/>
    <s v="2380086146"/>
    <s v="8380141856"/>
    <n v="1062481"/>
    <x v="6"/>
    <s v="000000100000019446"/>
    <x v="7"/>
    <n v="200"/>
    <n v="10"/>
    <n v="16500"/>
    <n v="14000"/>
    <n v="3286000"/>
    <n v="3300000"/>
    <s v="LTTR 144 AL"/>
    <s v="MOHAMADOU LAMINOU"/>
    <s v="674 99 50 39"/>
    <s v=""/>
    <x v="0"/>
    <x v="1"/>
    <x v="1"/>
    <x v="29"/>
    <x v="0"/>
    <x v="0"/>
  </r>
  <r>
    <x v="2"/>
    <x v="2"/>
    <x v="29"/>
    <s v="1380058776"/>
    <s v="9490040658"/>
    <s v="2380086144"/>
    <s v="8380141858"/>
    <n v="1067392"/>
    <x v="2"/>
    <s v="000000100000015737"/>
    <x v="0"/>
    <n v="575"/>
    <n v="23"/>
    <n v="2400"/>
    <n v="27059"/>
    <n v="1352941"/>
    <n v="1380000"/>
    <s v="CE 505 LE"/>
    <s v="DOUANLA NZOYEM"/>
    <s v="675 82 72 15"/>
    <s v="1400006440"/>
    <x v="0"/>
    <x v="0"/>
    <x v="0"/>
    <x v="29"/>
    <x v="0"/>
    <x v="0"/>
  </r>
  <r>
    <x v="2"/>
    <x v="2"/>
    <x v="29"/>
    <s v="1380058776"/>
    <s v="9490040655"/>
    <s v="2380086144"/>
    <s v="8380141859"/>
    <n v="1067392"/>
    <x v="2"/>
    <s v="000000100000015737"/>
    <x v="0"/>
    <n v="575"/>
    <n v="23"/>
    <n v="2400"/>
    <n v="27059"/>
    <n v="1352941"/>
    <n v="1380000"/>
    <s v="LT 975 JL"/>
    <s v="FOPA DJEUTA BERNARD"/>
    <s v="674 22 77 12"/>
    <s v="1400006440"/>
    <x v="0"/>
    <x v="0"/>
    <x v="0"/>
    <x v="29"/>
    <x v="0"/>
    <x v="0"/>
  </r>
  <r>
    <x v="2"/>
    <x v="2"/>
    <x v="29"/>
    <s v="1380058776"/>
    <s v="9490040653"/>
    <s v="2380086144"/>
    <s v="8380141861"/>
    <n v="1067392"/>
    <x v="2"/>
    <s v="000000100000015737"/>
    <x v="0"/>
    <n v="575"/>
    <n v="23"/>
    <n v="2400"/>
    <n v="27059"/>
    <n v="1352941"/>
    <n v="1380000"/>
    <s v="OU 706 AZ"/>
    <s v="KOFFO MOFFO"/>
    <s v="653 08 47 63"/>
    <s v="1400006440"/>
    <x v="0"/>
    <x v="0"/>
    <x v="0"/>
    <x v="29"/>
    <x v="0"/>
    <x v="0"/>
  </r>
  <r>
    <x v="1"/>
    <x v="1"/>
    <x v="29"/>
    <s v="1380058784"/>
    <s v="9490040650"/>
    <s v="2380086156"/>
    <s v="8380141864"/>
    <n v="1028475"/>
    <x v="25"/>
    <s v="000000100000015724"/>
    <x v="1"/>
    <n v="300"/>
    <n v="15"/>
    <n v="19000"/>
    <n v="21000"/>
    <n v="5679000"/>
    <n v="5700000"/>
    <s v="LT 030 JA"/>
    <s v="TSAFACK PAUL"/>
    <s v="679 96 88 67"/>
    <s v=""/>
    <x v="0"/>
    <x v="0"/>
    <x v="0"/>
    <x v="29"/>
    <x v="0"/>
    <x v="0"/>
  </r>
  <r>
    <x v="1"/>
    <x v="1"/>
    <x v="29"/>
    <s v="1380058785"/>
    <s v="9490040663"/>
    <s v="2380086157"/>
    <s v="8380141868"/>
    <n v="1056089"/>
    <x v="27"/>
    <s v="000000100000015723"/>
    <x v="2"/>
    <n v="100"/>
    <n v="5"/>
    <n v="18300"/>
    <n v="0"/>
    <n v="1830000"/>
    <n v="1830000"/>
    <s v="LT 605 JS"/>
    <s v="FOTEU ZEFACK"/>
    <s v="678 89 91 23"/>
    <s v=""/>
    <x v="0"/>
    <x v="0"/>
    <x v="0"/>
    <x v="29"/>
    <x v="0"/>
    <x v="0"/>
  </r>
  <r>
    <x v="1"/>
    <x v="1"/>
    <x v="29"/>
    <s v="1380058785"/>
    <s v="9490040667"/>
    <s v="2380086157"/>
    <s v="8380141869"/>
    <n v="1056089"/>
    <x v="27"/>
    <s v="000000100000015723"/>
    <x v="2"/>
    <n v="200"/>
    <n v="10"/>
    <n v="18300"/>
    <n v="0"/>
    <n v="3660000"/>
    <n v="3660000"/>
    <s v="LT 103 KN"/>
    <s v="TADONVOKENG MARTIN"/>
    <s v="678 34 70 38"/>
    <s v=""/>
    <x v="0"/>
    <x v="0"/>
    <x v="0"/>
    <x v="29"/>
    <x v="0"/>
    <x v="0"/>
  </r>
  <r>
    <x v="5"/>
    <x v="3"/>
    <x v="29"/>
    <s v="1380058082"/>
    <s v="9490040666"/>
    <s v="2380084909"/>
    <s v="8380141876"/>
    <n v="1062483"/>
    <x v="7"/>
    <s v="000000100000015737"/>
    <x v="0"/>
    <n v="575"/>
    <n v="23"/>
    <n v="2000"/>
    <n v="22549"/>
    <n v="1127451"/>
    <n v="1150000"/>
    <s v="LT 710 KM"/>
    <s v="MOUAFO DADJO"/>
    <s v="670 86 64 34"/>
    <s v=""/>
    <x v="0"/>
    <x v="0"/>
    <x v="0"/>
    <x v="29"/>
    <x v="0"/>
    <x v="0"/>
  </r>
  <r>
    <x v="4"/>
    <x v="4"/>
    <x v="29"/>
    <s v="1380058789"/>
    <s v="9490040662"/>
    <s v="2380086171"/>
    <s v="8380141878"/>
    <n v="1037061"/>
    <x v="5"/>
    <s v="000000100000015721"/>
    <x v="3"/>
    <n v="50"/>
    <n v="2.5"/>
    <n v="17900"/>
    <n v="0"/>
    <n v="895000"/>
    <n v="895000"/>
    <s v="CH 28 69 33"/>
    <s v="MOFFO RODRIGUE"/>
    <s v="674 89 31 62"/>
    <s v="SALES TO YIMAFOUO"/>
    <x v="0"/>
    <x v="1"/>
    <x v="0"/>
    <x v="29"/>
    <x v="0"/>
    <x v="0"/>
  </r>
  <r>
    <x v="4"/>
    <x v="4"/>
    <x v="29"/>
    <s v="1380058789"/>
    <s v="9490040662"/>
    <s v="2380086171"/>
    <s v="8380141878"/>
    <n v="1037061"/>
    <x v="5"/>
    <s v="000000100000016952"/>
    <x v="4"/>
    <n v="150"/>
    <n v="3.75"/>
    <n v="8950"/>
    <n v="0"/>
    <n v="1342500"/>
    <n v="1342500"/>
    <s v="CH 28 69 33"/>
    <s v="MOFFO RODRIGUE"/>
    <s v="674 89 31 62"/>
    <s v="SALES TO YIMAFOUO"/>
    <x v="0"/>
    <x v="1"/>
    <x v="0"/>
    <x v="29"/>
    <x v="0"/>
    <x v="0"/>
  </r>
  <r>
    <x v="4"/>
    <x v="4"/>
    <x v="29"/>
    <s v="1380058789"/>
    <s v="9490040662"/>
    <s v="2380086171"/>
    <s v="8380141878"/>
    <n v="1037061"/>
    <x v="5"/>
    <s v="000000100000016408"/>
    <x v="5"/>
    <n v="750"/>
    <n v="3.75"/>
    <n v="1840"/>
    <n v="0"/>
    <n v="1380000"/>
    <n v="1380000"/>
    <s v="CH 28 69 33"/>
    <s v="MOFFO RODRIGUE"/>
    <s v="674 89 31 62"/>
    <s v="SALES TO YIMAFOUO"/>
    <x v="0"/>
    <x v="1"/>
    <x v="0"/>
    <x v="29"/>
    <x v="0"/>
    <x v="0"/>
  </r>
  <r>
    <x v="1"/>
    <x v="1"/>
    <x v="29"/>
    <s v="1380058787"/>
    <s v="9490040651"/>
    <s v="2380086160"/>
    <s v="8380141879"/>
    <n v="1026460"/>
    <x v="61"/>
    <s v="000000100000016952"/>
    <x v="4"/>
    <n v="50"/>
    <n v="1.25"/>
    <n v="9250"/>
    <n v="1750"/>
    <n v="460750"/>
    <n v="462500"/>
    <s v="LT 197 HV"/>
    <s v="DEUYI KAMGANG"/>
    <s v="677 90 46 49"/>
    <s v=""/>
    <x v="0"/>
    <x v="1"/>
    <x v="0"/>
    <x v="29"/>
    <x v="0"/>
    <x v="0"/>
  </r>
  <r>
    <x v="1"/>
    <x v="1"/>
    <x v="29"/>
    <s v="1380058787"/>
    <s v="9490040651"/>
    <s v="2380086160"/>
    <s v="8380141879"/>
    <n v="1026460"/>
    <x v="61"/>
    <s v="000000100000015721"/>
    <x v="3"/>
    <n v="33"/>
    <n v="1.65"/>
    <n v="18500"/>
    <n v="2310"/>
    <n v="608190"/>
    <n v="610500"/>
    <s v="LT 197 HV"/>
    <s v="DEUYI KAMGANG"/>
    <s v="677 90 46 49"/>
    <s v=""/>
    <x v="0"/>
    <x v="1"/>
    <x v="0"/>
    <x v="29"/>
    <x v="0"/>
    <x v="0"/>
  </r>
  <r>
    <x v="1"/>
    <x v="1"/>
    <x v="29"/>
    <s v="1380058787"/>
    <s v="9490040651"/>
    <s v="2380086160"/>
    <s v="8380141879"/>
    <n v="1026460"/>
    <x v="61"/>
    <s v="000000100000015723"/>
    <x v="2"/>
    <n v="100"/>
    <n v="5"/>
    <n v="18300"/>
    <n v="7000"/>
    <n v="1823000"/>
    <n v="1830000"/>
    <s v="LT 197 HV"/>
    <s v="DEUYI KAMGANG"/>
    <s v="677 90 46 49"/>
    <s v=""/>
    <x v="0"/>
    <x v="0"/>
    <x v="0"/>
    <x v="29"/>
    <x v="0"/>
    <x v="0"/>
  </r>
  <r>
    <x v="1"/>
    <x v="1"/>
    <x v="29"/>
    <s v="1380058787"/>
    <s v="9490040651"/>
    <s v="2380086160"/>
    <s v="8380141879"/>
    <n v="1026460"/>
    <x v="61"/>
    <s v="000000100000016408"/>
    <x v="5"/>
    <n v="200"/>
    <n v="1"/>
    <n v="1900"/>
    <n v="1400"/>
    <n v="378600"/>
    <n v="380000"/>
    <s v="LT 197 HV"/>
    <s v="DEUYI KAMGANG"/>
    <s v="677 90 46 49"/>
    <s v=""/>
    <x v="0"/>
    <x v="1"/>
    <x v="0"/>
    <x v="29"/>
    <x v="0"/>
    <x v="0"/>
  </r>
  <r>
    <x v="1"/>
    <x v="1"/>
    <x v="29"/>
    <s v="1380058790"/>
    <s v="9490040665"/>
    <s v="2380086172"/>
    <s v="8380141884"/>
    <n v="1085226"/>
    <x v="11"/>
    <s v="000000100000015723"/>
    <x v="2"/>
    <n v="100"/>
    <n v="5"/>
    <n v="18300"/>
    <n v="0"/>
    <n v="1830000"/>
    <n v="1830000"/>
    <s v="LT 605 JS"/>
    <s v="FOTEU ZEFACK"/>
    <s v="678 89 91 23"/>
    <s v=""/>
    <x v="0"/>
    <x v="0"/>
    <x v="0"/>
    <x v="29"/>
    <x v="0"/>
    <x v="0"/>
  </r>
  <r>
    <x v="1"/>
    <x v="1"/>
    <x v="29"/>
    <s v="1380058773"/>
    <s v="9490040668"/>
    <s v="2380086140"/>
    <s v="8380141885"/>
    <n v="1064509"/>
    <x v="32"/>
    <s v="000000100000015723"/>
    <x v="2"/>
    <n v="100"/>
    <n v="5"/>
    <n v="18300"/>
    <n v="7000"/>
    <n v="1823000"/>
    <n v="1830000"/>
    <s v="LT 103 KN"/>
    <s v="TADONVOKENG MARTIN"/>
    <s v="678 34 70 38"/>
    <s v=""/>
    <x v="0"/>
    <x v="0"/>
    <x v="0"/>
    <x v="29"/>
    <x v="0"/>
    <x v="0"/>
  </r>
  <r>
    <x v="1"/>
    <x v="1"/>
    <x v="29"/>
    <s v="1380058690"/>
    <s v="9490040670"/>
    <s v="2380085991"/>
    <s v="8380141886"/>
    <n v="1037193"/>
    <x v="3"/>
    <s v="000000100000015737"/>
    <x v="0"/>
    <n v="575"/>
    <n v="23"/>
    <n v="2400"/>
    <n v="27059"/>
    <n v="1352941"/>
    <n v="1380000"/>
    <s v="NW 455 AD"/>
    <s v="KUETE PONGA YANNICK"/>
    <s v="670 52 36 32"/>
    <s v="1400006315/6316"/>
    <x v="0"/>
    <x v="0"/>
    <x v="0"/>
    <x v="29"/>
    <x v="0"/>
    <x v="0"/>
  </r>
  <r>
    <x v="4"/>
    <x v="4"/>
    <x v="29"/>
    <s v="1380058791"/>
    <s v="9490040672"/>
    <s v="2380086173"/>
    <s v="8380141893"/>
    <n v="1095709"/>
    <x v="28"/>
    <s v="000000100000015721"/>
    <x v="3"/>
    <n v="50"/>
    <n v="2.5"/>
    <n v="18500"/>
    <n v="3500"/>
    <n v="921500"/>
    <n v="925000"/>
    <s v="LT 192 JR"/>
    <s v="NANA RODRICK"/>
    <s v="677 06 16 02"/>
    <s v="1095709"/>
    <x v="0"/>
    <x v="1"/>
    <x v="0"/>
    <x v="29"/>
    <x v="0"/>
    <x v="0"/>
  </r>
  <r>
    <x v="4"/>
    <x v="4"/>
    <x v="29"/>
    <s v="1380058791"/>
    <s v="9490040672"/>
    <s v="2380086173"/>
    <s v="8380141893"/>
    <n v="1095709"/>
    <x v="28"/>
    <s v="000000100000016952"/>
    <x v="4"/>
    <n v="100"/>
    <n v="2.5"/>
    <n v="9250"/>
    <n v="3500"/>
    <n v="921500"/>
    <n v="925000"/>
    <s v="LT 192 JR"/>
    <s v="NANA RODRICK"/>
    <s v="677 06 16 02"/>
    <s v="1095709"/>
    <x v="0"/>
    <x v="1"/>
    <x v="0"/>
    <x v="29"/>
    <x v="0"/>
    <x v="0"/>
  </r>
  <r>
    <x v="4"/>
    <x v="4"/>
    <x v="29"/>
    <s v="1380058791"/>
    <s v="9490040672"/>
    <s v="2380086173"/>
    <s v="8380141893"/>
    <n v="1095709"/>
    <x v="28"/>
    <s v="000000100000015723"/>
    <x v="2"/>
    <n v="350"/>
    <n v="17.5"/>
    <n v="18300"/>
    <n v="24500"/>
    <n v="6380500"/>
    <n v="6405000"/>
    <s v="LT 192 JR"/>
    <s v="NANA RODRICK"/>
    <s v="677 06 16 02"/>
    <s v="1095709"/>
    <x v="0"/>
    <x v="0"/>
    <x v="0"/>
    <x v="29"/>
    <x v="0"/>
    <x v="0"/>
  </r>
  <r>
    <x v="6"/>
    <x v="2"/>
    <x v="29"/>
    <s v="1380058794"/>
    <s v="9490040673"/>
    <s v="2380086176"/>
    <s v="8380141905"/>
    <n v="1062482"/>
    <x v="14"/>
    <s v="000000100000016952"/>
    <x v="4"/>
    <n v="480"/>
    <n v="12"/>
    <n v="9000"/>
    <n v="16800"/>
    <n v="4303200"/>
    <n v="4320000"/>
    <s v="LTTR 836 AE"/>
    <s v="HAMADOU AMINOU"/>
    <s v="697 44 22 01"/>
    <s v=""/>
    <x v="0"/>
    <x v="1"/>
    <x v="0"/>
    <x v="29"/>
    <x v="0"/>
    <x v="0"/>
  </r>
  <r>
    <x v="6"/>
    <x v="2"/>
    <x v="29"/>
    <s v="1380058794"/>
    <s v="9490040673"/>
    <s v="2380086176"/>
    <s v="8380141905"/>
    <n v="1062482"/>
    <x v="14"/>
    <s v="000000100000016408"/>
    <x v="5"/>
    <n v="1500"/>
    <n v="7.5"/>
    <n v="1850"/>
    <n v="10500"/>
    <n v="2764500"/>
    <n v="2775000"/>
    <s v="LTTR 836 AE"/>
    <s v="HAMADOU AMINOU"/>
    <s v="697 44 22 01"/>
    <s v=""/>
    <x v="0"/>
    <x v="1"/>
    <x v="0"/>
    <x v="29"/>
    <x v="0"/>
    <x v="0"/>
  </r>
  <r>
    <x v="6"/>
    <x v="2"/>
    <x v="29"/>
    <s v="1380058794"/>
    <s v="9490040673"/>
    <s v="2380086176"/>
    <s v="8380141905"/>
    <n v="1062482"/>
    <x v="14"/>
    <s v="000000100000015721"/>
    <x v="3"/>
    <n v="210"/>
    <n v="10.5"/>
    <n v="18000"/>
    <n v="14700"/>
    <n v="3765300"/>
    <n v="3780000"/>
    <s v="LTTR 836 AE"/>
    <s v="HAMADOU AMINOU"/>
    <s v="697 44 22 01"/>
    <s v=""/>
    <x v="0"/>
    <x v="1"/>
    <x v="0"/>
    <x v="29"/>
    <x v="0"/>
    <x v="0"/>
  </r>
  <r>
    <x v="6"/>
    <x v="2"/>
    <x v="29"/>
    <s v="1380058794"/>
    <s v="9490040680"/>
    <s v="2380086176"/>
    <s v="8380141906"/>
    <n v="1062482"/>
    <x v="14"/>
    <s v="000000100000016408"/>
    <x v="5"/>
    <n v="55"/>
    <n v="0.27500000000000002"/>
    <n v="1850"/>
    <n v="385"/>
    <n v="101365"/>
    <n v="101750"/>
    <s v="LT TR 372  AT"/>
    <s v="MOUSSONGO MAKEMBE"/>
    <s v="699115287"/>
    <s v=""/>
    <x v="0"/>
    <x v="1"/>
    <x v="0"/>
    <x v="29"/>
    <x v="0"/>
    <x v="0"/>
  </r>
  <r>
    <x v="6"/>
    <x v="2"/>
    <x v="29"/>
    <s v="1380058794"/>
    <s v="9490040680"/>
    <s v="2380086176"/>
    <s v="8380141906"/>
    <n v="1062482"/>
    <x v="14"/>
    <s v="000000100000016408"/>
    <x v="5"/>
    <n v="130"/>
    <n v="0.65"/>
    <n v="1850"/>
    <n v="910"/>
    <n v="239590"/>
    <n v="240500"/>
    <s v="LT TR 372  AT"/>
    <s v="MOUSSONGO MAKEMBE"/>
    <s v="699115287"/>
    <s v=""/>
    <x v="0"/>
    <x v="1"/>
    <x v="0"/>
    <x v="29"/>
    <x v="0"/>
    <x v="0"/>
  </r>
  <r>
    <x v="6"/>
    <x v="2"/>
    <x v="29"/>
    <s v="1380058794"/>
    <s v="9490040680"/>
    <s v="2380086176"/>
    <s v="8380141906"/>
    <n v="1062482"/>
    <x v="14"/>
    <s v="000000100000016408"/>
    <x v="5"/>
    <n v="6215"/>
    <n v="31.074999999999999"/>
    <n v="1850"/>
    <n v="43505"/>
    <n v="11454245"/>
    <n v="11497750"/>
    <s v="LT TR 372  AT"/>
    <s v="MOUSSONGO MAKEMBE"/>
    <s v="699115287"/>
    <s v=""/>
    <x v="0"/>
    <x v="1"/>
    <x v="0"/>
    <x v="29"/>
    <x v="0"/>
    <x v="0"/>
  </r>
  <r>
    <x v="0"/>
    <x v="0"/>
    <x v="29"/>
    <s v="1380058799"/>
    <s v="9490040677"/>
    <s v="2380086183"/>
    <s v="8380141916"/>
    <n v="1026455"/>
    <x v="34"/>
    <s v="000000100000015723"/>
    <x v="2"/>
    <n v="400"/>
    <n v="20"/>
    <n v="18300"/>
    <n v="28000"/>
    <n v="7292000"/>
    <n v="7320000"/>
    <s v="LTTR 511 AE"/>
    <s v="YAYA SOULEYMANOU"/>
    <s v="674 98 15 48"/>
    <s v=""/>
    <x v="0"/>
    <x v="0"/>
    <x v="0"/>
    <x v="29"/>
    <x v="0"/>
    <x v="0"/>
  </r>
  <r>
    <x v="0"/>
    <x v="0"/>
    <x v="29"/>
    <s v="1380058799"/>
    <s v="9490040677"/>
    <s v="2380086183"/>
    <s v="8380141916"/>
    <n v="1026455"/>
    <x v="34"/>
    <s v="000000100000016952"/>
    <x v="4"/>
    <n v="1"/>
    <n v="2.5000000000000001E-2"/>
    <n v="9250"/>
    <n v="35"/>
    <n v="9215"/>
    <n v="9250"/>
    <s v="LTTR 511 AE"/>
    <s v="YAYA SOULEYMANOU"/>
    <s v="674 98 15 48"/>
    <s v=""/>
    <x v="0"/>
    <x v="1"/>
    <x v="0"/>
    <x v="29"/>
    <x v="0"/>
    <x v="0"/>
  </r>
  <r>
    <x v="0"/>
    <x v="0"/>
    <x v="29"/>
    <s v="1380058799"/>
    <s v="9490040677"/>
    <s v="2380086183"/>
    <s v="8380141916"/>
    <n v="1026455"/>
    <x v="34"/>
    <s v="000000100000016952"/>
    <x v="4"/>
    <n v="6"/>
    <n v="0.15"/>
    <n v="9250"/>
    <n v="210"/>
    <n v="55290"/>
    <n v="55500"/>
    <s v="LTTR 511 AE"/>
    <s v="YAYA SOULEYMANOU"/>
    <s v="674 98 15 48"/>
    <s v=""/>
    <x v="0"/>
    <x v="1"/>
    <x v="0"/>
    <x v="29"/>
    <x v="0"/>
    <x v="0"/>
  </r>
  <r>
    <x v="0"/>
    <x v="0"/>
    <x v="29"/>
    <s v="1380058799"/>
    <s v="9490040677"/>
    <s v="2380086183"/>
    <s v="8380141916"/>
    <n v="1026455"/>
    <x v="34"/>
    <s v="000000100000016952"/>
    <x v="4"/>
    <n v="6"/>
    <n v="0.15"/>
    <n v="9250"/>
    <n v="210"/>
    <n v="55290"/>
    <n v="55500"/>
    <s v="LTTR 511 AE"/>
    <s v="YAYA SOULEYMANOU"/>
    <s v="674 98 15 48"/>
    <s v=""/>
    <x v="0"/>
    <x v="1"/>
    <x v="0"/>
    <x v="29"/>
    <x v="0"/>
    <x v="0"/>
  </r>
  <r>
    <x v="0"/>
    <x v="0"/>
    <x v="29"/>
    <s v="1380058799"/>
    <s v="9490040677"/>
    <s v="2380086183"/>
    <s v="8380141916"/>
    <n v="1026455"/>
    <x v="34"/>
    <s v="000000100000016952"/>
    <x v="4"/>
    <n v="347"/>
    <n v="8.6750000000000007"/>
    <n v="9250"/>
    <n v="12145"/>
    <n v="3197605"/>
    <n v="3209750"/>
    <s v="LTTR 511 AE"/>
    <s v="YAYA SOULEYMANOU"/>
    <s v="674 98 15 48"/>
    <s v=""/>
    <x v="0"/>
    <x v="1"/>
    <x v="0"/>
    <x v="29"/>
    <x v="0"/>
    <x v="0"/>
  </r>
  <r>
    <x v="2"/>
    <x v="2"/>
    <x v="29"/>
    <s v="1380058800"/>
    <s v="9490040669"/>
    <s v="2380086184"/>
    <s v="8380141918"/>
    <n v="1062481"/>
    <x v="6"/>
    <s v="000000100000019446"/>
    <x v="7"/>
    <n v="60"/>
    <n v="3"/>
    <n v="16500"/>
    <n v="4200"/>
    <n v="985800"/>
    <n v="990000"/>
    <s v="LTTR 292 AT"/>
    <s v="SEIDU MOHAMADU"/>
    <s v="677 30 79 71"/>
    <s v=""/>
    <x v="0"/>
    <x v="1"/>
    <x v="1"/>
    <x v="29"/>
    <x v="0"/>
    <x v="0"/>
  </r>
  <r>
    <x v="2"/>
    <x v="2"/>
    <x v="29"/>
    <s v="1380058800"/>
    <s v="9490040669"/>
    <s v="2380086184"/>
    <s v="8380141918"/>
    <n v="1062481"/>
    <x v="6"/>
    <s v="000000100000019446"/>
    <x v="7"/>
    <n v="200"/>
    <n v="10"/>
    <n v="16500"/>
    <n v="14000"/>
    <n v="3286000"/>
    <n v="3300000"/>
    <s v="LTTR 292 AT"/>
    <s v="SEIDU MOHAMADU"/>
    <s v="677 30 79 71"/>
    <s v=""/>
    <x v="0"/>
    <x v="1"/>
    <x v="1"/>
    <x v="29"/>
    <x v="0"/>
    <x v="0"/>
  </r>
  <r>
    <x v="2"/>
    <x v="2"/>
    <x v="29"/>
    <s v="1380058800"/>
    <s v="9490040669"/>
    <s v="2380086184"/>
    <s v="8380141918"/>
    <n v="1062481"/>
    <x v="6"/>
    <s v="000000100000015724"/>
    <x v="1"/>
    <n v="360"/>
    <n v="18"/>
    <n v="17000"/>
    <n v="25200"/>
    <n v="6094800"/>
    <n v="6120000"/>
    <s v="LTTR 292 AT"/>
    <s v="SEIDU MOHAMADU"/>
    <s v="677 30 79 71"/>
    <s v=""/>
    <x v="0"/>
    <x v="0"/>
    <x v="0"/>
    <x v="29"/>
    <x v="0"/>
    <x v="0"/>
  </r>
  <r>
    <x v="2"/>
    <x v="2"/>
    <x v="29"/>
    <s v="1380058706"/>
    <s v="9490040676"/>
    <s v="2380086017"/>
    <s v="8380141926"/>
    <n v="1067392"/>
    <x v="2"/>
    <s v="000000100000015737"/>
    <x v="0"/>
    <n v="575"/>
    <n v="23"/>
    <n v="2400"/>
    <n v="27059"/>
    <n v="1352941"/>
    <n v="1380000"/>
    <s v="LT 946 BH"/>
    <s v="TSATSOP JEAN BOSCO"/>
    <s v="652 58 31 75"/>
    <s v="1400006349"/>
    <x v="0"/>
    <x v="0"/>
    <x v="0"/>
    <x v="29"/>
    <x v="0"/>
    <x v="0"/>
  </r>
  <r>
    <x v="3"/>
    <x v="3"/>
    <x v="29"/>
    <s v="1380058805"/>
    <s v="9490040674"/>
    <s v="2380086191"/>
    <s v="8380141930"/>
    <n v="1033708"/>
    <x v="29"/>
    <s v="000000100000015737"/>
    <x v="0"/>
    <n v="150"/>
    <n v="6"/>
    <n v="2000"/>
    <n v="5882"/>
    <n v="294118"/>
    <n v="300000"/>
    <s v="CH 32 20 06"/>
    <s v="TASSA NIQUI"/>
    <s v="675 25 65 45"/>
    <s v="1400006477"/>
    <x v="0"/>
    <x v="0"/>
    <x v="0"/>
    <x v="29"/>
    <x v="0"/>
    <x v="0"/>
  </r>
  <r>
    <x v="9"/>
    <x v="7"/>
    <x v="30"/>
    <s v="1380064237"/>
    <s v="7004700900"/>
    <s v="2380096260"/>
    <s v="8380156764"/>
    <s v="0001062730"/>
    <x v="49"/>
    <s v="000000100000015737"/>
    <x v="0"/>
    <n v="-475"/>
    <n v="-19"/>
    <n v="-1600"/>
    <n v="-14902"/>
    <n v="-745098"/>
    <n v="-760000"/>
    <s v="LT 617 JI"/>
    <s v="MR SONWA ROSTANT"/>
    <s v=""/>
    <s v="1400013648"/>
    <x v="0"/>
    <x v="0"/>
    <x v="0"/>
    <x v="2"/>
    <x v="1"/>
    <x v="1"/>
  </r>
  <r>
    <x v="9"/>
    <x v="7"/>
    <x v="30"/>
    <s v="1380064237"/>
    <s v="9490045226"/>
    <s v="2380096260"/>
    <s v="8380156764"/>
    <s v="0001062730"/>
    <x v="49"/>
    <s v="000000100000015737"/>
    <x v="0"/>
    <n v="475"/>
    <n v="19"/>
    <n v="1600"/>
    <n v="14902"/>
    <n v="745098"/>
    <n v="760000"/>
    <s v="LT 617 JI"/>
    <s v="MR SONWA ROSTANT"/>
    <s v=""/>
    <s v="1400013648"/>
    <x v="0"/>
    <x v="0"/>
    <x v="0"/>
    <x v="2"/>
    <x v="1"/>
    <x v="1"/>
  </r>
  <r>
    <x v="9"/>
    <x v="2"/>
    <x v="30"/>
    <s v="1380064239"/>
    <s v="7004700899"/>
    <s v="2380096262"/>
    <s v="8380156774"/>
    <s v="0001028186"/>
    <x v="47"/>
    <s v="000000100000015737"/>
    <x v="0"/>
    <n v="-100"/>
    <n v="-4"/>
    <n v="-1600"/>
    <n v="-3137"/>
    <n v="-156863"/>
    <n v="-160000"/>
    <s v="LT 617 JI"/>
    <s v="MR SONWA ROSTANT"/>
    <s v=""/>
    <s v="1400013653"/>
    <x v="0"/>
    <x v="0"/>
    <x v="0"/>
    <x v="2"/>
    <x v="1"/>
    <x v="1"/>
  </r>
  <r>
    <x v="9"/>
    <x v="2"/>
    <x v="30"/>
    <s v="1380064239"/>
    <s v="9490045228"/>
    <s v="2380096262"/>
    <s v="8380156774"/>
    <s v="0001028186"/>
    <x v="47"/>
    <s v="000000100000015737"/>
    <x v="0"/>
    <n v="100"/>
    <n v="4"/>
    <n v="1600"/>
    <n v="3137"/>
    <n v="156863"/>
    <n v="160000"/>
    <s v="LT 617 JI"/>
    <s v="MR SONWA ROSTANT"/>
    <s v=""/>
    <s v="1400013653"/>
    <x v="0"/>
    <x v="0"/>
    <x v="0"/>
    <x v="2"/>
    <x v="1"/>
    <x v="1"/>
  </r>
  <r>
    <x v="10"/>
    <x v="3"/>
    <x v="30"/>
    <s v="1380064392"/>
    <s v="9490045229"/>
    <s v="2380096555"/>
    <s v="8380157188"/>
    <s v="0001048258"/>
    <x v="92"/>
    <s v="000000100000015737"/>
    <x v="0"/>
    <n v="125"/>
    <n v="5"/>
    <n v="1600"/>
    <n v="3922"/>
    <n v="196078"/>
    <n v="200000"/>
    <s v="OU 406 AZ"/>
    <s v="MR SONOUE KOUEDACHOU GUY"/>
    <s v=""/>
    <s v="1400013533"/>
    <x v="0"/>
    <x v="0"/>
    <x v="0"/>
    <x v="2"/>
    <x v="1"/>
    <x v="1"/>
  </r>
  <r>
    <x v="10"/>
    <x v="3"/>
    <x v="30"/>
    <s v="1380064393"/>
    <s v="9490045230"/>
    <s v="2380096556"/>
    <s v="8380157195"/>
    <s v="0001033399"/>
    <x v="38"/>
    <s v="000000100000015737"/>
    <x v="0"/>
    <n v="450"/>
    <n v="18"/>
    <n v="1600"/>
    <n v="14118"/>
    <n v="705882"/>
    <n v="720000"/>
    <s v="OU 406 AZ"/>
    <s v="MR SONOUE KOUEDACHOU GUY"/>
    <s v=""/>
    <s v="1400013532"/>
    <x v="0"/>
    <x v="0"/>
    <x v="0"/>
    <x v="2"/>
    <x v="1"/>
    <x v="1"/>
  </r>
  <r>
    <x v="11"/>
    <x v="1"/>
    <x v="30"/>
    <s v="1380064111"/>
    <s v="9490045221"/>
    <s v="2380095980"/>
    <s v="8380157208"/>
    <s v="0001034417"/>
    <x v="12"/>
    <s v="000000100000015737"/>
    <x v="0"/>
    <n v="325"/>
    <n v="13"/>
    <n v="1600"/>
    <n v="10196"/>
    <n v="509804"/>
    <n v="520000"/>
    <s v="NW 140 BF"/>
    <s v="LEUMENI KAMDE PAUL"/>
    <s v=""/>
    <s v="1400013507"/>
    <x v="0"/>
    <x v="0"/>
    <x v="0"/>
    <x v="2"/>
    <x v="1"/>
    <x v="1"/>
  </r>
  <r>
    <x v="11"/>
    <x v="1"/>
    <x v="30"/>
    <s v="1380063064"/>
    <s v="9490045222"/>
    <s v="2380093758"/>
    <s v="8380157208"/>
    <s v="0001034417"/>
    <x v="12"/>
    <s v="000000100000015737"/>
    <x v="0"/>
    <n v="25"/>
    <n v="1"/>
    <n v="1600"/>
    <n v="784"/>
    <n v="39216"/>
    <n v="40000"/>
    <s v="NW 140 BF"/>
    <s v="LEUMENI KAMDE PAUL"/>
    <s v=""/>
    <s v="1400012080"/>
    <x v="0"/>
    <x v="0"/>
    <x v="0"/>
    <x v="2"/>
    <x v="1"/>
    <x v="1"/>
  </r>
  <r>
    <x v="9"/>
    <x v="2"/>
    <x v="30"/>
    <s v="1380064399"/>
    <s v="9490045225"/>
    <s v="2380096567"/>
    <s v="8380157237"/>
    <s v="0001067392"/>
    <x v="2"/>
    <s v="000000100000015737"/>
    <x v="0"/>
    <n v="575"/>
    <n v="23"/>
    <n v="1800"/>
    <n v="20294"/>
    <n v="1014706"/>
    <n v="1035000"/>
    <s v="LT 033 IV"/>
    <s v="DELE ALAIN"/>
    <s v=""/>
    <s v="1400013879"/>
    <x v="0"/>
    <x v="0"/>
    <x v="0"/>
    <x v="2"/>
    <x v="1"/>
    <x v="1"/>
  </r>
  <r>
    <x v="11"/>
    <x v="1"/>
    <x v="30"/>
    <s v="1380064382"/>
    <s v="9490045232"/>
    <s v="2380096531"/>
    <s v="8380157257"/>
    <s v="0001064348"/>
    <x v="9"/>
    <s v="000000100000015723"/>
    <x v="2"/>
    <n v="70"/>
    <n v="3.5"/>
    <n v="18300"/>
    <n v="4900"/>
    <n v="1276100"/>
    <n v="1281000"/>
    <s v="LT 103 KN"/>
    <s v="MR TADONVOKENG MARTIN"/>
    <s v=""/>
    <s v=""/>
    <x v="0"/>
    <x v="0"/>
    <x v="0"/>
    <x v="2"/>
    <x v="1"/>
    <x v="1"/>
  </r>
  <r>
    <x v="9"/>
    <x v="2"/>
    <x v="30"/>
    <s v="1380064399"/>
    <s v="9490045225"/>
    <s v="2380096567"/>
    <s v="8380157262"/>
    <s v="0001067392"/>
    <x v="2"/>
    <s v="000000100000015737"/>
    <x v="0"/>
    <n v="575"/>
    <n v="23"/>
    <n v="1800"/>
    <n v="20294"/>
    <n v="1014706"/>
    <n v="1035000"/>
    <s v="LT 194 KA"/>
    <s v="DELE ALAIN"/>
    <s v=""/>
    <s v="1400013879"/>
    <x v="0"/>
    <x v="0"/>
    <x v="0"/>
    <x v="2"/>
    <x v="1"/>
    <x v="1"/>
  </r>
  <r>
    <x v="9"/>
    <x v="2"/>
    <x v="30"/>
    <s v="1380064399"/>
    <s v="9490045227"/>
    <s v="2380096567"/>
    <s v="8380157263"/>
    <s v="0001067392"/>
    <x v="2"/>
    <s v="000000100000015737"/>
    <x v="0"/>
    <n v="575"/>
    <n v="23"/>
    <n v="1800"/>
    <n v="20294"/>
    <n v="1014706"/>
    <n v="1035000"/>
    <s v="LT 518 JY"/>
    <s v="MOTSOU MBOUNO JONAS"/>
    <s v=""/>
    <s v="1400013879"/>
    <x v="0"/>
    <x v="0"/>
    <x v="0"/>
    <x v="2"/>
    <x v="1"/>
    <x v="1"/>
  </r>
  <r>
    <x v="11"/>
    <x v="1"/>
    <x v="30"/>
    <s v="1380064384"/>
    <s v="7004700898"/>
    <s v="2380096533"/>
    <s v="8380157285"/>
    <s v="0001085219"/>
    <x v="63"/>
    <s v="000000100000015723"/>
    <x v="2"/>
    <n v="-70"/>
    <n v="-3.5"/>
    <n v="-18300"/>
    <n v="0"/>
    <n v="-1281000"/>
    <n v="-1281000"/>
    <s v="LT 103 KN"/>
    <s v="MR TADONVOKENG MARTIN"/>
    <s v=""/>
    <s v=""/>
    <x v="0"/>
    <x v="0"/>
    <x v="0"/>
    <x v="2"/>
    <x v="1"/>
    <x v="1"/>
  </r>
  <r>
    <x v="11"/>
    <x v="1"/>
    <x v="30"/>
    <s v="1380064384"/>
    <s v="9490045231"/>
    <s v="2380096533"/>
    <s v="8380157285"/>
    <s v="0001085219"/>
    <x v="63"/>
    <s v="000000100000015723"/>
    <x v="2"/>
    <n v="70"/>
    <n v="3.5"/>
    <n v="18300"/>
    <n v="0"/>
    <n v="1281000"/>
    <n v="1281000"/>
    <s v="LT 103 KN"/>
    <s v="MR TADONVOKENG MARTIN"/>
    <s v=""/>
    <s v=""/>
    <x v="0"/>
    <x v="0"/>
    <x v="0"/>
    <x v="2"/>
    <x v="1"/>
    <x v="1"/>
  </r>
  <r>
    <x v="11"/>
    <x v="1"/>
    <x v="30"/>
    <s v="1380064384"/>
    <s v="9490045242"/>
    <s v="2380096533"/>
    <s v="8380157285"/>
    <s v="0001085219"/>
    <x v="63"/>
    <s v="000000100000015723"/>
    <x v="2"/>
    <n v="70"/>
    <n v="3.5"/>
    <n v="18300"/>
    <n v="0"/>
    <n v="1281000"/>
    <n v="1281000"/>
    <s v="LT 103 KN"/>
    <s v="MR TADONVOKENG MARTIN"/>
    <s v=""/>
    <s v=""/>
    <x v="0"/>
    <x v="0"/>
    <x v="0"/>
    <x v="2"/>
    <x v="1"/>
    <x v="1"/>
  </r>
  <r>
    <x v="9"/>
    <x v="2"/>
    <x v="30"/>
    <s v="1380064399"/>
    <s v="9490045223"/>
    <s v="2380096567"/>
    <s v="8380157294"/>
    <s v="0001067392"/>
    <x v="2"/>
    <s v="000000100000015737"/>
    <x v="0"/>
    <n v="575"/>
    <n v="23"/>
    <n v="1800"/>
    <n v="20294"/>
    <n v="1014706"/>
    <n v="1035000"/>
    <s v="LT 223 KU"/>
    <s v="MELI WAMBA ROMEO"/>
    <s v=""/>
    <s v="1400013879"/>
    <x v="0"/>
    <x v="0"/>
    <x v="0"/>
    <x v="2"/>
    <x v="1"/>
    <x v="1"/>
  </r>
  <r>
    <x v="11"/>
    <x v="1"/>
    <x v="30"/>
    <s v="1380064433"/>
    <s v="9490045224"/>
    <s v="2380096657"/>
    <s v="8380157300"/>
    <s v="0001034417"/>
    <x v="12"/>
    <s v="000000100000016408"/>
    <x v="5"/>
    <n v="100"/>
    <n v="0.5"/>
    <n v="1900"/>
    <n v="700"/>
    <n v="189300"/>
    <n v="190000"/>
    <s v="NW 140 BF"/>
    <s v="LEUMENI KAMDE PAUL"/>
    <s v=""/>
    <s v="SALES TO KAMDOM"/>
    <x v="0"/>
    <x v="1"/>
    <x v="0"/>
    <x v="2"/>
    <x v="1"/>
    <x v="1"/>
  </r>
  <r>
    <x v="10"/>
    <x v="3"/>
    <x v="31"/>
    <s v="1380064231"/>
    <s v="9490045241"/>
    <s v="2380096252"/>
    <s v="8380156763"/>
    <s v="0001099238"/>
    <x v="57"/>
    <s v="000000100000015737"/>
    <x v="0"/>
    <n v="750"/>
    <n v="30"/>
    <n v="1600"/>
    <n v="23529"/>
    <n v="1176471"/>
    <n v="1200000"/>
    <s v="CH 32 20 06"/>
    <s v="MR TASSA NIQUI"/>
    <s v=""/>
    <s v="1400013649"/>
    <x v="0"/>
    <x v="0"/>
    <x v="0"/>
    <x v="3"/>
    <x v="1"/>
    <x v="1"/>
  </r>
  <r>
    <x v="12"/>
    <x v="4"/>
    <x v="31"/>
    <s v="1380064281"/>
    <s v="9490045239"/>
    <s v="2380096355"/>
    <s v="8380156895"/>
    <s v="0001037061"/>
    <x v="5"/>
    <s v="000000100000015723"/>
    <x v="2"/>
    <n v="200"/>
    <n v="10"/>
    <n v="17700"/>
    <n v="0"/>
    <n v="3540000"/>
    <n v="3540000"/>
    <s v="LT 899 LC"/>
    <s v="MR KEMBOUO SEVERIN"/>
    <s v=""/>
    <s v=""/>
    <x v="0"/>
    <x v="0"/>
    <x v="0"/>
    <x v="3"/>
    <x v="1"/>
    <x v="1"/>
  </r>
  <r>
    <x v="10"/>
    <x v="3"/>
    <x v="31"/>
    <s v="1380064322"/>
    <s v="9490045237"/>
    <s v="2380096430"/>
    <s v="8380156992"/>
    <s v="0001033677"/>
    <x v="66"/>
    <s v="000000100000015723"/>
    <x v="2"/>
    <n v="600"/>
    <n v="30"/>
    <n v="18700"/>
    <n v="0"/>
    <n v="11220000"/>
    <n v="11220000"/>
    <s v="LTTR 210 AT"/>
    <s v="TIOGNING GOUAMENE ARNAUD"/>
    <s v=""/>
    <s v=""/>
    <x v="0"/>
    <x v="0"/>
    <x v="0"/>
    <x v="3"/>
    <x v="1"/>
    <x v="1"/>
  </r>
  <r>
    <x v="11"/>
    <x v="1"/>
    <x v="31"/>
    <s v="1380064315"/>
    <s v="9490045244"/>
    <s v="2380096423"/>
    <s v="8380157046"/>
    <s v="0001028221"/>
    <x v="45"/>
    <s v="000000100000015723"/>
    <x v="2"/>
    <n v="550"/>
    <n v="27.5"/>
    <n v="18300"/>
    <n v="38500"/>
    <n v="10026500"/>
    <n v="10065000"/>
    <s v="LTTR 750 AD"/>
    <s v="MOUMI RAYA THOMAS"/>
    <s v=""/>
    <s v=""/>
    <x v="0"/>
    <x v="0"/>
    <x v="0"/>
    <x v="3"/>
    <x v="1"/>
    <x v="1"/>
  </r>
  <r>
    <x v="13"/>
    <x v="5"/>
    <x v="31"/>
    <s v="1380064373"/>
    <s v="9490045258"/>
    <s v="2380096521"/>
    <s v="8380157141"/>
    <s v="0001064215"/>
    <x v="13"/>
    <s v="000000100000015737"/>
    <x v="0"/>
    <n v="525"/>
    <n v="21"/>
    <n v="1800"/>
    <n v="18529"/>
    <n v="926471"/>
    <n v="945000"/>
    <s v="CH 41 74 57"/>
    <s v="TATSING FOSSO FRANCIS"/>
    <s v=""/>
    <s v="1400013839"/>
    <x v="0"/>
    <x v="0"/>
    <x v="0"/>
    <x v="3"/>
    <x v="1"/>
    <x v="1"/>
  </r>
  <r>
    <x v="11"/>
    <x v="1"/>
    <x v="31"/>
    <s v="1380064375"/>
    <s v="9490045259"/>
    <s v="2380096523"/>
    <s v="8380157156"/>
    <s v="0001028221"/>
    <x v="45"/>
    <s v="000000100000015737"/>
    <x v="0"/>
    <n v="225"/>
    <n v="9"/>
    <n v="1600"/>
    <n v="7059"/>
    <n v="352941"/>
    <n v="360000"/>
    <s v="LT 823 IF"/>
    <s v="MR TAKWA CYRIL MENGNJOH"/>
    <s v=""/>
    <s v="1400013703"/>
    <x v="0"/>
    <x v="0"/>
    <x v="0"/>
    <x v="3"/>
    <x v="1"/>
    <x v="1"/>
  </r>
  <r>
    <x v="10"/>
    <x v="3"/>
    <x v="31"/>
    <s v="1380064377"/>
    <s v="9490045246"/>
    <s v="2380096525"/>
    <s v="8380157159"/>
    <s v="0001034106"/>
    <x v="42"/>
    <s v="000000100000015723"/>
    <x v="2"/>
    <n v="600"/>
    <n v="30"/>
    <n v="18700"/>
    <n v="0"/>
    <n v="11220000"/>
    <n v="11220000"/>
    <s v="LTTR 604 AK"/>
    <s v="FAKO TENTSO MICHEL"/>
    <s v=""/>
    <s v=""/>
    <x v="0"/>
    <x v="0"/>
    <x v="0"/>
    <x v="3"/>
    <x v="1"/>
    <x v="1"/>
  </r>
  <r>
    <x v="9"/>
    <x v="2"/>
    <x v="31"/>
    <s v="1380064399"/>
    <s v="9490045249"/>
    <s v="2380096567"/>
    <s v="8380157238"/>
    <s v="0001067392"/>
    <x v="2"/>
    <s v="000000100000015737"/>
    <x v="0"/>
    <n v="575"/>
    <n v="23"/>
    <n v="1800"/>
    <n v="20294"/>
    <n v="1014706"/>
    <n v="1035000"/>
    <s v="LT 090 JU"/>
    <s v="NOUME ARNAUD"/>
    <s v=""/>
    <s v="1400013879"/>
    <x v="0"/>
    <x v="0"/>
    <x v="0"/>
    <x v="3"/>
    <x v="1"/>
    <x v="1"/>
  </r>
  <r>
    <x v="11"/>
    <x v="1"/>
    <x v="31"/>
    <s v="1380064384"/>
    <s v="9490045247"/>
    <s v="2380096533"/>
    <s v="8380157286"/>
    <s v="0001085219"/>
    <x v="63"/>
    <s v="000000100000015723"/>
    <x v="2"/>
    <n v="300"/>
    <n v="15"/>
    <n v="18300"/>
    <n v="0"/>
    <n v="5490000"/>
    <n v="5490000"/>
    <s v="CE 712 HS"/>
    <s v="HAKOU KWANDJIO SERGE"/>
    <s v=""/>
    <s v=""/>
    <x v="0"/>
    <x v="0"/>
    <x v="0"/>
    <x v="3"/>
    <x v="1"/>
    <x v="1"/>
  </r>
  <r>
    <x v="12"/>
    <x v="4"/>
    <x v="31"/>
    <s v="1380064431"/>
    <s v="9490045240"/>
    <s v="2380096656"/>
    <s v="8380157288"/>
    <s v="0001095709"/>
    <x v="28"/>
    <s v="000000100000015737"/>
    <x v="0"/>
    <n v="250"/>
    <n v="10"/>
    <n v="1800"/>
    <n v="8824"/>
    <n v="441176"/>
    <n v="450000"/>
    <s v="NW 140 BF"/>
    <s v="MR LEUMENI KAMDE PAUL"/>
    <s v=""/>
    <s v="1400013882/1400013841"/>
    <x v="0"/>
    <x v="0"/>
    <x v="0"/>
    <x v="3"/>
    <x v="1"/>
    <x v="1"/>
  </r>
  <r>
    <x v="10"/>
    <x v="3"/>
    <x v="31"/>
    <s v="1380064430"/>
    <s v="9490045233"/>
    <s v="2380096655"/>
    <s v="8380157289"/>
    <s v="0001026465"/>
    <x v="39"/>
    <s v="000000100000015723"/>
    <x v="2"/>
    <n v="600"/>
    <n v="30"/>
    <n v="18700"/>
    <n v="42000"/>
    <n v="11178000"/>
    <n v="11220000"/>
    <s v="LTTR 694 AV"/>
    <s v="CHU KANGA JUDE"/>
    <s v=""/>
    <s v=""/>
    <x v="0"/>
    <x v="0"/>
    <x v="0"/>
    <x v="3"/>
    <x v="1"/>
    <x v="1"/>
  </r>
  <r>
    <x v="10"/>
    <x v="3"/>
    <x v="31"/>
    <s v="1380064429"/>
    <s v="9490045235"/>
    <s v="2380096654"/>
    <s v="8380157290"/>
    <s v="0001105003"/>
    <x v="97"/>
    <s v="000000100000015723"/>
    <x v="2"/>
    <n v="600"/>
    <n v="30"/>
    <n v="18700"/>
    <n v="220000"/>
    <n v="11000000"/>
    <n v="11220000"/>
    <s v="LTTR 288 AK"/>
    <s v="NOUPA NOUPA DIDIER"/>
    <s v=""/>
    <s v="sales to ets kefepa"/>
    <x v="0"/>
    <x v="0"/>
    <x v="0"/>
    <x v="3"/>
    <x v="1"/>
    <x v="1"/>
  </r>
  <r>
    <x v="10"/>
    <x v="3"/>
    <x v="31"/>
    <s v="1380064430"/>
    <s v="9490045236"/>
    <s v="2380096655"/>
    <s v="8380157291"/>
    <s v="0001026465"/>
    <x v="39"/>
    <s v="000000100000015723"/>
    <x v="2"/>
    <n v="600"/>
    <n v="30"/>
    <n v="18700"/>
    <n v="42000"/>
    <n v="11178000"/>
    <n v="11220000"/>
    <s v="LTTR 690 AT"/>
    <s v="MR KOSSA SIM COLBERT"/>
    <s v=""/>
    <s v=""/>
    <x v="0"/>
    <x v="0"/>
    <x v="0"/>
    <x v="3"/>
    <x v="1"/>
    <x v="1"/>
  </r>
  <r>
    <x v="10"/>
    <x v="3"/>
    <x v="31"/>
    <s v="1380064430"/>
    <s v="9490045250"/>
    <s v="2380096655"/>
    <s v="8380157292"/>
    <s v="0001026465"/>
    <x v="39"/>
    <s v="000000100000015723"/>
    <x v="2"/>
    <n v="600"/>
    <n v="30"/>
    <n v="18700"/>
    <n v="42000"/>
    <n v="11178000"/>
    <n v="11220000"/>
    <s v="CETR 379 AD"/>
    <s v="MR MBOGNING TATANG RENE ARMEL"/>
    <s v=""/>
    <s v=""/>
    <x v="0"/>
    <x v="0"/>
    <x v="0"/>
    <x v="3"/>
    <x v="1"/>
    <x v="1"/>
  </r>
  <r>
    <x v="10"/>
    <x v="3"/>
    <x v="31"/>
    <s v="1380064430"/>
    <s v="9490045234"/>
    <s v="2380096655"/>
    <s v="8380157293"/>
    <s v="0001026465"/>
    <x v="39"/>
    <s v="000000100000015723"/>
    <x v="2"/>
    <n v="600"/>
    <n v="30"/>
    <n v="18700"/>
    <n v="42000"/>
    <n v="11178000"/>
    <n v="11220000"/>
    <s v="CETR 100 AD"/>
    <s v="MR MALIE URBIN GUILLAUME"/>
    <s v=""/>
    <s v=""/>
    <x v="0"/>
    <x v="0"/>
    <x v="0"/>
    <x v="3"/>
    <x v="1"/>
    <x v="1"/>
  </r>
  <r>
    <x v="11"/>
    <x v="1"/>
    <x v="31"/>
    <s v="1380064441"/>
    <s v="9490045260"/>
    <s v="2380096669"/>
    <s v="8380157337"/>
    <s v="0001028221"/>
    <x v="45"/>
    <s v="000000100000015723"/>
    <x v="2"/>
    <n v="300"/>
    <n v="15"/>
    <n v="18300"/>
    <n v="21000"/>
    <n v="5469000"/>
    <n v="5490000"/>
    <s v="LT 201 IK"/>
    <s v="MR DJOUMANI JEAN PAUL"/>
    <s v=""/>
    <s v="SALES TO TCHOUAYA"/>
    <x v="0"/>
    <x v="0"/>
    <x v="0"/>
    <x v="3"/>
    <x v="1"/>
    <x v="1"/>
  </r>
  <r>
    <x v="11"/>
    <x v="1"/>
    <x v="31"/>
    <s v="1380064441"/>
    <s v="9490045245"/>
    <s v="2380096669"/>
    <s v="8380157340"/>
    <s v="0001028221"/>
    <x v="45"/>
    <s v="000000100000015723"/>
    <x v="2"/>
    <n v="300"/>
    <n v="15"/>
    <n v="18300"/>
    <n v="21000"/>
    <n v="5469000"/>
    <n v="5490000"/>
    <s v="LT 605 JS"/>
    <s v="MR FOTEU ZEFACK BERTRAND"/>
    <s v=""/>
    <s v="SALES TO TCHOUAYA"/>
    <x v="0"/>
    <x v="0"/>
    <x v="0"/>
    <x v="3"/>
    <x v="1"/>
    <x v="1"/>
  </r>
  <r>
    <x v="11"/>
    <x v="1"/>
    <x v="31"/>
    <s v="1380064358"/>
    <s v="9490045243"/>
    <s v="2380096502"/>
    <s v="8380157360"/>
    <s v="0001047470"/>
    <x v="8"/>
    <s v="000000100000015723"/>
    <x v="2"/>
    <n v="510"/>
    <n v="25.5"/>
    <n v="18300"/>
    <n v="35700"/>
    <n v="9297300"/>
    <n v="9333000"/>
    <s v="CE 347 IA"/>
    <s v="MR NGAGOP PHILIBERT"/>
    <s v=""/>
    <s v=""/>
    <x v="0"/>
    <x v="0"/>
    <x v="0"/>
    <x v="3"/>
    <x v="1"/>
    <x v="1"/>
  </r>
  <r>
    <x v="14"/>
    <x v="0"/>
    <x v="31"/>
    <s v="1380064440"/>
    <s v="9490045238"/>
    <s v="2380096668"/>
    <s v="8380157443"/>
    <s v="0001067076"/>
    <x v="59"/>
    <s v="000000100000015723"/>
    <x v="2"/>
    <n v="460"/>
    <n v="23"/>
    <n v="18300"/>
    <n v="32200"/>
    <n v="8385800"/>
    <n v="8418000"/>
    <s v="OU 861 AY"/>
    <s v="MR DJOUMESSI TSAFACK RICHARD"/>
    <s v=""/>
    <s v="1067076"/>
    <x v="0"/>
    <x v="0"/>
    <x v="0"/>
    <x v="3"/>
    <x v="1"/>
    <x v="1"/>
  </r>
  <r>
    <x v="10"/>
    <x v="3"/>
    <x v="31"/>
    <s v="1380064391"/>
    <s v="9490045254"/>
    <s v="2380096554"/>
    <s v="8380157446"/>
    <s v="0001045404"/>
    <x v="98"/>
    <s v="000000100000015737"/>
    <x v="0"/>
    <n v="150"/>
    <n v="6"/>
    <n v="1600"/>
    <n v="4706"/>
    <n v="235294"/>
    <n v="240000"/>
    <s v="LT 823 IF"/>
    <s v="TAKWA CYRIL MENGNJOH"/>
    <s v=""/>
    <s v="1400013535"/>
    <x v="0"/>
    <x v="0"/>
    <x v="0"/>
    <x v="3"/>
    <x v="1"/>
    <x v="1"/>
  </r>
  <r>
    <x v="14"/>
    <x v="0"/>
    <x v="31"/>
    <s v="1380064428"/>
    <s v="9490045248"/>
    <s v="2380096653"/>
    <s v="8380157456"/>
    <s v="0001026501"/>
    <x v="10"/>
    <s v="000000100000015723"/>
    <x v="2"/>
    <n v="500"/>
    <n v="25"/>
    <n v="18200"/>
    <n v="35000"/>
    <n v="9065000"/>
    <n v="9100000"/>
    <s v="NW 083 BI"/>
    <s v="TANO ROBERT"/>
    <s v=""/>
    <s v="SALES TO BIBI ANJIA"/>
    <x v="0"/>
    <x v="0"/>
    <x v="0"/>
    <x v="3"/>
    <x v="1"/>
    <x v="1"/>
  </r>
  <r>
    <x v="10"/>
    <x v="3"/>
    <x v="31"/>
    <s v="1380064394"/>
    <s v="9490045253"/>
    <s v="2380096557"/>
    <s v="8380157458"/>
    <s v="0001045321"/>
    <x v="58"/>
    <s v="000000100000015737"/>
    <x v="0"/>
    <n v="150"/>
    <n v="6"/>
    <n v="1600"/>
    <n v="4706"/>
    <n v="235294"/>
    <n v="240000"/>
    <s v="LT 823 IF"/>
    <s v="TAKWA CYRIL MENGNJOH"/>
    <s v=""/>
    <s v="1400013575"/>
    <x v="0"/>
    <x v="0"/>
    <x v="0"/>
    <x v="3"/>
    <x v="1"/>
    <x v="1"/>
  </r>
  <r>
    <x v="14"/>
    <x v="0"/>
    <x v="31"/>
    <s v="1380064451"/>
    <s v="9490045261"/>
    <s v="2380096690"/>
    <s v="8380157477"/>
    <s v="0001095733"/>
    <x v="23"/>
    <s v="000000100000015723"/>
    <x v="2"/>
    <n v="460"/>
    <n v="23"/>
    <n v="18300"/>
    <n v="32200"/>
    <n v="8385800"/>
    <n v="8418000"/>
    <s v="LT 376 AZ"/>
    <s v="MR MULUH PAUL"/>
    <s v=""/>
    <s v="1095733"/>
    <x v="0"/>
    <x v="0"/>
    <x v="0"/>
    <x v="3"/>
    <x v="1"/>
    <x v="1"/>
  </r>
  <r>
    <x v="14"/>
    <x v="0"/>
    <x v="31"/>
    <s v="1380064255"/>
    <s v="9490045251"/>
    <s v="2380096300"/>
    <s v="8380157480"/>
    <s v="0001102174"/>
    <x v="16"/>
    <s v="000000100000015723"/>
    <x v="2"/>
    <n v="300"/>
    <n v="15"/>
    <n v="18300"/>
    <n v="0"/>
    <n v="5490000"/>
    <n v="5490000"/>
    <s v="LT 270 KG"/>
    <s v="NDJAPOU YANNICK"/>
    <s v=""/>
    <s v=""/>
    <x v="0"/>
    <x v="0"/>
    <x v="0"/>
    <x v="3"/>
    <x v="1"/>
    <x v="1"/>
  </r>
  <r>
    <x v="10"/>
    <x v="3"/>
    <x v="31"/>
    <s v="1380064389"/>
    <s v="9490045252"/>
    <s v="2380096552"/>
    <s v="8380157484"/>
    <s v="0001041579"/>
    <x v="69"/>
    <s v="000000100000015737"/>
    <x v="0"/>
    <n v="25"/>
    <n v="1"/>
    <n v="1600"/>
    <n v="784"/>
    <n v="39216"/>
    <n v="40000"/>
    <s v="LT 823 IF"/>
    <s v="TAKWA CYRIL MENGNJOH"/>
    <s v=""/>
    <s v="1400013563"/>
    <x v="0"/>
    <x v="0"/>
    <x v="0"/>
    <x v="3"/>
    <x v="1"/>
    <x v="1"/>
  </r>
  <r>
    <x v="10"/>
    <x v="3"/>
    <x v="31"/>
    <s v="1380064392"/>
    <s v="9490045255"/>
    <s v="2380096555"/>
    <s v="8380157501"/>
    <s v="0001048258"/>
    <x v="92"/>
    <s v="000000100000015737"/>
    <x v="0"/>
    <n v="25"/>
    <n v="1"/>
    <n v="1600"/>
    <n v="784"/>
    <n v="39216"/>
    <n v="40000"/>
    <s v="LT 823 IF"/>
    <s v="TAKWA CYRIL MENGNJOH"/>
    <s v=""/>
    <s v="1400013533"/>
    <x v="0"/>
    <x v="0"/>
    <x v="0"/>
    <x v="3"/>
    <x v="1"/>
    <x v="1"/>
  </r>
  <r>
    <x v="11"/>
    <x v="1"/>
    <x v="31"/>
    <s v="1380064441"/>
    <s v="9490045256"/>
    <s v="2380096669"/>
    <s v="8380157527"/>
    <s v="0001028221"/>
    <x v="45"/>
    <s v="000000100000015723"/>
    <x v="2"/>
    <n v="200"/>
    <n v="10"/>
    <n v="18300"/>
    <n v="14000"/>
    <n v="3646000"/>
    <n v="3660000"/>
    <s v="LT 197 HV"/>
    <s v="MR MBASSI ROMAIN"/>
    <s v=""/>
    <s v="SALES TO TCHOUAYA"/>
    <x v="0"/>
    <x v="0"/>
    <x v="0"/>
    <x v="3"/>
    <x v="1"/>
    <x v="1"/>
  </r>
  <r>
    <x v="11"/>
    <x v="1"/>
    <x v="31"/>
    <s v="1380064344"/>
    <s v="9490045257"/>
    <s v="2380096475"/>
    <s v="8380157528"/>
    <s v="0001056089"/>
    <x v="27"/>
    <s v="000000100000015723"/>
    <x v="2"/>
    <n v="120"/>
    <n v="6"/>
    <n v="18300"/>
    <n v="0"/>
    <n v="2196000"/>
    <n v="2196000"/>
    <s v="LT 103 KN"/>
    <s v="MR TADONVOKENG MARTIN"/>
    <s v=""/>
    <s v=""/>
    <x v="0"/>
    <x v="0"/>
    <x v="0"/>
    <x v="3"/>
    <x v="1"/>
    <x v="1"/>
  </r>
  <r>
    <x v="14"/>
    <x v="0"/>
    <x v="31"/>
    <s v="1380064458"/>
    <s v="9490045263"/>
    <s v="2380096700"/>
    <s v="8380157529"/>
    <s v="0001095733"/>
    <x v="23"/>
    <s v="000000100000015723"/>
    <x v="2"/>
    <n v="289"/>
    <n v="14.45"/>
    <n v="18300"/>
    <n v="20230"/>
    <n v="5268470"/>
    <n v="5288700"/>
    <s v="CE 272 LR"/>
    <s v="MR NGUEGUEA TSEBOU SERGES"/>
    <s v=""/>
    <s v="1095733"/>
    <x v="0"/>
    <x v="0"/>
    <x v="0"/>
    <x v="3"/>
    <x v="1"/>
    <x v="1"/>
  </r>
  <r>
    <x v="10"/>
    <x v="3"/>
    <x v="31"/>
    <s v="1380064452"/>
    <s v="9490045264"/>
    <s v="2380096691"/>
    <s v="8380157530"/>
    <s v="0001033809"/>
    <x v="31"/>
    <s v="000000100000015723"/>
    <x v="2"/>
    <n v="600"/>
    <n v="30"/>
    <n v="18700"/>
    <n v="0"/>
    <n v="11220000"/>
    <n v="11220000"/>
    <s v="LTTR 526 AV"/>
    <s v="MR NDJEL BATESKOU"/>
    <s v=""/>
    <s v=""/>
    <x v="0"/>
    <x v="0"/>
    <x v="0"/>
    <x v="3"/>
    <x v="1"/>
    <x v="1"/>
  </r>
  <r>
    <x v="10"/>
    <x v="3"/>
    <x v="31"/>
    <s v="1380064452"/>
    <s v="9490045267"/>
    <s v="2380096691"/>
    <s v="8380157532"/>
    <s v="0001033809"/>
    <x v="31"/>
    <s v="000000100000015723"/>
    <x v="2"/>
    <n v="600"/>
    <n v="30"/>
    <n v="18700"/>
    <n v="0"/>
    <n v="11220000"/>
    <n v="11220000"/>
    <s v="LTTR 750 AD"/>
    <s v="MR MOUMI RAYA"/>
    <s v=""/>
    <s v=""/>
    <x v="0"/>
    <x v="0"/>
    <x v="0"/>
    <x v="3"/>
    <x v="1"/>
    <x v="1"/>
  </r>
  <r>
    <x v="10"/>
    <x v="3"/>
    <x v="31"/>
    <s v="1380064456"/>
    <s v="9490045268"/>
    <s v="2380096698"/>
    <s v="8380157546"/>
    <s v="0001062483"/>
    <x v="7"/>
    <s v="000000100000015723"/>
    <x v="2"/>
    <n v="600"/>
    <n v="30"/>
    <n v="17750"/>
    <n v="42000"/>
    <n v="10608000"/>
    <n v="10650000"/>
    <s v="LTTR 080 AQ"/>
    <s v="MR AWAH CHRISTIAN"/>
    <s v=""/>
    <s v="sales to centrale moderne"/>
    <x v="0"/>
    <x v="0"/>
    <x v="0"/>
    <x v="3"/>
    <x v="1"/>
    <x v="1"/>
  </r>
  <r>
    <x v="10"/>
    <x v="3"/>
    <x v="31"/>
    <s v="1380064456"/>
    <s v="9490045266"/>
    <s v="2380096698"/>
    <s v="8380157548"/>
    <s v="0001062483"/>
    <x v="7"/>
    <s v="000000100000015723"/>
    <x v="2"/>
    <n v="600"/>
    <n v="30"/>
    <n v="17750"/>
    <n v="42000"/>
    <n v="10608000"/>
    <n v="10650000"/>
    <s v="LTTR 158 AL"/>
    <s v="MR COSMAS NKE"/>
    <s v=""/>
    <s v="sales to centrale moderne"/>
    <x v="0"/>
    <x v="0"/>
    <x v="0"/>
    <x v="3"/>
    <x v="1"/>
    <x v="1"/>
  </r>
  <r>
    <x v="10"/>
    <x v="3"/>
    <x v="31"/>
    <s v="1380064456"/>
    <s v="9490045268"/>
    <s v="2380096698"/>
    <s v="8380157549"/>
    <s v="0001062483"/>
    <x v="7"/>
    <s v="000000100000015723"/>
    <x v="2"/>
    <n v="600"/>
    <n v="30"/>
    <n v="17750"/>
    <n v="42000"/>
    <n v="10608000"/>
    <n v="10650000"/>
    <s v="LTTR 074 AQ"/>
    <s v="MR YUSUFU ABUBAKAR"/>
    <s v=""/>
    <s v="sales to centrale moderne"/>
    <x v="0"/>
    <x v="0"/>
    <x v="0"/>
    <x v="3"/>
    <x v="1"/>
    <x v="1"/>
  </r>
  <r>
    <x v="9"/>
    <x v="2"/>
    <x v="31"/>
    <s v="1380064399"/>
    <s v="9490045262"/>
    <s v="2380096567"/>
    <s v="8380157573"/>
    <s v="0001067392"/>
    <x v="2"/>
    <s v="000000100000015737"/>
    <x v="0"/>
    <n v="400"/>
    <n v="16"/>
    <n v="1800"/>
    <n v="14118"/>
    <n v="705882"/>
    <n v="720000"/>
    <s v="NW 140 BF"/>
    <s v="MR LEUMENI KAMDE PAUL"/>
    <s v=""/>
    <s v="1400013879"/>
    <x v="0"/>
    <x v="0"/>
    <x v="0"/>
    <x v="3"/>
    <x v="1"/>
    <x v="1"/>
  </r>
  <r>
    <x v="12"/>
    <x v="4"/>
    <x v="31"/>
    <s v="1380064466"/>
    <s v="9490045265"/>
    <s v="2380096710"/>
    <s v="8380157592"/>
    <s v="0001050151"/>
    <x v="18"/>
    <s v="000000100000015723"/>
    <x v="2"/>
    <n v="400"/>
    <n v="20"/>
    <n v="17000"/>
    <n v="0"/>
    <n v="6800000"/>
    <n v="6800000"/>
    <s v="LT 434 JM"/>
    <s v="MR WABIA FESIMUH LUCAS"/>
    <s v=""/>
    <s v="SALES TO PEUJEU"/>
    <x v="0"/>
    <x v="0"/>
    <x v="0"/>
    <x v="3"/>
    <x v="1"/>
    <x v="1"/>
  </r>
  <r>
    <x v="12"/>
    <x v="4"/>
    <x v="32"/>
    <s v="1380064383"/>
    <s v="9490045273"/>
    <s v="2380096532"/>
    <s v="8380157170"/>
    <s v="0001037061"/>
    <x v="5"/>
    <s v="000000100000015724"/>
    <x v="1"/>
    <n v="200"/>
    <n v="10"/>
    <n v="18900"/>
    <n v="0"/>
    <n v="3780000"/>
    <n v="3780000"/>
    <s v="LT 899 LC"/>
    <s v="MR KEMBOUO SEVERIN"/>
    <s v=""/>
    <s v=""/>
    <x v="0"/>
    <x v="0"/>
    <x v="0"/>
    <x v="4"/>
    <x v="1"/>
    <x v="1"/>
  </r>
  <r>
    <x v="11"/>
    <x v="1"/>
    <x v="32"/>
    <s v="1380064406"/>
    <s v="9490045274"/>
    <s v="2380096575"/>
    <s v="8380157258"/>
    <s v="0001049857"/>
    <x v="37"/>
    <s v="000000100000015737"/>
    <x v="0"/>
    <n v="150"/>
    <n v="6"/>
    <n v="1600"/>
    <n v="4706"/>
    <n v="235294"/>
    <n v="240000"/>
    <s v="LT 645 JS"/>
    <s v="MBILEU MBOUO EDOUARD"/>
    <s v=""/>
    <s v="1400013677"/>
    <x v="0"/>
    <x v="0"/>
    <x v="0"/>
    <x v="4"/>
    <x v="1"/>
    <x v="1"/>
  </r>
  <r>
    <x v="13"/>
    <x v="5"/>
    <x v="32"/>
    <s v="1380064444"/>
    <s v="9490045271"/>
    <s v="2380096673"/>
    <s v="8380157385"/>
    <s v="0001026481"/>
    <x v="15"/>
    <s v="000000100000015724"/>
    <x v="1"/>
    <n v="549"/>
    <n v="27.45"/>
    <n v="18000"/>
    <n v="38430"/>
    <n v="9843570"/>
    <n v="9882000"/>
    <s v="LTTR 935 AB"/>
    <s v="MR NANA OUSSOUMANOU"/>
    <s v=""/>
    <s v="SALES TO EHMAT"/>
    <x v="0"/>
    <x v="0"/>
    <x v="0"/>
    <x v="4"/>
    <x v="1"/>
    <x v="1"/>
  </r>
  <r>
    <x v="13"/>
    <x v="5"/>
    <x v="32"/>
    <s v="1380064444"/>
    <s v="9490045271"/>
    <s v="2380096673"/>
    <s v="8380157385"/>
    <s v="0001026481"/>
    <x v="15"/>
    <s v="000000100000015724"/>
    <x v="1"/>
    <n v="91"/>
    <n v="4.55"/>
    <n v="18000"/>
    <n v="6370"/>
    <n v="1631630"/>
    <n v="1638000"/>
    <s v="LTTR 935 AB"/>
    <s v="MR NANA OUSSOUMANOU"/>
    <s v=""/>
    <s v="SALES TO EHMAT"/>
    <x v="0"/>
    <x v="0"/>
    <x v="0"/>
    <x v="4"/>
    <x v="1"/>
    <x v="1"/>
  </r>
  <r>
    <x v="13"/>
    <x v="5"/>
    <x v="32"/>
    <s v="1380064444"/>
    <s v="9490045270"/>
    <s v="2380096673"/>
    <s v="8380157540"/>
    <s v="0001026481"/>
    <x v="15"/>
    <s v="000000100000015724"/>
    <x v="1"/>
    <n v="66"/>
    <n v="3.3"/>
    <n v="18000"/>
    <n v="4620"/>
    <n v="1183380"/>
    <n v="1188000"/>
    <s v="LTTR 705 AL"/>
    <s v="MR ISMAILA NANA"/>
    <s v=""/>
    <s v="SALES TO EHMAT"/>
    <x v="0"/>
    <x v="0"/>
    <x v="0"/>
    <x v="4"/>
    <x v="1"/>
    <x v="1"/>
  </r>
  <r>
    <x v="13"/>
    <x v="5"/>
    <x v="32"/>
    <s v="1380064444"/>
    <s v="9490045270"/>
    <s v="2380096673"/>
    <s v="8380157540"/>
    <s v="0001026481"/>
    <x v="15"/>
    <s v="000000100000015724"/>
    <x v="1"/>
    <n v="70"/>
    <n v="3.5"/>
    <n v="18000"/>
    <n v="4900"/>
    <n v="1255100"/>
    <n v="1260000"/>
    <s v="LTTR 705 AL"/>
    <s v="MR ISMAILA NANA"/>
    <s v=""/>
    <s v="SALES TO EHMAT"/>
    <x v="0"/>
    <x v="0"/>
    <x v="0"/>
    <x v="4"/>
    <x v="1"/>
    <x v="1"/>
  </r>
  <r>
    <x v="13"/>
    <x v="5"/>
    <x v="32"/>
    <s v="1380064444"/>
    <s v="9490045270"/>
    <s v="2380096673"/>
    <s v="8380157540"/>
    <s v="0001026481"/>
    <x v="15"/>
    <s v="000000100000015724"/>
    <x v="1"/>
    <n v="504"/>
    <n v="25.2"/>
    <n v="18000"/>
    <n v="35280"/>
    <n v="9036720"/>
    <n v="9072000"/>
    <s v="LTTR 705 AL"/>
    <s v="MR ISMAILA NANA"/>
    <s v=""/>
    <s v="SALES TO EHMAT"/>
    <x v="0"/>
    <x v="0"/>
    <x v="0"/>
    <x v="4"/>
    <x v="1"/>
    <x v="1"/>
  </r>
  <r>
    <x v="11"/>
    <x v="1"/>
    <x v="32"/>
    <s v="1380064468"/>
    <s v="9490045269"/>
    <s v="2380096712"/>
    <s v="8380157570"/>
    <s v="0001075994"/>
    <x v="1"/>
    <s v="000000100000015723"/>
    <x v="2"/>
    <n v="200"/>
    <n v="10"/>
    <n v="18300"/>
    <n v="14000"/>
    <n v="3646000"/>
    <n v="3660000"/>
    <s v="LT 197 HV"/>
    <s v="MR MBASSI ROMAIN PARFAIT"/>
    <s v=""/>
    <s v="sales to ndoraherman"/>
    <x v="0"/>
    <x v="0"/>
    <x v="0"/>
    <x v="4"/>
    <x v="1"/>
    <x v="1"/>
  </r>
  <r>
    <x v="13"/>
    <x v="6"/>
    <x v="32"/>
    <s v="1380064345"/>
    <s v="9490045275"/>
    <s v="2380096476"/>
    <s v="8380157575"/>
    <s v="0001048185"/>
    <x v="24"/>
    <s v="000000100000015724"/>
    <x v="1"/>
    <n v="600"/>
    <n v="30"/>
    <n v="17500"/>
    <n v="42000"/>
    <n v="10458000"/>
    <n v="10500000"/>
    <s v="LTTR 922 AK"/>
    <s v="KAMDEM ALAIN PAUL"/>
    <s v=""/>
    <s v="1048185"/>
    <x v="0"/>
    <x v="0"/>
    <x v="0"/>
    <x v="4"/>
    <x v="1"/>
    <x v="1"/>
  </r>
  <r>
    <x v="9"/>
    <x v="2"/>
    <x v="32"/>
    <s v="1380064476"/>
    <s v="9490045272"/>
    <s v="2380096737"/>
    <s v="8380157631"/>
    <s v="0001062481"/>
    <x v="6"/>
    <s v="000000100000015724"/>
    <x v="1"/>
    <n v="640"/>
    <n v="32"/>
    <n v="18000"/>
    <n v="44800"/>
    <n v="11475200"/>
    <n v="11520000"/>
    <s v="NOTR 795 AA"/>
    <s v="ABDOULBAGUI"/>
    <s v=""/>
    <s v=""/>
    <x v="0"/>
    <x v="0"/>
    <x v="0"/>
    <x v="4"/>
    <x v="1"/>
    <x v="1"/>
  </r>
  <r>
    <x v="9"/>
    <x v="2"/>
    <x v="32"/>
    <s v="1380064476"/>
    <s v="9490045278"/>
    <s v="2380096737"/>
    <s v="8380157632"/>
    <s v="0001062481"/>
    <x v="6"/>
    <s v="000000100000015724"/>
    <x v="1"/>
    <n v="620"/>
    <n v="31"/>
    <n v="18000"/>
    <n v="43400"/>
    <n v="11116600"/>
    <n v="11160000"/>
    <s v="LTTR 620 AS"/>
    <s v="YUGUDA  ALIYU"/>
    <s v=""/>
    <s v=""/>
    <x v="0"/>
    <x v="0"/>
    <x v="0"/>
    <x v="4"/>
    <x v="1"/>
    <x v="1"/>
  </r>
  <r>
    <x v="9"/>
    <x v="2"/>
    <x v="32"/>
    <s v="1380064476"/>
    <s v="9490045279"/>
    <s v="2380096737"/>
    <s v="8380157633"/>
    <s v="0001062481"/>
    <x v="6"/>
    <s v="000000100000015724"/>
    <x v="1"/>
    <n v="620"/>
    <n v="31"/>
    <n v="18000"/>
    <n v="43400"/>
    <n v="11116600"/>
    <n v="11160000"/>
    <s v="LTTR 943 AT"/>
    <s v="BANLA NYUYFONE"/>
    <s v=""/>
    <s v=""/>
    <x v="0"/>
    <x v="0"/>
    <x v="0"/>
    <x v="4"/>
    <x v="1"/>
    <x v="1"/>
  </r>
  <r>
    <x v="11"/>
    <x v="1"/>
    <x v="32"/>
    <s v="1380064487"/>
    <s v="9490045277"/>
    <s v="2380096751"/>
    <s v="8380157674"/>
    <s v="0001099132"/>
    <x v="22"/>
    <s v="000000100000015724"/>
    <x v="1"/>
    <n v="100"/>
    <n v="5"/>
    <n v="19000"/>
    <n v="7000"/>
    <n v="1893000"/>
    <n v="1900000"/>
    <s v="LT 103 KN"/>
    <s v="MR TADONVOKENG MARTIN"/>
    <s v=""/>
    <s v=""/>
    <x v="0"/>
    <x v="0"/>
    <x v="0"/>
    <x v="4"/>
    <x v="1"/>
    <x v="1"/>
  </r>
  <r>
    <x v="11"/>
    <x v="1"/>
    <x v="32"/>
    <s v="1380064489"/>
    <s v="9490045276"/>
    <s v="2380096755"/>
    <s v="8380157721"/>
    <s v="0001075967"/>
    <x v="82"/>
    <s v="000000100000015723"/>
    <x v="2"/>
    <n v="160"/>
    <n v="8"/>
    <n v="17500"/>
    <n v="0"/>
    <n v="2800000"/>
    <n v="2800000"/>
    <s v="LT 103 KN"/>
    <s v="MR TADONVOKENG MARTIN"/>
    <s v=""/>
    <s v=""/>
    <x v="0"/>
    <x v="0"/>
    <x v="0"/>
    <x v="4"/>
    <x v="1"/>
    <x v="1"/>
  </r>
  <r>
    <x v="11"/>
    <x v="1"/>
    <x v="33"/>
    <s v="1380064442"/>
    <s v="9490045287"/>
    <s v="2380096670"/>
    <s v="8380157392"/>
    <s v="0001099132"/>
    <x v="22"/>
    <s v="000000100000015723"/>
    <x v="2"/>
    <n v="260"/>
    <n v="13"/>
    <n v="18300"/>
    <n v="18200"/>
    <n v="4739800"/>
    <n v="4758000"/>
    <s v="LT 605 JS"/>
    <s v="MR FOTEU ZEFACK BERTRAND"/>
    <s v=""/>
    <s v="SALES TO KEMGNE"/>
    <x v="0"/>
    <x v="0"/>
    <x v="0"/>
    <x v="5"/>
    <x v="1"/>
    <x v="1"/>
  </r>
  <r>
    <x v="10"/>
    <x v="3"/>
    <x v="33"/>
    <s v="1380064456"/>
    <s v="9490045290"/>
    <s v="2380096698"/>
    <s v="8380157547"/>
    <s v="0001062483"/>
    <x v="7"/>
    <s v="000000100000015723"/>
    <x v="2"/>
    <n v="600"/>
    <n v="30"/>
    <n v="17750"/>
    <n v="42000"/>
    <n v="10608000"/>
    <n v="10650000"/>
    <s v="LTTR 077 AQ"/>
    <s v="NIETCHO NGUEWOU FIRMIN"/>
    <s v=""/>
    <s v="sales to centrale moderne"/>
    <x v="0"/>
    <x v="0"/>
    <x v="0"/>
    <x v="5"/>
    <x v="1"/>
    <x v="1"/>
  </r>
  <r>
    <x v="10"/>
    <x v="3"/>
    <x v="33"/>
    <s v="1380064456"/>
    <s v="9490045289"/>
    <s v="2380096698"/>
    <s v="8380157550"/>
    <s v="0001062483"/>
    <x v="7"/>
    <s v="000000100000015723"/>
    <x v="2"/>
    <n v="600"/>
    <n v="30"/>
    <n v="17750"/>
    <n v="42000"/>
    <n v="10608000"/>
    <n v="10650000"/>
    <s v="LTTR 160 AL"/>
    <s v="MR TCHOUNACK ANGELBERT"/>
    <s v=""/>
    <s v="sales to centrale moderne"/>
    <x v="0"/>
    <x v="0"/>
    <x v="0"/>
    <x v="5"/>
    <x v="1"/>
    <x v="1"/>
  </r>
  <r>
    <x v="10"/>
    <x v="3"/>
    <x v="33"/>
    <s v="1380064456"/>
    <s v="9490045294"/>
    <s v="2380096698"/>
    <s v="8380157551"/>
    <s v="0001062483"/>
    <x v="7"/>
    <s v="000000100000015723"/>
    <x v="2"/>
    <n v="600"/>
    <n v="30"/>
    <n v="17750"/>
    <n v="42000"/>
    <n v="10608000"/>
    <n v="10650000"/>
    <s v="LTTR 865 AJ"/>
    <s v="LOVALA GODLOVE"/>
    <s v=""/>
    <s v="sales to centrale moderne"/>
    <x v="0"/>
    <x v="0"/>
    <x v="0"/>
    <x v="5"/>
    <x v="1"/>
    <x v="1"/>
  </r>
  <r>
    <x v="14"/>
    <x v="0"/>
    <x v="33"/>
    <s v="1380064470"/>
    <s v="9490045281"/>
    <s v="2380096714"/>
    <s v="8380157583"/>
    <s v="0001050682"/>
    <x v="17"/>
    <s v="000000100000015723"/>
    <x v="2"/>
    <n v="460"/>
    <n v="23"/>
    <n v="18300"/>
    <n v="0"/>
    <n v="8418000"/>
    <n v="8418000"/>
    <s v="NO 264 AW"/>
    <s v="MOTSOU TCHIO BRICE"/>
    <s v=""/>
    <s v="1050682"/>
    <x v="0"/>
    <x v="0"/>
    <x v="0"/>
    <x v="5"/>
    <x v="1"/>
    <x v="1"/>
  </r>
  <r>
    <x v="9"/>
    <x v="2"/>
    <x v="33"/>
    <s v="1380064476"/>
    <s v="9490045282"/>
    <s v="2380096737"/>
    <s v="8380157634"/>
    <s v="0001062481"/>
    <x v="6"/>
    <s v="000000100000015724"/>
    <x v="1"/>
    <n v="640"/>
    <n v="32"/>
    <n v="18000"/>
    <n v="44800"/>
    <n v="11475200"/>
    <n v="11520000"/>
    <s v="LTTR 911 AS"/>
    <s v="ZAFACK NGUETSOP JOURES"/>
    <s v=""/>
    <s v=""/>
    <x v="0"/>
    <x v="0"/>
    <x v="0"/>
    <x v="5"/>
    <x v="1"/>
    <x v="1"/>
  </r>
  <r>
    <x v="9"/>
    <x v="2"/>
    <x v="33"/>
    <s v="1380064476"/>
    <s v="9490045282"/>
    <s v="2380096737"/>
    <s v="8380157635"/>
    <s v="0001062481"/>
    <x v="6"/>
    <s v="000000100000015724"/>
    <x v="1"/>
    <n v="620"/>
    <n v="31"/>
    <n v="18000"/>
    <n v="43400"/>
    <n v="11116600"/>
    <n v="11160000"/>
    <s v="LTTR 322 AU"/>
    <s v="MOHAMADOU NASORO"/>
    <s v=""/>
    <s v=""/>
    <x v="0"/>
    <x v="0"/>
    <x v="0"/>
    <x v="5"/>
    <x v="1"/>
    <x v="1"/>
  </r>
  <r>
    <x v="9"/>
    <x v="2"/>
    <x v="33"/>
    <s v="1380064476"/>
    <s v="9490045282"/>
    <s v="2380096737"/>
    <s v="8380157636"/>
    <s v="0001062481"/>
    <x v="6"/>
    <s v="000000100000015724"/>
    <x v="1"/>
    <n v="640"/>
    <n v="32"/>
    <n v="18000"/>
    <n v="44800"/>
    <n v="11475200"/>
    <n v="11520000"/>
    <s v="LTTR 547 AU"/>
    <s v="HAMMADOU ABDOULAHI"/>
    <s v=""/>
    <s v=""/>
    <x v="0"/>
    <x v="0"/>
    <x v="0"/>
    <x v="5"/>
    <x v="1"/>
    <x v="1"/>
  </r>
  <r>
    <x v="10"/>
    <x v="3"/>
    <x v="33"/>
    <s v="1380064459"/>
    <s v="9490045280"/>
    <s v="2380096701"/>
    <s v="8380157646"/>
    <s v="0001033399"/>
    <x v="38"/>
    <s v="000000100000015723"/>
    <x v="2"/>
    <n v="600"/>
    <n v="30"/>
    <n v="18700"/>
    <n v="0"/>
    <n v="11220000"/>
    <n v="11220000"/>
    <s v="LTTR 572 AS"/>
    <s v="MR ESSIMI DIEUDONNE"/>
    <s v=""/>
    <s v=""/>
    <x v="0"/>
    <x v="0"/>
    <x v="0"/>
    <x v="5"/>
    <x v="1"/>
    <x v="1"/>
  </r>
  <r>
    <x v="11"/>
    <x v="1"/>
    <x v="33"/>
    <s v="1380064490"/>
    <s v="9490045284"/>
    <s v="2380096756"/>
    <s v="8380157650"/>
    <s v="0001064509"/>
    <x v="32"/>
    <s v="000000100000015723"/>
    <x v="2"/>
    <n v="300"/>
    <n v="15"/>
    <n v="18300"/>
    <n v="21000"/>
    <n v="5469000"/>
    <n v="5490000"/>
    <s v="LT 697 JP"/>
    <s v="MBASSI ROMAIN PARFAIT"/>
    <s v=""/>
    <s v="SALES TO NGAHA"/>
    <x v="0"/>
    <x v="0"/>
    <x v="0"/>
    <x v="5"/>
    <x v="1"/>
    <x v="1"/>
  </r>
  <r>
    <x v="10"/>
    <x v="3"/>
    <x v="33"/>
    <s v="1380064471"/>
    <s v="9490045292"/>
    <s v="2380096715"/>
    <s v="8380157653"/>
    <s v="0001030595"/>
    <x v="99"/>
    <s v="000000100000015723"/>
    <x v="2"/>
    <n v="600"/>
    <n v="30"/>
    <n v="18700"/>
    <n v="0"/>
    <n v="11220000"/>
    <n v="11220000"/>
    <s v="CETR 100 AD"/>
    <s v="MR MALIE URBIN GUILLAUME"/>
    <s v=""/>
    <s v=""/>
    <x v="0"/>
    <x v="0"/>
    <x v="0"/>
    <x v="5"/>
    <x v="1"/>
    <x v="1"/>
  </r>
  <r>
    <x v="11"/>
    <x v="1"/>
    <x v="33"/>
    <s v="1380064500"/>
    <s v="9490045283"/>
    <s v="2380096802"/>
    <s v="8380157661"/>
    <s v="0001028475"/>
    <x v="25"/>
    <s v="000000100000015723"/>
    <x v="2"/>
    <n v="200"/>
    <n v="10"/>
    <n v="18300"/>
    <n v="14000"/>
    <n v="3646000"/>
    <n v="3660000"/>
    <s v="LT 201 IK"/>
    <s v="DJOUMANI JEAN PAUL"/>
    <s v=""/>
    <s v=""/>
    <x v="0"/>
    <x v="0"/>
    <x v="0"/>
    <x v="5"/>
    <x v="1"/>
    <x v="1"/>
  </r>
  <r>
    <x v="10"/>
    <x v="3"/>
    <x v="33"/>
    <s v="1380064496"/>
    <s v="9490045288"/>
    <s v="2380096794"/>
    <s v="8380157666"/>
    <s v="0001033402"/>
    <x v="41"/>
    <s v="000000100000015723"/>
    <x v="2"/>
    <n v="600"/>
    <n v="30"/>
    <n v="18700"/>
    <n v="42000"/>
    <n v="11178000"/>
    <n v="11220000"/>
    <s v="LTTR 288 AK"/>
    <s v="MR KEPSEU ERIC"/>
    <s v=""/>
    <s v="SALES TO TETSOUKOUE"/>
    <x v="0"/>
    <x v="0"/>
    <x v="0"/>
    <x v="5"/>
    <x v="1"/>
    <x v="1"/>
  </r>
  <r>
    <x v="14"/>
    <x v="0"/>
    <x v="33"/>
    <s v="1380064502"/>
    <s v="9490045305"/>
    <s v="2380096808"/>
    <s v="8380157677"/>
    <s v="0001026474"/>
    <x v="0"/>
    <s v="000000100000015723"/>
    <x v="2"/>
    <n v="400"/>
    <n v="20"/>
    <n v="18300"/>
    <n v="28000"/>
    <n v="7292000"/>
    <n v="7320000"/>
    <s v="LT 160 HR"/>
    <s v="MR MOSSY JOJO HERVE"/>
    <s v=""/>
    <s v=""/>
    <x v="0"/>
    <x v="0"/>
    <x v="0"/>
    <x v="5"/>
    <x v="1"/>
    <x v="1"/>
  </r>
  <r>
    <x v="11"/>
    <x v="1"/>
    <x v="33"/>
    <s v="1380064427"/>
    <s v="9490045285"/>
    <s v="2380096652"/>
    <s v="8380157681"/>
    <s v="0001064793"/>
    <x v="44"/>
    <s v="000000100000015724"/>
    <x v="1"/>
    <n v="50"/>
    <n v="2.5"/>
    <n v="19000"/>
    <n v="3500"/>
    <n v="946500"/>
    <n v="950000"/>
    <s v="LT 697 JP"/>
    <s v="MBASSI ROMAIN PARFAIT"/>
    <s v=""/>
    <s v=""/>
    <x v="0"/>
    <x v="0"/>
    <x v="0"/>
    <x v="5"/>
    <x v="1"/>
    <x v="1"/>
  </r>
  <r>
    <x v="13"/>
    <x v="5"/>
    <x v="33"/>
    <s v="1380064507"/>
    <s v="9490045291"/>
    <s v="2380096814"/>
    <s v="8380157698"/>
    <s v="0001064215"/>
    <x v="13"/>
    <s v="000000100000015723"/>
    <x v="2"/>
    <n v="640"/>
    <n v="32"/>
    <n v="17750"/>
    <n v="44800"/>
    <n v="11315200"/>
    <n v="11360000"/>
    <s v="LTTR 154 AR"/>
    <s v="IBRAHIM"/>
    <s v=""/>
    <s v=""/>
    <x v="0"/>
    <x v="0"/>
    <x v="0"/>
    <x v="5"/>
    <x v="1"/>
    <x v="1"/>
  </r>
  <r>
    <x v="11"/>
    <x v="1"/>
    <x v="33"/>
    <s v="1380064489"/>
    <s v="9490045301"/>
    <s v="2380096755"/>
    <s v="8380157722"/>
    <s v="0001075967"/>
    <x v="82"/>
    <s v="000000100000015723"/>
    <x v="2"/>
    <n v="190"/>
    <n v="9.5"/>
    <n v="17500"/>
    <n v="0"/>
    <n v="3325000"/>
    <n v="3325000"/>
    <s v="CE 712 HS"/>
    <s v="HAKOU KWANDJO SERGE VALERY"/>
    <s v=""/>
    <s v=""/>
    <x v="0"/>
    <x v="0"/>
    <x v="0"/>
    <x v="5"/>
    <x v="1"/>
    <x v="1"/>
  </r>
  <r>
    <x v="11"/>
    <x v="1"/>
    <x v="33"/>
    <s v="1380064384"/>
    <s v="9490045286"/>
    <s v="2380096533"/>
    <s v="8380157723"/>
    <s v="0001085219"/>
    <x v="63"/>
    <s v="000000100000015723"/>
    <x v="2"/>
    <n v="130"/>
    <n v="6.5"/>
    <n v="18300"/>
    <n v="0"/>
    <n v="2379000"/>
    <n v="2379000"/>
    <s v="LT 201 IK"/>
    <s v="DJOUMANI JEAN PAUL"/>
    <s v=""/>
    <s v=""/>
    <x v="0"/>
    <x v="0"/>
    <x v="0"/>
    <x v="5"/>
    <x v="1"/>
    <x v="1"/>
  </r>
  <r>
    <x v="11"/>
    <x v="1"/>
    <x v="33"/>
    <s v="1380064508"/>
    <s v="9490045293"/>
    <s v="2380096815"/>
    <s v="8380157734"/>
    <s v="0001049857"/>
    <x v="37"/>
    <s v="000000100000015723"/>
    <x v="2"/>
    <n v="300"/>
    <n v="15"/>
    <n v="18300"/>
    <n v="21000"/>
    <n v="5469000"/>
    <n v="5490000"/>
    <s v="LT 342 IV"/>
    <s v="YOUSSOUFA SALI"/>
    <s v=""/>
    <s v=""/>
    <x v="0"/>
    <x v="0"/>
    <x v="0"/>
    <x v="5"/>
    <x v="1"/>
    <x v="1"/>
  </r>
  <r>
    <x v="11"/>
    <x v="1"/>
    <x v="33"/>
    <s v="1380064508"/>
    <s v="9490045293"/>
    <s v="2380096815"/>
    <s v="8380157734"/>
    <s v="0001049857"/>
    <x v="37"/>
    <s v="000000100000015724"/>
    <x v="1"/>
    <n v="20"/>
    <n v="1"/>
    <n v="19000"/>
    <n v="1400"/>
    <n v="378600"/>
    <n v="380000"/>
    <s v="LT 342 IV"/>
    <s v="YOUSSOUFA SALI"/>
    <s v=""/>
    <s v=""/>
    <x v="0"/>
    <x v="0"/>
    <x v="0"/>
    <x v="5"/>
    <x v="1"/>
    <x v="1"/>
  </r>
  <r>
    <x v="11"/>
    <x v="1"/>
    <x v="33"/>
    <s v="1380064515"/>
    <s v="9490045298"/>
    <s v="2380096826"/>
    <s v="8380157735"/>
    <s v="0001075994"/>
    <x v="1"/>
    <s v="000000100000015723"/>
    <x v="2"/>
    <n v="200"/>
    <n v="10"/>
    <n v="18300"/>
    <n v="14000"/>
    <n v="3646000"/>
    <n v="3660000"/>
    <s v="CE 347 IA"/>
    <s v="NGAGOP PHILBERT"/>
    <s v=""/>
    <s v=""/>
    <x v="0"/>
    <x v="0"/>
    <x v="0"/>
    <x v="5"/>
    <x v="1"/>
    <x v="1"/>
  </r>
  <r>
    <x v="11"/>
    <x v="1"/>
    <x v="33"/>
    <s v="1380064515"/>
    <s v="9490045300"/>
    <s v="2380096826"/>
    <s v="8380157736"/>
    <s v="0001075994"/>
    <x v="1"/>
    <s v="000000100000015723"/>
    <x v="2"/>
    <n v="100"/>
    <n v="5"/>
    <n v="18300"/>
    <n v="7000"/>
    <n v="1823000"/>
    <n v="1830000"/>
    <s v=""/>
    <s v=""/>
    <s v=""/>
    <s v=""/>
    <x v="0"/>
    <x v="0"/>
    <x v="0"/>
    <x v="5"/>
    <x v="1"/>
    <x v="1"/>
  </r>
  <r>
    <x v="11"/>
    <x v="1"/>
    <x v="33"/>
    <s v="1380064503"/>
    <s v="9490045297"/>
    <s v="2380096809"/>
    <s v="8380157743"/>
    <s v="0001056089"/>
    <x v="27"/>
    <s v="000000100000015723"/>
    <x v="2"/>
    <n v="100"/>
    <n v="5"/>
    <n v="18300"/>
    <n v="0"/>
    <n v="1830000"/>
    <n v="1830000"/>
    <s v="CE 347 IA"/>
    <s v="NGAGOP PHILBERT"/>
    <s v=""/>
    <s v=""/>
    <x v="0"/>
    <x v="0"/>
    <x v="0"/>
    <x v="5"/>
    <x v="1"/>
    <x v="1"/>
  </r>
  <r>
    <x v="11"/>
    <x v="1"/>
    <x v="33"/>
    <s v="1380064516"/>
    <s v="9490045299"/>
    <s v="2380096827"/>
    <s v="8380157748"/>
    <s v="0001047470"/>
    <x v="8"/>
    <s v="000000100000015723"/>
    <x v="2"/>
    <n v="150"/>
    <n v="7.5"/>
    <n v="18300"/>
    <n v="10500"/>
    <n v="2734500"/>
    <n v="2745000"/>
    <s v="CE 347 IA"/>
    <s v="NGAGOP PHILBERT"/>
    <s v=""/>
    <s v=""/>
    <x v="0"/>
    <x v="0"/>
    <x v="0"/>
    <x v="5"/>
    <x v="1"/>
    <x v="1"/>
  </r>
  <r>
    <x v="14"/>
    <x v="0"/>
    <x v="33"/>
    <s v="1380064527"/>
    <s v="9490045306"/>
    <s v="2380096845"/>
    <s v="8380157758"/>
    <s v="0001095733"/>
    <x v="23"/>
    <s v="000000100000015723"/>
    <x v="2"/>
    <n v="300"/>
    <n v="15"/>
    <n v="18300"/>
    <n v="21000"/>
    <n v="5469000"/>
    <n v="5490000"/>
    <s v="OU 998 AX"/>
    <s v="TATSINKOU KANKEU"/>
    <s v=""/>
    <s v="1095733"/>
    <x v="0"/>
    <x v="0"/>
    <x v="0"/>
    <x v="5"/>
    <x v="1"/>
    <x v="1"/>
  </r>
  <r>
    <x v="12"/>
    <x v="4"/>
    <x v="33"/>
    <s v="1380064531"/>
    <s v="9490045303"/>
    <s v="2380096849"/>
    <s v="8380157762"/>
    <s v="0001095709"/>
    <x v="28"/>
    <s v="000000100000015723"/>
    <x v="2"/>
    <n v="350"/>
    <n v="17.5"/>
    <n v="18300"/>
    <n v="24500"/>
    <n v="6380500"/>
    <n v="6405000"/>
    <s v="LT 630 KY"/>
    <s v="NDIFOR NAPOLEON"/>
    <s v=""/>
    <s v="sales to mbong chia"/>
    <x v="0"/>
    <x v="0"/>
    <x v="0"/>
    <x v="5"/>
    <x v="1"/>
    <x v="1"/>
  </r>
  <r>
    <x v="14"/>
    <x v="0"/>
    <x v="33"/>
    <s v="1380064529"/>
    <s v="9490045296"/>
    <s v="2380096847"/>
    <s v="8380157763"/>
    <s v="0001026455"/>
    <x v="34"/>
    <s v="000000100000015737"/>
    <x v="0"/>
    <n v="700"/>
    <n v="28"/>
    <n v="1800"/>
    <n v="24706"/>
    <n v="1235294"/>
    <n v="1260000"/>
    <s v="LTTR 196 AO"/>
    <s v="TALA MATHIEU"/>
    <s v=""/>
    <s v="1400000114"/>
    <x v="0"/>
    <x v="0"/>
    <x v="0"/>
    <x v="5"/>
    <x v="1"/>
    <x v="1"/>
  </r>
  <r>
    <x v="12"/>
    <x v="4"/>
    <x v="33"/>
    <s v="1380064532"/>
    <s v="9490045295"/>
    <s v="2380096850"/>
    <s v="8380157768"/>
    <s v="0001037061"/>
    <x v="5"/>
    <s v="000000100000015737"/>
    <x v="0"/>
    <n v="375"/>
    <n v="15"/>
    <n v="1800"/>
    <n v="13235"/>
    <n v="661765"/>
    <n v="675000"/>
    <s v="NW 140 BF"/>
    <s v="LEUMENI KAMDE"/>
    <s v=""/>
    <s v="1400013856/1400013844"/>
    <x v="0"/>
    <x v="0"/>
    <x v="0"/>
    <x v="5"/>
    <x v="1"/>
    <x v="1"/>
  </r>
  <r>
    <x v="12"/>
    <x v="4"/>
    <x v="33"/>
    <s v="1380064533"/>
    <s v="9490045304"/>
    <s v="2380096851"/>
    <s v="8380157771"/>
    <s v="0001050151"/>
    <x v="18"/>
    <s v="000000100000015723"/>
    <x v="2"/>
    <n v="400"/>
    <n v="20"/>
    <n v="17000"/>
    <n v="0"/>
    <n v="6800000"/>
    <n v="6800000"/>
    <s v="LT 434 JM"/>
    <s v="WABIA FESIMUH ERNEST"/>
    <s v=""/>
    <s v="SALES TO PEUJEU"/>
    <x v="0"/>
    <x v="0"/>
    <x v="0"/>
    <x v="5"/>
    <x v="1"/>
    <x v="1"/>
  </r>
  <r>
    <x v="12"/>
    <x v="4"/>
    <x v="33"/>
    <s v="1380064535"/>
    <s v="9490045302"/>
    <s v="2380096854"/>
    <s v="8380157774"/>
    <s v="0001037061"/>
    <x v="5"/>
    <s v="000000100000015723"/>
    <x v="2"/>
    <n v="100"/>
    <n v="5"/>
    <n v="18300"/>
    <n v="0"/>
    <n v="1830000"/>
    <n v="1830000"/>
    <s v="LT 899 LC"/>
    <s v="KEMBOU SEVERIN"/>
    <s v=""/>
    <s v="SALES TO YIMAFOUO"/>
    <x v="0"/>
    <x v="0"/>
    <x v="0"/>
    <x v="5"/>
    <x v="1"/>
    <x v="1"/>
  </r>
  <r>
    <x v="14"/>
    <x v="0"/>
    <x v="33"/>
    <s v="1380064527"/>
    <s v="9490045306"/>
    <s v="2380096845"/>
    <s v="8380157828"/>
    <s v="0001095733"/>
    <x v="23"/>
    <s v="000000100000015723"/>
    <x v="2"/>
    <n v="220"/>
    <n v="11"/>
    <n v="18300"/>
    <n v="15400"/>
    <n v="4010600"/>
    <n v="4026000"/>
    <s v="OU 823 AT"/>
    <s v="ISSA YAYA"/>
    <s v=""/>
    <s v="1095733"/>
    <x v="0"/>
    <x v="0"/>
    <x v="0"/>
    <x v="5"/>
    <x v="1"/>
    <x v="1"/>
  </r>
  <r>
    <x v="11"/>
    <x v="1"/>
    <x v="34"/>
    <s v="1380064407"/>
    <s v="9490045317"/>
    <s v="2380096576"/>
    <s v="8380157455"/>
    <s v="0001099132"/>
    <x v="22"/>
    <s v="000000100000015737"/>
    <x v="0"/>
    <n v="575"/>
    <n v="23"/>
    <n v="1800"/>
    <n v="20294"/>
    <n v="1014706"/>
    <n v="1035000"/>
    <s v="LT 617 JI"/>
    <s v="SONWA ROSTANT"/>
    <s v=""/>
    <s v="1400013821"/>
    <x v="0"/>
    <x v="0"/>
    <x v="0"/>
    <x v="6"/>
    <x v="1"/>
    <x v="1"/>
  </r>
  <r>
    <x v="11"/>
    <x v="1"/>
    <x v="34"/>
    <s v="1380064449"/>
    <s v="9490045320"/>
    <s v="2380096688"/>
    <s v="8380157525"/>
    <s v="0001099132"/>
    <x v="22"/>
    <s v="000000100000015721"/>
    <x v="3"/>
    <n v="120"/>
    <n v="6"/>
    <n v="17000"/>
    <n v="8400"/>
    <n v="2031600"/>
    <n v="2040000"/>
    <s v="LT 103 KN"/>
    <s v="TADONVOKENG MARTIN"/>
    <s v=""/>
    <s v="SALES TO KEMGNE"/>
    <x v="0"/>
    <x v="1"/>
    <x v="0"/>
    <x v="6"/>
    <x v="1"/>
    <x v="1"/>
  </r>
  <r>
    <x v="11"/>
    <x v="1"/>
    <x v="34"/>
    <s v="1380064449"/>
    <s v="9490045320"/>
    <s v="2380096688"/>
    <s v="8380157525"/>
    <s v="0001099132"/>
    <x v="22"/>
    <s v="000000100000016952"/>
    <x v="4"/>
    <n v="100"/>
    <n v="2.5"/>
    <n v="8500"/>
    <n v="3500"/>
    <n v="846500"/>
    <n v="850000"/>
    <s v="LT 103 KN"/>
    <s v="TADONVOKENG MARTIN"/>
    <s v=""/>
    <s v="SALES TO KEMGNE"/>
    <x v="0"/>
    <x v="1"/>
    <x v="0"/>
    <x v="6"/>
    <x v="1"/>
    <x v="1"/>
  </r>
  <r>
    <x v="11"/>
    <x v="1"/>
    <x v="34"/>
    <s v="1380064449"/>
    <s v="9490045320"/>
    <s v="2380096688"/>
    <s v="8380157525"/>
    <s v="0001099132"/>
    <x v="22"/>
    <s v="000000100000016408"/>
    <x v="5"/>
    <n v="300"/>
    <n v="1.5"/>
    <n v="1650"/>
    <n v="2100"/>
    <n v="492900"/>
    <n v="495000"/>
    <s v="LT 103 KN"/>
    <s v="TADONVOKENG MARTIN"/>
    <s v=""/>
    <s v="SALES TO KEMGNE"/>
    <x v="0"/>
    <x v="1"/>
    <x v="0"/>
    <x v="6"/>
    <x v="1"/>
    <x v="1"/>
  </r>
  <r>
    <x v="13"/>
    <x v="6"/>
    <x v="34"/>
    <s v="1380064345"/>
    <s v="9490045330"/>
    <s v="2380096476"/>
    <s v="8380157571"/>
    <s v="0001048185"/>
    <x v="24"/>
    <s v="000000100000015721"/>
    <x v="3"/>
    <n v="620"/>
    <n v="31"/>
    <n v="17000"/>
    <n v="43400"/>
    <n v="10496600"/>
    <n v="10540000"/>
    <s v="LTTR 242 AJ"/>
    <s v="MR TEMATEU DONFACK MAXIM"/>
    <s v=""/>
    <s v="1048185"/>
    <x v="0"/>
    <x v="1"/>
    <x v="0"/>
    <x v="6"/>
    <x v="1"/>
    <x v="1"/>
  </r>
  <r>
    <x v="13"/>
    <x v="6"/>
    <x v="34"/>
    <s v="1380064345"/>
    <s v="9490045326"/>
    <s v="2380096476"/>
    <s v="8380157572"/>
    <s v="0001048185"/>
    <x v="24"/>
    <s v="000000100000015721"/>
    <x v="3"/>
    <n v="660"/>
    <n v="33"/>
    <n v="17000"/>
    <n v="46200"/>
    <n v="11173800"/>
    <n v="11220000"/>
    <s v="LTTR 694 AV"/>
    <s v="CHU KANGA"/>
    <s v=""/>
    <s v="1048185"/>
    <x v="0"/>
    <x v="1"/>
    <x v="0"/>
    <x v="6"/>
    <x v="1"/>
    <x v="1"/>
  </r>
  <r>
    <x v="13"/>
    <x v="6"/>
    <x v="34"/>
    <s v="1380064345"/>
    <s v="9490045310"/>
    <s v="2380096476"/>
    <s v="8380157577"/>
    <s v="0001048185"/>
    <x v="24"/>
    <s v="000000100000016408"/>
    <x v="5"/>
    <n v="6800"/>
    <n v="34"/>
    <n v="1725"/>
    <n v="47600"/>
    <n v="11682400"/>
    <n v="11730000"/>
    <s v="CETR 196 AE"/>
    <s v="MR NONO CYRILLE"/>
    <s v=""/>
    <s v="1048185"/>
    <x v="0"/>
    <x v="1"/>
    <x v="0"/>
    <x v="6"/>
    <x v="1"/>
    <x v="1"/>
  </r>
  <r>
    <x v="14"/>
    <x v="0"/>
    <x v="34"/>
    <s v="1380064478"/>
    <s v="9490045313"/>
    <s v="2380096740"/>
    <s v="8380157628"/>
    <s v="0001095733"/>
    <x v="23"/>
    <s v="000000100000015737"/>
    <x v="0"/>
    <n v="425"/>
    <n v="17"/>
    <n v="1800"/>
    <n v="15000"/>
    <n v="750000"/>
    <n v="765000"/>
    <s v="CE 727 KT"/>
    <s v="TCHOTCHOUA MAURICE"/>
    <s v=""/>
    <s v="1400013800"/>
    <x v="0"/>
    <x v="0"/>
    <x v="0"/>
    <x v="6"/>
    <x v="1"/>
    <x v="1"/>
  </r>
  <r>
    <x v="11"/>
    <x v="1"/>
    <x v="34"/>
    <s v="1380064490"/>
    <s v="9490045316"/>
    <s v="2380096756"/>
    <s v="8380157649"/>
    <s v="0001064509"/>
    <x v="32"/>
    <s v="000000100000016408"/>
    <x v="5"/>
    <n v="1000"/>
    <n v="5"/>
    <n v="1900"/>
    <n v="7000"/>
    <n v="1893000"/>
    <n v="1900000"/>
    <s v="LT 201 IK"/>
    <s v="DJOUMANI JEAN PAUL"/>
    <s v=""/>
    <s v="SALES TO NGAHA"/>
    <x v="0"/>
    <x v="1"/>
    <x v="0"/>
    <x v="6"/>
    <x v="1"/>
    <x v="1"/>
  </r>
  <r>
    <x v="11"/>
    <x v="1"/>
    <x v="34"/>
    <s v="1380064490"/>
    <s v="9490045316"/>
    <s v="2380096756"/>
    <s v="8380157649"/>
    <s v="0001064509"/>
    <x v="32"/>
    <s v="000000100000016952"/>
    <x v="4"/>
    <n v="100"/>
    <n v="2.5"/>
    <n v="9250"/>
    <n v="3500"/>
    <n v="921500"/>
    <n v="925000"/>
    <s v="LT 201 IK"/>
    <s v="DJOUMANI JEAN PAUL"/>
    <s v=""/>
    <s v="SALES TO NGAHA"/>
    <x v="0"/>
    <x v="1"/>
    <x v="0"/>
    <x v="6"/>
    <x v="1"/>
    <x v="1"/>
  </r>
  <r>
    <x v="11"/>
    <x v="1"/>
    <x v="34"/>
    <s v="1380064490"/>
    <s v="9490045316"/>
    <s v="2380096756"/>
    <s v="8380157649"/>
    <s v="0001064509"/>
    <x v="32"/>
    <s v="000000100000015721"/>
    <x v="3"/>
    <n v="100"/>
    <n v="5"/>
    <n v="18500"/>
    <n v="7000"/>
    <n v="1843000"/>
    <n v="1850000"/>
    <s v="LT 201 IK"/>
    <s v="DJOUMANI JEAN PAUL"/>
    <s v=""/>
    <s v="SALES TO NGAHA"/>
    <x v="0"/>
    <x v="1"/>
    <x v="0"/>
    <x v="6"/>
    <x v="1"/>
    <x v="1"/>
  </r>
  <r>
    <x v="10"/>
    <x v="3"/>
    <x v="34"/>
    <s v="1380064408"/>
    <s v="9490045338"/>
    <s v="2380096577"/>
    <s v="8380157656"/>
    <s v="0001030595"/>
    <x v="99"/>
    <s v="000000100000015737"/>
    <x v="0"/>
    <n v="150"/>
    <n v="6"/>
    <n v="1600"/>
    <n v="4706"/>
    <n v="235294"/>
    <n v="240000"/>
    <s v="NW 140 BF"/>
    <s v="MR LEUMENI KAMDE PAUL"/>
    <s v=""/>
    <s v="1400013656"/>
    <x v="0"/>
    <x v="0"/>
    <x v="0"/>
    <x v="6"/>
    <x v="1"/>
    <x v="1"/>
  </r>
  <r>
    <x v="9"/>
    <x v="2"/>
    <x v="34"/>
    <s v="1380064518"/>
    <s v="9490045307"/>
    <s v="2380096832"/>
    <s v="8380157750"/>
    <s v="0001062482"/>
    <x v="14"/>
    <s v="000000100000015723"/>
    <x v="2"/>
    <n v="640"/>
    <n v="32"/>
    <n v="18000"/>
    <n v="44800"/>
    <n v="11475200"/>
    <n v="11520000"/>
    <s v="LTTR 887 AJ"/>
    <s v="MOHAMADOU SAFIOU"/>
    <s v=""/>
    <s v=""/>
    <x v="0"/>
    <x v="0"/>
    <x v="0"/>
    <x v="6"/>
    <x v="1"/>
    <x v="1"/>
  </r>
  <r>
    <x v="10"/>
    <x v="3"/>
    <x v="34"/>
    <s v="1380064526"/>
    <s v="9490045309"/>
    <s v="2380096844"/>
    <s v="8380157760"/>
    <s v="0001026465"/>
    <x v="39"/>
    <s v="000000100000015723"/>
    <x v="2"/>
    <n v="600"/>
    <n v="30"/>
    <n v="18700"/>
    <n v="42000"/>
    <n v="11178000"/>
    <n v="11220000"/>
    <s v="LTTR 074 AQ"/>
    <s v="CHUBIP FABRICE"/>
    <s v=""/>
    <s v=""/>
    <x v="0"/>
    <x v="0"/>
    <x v="0"/>
    <x v="6"/>
    <x v="1"/>
    <x v="1"/>
  </r>
  <r>
    <x v="11"/>
    <x v="1"/>
    <x v="34"/>
    <s v="1380064509"/>
    <s v="9490045319"/>
    <s v="2380096816"/>
    <s v="8380157764"/>
    <s v="0001085226"/>
    <x v="11"/>
    <s v="000000100000015723"/>
    <x v="2"/>
    <n v="100"/>
    <n v="5"/>
    <n v="18300"/>
    <n v="0"/>
    <n v="1830000"/>
    <n v="1830000"/>
    <s v="LT 103 KN"/>
    <s v="TADONVOKENG MARTIN"/>
    <s v=""/>
    <s v=""/>
    <x v="0"/>
    <x v="0"/>
    <x v="0"/>
    <x v="6"/>
    <x v="1"/>
    <x v="1"/>
  </r>
  <r>
    <x v="11"/>
    <x v="1"/>
    <x v="34"/>
    <s v="1380064516"/>
    <s v="9490045323"/>
    <s v="2380096827"/>
    <s v="8380157789"/>
    <s v="0001047470"/>
    <x v="8"/>
    <s v="000000100000015721"/>
    <x v="3"/>
    <n v="60"/>
    <n v="3"/>
    <n v="18500"/>
    <n v="4200"/>
    <n v="1105800"/>
    <n v="1110000"/>
    <s v="LT 201 IK"/>
    <s v="MR DJOUMANI JEAN PAUL"/>
    <s v=""/>
    <s v=""/>
    <x v="0"/>
    <x v="1"/>
    <x v="0"/>
    <x v="6"/>
    <x v="1"/>
    <x v="1"/>
  </r>
  <r>
    <x v="11"/>
    <x v="1"/>
    <x v="34"/>
    <s v="1380064516"/>
    <s v="9490045323"/>
    <s v="2380096827"/>
    <s v="8380157789"/>
    <s v="0001047470"/>
    <x v="8"/>
    <s v="000000100000016952"/>
    <x v="4"/>
    <n v="80"/>
    <n v="2"/>
    <n v="9250"/>
    <n v="2800"/>
    <n v="737200"/>
    <n v="740000"/>
    <s v="LT 201 IK"/>
    <s v="MR DJOUMANI JEAN PAUL"/>
    <s v=""/>
    <s v=""/>
    <x v="0"/>
    <x v="1"/>
    <x v="0"/>
    <x v="6"/>
    <x v="1"/>
    <x v="1"/>
  </r>
  <r>
    <x v="10"/>
    <x v="3"/>
    <x v="34"/>
    <s v="1380064542"/>
    <s v="9490045324"/>
    <s v="2380096863"/>
    <s v="8380157823"/>
    <s v="0001048258"/>
    <x v="92"/>
    <s v="000000100000015737"/>
    <x v="0"/>
    <n v="133"/>
    <n v="5.32"/>
    <n v="1800"/>
    <n v="4694"/>
    <n v="234706"/>
    <n v="239400"/>
    <s v="LT 605 FO"/>
    <s v="MR ARREY CHARLES EGBE"/>
    <s v=""/>
    <s v="1400013533"/>
    <x v="0"/>
    <x v="0"/>
    <x v="0"/>
    <x v="6"/>
    <x v="1"/>
    <x v="1"/>
  </r>
  <r>
    <x v="14"/>
    <x v="0"/>
    <x v="34"/>
    <s v="1380064527"/>
    <s v="9490045311"/>
    <s v="2380096845"/>
    <s v="8380157833"/>
    <s v="0001095733"/>
    <x v="23"/>
    <s v="000000100000015723"/>
    <x v="2"/>
    <n v="100"/>
    <n v="5"/>
    <n v="18300"/>
    <n v="7000"/>
    <n v="1823000"/>
    <n v="1830000"/>
    <s v="OU 998 AX"/>
    <s v="TATSINKOU KANKEU"/>
    <s v=""/>
    <s v="1095733"/>
    <x v="0"/>
    <x v="0"/>
    <x v="0"/>
    <x v="6"/>
    <x v="1"/>
    <x v="1"/>
  </r>
  <r>
    <x v="13"/>
    <x v="5"/>
    <x v="34"/>
    <s v="1380064547"/>
    <s v="9490045329"/>
    <s v="2380096868"/>
    <s v="8380157836"/>
    <s v="0001064215"/>
    <x v="13"/>
    <s v="000000100000016952"/>
    <x v="4"/>
    <n v="1280"/>
    <n v="32"/>
    <n v="8875"/>
    <n v="44800"/>
    <n v="11315200"/>
    <n v="11360000"/>
    <s v="NOTR 742 AA"/>
    <s v="MR MAMADOU AOUAL"/>
    <s v=""/>
    <s v=""/>
    <x v="0"/>
    <x v="1"/>
    <x v="0"/>
    <x v="6"/>
    <x v="1"/>
    <x v="1"/>
  </r>
  <r>
    <x v="14"/>
    <x v="0"/>
    <x v="34"/>
    <s v="1380064550"/>
    <s v="9490045308"/>
    <s v="2380096871"/>
    <s v="8380157840"/>
    <s v="0001026455"/>
    <x v="34"/>
    <s v="000000100000015723"/>
    <x v="2"/>
    <n v="580"/>
    <n v="29"/>
    <n v="18300"/>
    <n v="40600"/>
    <n v="10573400"/>
    <n v="10614000"/>
    <s v="LTTR 399 AM"/>
    <s v="CHEDJOU TAKOUKAM"/>
    <s v=""/>
    <s v=""/>
    <x v="0"/>
    <x v="0"/>
    <x v="0"/>
    <x v="6"/>
    <x v="1"/>
    <x v="1"/>
  </r>
  <r>
    <x v="11"/>
    <x v="1"/>
    <x v="34"/>
    <s v="1380064549"/>
    <s v="9490045312"/>
    <s v="2380096870"/>
    <s v="8380157857"/>
    <s v="0001075994"/>
    <x v="1"/>
    <s v="000000100000015723"/>
    <x v="2"/>
    <n v="120"/>
    <n v="6"/>
    <n v="18300"/>
    <n v="8400"/>
    <n v="2187600"/>
    <n v="2196000"/>
    <s v="CH 93 64 74"/>
    <s v="TCHEUTCHOUA"/>
    <s v=""/>
    <s v=""/>
    <x v="0"/>
    <x v="0"/>
    <x v="0"/>
    <x v="6"/>
    <x v="1"/>
    <x v="1"/>
  </r>
  <r>
    <x v="10"/>
    <x v="3"/>
    <x v="34"/>
    <s v="1380064541"/>
    <s v="9490045314"/>
    <s v="2380096862"/>
    <s v="8380157869"/>
    <s v="0001068766"/>
    <x v="100"/>
    <s v="000000100000015737"/>
    <x v="0"/>
    <n v="150"/>
    <n v="6"/>
    <n v="2000"/>
    <n v="5882"/>
    <n v="294118"/>
    <n v="300000"/>
    <s v="SW 6127F"/>
    <s v="WAFO HUBERT"/>
    <s v=""/>
    <s v="1400000125"/>
    <x v="0"/>
    <x v="0"/>
    <x v="0"/>
    <x v="6"/>
    <x v="1"/>
    <x v="1"/>
  </r>
  <r>
    <x v="10"/>
    <x v="3"/>
    <x v="34"/>
    <s v="1380064543"/>
    <s v="9490045325"/>
    <s v="2380096864"/>
    <s v="8380157872"/>
    <s v="0001099242"/>
    <x v="67"/>
    <s v="000000100000015737"/>
    <x v="0"/>
    <n v="133"/>
    <n v="5.32"/>
    <n v="1800"/>
    <n v="4694"/>
    <n v="234706"/>
    <n v="239400"/>
    <s v="LT 605 FO"/>
    <s v="MR ARREY CHARLES EGBE"/>
    <s v=""/>
    <s v="1400013529"/>
    <x v="0"/>
    <x v="0"/>
    <x v="0"/>
    <x v="6"/>
    <x v="1"/>
    <x v="1"/>
  </r>
  <r>
    <x v="10"/>
    <x v="3"/>
    <x v="34"/>
    <s v="1380064545"/>
    <s v="9490045322"/>
    <s v="2380096866"/>
    <s v="8380157873"/>
    <s v="0001047731"/>
    <x v="79"/>
    <s v="000000100000015737"/>
    <x v="0"/>
    <n v="150"/>
    <n v="6"/>
    <n v="1800"/>
    <n v="5294"/>
    <n v="264706"/>
    <n v="270000"/>
    <s v="SW 6127 F"/>
    <s v="MR WAFO HUBERT"/>
    <s v=""/>
    <s v="1400000126"/>
    <x v="0"/>
    <x v="0"/>
    <x v="0"/>
    <x v="6"/>
    <x v="1"/>
    <x v="1"/>
  </r>
  <r>
    <x v="13"/>
    <x v="6"/>
    <x v="34"/>
    <s v="1380064576"/>
    <s v="9490045328"/>
    <s v="2380096908"/>
    <s v="8380157874"/>
    <s v="0001062965"/>
    <x v="43"/>
    <s v="000000100000015737"/>
    <x v="0"/>
    <n v="250"/>
    <n v="10"/>
    <n v="1800"/>
    <n v="8824"/>
    <n v="441176"/>
    <n v="450000"/>
    <s v="LT 182 JG"/>
    <s v="MR IBRAHIM UMARU"/>
    <s v=""/>
    <s v="1400000146"/>
    <x v="0"/>
    <x v="0"/>
    <x v="0"/>
    <x v="6"/>
    <x v="1"/>
    <x v="1"/>
  </r>
  <r>
    <x v="13"/>
    <x v="6"/>
    <x v="34"/>
    <s v="1380064576"/>
    <s v="9490045318"/>
    <s v="2380096908"/>
    <s v="8380157875"/>
    <s v="0001062965"/>
    <x v="43"/>
    <s v="000000100000015737"/>
    <x v="0"/>
    <n v="250"/>
    <n v="10"/>
    <n v="1800"/>
    <n v="8824"/>
    <n v="441176"/>
    <n v="450000"/>
    <s v="CH 828530"/>
    <s v="IBRAHIM UMARU"/>
    <s v=""/>
    <s v="1400000146"/>
    <x v="0"/>
    <x v="0"/>
    <x v="0"/>
    <x v="6"/>
    <x v="1"/>
    <x v="1"/>
  </r>
  <r>
    <x v="14"/>
    <x v="0"/>
    <x v="34"/>
    <s v="1380064577"/>
    <s v="9490045315"/>
    <s v="2380096909"/>
    <s v="8380157876"/>
    <s v="0001095733"/>
    <x v="23"/>
    <s v="000000100000015737"/>
    <x v="0"/>
    <n v="150"/>
    <n v="6"/>
    <n v="1800"/>
    <n v="5294"/>
    <n v="264706"/>
    <n v="270000"/>
    <s v="CE 727 KT"/>
    <s v="TCHOTCHOUA MAURICE"/>
    <s v=""/>
    <s v="1400000150"/>
    <x v="0"/>
    <x v="0"/>
    <x v="0"/>
    <x v="6"/>
    <x v="1"/>
    <x v="1"/>
  </r>
  <r>
    <x v="11"/>
    <x v="1"/>
    <x v="34"/>
    <s v="1380064565"/>
    <s v="9490045321"/>
    <s v="2380096893"/>
    <s v="8380157877"/>
    <s v="0001047470"/>
    <x v="8"/>
    <s v="000000100000015737"/>
    <x v="0"/>
    <n v="225"/>
    <n v="9"/>
    <n v="1800"/>
    <n v="7941"/>
    <n v="397059"/>
    <n v="405000"/>
    <s v="LT 645 JS"/>
    <s v="MBILEU MBOOUO EDOUARE"/>
    <s v=""/>
    <s v="1400000136"/>
    <x v="0"/>
    <x v="0"/>
    <x v="0"/>
    <x v="6"/>
    <x v="1"/>
    <x v="1"/>
  </r>
  <r>
    <x v="13"/>
    <x v="5"/>
    <x v="34"/>
    <s v="1380064507"/>
    <s v="9490045327"/>
    <s v="2380096814"/>
    <s v="8380157887"/>
    <s v="0001064215"/>
    <x v="13"/>
    <s v="000000100000015721"/>
    <x v="3"/>
    <n v="400"/>
    <n v="20"/>
    <n v="17750"/>
    <n v="28000"/>
    <n v="7072000"/>
    <n v="7100000"/>
    <s v="CE 347 IA"/>
    <s v="NGAGOP PHILBERT"/>
    <s v=""/>
    <s v=""/>
    <x v="0"/>
    <x v="1"/>
    <x v="0"/>
    <x v="6"/>
    <x v="1"/>
    <x v="1"/>
  </r>
  <r>
    <x v="13"/>
    <x v="5"/>
    <x v="35"/>
    <s v="1380064464"/>
    <s v="9490045348"/>
    <s v="2380096708"/>
    <s v="8380157585"/>
    <s v="0001026481"/>
    <x v="15"/>
    <s v="000000100000015723"/>
    <x v="2"/>
    <n v="640"/>
    <n v="32"/>
    <n v="16250"/>
    <n v="44800"/>
    <n v="10355200"/>
    <n v="10400000"/>
    <s v="ADTR 111 AC"/>
    <s v="ABDEL MADJID"/>
    <s v=""/>
    <s v="SALES TO EHMAT"/>
    <x v="0"/>
    <x v="0"/>
    <x v="0"/>
    <x v="7"/>
    <x v="1"/>
    <x v="1"/>
  </r>
  <r>
    <x v="12"/>
    <x v="4"/>
    <x v="35"/>
    <s v="1380064494"/>
    <s v="9490045424"/>
    <s v="2380096765"/>
    <s v="8380157651"/>
    <s v="0001037061"/>
    <x v="5"/>
    <s v="000000100000015721"/>
    <x v="3"/>
    <n v="200"/>
    <n v="10"/>
    <n v="17000"/>
    <n v="0"/>
    <n v="3400000"/>
    <n v="3400000"/>
    <s v="LT 359 IU"/>
    <s v="ONANA EMMANUEL KUNA"/>
    <s v=""/>
    <s v="SALES TO YIMAFOUO"/>
    <x v="0"/>
    <x v="1"/>
    <x v="0"/>
    <x v="7"/>
    <x v="1"/>
    <x v="1"/>
  </r>
  <r>
    <x v="12"/>
    <x v="4"/>
    <x v="35"/>
    <s v="1380064494"/>
    <s v="9490045424"/>
    <s v="2380096765"/>
    <s v="8380157651"/>
    <s v="0001037061"/>
    <x v="5"/>
    <s v="000000100000016952"/>
    <x v="4"/>
    <n v="600"/>
    <n v="15"/>
    <n v="8500"/>
    <n v="0"/>
    <n v="5100000"/>
    <n v="5100000"/>
    <s v="LT 359 IU"/>
    <s v="ONANA EMMANUEL KUNA"/>
    <s v=""/>
    <s v="SALES TO YIMAFOUO"/>
    <x v="0"/>
    <x v="1"/>
    <x v="0"/>
    <x v="7"/>
    <x v="1"/>
    <x v="1"/>
  </r>
  <r>
    <x v="13"/>
    <x v="5"/>
    <x v="35"/>
    <s v="1380064507"/>
    <s v="9490045331"/>
    <s v="2380096814"/>
    <s v="8380157693"/>
    <s v="0001064215"/>
    <x v="13"/>
    <s v="000000100000016408"/>
    <x v="5"/>
    <n v="5000"/>
    <n v="25"/>
    <n v="1850"/>
    <n v="35000"/>
    <n v="9215000"/>
    <n v="9250000"/>
    <s v="LTTR 885 AJ"/>
    <s v="MR BLAISE CHIA KWANGA"/>
    <s v=""/>
    <s v=""/>
    <x v="0"/>
    <x v="1"/>
    <x v="0"/>
    <x v="7"/>
    <x v="1"/>
    <x v="1"/>
  </r>
  <r>
    <x v="13"/>
    <x v="5"/>
    <x v="35"/>
    <s v="1380064507"/>
    <s v="9490045331"/>
    <s v="2380096814"/>
    <s v="8380157693"/>
    <s v="0001064215"/>
    <x v="13"/>
    <s v="000000100000015721"/>
    <x v="3"/>
    <n v="100"/>
    <n v="5"/>
    <n v="17750"/>
    <n v="7000"/>
    <n v="1768000"/>
    <n v="1775000"/>
    <s v="LTTR 885 AJ"/>
    <s v="MR BLAISE CHIA KWANGA"/>
    <s v=""/>
    <s v=""/>
    <x v="0"/>
    <x v="1"/>
    <x v="0"/>
    <x v="7"/>
    <x v="1"/>
    <x v="1"/>
  </r>
  <r>
    <x v="14"/>
    <x v="0"/>
    <x v="35"/>
    <s v="1380064544"/>
    <s v="9490045335"/>
    <s v="2380096865"/>
    <s v="8380157843"/>
    <s v="0001050682"/>
    <x v="17"/>
    <s v="000000100000016952"/>
    <x v="4"/>
    <n v="120"/>
    <n v="3"/>
    <n v="9250"/>
    <n v="0"/>
    <n v="1110000"/>
    <n v="1110000"/>
    <s v="CH 297566"/>
    <s v="NGOUFO MATINIEN"/>
    <s v=""/>
    <s v="1050682"/>
    <x v="0"/>
    <x v="1"/>
    <x v="0"/>
    <x v="7"/>
    <x v="1"/>
    <x v="1"/>
  </r>
  <r>
    <x v="14"/>
    <x v="0"/>
    <x v="35"/>
    <s v="1380064544"/>
    <s v="9490045335"/>
    <s v="2380096865"/>
    <s v="8380157843"/>
    <s v="0001050682"/>
    <x v="17"/>
    <s v="000000100000015723"/>
    <x v="2"/>
    <n v="400"/>
    <n v="20"/>
    <n v="18500"/>
    <n v="0"/>
    <n v="7400000"/>
    <n v="7400000"/>
    <s v="CH 297566"/>
    <s v="NGOUFO MATINIEN"/>
    <s v=""/>
    <s v="1050682"/>
    <x v="0"/>
    <x v="0"/>
    <x v="0"/>
    <x v="7"/>
    <x v="1"/>
    <x v="1"/>
  </r>
  <r>
    <x v="14"/>
    <x v="0"/>
    <x v="35"/>
    <s v="1380064527"/>
    <s v="9490045337"/>
    <s v="2380096845"/>
    <s v="8380157859"/>
    <s v="0001095733"/>
    <x v="23"/>
    <s v="000000100000015723"/>
    <x v="2"/>
    <n v="220"/>
    <n v="11"/>
    <n v="18300"/>
    <n v="15400"/>
    <n v="4010600"/>
    <n v="4026000"/>
    <s v="NW 691 BC"/>
    <s v="MR YONTA ROGER"/>
    <s v=""/>
    <s v="1095733"/>
    <x v="0"/>
    <x v="0"/>
    <x v="0"/>
    <x v="7"/>
    <x v="1"/>
    <x v="1"/>
  </r>
  <r>
    <x v="11"/>
    <x v="1"/>
    <x v="35"/>
    <s v="1380064575"/>
    <s v="9490045332"/>
    <s v="2380096907"/>
    <s v="8380157878"/>
    <s v="0001041827"/>
    <x v="46"/>
    <s v="000000100000015723"/>
    <x v="2"/>
    <n v="300"/>
    <n v="15"/>
    <n v="18300"/>
    <n v="21000"/>
    <n v="5469000"/>
    <n v="5490000"/>
    <s v="LT 605JS"/>
    <s v="MR FOTEU ZEFACK BERTRAND"/>
    <s v=""/>
    <s v="SALES TO STE EXCLUSIVE"/>
    <x v="0"/>
    <x v="0"/>
    <x v="0"/>
    <x v="7"/>
    <x v="1"/>
    <x v="1"/>
  </r>
  <r>
    <x v="12"/>
    <x v="4"/>
    <x v="35"/>
    <s v="1380064570"/>
    <s v="9490045333"/>
    <s v="2380096898"/>
    <s v="8380157880"/>
    <s v="0001095709"/>
    <x v="28"/>
    <s v="000000100000015723"/>
    <x v="2"/>
    <n v="350"/>
    <n v="17.5"/>
    <n v="18300"/>
    <n v="24500"/>
    <n v="6380500"/>
    <n v="6405000"/>
    <s v="LT 630 KY"/>
    <s v="NDIFOR NAPOLEON"/>
    <s v=""/>
    <s v="1095709"/>
    <x v="0"/>
    <x v="0"/>
    <x v="0"/>
    <x v="7"/>
    <x v="1"/>
    <x v="1"/>
  </r>
  <r>
    <x v="14"/>
    <x v="0"/>
    <x v="35"/>
    <s v="1380064571"/>
    <s v="9490045339"/>
    <s v="2380096899"/>
    <s v="8380157881"/>
    <s v="0001030024"/>
    <x v="51"/>
    <s v="000000100000015723"/>
    <x v="2"/>
    <n v="600"/>
    <n v="30"/>
    <n v="18900"/>
    <n v="0"/>
    <n v="11340000"/>
    <n v="11340000"/>
    <s v="LTTR 750 AD"/>
    <s v="MR MOUMI RAYA THOMAS"/>
    <s v=""/>
    <s v=""/>
    <x v="0"/>
    <x v="0"/>
    <x v="0"/>
    <x v="7"/>
    <x v="1"/>
    <x v="1"/>
  </r>
  <r>
    <x v="14"/>
    <x v="0"/>
    <x v="35"/>
    <s v="1380064527"/>
    <s v="9490045343"/>
    <s v="2380096845"/>
    <s v="8380157883"/>
    <s v="0001095733"/>
    <x v="23"/>
    <s v="000000100000015723"/>
    <x v="2"/>
    <n v="489"/>
    <n v="24.45"/>
    <n v="18300"/>
    <n v="34230"/>
    <n v="8914470"/>
    <n v="8948700"/>
    <s v="OU 084 BA"/>
    <s v="NEGUEU AUGUSTIN"/>
    <s v=""/>
    <s v="1095733"/>
    <x v="0"/>
    <x v="0"/>
    <x v="0"/>
    <x v="7"/>
    <x v="1"/>
    <x v="1"/>
  </r>
  <r>
    <x v="14"/>
    <x v="0"/>
    <x v="35"/>
    <s v="1380064546"/>
    <s v="9490045336"/>
    <s v="2380096867"/>
    <s v="8380157884"/>
    <s v="0001026501"/>
    <x v="10"/>
    <s v="000000100000015723"/>
    <x v="2"/>
    <n v="500"/>
    <n v="25"/>
    <n v="18200"/>
    <n v="35000"/>
    <n v="9065000"/>
    <n v="9100000"/>
    <s v="CH 21 01 30"/>
    <s v="MR ALIYOU ABDOU"/>
    <s v=""/>
    <s v=""/>
    <x v="0"/>
    <x v="0"/>
    <x v="0"/>
    <x v="7"/>
    <x v="1"/>
    <x v="1"/>
  </r>
  <r>
    <x v="11"/>
    <x v="1"/>
    <x v="35"/>
    <s v="1380064572"/>
    <s v="9490045334"/>
    <s v="2380096900"/>
    <s v="8380157885"/>
    <s v="0001047470"/>
    <x v="8"/>
    <s v="000000100000015723"/>
    <x v="2"/>
    <n v="250"/>
    <n v="12.5"/>
    <n v="18300"/>
    <n v="17500"/>
    <n v="4557500"/>
    <n v="4575000"/>
    <s v="LT 103 KN"/>
    <s v="TADONVOKENG MARTIN"/>
    <s v=""/>
    <s v=""/>
    <x v="0"/>
    <x v="0"/>
    <x v="0"/>
    <x v="7"/>
    <x v="1"/>
    <x v="1"/>
  </r>
  <r>
    <x v="10"/>
    <x v="3"/>
    <x v="35"/>
    <s v="1380064569"/>
    <s v="9490045349"/>
    <s v="2380096897"/>
    <s v="8380157886"/>
    <s v="0001034106"/>
    <x v="42"/>
    <s v="000000100000015723"/>
    <x v="2"/>
    <n v="600"/>
    <n v="30"/>
    <n v="18700"/>
    <n v="0"/>
    <n v="11220000"/>
    <n v="11220000"/>
    <s v="LTTR 690 AT"/>
    <s v="KOSSA SIM"/>
    <s v=""/>
    <s v=""/>
    <x v="0"/>
    <x v="0"/>
    <x v="0"/>
    <x v="7"/>
    <x v="1"/>
    <x v="1"/>
  </r>
  <r>
    <x v="13"/>
    <x v="5"/>
    <x v="35"/>
    <s v="1380064560"/>
    <s v="9490045359"/>
    <s v="2380096891"/>
    <s v="8380157890"/>
    <s v="0001064215"/>
    <x v="13"/>
    <s v="000000100000015723"/>
    <x v="2"/>
    <n v="400"/>
    <n v="20"/>
    <n v="18000"/>
    <n v="28000"/>
    <n v="7172000"/>
    <n v="7200000"/>
    <s v="LTTR 204 AS"/>
    <s v="MR ABBA YOUSSOUFA"/>
    <s v=""/>
    <s v=""/>
    <x v="0"/>
    <x v="0"/>
    <x v="0"/>
    <x v="7"/>
    <x v="1"/>
    <x v="1"/>
  </r>
  <r>
    <x v="13"/>
    <x v="5"/>
    <x v="35"/>
    <s v="1380064560"/>
    <s v="9490045359"/>
    <s v="2380096891"/>
    <s v="8380157890"/>
    <s v="0001064215"/>
    <x v="13"/>
    <s v="000000100000016952"/>
    <x v="4"/>
    <n v="200"/>
    <n v="5"/>
    <n v="9000"/>
    <n v="7000"/>
    <n v="1793000"/>
    <n v="1800000"/>
    <s v="LTTR 204 AS"/>
    <s v="MR ABBA YOUSSOUFA"/>
    <s v=""/>
    <s v=""/>
    <x v="0"/>
    <x v="1"/>
    <x v="0"/>
    <x v="7"/>
    <x v="1"/>
    <x v="1"/>
  </r>
  <r>
    <x v="13"/>
    <x v="5"/>
    <x v="35"/>
    <s v="1380064560"/>
    <s v="9490045359"/>
    <s v="2380096891"/>
    <s v="8380157890"/>
    <s v="0001064215"/>
    <x v="13"/>
    <s v="000000100000015721"/>
    <x v="3"/>
    <n v="80"/>
    <n v="4"/>
    <n v="18000"/>
    <n v="5600"/>
    <n v="1434400"/>
    <n v="1440000"/>
    <s v="LTTR 204 AS"/>
    <s v="MR ABBA YOUSSOUFA"/>
    <s v=""/>
    <s v=""/>
    <x v="0"/>
    <x v="1"/>
    <x v="0"/>
    <x v="7"/>
    <x v="1"/>
    <x v="1"/>
  </r>
  <r>
    <x v="13"/>
    <x v="5"/>
    <x v="35"/>
    <s v="1380064560"/>
    <s v="9490045359"/>
    <s v="2380096891"/>
    <s v="8380157890"/>
    <s v="0001064215"/>
    <x v="13"/>
    <s v="000000100000016408"/>
    <x v="5"/>
    <n v="600"/>
    <n v="3"/>
    <n v="1850"/>
    <n v="4200"/>
    <n v="1105800"/>
    <n v="1110000"/>
    <s v="LTTR 204 AS"/>
    <s v="MR ABBA YOUSSOUFA"/>
    <s v=""/>
    <s v=""/>
    <x v="0"/>
    <x v="1"/>
    <x v="0"/>
    <x v="7"/>
    <x v="1"/>
    <x v="1"/>
  </r>
  <r>
    <x v="9"/>
    <x v="2"/>
    <x v="35"/>
    <s v="1380064205"/>
    <s v="9490045350"/>
    <s v="2380096212"/>
    <s v="8380157898"/>
    <s v="0001062482"/>
    <x v="14"/>
    <s v="000000100000016408"/>
    <x v="5"/>
    <n v="2000"/>
    <n v="10"/>
    <n v="1850"/>
    <n v="14000"/>
    <n v="3686000"/>
    <n v="3700000"/>
    <s v="ADTR 776 AB"/>
    <s v="MR GADIMA SYLVESTRE"/>
    <s v=""/>
    <s v=""/>
    <x v="0"/>
    <x v="1"/>
    <x v="0"/>
    <x v="7"/>
    <x v="1"/>
    <x v="1"/>
  </r>
  <r>
    <x v="9"/>
    <x v="2"/>
    <x v="35"/>
    <s v="1380064205"/>
    <s v="9490045350"/>
    <s v="2380096212"/>
    <s v="8380157898"/>
    <s v="0001062482"/>
    <x v="14"/>
    <s v="000000100000016952"/>
    <x v="4"/>
    <n v="480"/>
    <n v="12"/>
    <n v="9000"/>
    <n v="16800"/>
    <n v="4303200"/>
    <n v="4320000"/>
    <s v="ADTR 776 AB"/>
    <s v="MR GADIMA SYLVESTRE"/>
    <s v=""/>
    <s v=""/>
    <x v="0"/>
    <x v="1"/>
    <x v="0"/>
    <x v="7"/>
    <x v="1"/>
    <x v="1"/>
  </r>
  <r>
    <x v="9"/>
    <x v="2"/>
    <x v="35"/>
    <s v="1380064205"/>
    <s v="9490045350"/>
    <s v="2380096212"/>
    <s v="8380157898"/>
    <s v="0001062482"/>
    <x v="14"/>
    <s v="000000100000015723"/>
    <x v="2"/>
    <n v="200"/>
    <n v="10"/>
    <n v="18000"/>
    <n v="14000"/>
    <n v="3586000"/>
    <n v="3600000"/>
    <s v="ADTR 776 AB"/>
    <s v="MR GADIMA SYLVESTRE"/>
    <s v=""/>
    <s v=""/>
    <x v="0"/>
    <x v="0"/>
    <x v="0"/>
    <x v="7"/>
    <x v="1"/>
    <x v="1"/>
  </r>
  <r>
    <x v="11"/>
    <x v="1"/>
    <x v="35"/>
    <s v="1380064548"/>
    <s v="9490045357"/>
    <s v="2380096869"/>
    <s v="8380157901"/>
    <s v="0001099132"/>
    <x v="22"/>
    <s v="000000100000015723"/>
    <x v="2"/>
    <n v="130"/>
    <n v="6.5"/>
    <n v="18300"/>
    <n v="9100"/>
    <n v="2369900"/>
    <n v="2379000"/>
    <s v="LT 201 IK"/>
    <s v="DJOUMANI JEAN PAUL"/>
    <s v=""/>
    <s v=""/>
    <x v="0"/>
    <x v="0"/>
    <x v="0"/>
    <x v="7"/>
    <x v="1"/>
    <x v="1"/>
  </r>
  <r>
    <x v="11"/>
    <x v="1"/>
    <x v="35"/>
    <s v="1380064592"/>
    <s v="9490045341"/>
    <s v="2380096926"/>
    <s v="8380157911"/>
    <s v="0001085226"/>
    <x v="11"/>
    <s v="000000100000015723"/>
    <x v="2"/>
    <n v="100"/>
    <n v="5"/>
    <n v="18300"/>
    <n v="0"/>
    <n v="1830000"/>
    <n v="1830000"/>
    <s v="LT 197 HV"/>
    <s v="FAI HADISONMBULI"/>
    <s v=""/>
    <s v=""/>
    <x v="0"/>
    <x v="0"/>
    <x v="0"/>
    <x v="7"/>
    <x v="1"/>
    <x v="1"/>
  </r>
  <r>
    <x v="11"/>
    <x v="1"/>
    <x v="35"/>
    <s v="1380064595"/>
    <s v="9490045342"/>
    <s v="2380096929"/>
    <s v="8380157917"/>
    <s v="0001047470"/>
    <x v="8"/>
    <s v="000000100000015723"/>
    <x v="2"/>
    <n v="100"/>
    <n v="5"/>
    <n v="18300"/>
    <n v="7000"/>
    <n v="1823000"/>
    <n v="1830000"/>
    <s v="LT 197 HV"/>
    <s v="FAI HADISONMBULI"/>
    <s v=""/>
    <s v=""/>
    <x v="0"/>
    <x v="0"/>
    <x v="0"/>
    <x v="7"/>
    <x v="1"/>
    <x v="1"/>
  </r>
  <r>
    <x v="12"/>
    <x v="4"/>
    <x v="35"/>
    <s v="1380064606"/>
    <s v="9490045354"/>
    <s v="2380096949"/>
    <s v="8380157919"/>
    <s v="0001095709"/>
    <x v="28"/>
    <s v="000000100000015723"/>
    <x v="2"/>
    <n v="350"/>
    <n v="17.5"/>
    <n v="18300"/>
    <n v="24500"/>
    <n v="6380500"/>
    <n v="6405000"/>
    <s v="LT 630 KY"/>
    <s v="MR NDIFOR NAPOLEON"/>
    <s v=""/>
    <s v="1095709"/>
    <x v="0"/>
    <x v="0"/>
    <x v="0"/>
    <x v="7"/>
    <x v="1"/>
    <x v="1"/>
  </r>
  <r>
    <x v="14"/>
    <x v="0"/>
    <x v="35"/>
    <s v="1380064604"/>
    <s v="9490045360"/>
    <s v="2380096947"/>
    <s v="8380157925"/>
    <s v="0001098550"/>
    <x v="77"/>
    <s v="000000100000015723"/>
    <x v="2"/>
    <n v="600"/>
    <n v="30"/>
    <n v="18700"/>
    <n v="42000"/>
    <n v="11178000"/>
    <n v="11220000"/>
    <s v="LTTR 080 AQ"/>
    <s v="MR AWAH CHRISTIAN"/>
    <s v=""/>
    <s v="1098550"/>
    <x v="0"/>
    <x v="0"/>
    <x v="0"/>
    <x v="7"/>
    <x v="1"/>
    <x v="1"/>
  </r>
  <r>
    <x v="10"/>
    <x v="3"/>
    <x v="35"/>
    <s v="1380064605"/>
    <s v="9490045358"/>
    <s v="2380096948"/>
    <s v="8380157928"/>
    <s v="0001048039"/>
    <x v="33"/>
    <s v="000000100000015721"/>
    <x v="3"/>
    <n v="230"/>
    <n v="11.5"/>
    <n v="18700"/>
    <n v="16100"/>
    <n v="4284900"/>
    <n v="4301000"/>
    <s v="LTTR 077 AA"/>
    <s v="MR NIETCHO NGUEWOU FIRMIN"/>
    <s v=""/>
    <s v=""/>
    <x v="0"/>
    <x v="1"/>
    <x v="0"/>
    <x v="7"/>
    <x v="1"/>
    <x v="1"/>
  </r>
  <r>
    <x v="10"/>
    <x v="3"/>
    <x v="35"/>
    <s v="1380064605"/>
    <s v="9490045358"/>
    <s v="2380096948"/>
    <s v="8380157928"/>
    <s v="0001048039"/>
    <x v="33"/>
    <s v="000000100000016952"/>
    <x v="4"/>
    <n v="100"/>
    <n v="2.5"/>
    <n v="9350"/>
    <n v="3500"/>
    <n v="931500"/>
    <n v="935000"/>
    <s v="LTTR 077 AA"/>
    <s v="MR NIETCHO NGUEWOU FIRMIN"/>
    <s v=""/>
    <s v=""/>
    <x v="0"/>
    <x v="1"/>
    <x v="0"/>
    <x v="7"/>
    <x v="1"/>
    <x v="1"/>
  </r>
  <r>
    <x v="10"/>
    <x v="3"/>
    <x v="35"/>
    <s v="1380064605"/>
    <s v="9490045358"/>
    <s v="2380096948"/>
    <s v="8380157928"/>
    <s v="0001048039"/>
    <x v="33"/>
    <s v="000000100000016408"/>
    <x v="5"/>
    <n v="200"/>
    <n v="1"/>
    <n v="1940"/>
    <n v="1400"/>
    <n v="386600"/>
    <n v="388000"/>
    <s v="LTTR 077 AA"/>
    <s v="MR NIETCHO NGUEWOU FIRMIN"/>
    <s v=""/>
    <s v=""/>
    <x v="0"/>
    <x v="1"/>
    <x v="0"/>
    <x v="7"/>
    <x v="1"/>
    <x v="1"/>
  </r>
  <r>
    <x v="10"/>
    <x v="3"/>
    <x v="35"/>
    <s v="1380064605"/>
    <s v="9490045358"/>
    <s v="2380096948"/>
    <s v="8380157928"/>
    <s v="0001048039"/>
    <x v="33"/>
    <s v="000000100000015723"/>
    <x v="2"/>
    <n v="300"/>
    <n v="15"/>
    <n v="18700"/>
    <n v="21000"/>
    <n v="5589000"/>
    <n v="5610000"/>
    <s v="LTTR 077 AA"/>
    <s v="MR NIETCHO NGUEWOU FIRMIN"/>
    <s v=""/>
    <s v=""/>
    <x v="0"/>
    <x v="0"/>
    <x v="0"/>
    <x v="7"/>
    <x v="1"/>
    <x v="1"/>
  </r>
  <r>
    <x v="9"/>
    <x v="2"/>
    <x v="35"/>
    <s v="1380064476"/>
    <s v="9490045344"/>
    <s v="2380096737"/>
    <s v="8380157975"/>
    <s v="0001062481"/>
    <x v="6"/>
    <s v="000000100000023421"/>
    <x v="8"/>
    <n v="800"/>
    <n v="20"/>
    <n v="8875"/>
    <n v="28000"/>
    <n v="7072000"/>
    <n v="7100000"/>
    <s v="LTTR 711 AL"/>
    <s v="YUGUDA ALIYU"/>
    <s v=""/>
    <s v=""/>
    <x v="0"/>
    <x v="1"/>
    <x v="1"/>
    <x v="7"/>
    <x v="1"/>
    <x v="1"/>
  </r>
  <r>
    <x v="9"/>
    <x v="2"/>
    <x v="35"/>
    <s v="1380064476"/>
    <s v="9490045345"/>
    <s v="2380096737"/>
    <s v="8380157976"/>
    <s v="0001062481"/>
    <x v="6"/>
    <s v="000000100000019446"/>
    <x v="7"/>
    <n v="619"/>
    <n v="30.95"/>
    <n v="17750"/>
    <n v="43330"/>
    <n v="10943920"/>
    <n v="10987250"/>
    <s v="LTTR 553 AU"/>
    <s v="PENAPEUNG ENOCK"/>
    <s v=""/>
    <s v=""/>
    <x v="0"/>
    <x v="1"/>
    <x v="1"/>
    <x v="7"/>
    <x v="1"/>
    <x v="1"/>
  </r>
  <r>
    <x v="9"/>
    <x v="2"/>
    <x v="35"/>
    <s v="1380064476"/>
    <s v="9490045344"/>
    <s v="2380096737"/>
    <s v="8380157977"/>
    <s v="0001062481"/>
    <x v="6"/>
    <s v="000000100000019446"/>
    <x v="7"/>
    <n v="640"/>
    <n v="32"/>
    <n v="17750"/>
    <n v="44800"/>
    <n v="11315200"/>
    <n v="11360000"/>
    <s v="LTTR 906 AF"/>
    <s v="MAMOUDOU HAMIDOU"/>
    <s v=""/>
    <s v=""/>
    <x v="0"/>
    <x v="1"/>
    <x v="1"/>
    <x v="7"/>
    <x v="1"/>
    <x v="1"/>
  </r>
  <r>
    <x v="13"/>
    <x v="6"/>
    <x v="35"/>
    <s v="1380064576"/>
    <s v="9490045340"/>
    <s v="2380096908"/>
    <s v="8380157978"/>
    <s v="0001062965"/>
    <x v="43"/>
    <s v="000000100000015737"/>
    <x v="0"/>
    <n v="375"/>
    <n v="15"/>
    <n v="1800"/>
    <n v="13235"/>
    <n v="661765"/>
    <n v="675000"/>
    <s v="LT 182 JG"/>
    <s v="IBRAHIM UMARU"/>
    <s v=""/>
    <s v="1400000146"/>
    <x v="0"/>
    <x v="0"/>
    <x v="0"/>
    <x v="7"/>
    <x v="1"/>
    <x v="1"/>
  </r>
  <r>
    <x v="10"/>
    <x v="3"/>
    <x v="35"/>
    <s v="1380064616"/>
    <s v="9490045346"/>
    <s v="2380096958"/>
    <s v="8380157983"/>
    <s v="0001062483"/>
    <x v="7"/>
    <s v="000000100000015737"/>
    <x v="0"/>
    <n v="575"/>
    <n v="23"/>
    <n v="1800"/>
    <n v="20294"/>
    <n v="1014706"/>
    <n v="1035000"/>
    <s v="LT 808 GR"/>
    <s v="YEMATA JACQUES"/>
    <s v=""/>
    <s v="1400000193/0556 NGAMBIA"/>
    <x v="0"/>
    <x v="0"/>
    <x v="0"/>
    <x v="7"/>
    <x v="1"/>
    <x v="1"/>
  </r>
  <r>
    <x v="10"/>
    <x v="3"/>
    <x v="35"/>
    <s v="1380064616"/>
    <s v="9490045352"/>
    <s v="2380096958"/>
    <s v="8380157984"/>
    <s v="0001062483"/>
    <x v="7"/>
    <s v="000000100000015737"/>
    <x v="0"/>
    <n v="575"/>
    <n v="23"/>
    <n v="1800"/>
    <n v="20294"/>
    <n v="1014706"/>
    <n v="1035000"/>
    <s v="NW 514 AC"/>
    <s v="MR GOUALEM ARNAUD"/>
    <s v=""/>
    <s v="1400000193/0556 NGAMBIA"/>
    <x v="0"/>
    <x v="0"/>
    <x v="0"/>
    <x v="7"/>
    <x v="1"/>
    <x v="1"/>
  </r>
  <r>
    <x v="11"/>
    <x v="1"/>
    <x v="35"/>
    <s v="1380064612"/>
    <s v="9490045356"/>
    <s v="2380096955"/>
    <s v="8380157988"/>
    <s v="0001047470"/>
    <x v="8"/>
    <s v="000000100000015723"/>
    <x v="2"/>
    <n v="300"/>
    <n v="15"/>
    <n v="18300"/>
    <n v="21000"/>
    <n v="5469000"/>
    <n v="5490000"/>
    <s v="CE 712 HS"/>
    <s v="HAKOU KWANDJIO SERGE"/>
    <s v=""/>
    <s v=""/>
    <x v="0"/>
    <x v="0"/>
    <x v="0"/>
    <x v="7"/>
    <x v="1"/>
    <x v="1"/>
  </r>
  <r>
    <x v="11"/>
    <x v="1"/>
    <x v="35"/>
    <s v="1380064623"/>
    <s v="9490045355"/>
    <s v="2380096965"/>
    <s v="8380157992"/>
    <s v="0001028475"/>
    <x v="25"/>
    <s v="000000100000015723"/>
    <x v="2"/>
    <n v="200"/>
    <n v="10"/>
    <n v="18300"/>
    <n v="14000"/>
    <n v="3646000"/>
    <n v="3660000"/>
    <s v=""/>
    <s v=""/>
    <s v=""/>
    <s v=""/>
    <x v="0"/>
    <x v="0"/>
    <x v="0"/>
    <x v="7"/>
    <x v="1"/>
    <x v="1"/>
  </r>
  <r>
    <x v="9"/>
    <x v="2"/>
    <x v="35"/>
    <s v="1380064620"/>
    <s v="9490045347"/>
    <s v="2380096962"/>
    <s v="8380157993"/>
    <s v="0001067392"/>
    <x v="2"/>
    <s v="000000100000015737"/>
    <x v="0"/>
    <n v="575"/>
    <n v="23"/>
    <n v="1800"/>
    <n v="20294"/>
    <n v="1014706"/>
    <n v="1035000"/>
    <s v="LT 090 JU"/>
    <s v="NOUME ARNOLD"/>
    <s v=""/>
    <s v="1400000218"/>
    <x v="0"/>
    <x v="0"/>
    <x v="0"/>
    <x v="7"/>
    <x v="1"/>
    <x v="1"/>
  </r>
  <r>
    <x v="9"/>
    <x v="2"/>
    <x v="35"/>
    <s v="1380064620"/>
    <s v="9490045351"/>
    <s v="2380096962"/>
    <s v="8380157994"/>
    <s v="0001067392"/>
    <x v="2"/>
    <s v="000000100000015737"/>
    <x v="0"/>
    <n v="575"/>
    <n v="23"/>
    <n v="1800"/>
    <n v="20294"/>
    <n v="1014706"/>
    <n v="1035000"/>
    <s v="LT 033 IV"/>
    <s v="DELE ALAIN"/>
    <s v=""/>
    <s v="1400000218"/>
    <x v="0"/>
    <x v="0"/>
    <x v="0"/>
    <x v="7"/>
    <x v="1"/>
    <x v="1"/>
  </r>
  <r>
    <x v="9"/>
    <x v="2"/>
    <x v="35"/>
    <s v="1380064620"/>
    <s v="9490045351"/>
    <s v="2380096962"/>
    <s v="8380157995"/>
    <s v="0001067392"/>
    <x v="2"/>
    <s v="000000100000015737"/>
    <x v="0"/>
    <n v="600"/>
    <n v="24"/>
    <n v="1800"/>
    <n v="21176"/>
    <n v="1058824"/>
    <n v="1080000"/>
    <s v="LT 945 JL"/>
    <s v="FOPA DJEUTA BERNARD"/>
    <s v=""/>
    <s v="1400000218"/>
    <x v="0"/>
    <x v="0"/>
    <x v="0"/>
    <x v="7"/>
    <x v="1"/>
    <x v="1"/>
  </r>
  <r>
    <x v="9"/>
    <x v="2"/>
    <x v="35"/>
    <s v="1380064620"/>
    <s v="9490045353"/>
    <s v="2380096962"/>
    <s v="8380157996"/>
    <s v="0001067392"/>
    <x v="2"/>
    <s v="000000100000015737"/>
    <x v="0"/>
    <n v="750"/>
    <n v="30"/>
    <n v="1800"/>
    <n v="26471"/>
    <n v="1323529"/>
    <n v="1350000"/>
    <s v="LTTR 118 AE"/>
    <s v="ADAMU MOHAMADOU UBA"/>
    <s v=""/>
    <s v="1400000218"/>
    <x v="0"/>
    <x v="0"/>
    <x v="0"/>
    <x v="7"/>
    <x v="1"/>
    <x v="1"/>
  </r>
  <r>
    <x v="10"/>
    <x v="3"/>
    <x v="36"/>
    <s v="1380064456"/>
    <s v="9490045362"/>
    <s v="2380096698"/>
    <s v="8380157557"/>
    <s v="0001062483"/>
    <x v="7"/>
    <s v="000000100000015723"/>
    <x v="2"/>
    <n v="600"/>
    <n v="30"/>
    <n v="17750"/>
    <n v="42000"/>
    <n v="10608000"/>
    <n v="10650000"/>
    <s v="LTTR 885 AJ"/>
    <s v="MR BLAISE CHIA KWENGA"/>
    <s v=""/>
    <s v="sales to centrale moderne"/>
    <x v="0"/>
    <x v="0"/>
    <x v="0"/>
    <x v="8"/>
    <x v="1"/>
    <x v="1"/>
  </r>
  <r>
    <x v="11"/>
    <x v="1"/>
    <x v="36"/>
    <s v="1380064583"/>
    <s v="9490045371"/>
    <s v="2380096916"/>
    <s v="8380157902"/>
    <s v="0001028221"/>
    <x v="45"/>
    <s v="000000100000015723"/>
    <x v="2"/>
    <n v="400"/>
    <n v="20"/>
    <n v="18300"/>
    <n v="28000"/>
    <n v="7292000"/>
    <n v="7320000"/>
    <s v="CE 347 IA"/>
    <s v="MR NGAGOP PHILIBERT"/>
    <s v=""/>
    <s v=""/>
    <x v="0"/>
    <x v="0"/>
    <x v="0"/>
    <x v="8"/>
    <x v="1"/>
    <x v="1"/>
  </r>
  <r>
    <x v="10"/>
    <x v="3"/>
    <x v="36"/>
    <s v="1380064590"/>
    <s v="9490045364"/>
    <s v="2380096924"/>
    <s v="8380157915"/>
    <s v="0001026465"/>
    <x v="39"/>
    <s v="000000100000015723"/>
    <x v="2"/>
    <n v="600"/>
    <n v="30"/>
    <n v="18700"/>
    <n v="42000"/>
    <n v="11178000"/>
    <n v="11220000"/>
    <s v="LTTR 079 AQ"/>
    <s v="MR LITIKA BANYE BEDES"/>
    <s v=""/>
    <s v=""/>
    <x v="0"/>
    <x v="0"/>
    <x v="0"/>
    <x v="8"/>
    <x v="1"/>
    <x v="1"/>
  </r>
  <r>
    <x v="10"/>
    <x v="3"/>
    <x v="36"/>
    <s v="1380064590"/>
    <s v="9490045368"/>
    <s v="2380096924"/>
    <s v="8380157916"/>
    <s v="0001026465"/>
    <x v="39"/>
    <s v="000000100000015723"/>
    <x v="2"/>
    <n v="600"/>
    <n v="30"/>
    <n v="18700"/>
    <n v="42000"/>
    <n v="11178000"/>
    <n v="11220000"/>
    <s v="LTTR 253 AK"/>
    <s v="NDANSI NJINU WILSON"/>
    <s v=""/>
    <s v=""/>
    <x v="0"/>
    <x v="0"/>
    <x v="0"/>
    <x v="8"/>
    <x v="1"/>
    <x v="1"/>
  </r>
  <r>
    <x v="10"/>
    <x v="3"/>
    <x v="36"/>
    <s v="1380064597"/>
    <s v="9490045361"/>
    <s v="2380096931"/>
    <s v="8380157931"/>
    <s v="0001099243"/>
    <x v="78"/>
    <s v="000000100000015723"/>
    <x v="2"/>
    <n v="600"/>
    <n v="30"/>
    <n v="18700"/>
    <n v="42000"/>
    <n v="11178000"/>
    <n v="11220000"/>
    <s v="CETR 379 AD"/>
    <s v="MR MBOGNING TATANG RENE"/>
    <s v=""/>
    <s v="SALES TO LADYNELLE"/>
    <x v="0"/>
    <x v="0"/>
    <x v="0"/>
    <x v="8"/>
    <x v="1"/>
    <x v="1"/>
  </r>
  <r>
    <x v="14"/>
    <x v="0"/>
    <x v="36"/>
    <s v="1380064593"/>
    <s v="9490045367"/>
    <s v="2380096927"/>
    <s v="8380157935"/>
    <s v="0001026455"/>
    <x v="34"/>
    <s v="000000100000015721"/>
    <x v="3"/>
    <n v="120"/>
    <n v="6"/>
    <n v="18500"/>
    <n v="8400"/>
    <n v="2211600"/>
    <n v="2220000"/>
    <s v="LT 962 JF"/>
    <s v="MBOGNING TAZONG INNOCENT"/>
    <s v=""/>
    <s v=""/>
    <x v="0"/>
    <x v="1"/>
    <x v="0"/>
    <x v="8"/>
    <x v="1"/>
    <x v="1"/>
  </r>
  <r>
    <x v="14"/>
    <x v="0"/>
    <x v="36"/>
    <s v="1380064593"/>
    <s v="9490045367"/>
    <s v="2380096927"/>
    <s v="8380157935"/>
    <s v="0001026455"/>
    <x v="34"/>
    <s v="000000100000016952"/>
    <x v="4"/>
    <n v="400"/>
    <n v="10"/>
    <n v="9250"/>
    <n v="14000"/>
    <n v="3686000"/>
    <n v="3700000"/>
    <s v="LT 962 JF"/>
    <s v="MBOGNING TAZONG INNOCENT"/>
    <s v=""/>
    <s v=""/>
    <x v="0"/>
    <x v="1"/>
    <x v="0"/>
    <x v="8"/>
    <x v="1"/>
    <x v="1"/>
  </r>
  <r>
    <x v="14"/>
    <x v="0"/>
    <x v="36"/>
    <s v="1380064593"/>
    <s v="9490045367"/>
    <s v="2380096927"/>
    <s v="8380157935"/>
    <s v="0001026455"/>
    <x v="34"/>
    <s v="000000100000016408"/>
    <x v="5"/>
    <n v="1000"/>
    <n v="5"/>
    <n v="1900"/>
    <n v="7000"/>
    <n v="1893000"/>
    <n v="1900000"/>
    <s v="LT 962 JF"/>
    <s v="MBOGNING TAZONG INNOCENT"/>
    <s v=""/>
    <s v=""/>
    <x v="0"/>
    <x v="1"/>
    <x v="0"/>
    <x v="8"/>
    <x v="1"/>
    <x v="1"/>
  </r>
  <r>
    <x v="10"/>
    <x v="3"/>
    <x v="36"/>
    <s v="1380064617"/>
    <s v="9490045370"/>
    <s v="2380096959"/>
    <s v="8380157985"/>
    <s v="0001062483"/>
    <x v="7"/>
    <s v="000000100000015723"/>
    <x v="2"/>
    <n v="600"/>
    <n v="30"/>
    <n v="18250"/>
    <n v="42000"/>
    <n v="10908000"/>
    <n v="10950000"/>
    <s v="LTTR 886 AJ"/>
    <s v="EWANE INNOCENT"/>
    <s v=""/>
    <s v="SALES TO CENTRALE"/>
    <x v="0"/>
    <x v="0"/>
    <x v="0"/>
    <x v="8"/>
    <x v="1"/>
    <x v="1"/>
  </r>
  <r>
    <x v="10"/>
    <x v="3"/>
    <x v="36"/>
    <s v="1380064617"/>
    <s v="9490045369"/>
    <s v="2380096959"/>
    <s v="8380157986"/>
    <s v="0001062483"/>
    <x v="7"/>
    <s v="000000100000015723"/>
    <x v="2"/>
    <n v="600"/>
    <n v="30"/>
    <n v="18250"/>
    <n v="42000"/>
    <n v="10908000"/>
    <n v="10950000"/>
    <s v="LTTR 882 AL"/>
    <s v="TCHEUTCHOUA TAZO STEVEN"/>
    <s v=""/>
    <s v="SALES TO CENTRALE"/>
    <x v="0"/>
    <x v="0"/>
    <x v="0"/>
    <x v="8"/>
    <x v="1"/>
    <x v="1"/>
  </r>
  <r>
    <x v="10"/>
    <x v="3"/>
    <x v="36"/>
    <s v="1380064617"/>
    <s v="9490045363"/>
    <s v="2380096959"/>
    <s v="8380157987"/>
    <s v="0001062483"/>
    <x v="7"/>
    <s v="000000100000015723"/>
    <x v="2"/>
    <n v="600"/>
    <n v="30"/>
    <n v="18250"/>
    <n v="42000"/>
    <n v="10908000"/>
    <n v="10950000"/>
    <s v="CETR 100 AD"/>
    <s v="MALIE URBIN GUILLAUME"/>
    <s v=""/>
    <s v="SALES TO CENTRALE"/>
    <x v="0"/>
    <x v="0"/>
    <x v="0"/>
    <x v="8"/>
    <x v="1"/>
    <x v="1"/>
  </r>
  <r>
    <x v="12"/>
    <x v="4"/>
    <x v="36"/>
    <s v="1380064622"/>
    <s v="9490045366"/>
    <s v="2380096964"/>
    <s v="8380157991"/>
    <s v="0001037061"/>
    <x v="5"/>
    <s v="000000100000015723"/>
    <x v="2"/>
    <n v="200"/>
    <n v="10"/>
    <n v="18400"/>
    <n v="0"/>
    <n v="3680000"/>
    <n v="3680000"/>
    <s v="LT 899 LC"/>
    <s v="MR KEMBOUO SEVERIN"/>
    <s v=""/>
    <s v=""/>
    <x v="0"/>
    <x v="0"/>
    <x v="0"/>
    <x v="8"/>
    <x v="1"/>
    <x v="1"/>
  </r>
  <r>
    <x v="11"/>
    <x v="1"/>
    <x v="36"/>
    <s v="1380064588"/>
    <s v="9490045365"/>
    <s v="2380096922"/>
    <s v="8380158000"/>
    <s v="0001028221"/>
    <x v="45"/>
    <s v="000000100000015723"/>
    <x v="2"/>
    <n v="300"/>
    <n v="15"/>
    <n v="18300"/>
    <n v="21000"/>
    <n v="5469000"/>
    <n v="5490000"/>
    <s v="LT 103 KN"/>
    <s v="MR TADONVOKENG MARTIN"/>
    <s v=""/>
    <s v=""/>
    <x v="0"/>
    <x v="0"/>
    <x v="0"/>
    <x v="8"/>
    <x v="1"/>
    <x v="1"/>
  </r>
  <r>
    <x v="11"/>
    <x v="1"/>
    <x v="36"/>
    <s v="1380064588"/>
    <s v="9490045373"/>
    <s v="2380096922"/>
    <s v="8380158001"/>
    <s v="0001028221"/>
    <x v="45"/>
    <s v="000000100000015723"/>
    <x v="2"/>
    <n v="300"/>
    <n v="15"/>
    <n v="18300"/>
    <n v="21000"/>
    <n v="5469000"/>
    <n v="5490000"/>
    <s v="CE 712 HS"/>
    <s v="HAKOU KWANDJIO"/>
    <s v=""/>
    <s v=""/>
    <x v="0"/>
    <x v="0"/>
    <x v="0"/>
    <x v="8"/>
    <x v="1"/>
    <x v="1"/>
  </r>
  <r>
    <x v="12"/>
    <x v="4"/>
    <x v="36"/>
    <s v="1380064625"/>
    <s v="9490045372"/>
    <s v="2380096967"/>
    <s v="8380158002"/>
    <s v="0001050151"/>
    <x v="18"/>
    <s v="000000100000015723"/>
    <x v="2"/>
    <n v="400"/>
    <n v="20"/>
    <n v="18300"/>
    <n v="0"/>
    <n v="7320000"/>
    <n v="7320000"/>
    <s v="LT 434 JM"/>
    <s v="MR WABIA FESIMUH ERNEST"/>
    <s v=""/>
    <s v="SALES TO PEUJEU"/>
    <x v="0"/>
    <x v="0"/>
    <x v="0"/>
    <x v="8"/>
    <x v="1"/>
    <x v="1"/>
  </r>
  <r>
    <x v="14"/>
    <x v="0"/>
    <x v="37"/>
    <s v="9490045335"/>
    <s v="7005306602"/>
    <s v="2389507973"/>
    <s v="2389507973"/>
    <s v="0001050682"/>
    <x v="17"/>
    <s v="000000100000015723"/>
    <x v="2"/>
    <n v="0"/>
    <n v="0"/>
    <n v="-200"/>
    <n v="0"/>
    <n v="-80000"/>
    <n v="-80000"/>
    <s v=""/>
    <s v=""/>
    <s v=""/>
    <s v="9490045335"/>
    <x v="0"/>
    <x v="0"/>
    <x v="0"/>
    <x v="9"/>
    <x v="1"/>
    <x v="1"/>
  </r>
  <r>
    <x v="12"/>
    <x v="4"/>
    <x v="37"/>
    <s v="9490045273"/>
    <s v="7005306603"/>
    <s v="2389507974"/>
    <s v="2389507974"/>
    <s v="0001037061"/>
    <x v="5"/>
    <s v="000000100000015724"/>
    <x v="1"/>
    <n v="0"/>
    <n v="0"/>
    <n v="-500"/>
    <n v="0"/>
    <n v="-100000"/>
    <n v="-100000"/>
    <s v=""/>
    <s v=""/>
    <s v=""/>
    <s v="9490045273"/>
    <x v="0"/>
    <x v="0"/>
    <x v="0"/>
    <x v="9"/>
    <x v="1"/>
    <x v="1"/>
  </r>
  <r>
    <x v="12"/>
    <x v="4"/>
    <x v="37"/>
    <s v="9490045302"/>
    <s v="7005306604"/>
    <s v="2389507975"/>
    <s v="2389507975"/>
    <s v="0001037061"/>
    <x v="5"/>
    <s v="000000100000015723"/>
    <x v="2"/>
    <n v="0"/>
    <n v="0"/>
    <n v="-600"/>
    <n v="0"/>
    <n v="-60000"/>
    <n v="-60000"/>
    <s v=""/>
    <s v=""/>
    <s v=""/>
    <s v="9490045302"/>
    <x v="0"/>
    <x v="0"/>
    <x v="0"/>
    <x v="9"/>
    <x v="1"/>
    <x v="1"/>
  </r>
  <r>
    <x v="12"/>
    <x v="4"/>
    <x v="37"/>
    <s v="9490045366"/>
    <s v="7005306605"/>
    <s v="2389507976"/>
    <s v="2389507976"/>
    <s v="0001037061"/>
    <x v="5"/>
    <s v="000000100000015723"/>
    <x v="2"/>
    <n v="0"/>
    <n v="0"/>
    <n v="-700"/>
    <n v="0"/>
    <n v="-140000"/>
    <n v="-140000"/>
    <s v=""/>
    <s v=""/>
    <s v=""/>
    <s v="9490045366"/>
    <x v="0"/>
    <x v="0"/>
    <x v="0"/>
    <x v="9"/>
    <x v="1"/>
    <x v="1"/>
  </r>
  <r>
    <x v="10"/>
    <x v="3"/>
    <x v="37"/>
    <s v="9490045314"/>
    <s v="7005306606"/>
    <s v="2389507977"/>
    <s v="2389507977"/>
    <s v="0001068766"/>
    <x v="100"/>
    <s v="000000100000015737"/>
    <x v="0"/>
    <n v="0"/>
    <n v="0"/>
    <n v="-200"/>
    <n v="-588"/>
    <n v="-29412"/>
    <n v="-30000"/>
    <s v=""/>
    <s v=""/>
    <s v=""/>
    <s v="9490045314"/>
    <x v="0"/>
    <x v="0"/>
    <x v="0"/>
    <x v="9"/>
    <x v="1"/>
    <x v="1"/>
  </r>
  <r>
    <x v="13"/>
    <x v="5"/>
    <x v="37"/>
    <s v="9490045270"/>
    <s v="7005306607"/>
    <s v="2389507978"/>
    <s v="2389507978"/>
    <s v="0001026481"/>
    <x v="15"/>
    <s v="000000100000015724"/>
    <x v="1"/>
    <n v="0"/>
    <n v="0"/>
    <n v="-500"/>
    <n v="-4620"/>
    <n v="-28380"/>
    <n v="-33000"/>
    <s v=""/>
    <s v=""/>
    <s v=""/>
    <s v="9490045270"/>
    <x v="0"/>
    <x v="0"/>
    <x v="0"/>
    <x v="9"/>
    <x v="1"/>
    <x v="1"/>
  </r>
  <r>
    <x v="13"/>
    <x v="5"/>
    <x v="37"/>
    <s v="9490045270"/>
    <s v="7005306607"/>
    <s v="2389507978"/>
    <s v="2389507978"/>
    <s v="0001026481"/>
    <x v="15"/>
    <s v="000000100000015724"/>
    <x v="1"/>
    <n v="0"/>
    <n v="0"/>
    <n v="-500"/>
    <n v="-4900"/>
    <n v="-30100"/>
    <n v="-35000"/>
    <s v=""/>
    <s v=""/>
    <s v=""/>
    <s v="9490045270"/>
    <x v="0"/>
    <x v="0"/>
    <x v="0"/>
    <x v="9"/>
    <x v="1"/>
    <x v="1"/>
  </r>
  <r>
    <x v="13"/>
    <x v="5"/>
    <x v="37"/>
    <s v="9490045270"/>
    <s v="7005306607"/>
    <s v="2389507978"/>
    <s v="2389507978"/>
    <s v="0001026481"/>
    <x v="15"/>
    <s v="000000100000015724"/>
    <x v="1"/>
    <n v="0"/>
    <n v="0"/>
    <n v="-500"/>
    <n v="-35280"/>
    <n v="-216720"/>
    <n v="-252000"/>
    <s v=""/>
    <s v=""/>
    <s v=""/>
    <s v="9490045270"/>
    <x v="0"/>
    <x v="0"/>
    <x v="0"/>
    <x v="9"/>
    <x v="1"/>
    <x v="1"/>
  </r>
  <r>
    <x v="13"/>
    <x v="5"/>
    <x v="37"/>
    <s v="9490045271"/>
    <s v="7005401159"/>
    <s v="2389601470"/>
    <s v="2389601470"/>
    <s v="0001026481"/>
    <x v="15"/>
    <s v="000000100000015724"/>
    <x v="1"/>
    <n v="0"/>
    <n v="0"/>
    <n v="500"/>
    <n v="38430"/>
    <n v="236070"/>
    <n v="274500"/>
    <s v=""/>
    <s v=""/>
    <s v=""/>
    <s v="9490045271"/>
    <x v="0"/>
    <x v="0"/>
    <x v="0"/>
    <x v="9"/>
    <x v="1"/>
    <x v="1"/>
  </r>
  <r>
    <x v="13"/>
    <x v="5"/>
    <x v="37"/>
    <s v="9490045271"/>
    <s v="7005401159"/>
    <s v="2389601470"/>
    <s v="2389601470"/>
    <s v="0001026481"/>
    <x v="15"/>
    <s v="000000100000015724"/>
    <x v="1"/>
    <n v="0"/>
    <n v="0"/>
    <n v="500"/>
    <n v="6370"/>
    <n v="39130"/>
    <n v="45500"/>
    <s v=""/>
    <s v=""/>
    <s v=""/>
    <s v="9490045271"/>
    <x v="0"/>
    <x v="0"/>
    <x v="0"/>
    <x v="9"/>
    <x v="1"/>
    <x v="1"/>
  </r>
  <r>
    <x v="13"/>
    <x v="5"/>
    <x v="37"/>
    <s v="9490045270"/>
    <s v="7005401160"/>
    <s v="2389601471"/>
    <s v="2389601471"/>
    <s v="0001026481"/>
    <x v="15"/>
    <s v="000000100000015724"/>
    <x v="1"/>
    <n v="0"/>
    <n v="0"/>
    <n v="500"/>
    <n v="4620"/>
    <n v="28380"/>
    <n v="33000"/>
    <s v=""/>
    <s v=""/>
    <s v=""/>
    <s v="9490045270"/>
    <x v="0"/>
    <x v="0"/>
    <x v="0"/>
    <x v="9"/>
    <x v="1"/>
    <x v="1"/>
  </r>
  <r>
    <x v="13"/>
    <x v="5"/>
    <x v="37"/>
    <s v="9490045270"/>
    <s v="7005401160"/>
    <s v="2389601471"/>
    <s v="2389601471"/>
    <s v="0001026481"/>
    <x v="15"/>
    <s v="000000100000015724"/>
    <x v="1"/>
    <n v="0"/>
    <n v="0"/>
    <n v="500"/>
    <n v="4900"/>
    <n v="30100"/>
    <n v="35000"/>
    <s v=""/>
    <s v=""/>
    <s v=""/>
    <s v="9490045270"/>
    <x v="0"/>
    <x v="0"/>
    <x v="0"/>
    <x v="9"/>
    <x v="1"/>
    <x v="1"/>
  </r>
  <r>
    <x v="13"/>
    <x v="5"/>
    <x v="37"/>
    <s v="9490045270"/>
    <s v="7005401160"/>
    <s v="2389601471"/>
    <s v="2389601471"/>
    <s v="0001026481"/>
    <x v="15"/>
    <s v="000000100000015724"/>
    <x v="1"/>
    <n v="0"/>
    <n v="0"/>
    <n v="500"/>
    <n v="35280"/>
    <n v="216720"/>
    <n v="252000"/>
    <s v=""/>
    <s v=""/>
    <s v=""/>
    <s v="9490045270"/>
    <x v="0"/>
    <x v="0"/>
    <x v="0"/>
    <x v="9"/>
    <x v="1"/>
    <x v="1"/>
  </r>
  <r>
    <x v="13"/>
    <x v="5"/>
    <x v="37"/>
    <s v="9490045348"/>
    <s v="7005401161"/>
    <s v="2389601472"/>
    <s v="2389601472"/>
    <s v="0001026481"/>
    <x v="15"/>
    <s v="000000100000015723"/>
    <x v="2"/>
    <n v="0"/>
    <n v="0"/>
    <n v="1250"/>
    <n v="44800"/>
    <n v="755200"/>
    <n v="800000"/>
    <s v=""/>
    <s v=""/>
    <s v=""/>
    <s v="9490045348"/>
    <x v="0"/>
    <x v="0"/>
    <x v="0"/>
    <x v="9"/>
    <x v="1"/>
    <x v="1"/>
  </r>
  <r>
    <x v="11"/>
    <x v="1"/>
    <x v="37"/>
    <s v="9490045320"/>
    <s v="7005401162"/>
    <s v="2389601473"/>
    <s v="2389601473"/>
    <s v="0001099132"/>
    <x v="22"/>
    <s v="000000100000015721"/>
    <x v="3"/>
    <n v="0"/>
    <n v="0"/>
    <n v="1500"/>
    <n v="8400"/>
    <n v="171600"/>
    <n v="180000"/>
    <s v=""/>
    <s v=""/>
    <s v=""/>
    <s v="9490045320"/>
    <x v="0"/>
    <x v="1"/>
    <x v="0"/>
    <x v="9"/>
    <x v="1"/>
    <x v="1"/>
  </r>
  <r>
    <x v="11"/>
    <x v="1"/>
    <x v="37"/>
    <s v="9490045320"/>
    <s v="7005401162"/>
    <s v="2389601473"/>
    <s v="2389601473"/>
    <s v="0001099132"/>
    <x v="22"/>
    <s v="000000100000016952"/>
    <x v="4"/>
    <n v="0"/>
    <n v="0"/>
    <n v="750"/>
    <n v="3500"/>
    <n v="71500"/>
    <n v="75000"/>
    <s v=""/>
    <s v=""/>
    <s v=""/>
    <s v="9490045320"/>
    <x v="0"/>
    <x v="1"/>
    <x v="0"/>
    <x v="9"/>
    <x v="1"/>
    <x v="1"/>
  </r>
  <r>
    <x v="11"/>
    <x v="1"/>
    <x v="37"/>
    <s v="9490045320"/>
    <s v="7005401162"/>
    <s v="2389601473"/>
    <s v="2389601473"/>
    <s v="0001099132"/>
    <x v="22"/>
    <s v="000000100000016408"/>
    <x v="5"/>
    <n v="0"/>
    <n v="0"/>
    <n v="250"/>
    <n v="2100"/>
    <n v="72900"/>
    <n v="75000"/>
    <s v=""/>
    <s v=""/>
    <s v=""/>
    <s v="9490045320"/>
    <x v="0"/>
    <x v="1"/>
    <x v="0"/>
    <x v="9"/>
    <x v="1"/>
    <x v="1"/>
  </r>
  <r>
    <x v="12"/>
    <x v="4"/>
    <x v="37"/>
    <s v="9490045265"/>
    <s v="7005401163"/>
    <s v="2389601474"/>
    <s v="2389601474"/>
    <s v="0001050151"/>
    <x v="18"/>
    <s v="000000100000015723"/>
    <x v="2"/>
    <n v="0"/>
    <n v="0"/>
    <n v="1300"/>
    <n v="0"/>
    <n v="520000"/>
    <n v="520000"/>
    <s v=""/>
    <s v=""/>
    <s v=""/>
    <s v="9490045265"/>
    <x v="0"/>
    <x v="0"/>
    <x v="0"/>
    <x v="9"/>
    <x v="1"/>
    <x v="1"/>
  </r>
  <r>
    <x v="12"/>
    <x v="4"/>
    <x v="37"/>
    <s v="9490045304"/>
    <s v="7005401164"/>
    <s v="2389601475"/>
    <s v="2389601475"/>
    <s v="0001050151"/>
    <x v="18"/>
    <s v="000000100000015723"/>
    <x v="2"/>
    <n v="0"/>
    <n v="0"/>
    <n v="1300"/>
    <n v="0"/>
    <n v="520000"/>
    <n v="520000"/>
    <s v=""/>
    <s v=""/>
    <s v=""/>
    <s v="9490045304"/>
    <x v="0"/>
    <x v="0"/>
    <x v="0"/>
    <x v="9"/>
    <x v="1"/>
    <x v="1"/>
  </r>
  <r>
    <x v="13"/>
    <x v="5"/>
    <x v="37"/>
    <s v="9490045348"/>
    <s v="7005401165"/>
    <s v="2389601476"/>
    <s v="2389601476"/>
    <s v="0001026481"/>
    <x v="15"/>
    <s v="000000100000015723"/>
    <x v="2"/>
    <n v="0"/>
    <n v="0"/>
    <n v="250"/>
    <n v="44800"/>
    <n v="115200"/>
    <n v="160000"/>
    <s v=""/>
    <s v=""/>
    <s v=""/>
    <s v="9490045348"/>
    <x v="0"/>
    <x v="0"/>
    <x v="0"/>
    <x v="9"/>
    <x v="1"/>
    <x v="1"/>
  </r>
  <r>
    <x v="13"/>
    <x v="5"/>
    <x v="37"/>
    <s v="1380064507"/>
    <s v="9490045384"/>
    <s v="2380096814"/>
    <s v="8380157695"/>
    <s v="0001064215"/>
    <x v="13"/>
    <s v="000000100000015723"/>
    <x v="2"/>
    <n v="640"/>
    <n v="32"/>
    <n v="17750"/>
    <n v="44800"/>
    <n v="11315200"/>
    <n v="11360000"/>
    <s v="ADTR 396 AC"/>
    <s v="YAWA HOUSSEINI"/>
    <s v=""/>
    <s v=""/>
    <x v="0"/>
    <x v="0"/>
    <x v="0"/>
    <x v="9"/>
    <x v="1"/>
    <x v="1"/>
  </r>
  <r>
    <x v="11"/>
    <x v="1"/>
    <x v="37"/>
    <s v="1380064568"/>
    <s v="9490045379"/>
    <s v="2380096896"/>
    <s v="8380157879"/>
    <s v="0001104073"/>
    <x v="95"/>
    <s v="000000100000015724"/>
    <x v="1"/>
    <n v="260"/>
    <n v="13"/>
    <n v="19000"/>
    <n v="18200"/>
    <n v="4921800"/>
    <n v="4940000"/>
    <s v="LT 201 IK"/>
    <s v="DJOUMANI JEAN PAUL"/>
    <s v=""/>
    <s v=""/>
    <x v="0"/>
    <x v="0"/>
    <x v="0"/>
    <x v="9"/>
    <x v="1"/>
    <x v="1"/>
  </r>
  <r>
    <x v="13"/>
    <x v="5"/>
    <x v="37"/>
    <s v="1380064560"/>
    <s v="9490045375"/>
    <s v="2380096891"/>
    <s v="8380157892"/>
    <s v="0001064215"/>
    <x v="13"/>
    <s v="000000100000015724"/>
    <x v="1"/>
    <n v="640"/>
    <n v="32"/>
    <n v="18500"/>
    <n v="44800"/>
    <n v="11795200"/>
    <n v="11840000"/>
    <s v="LTTR 240 AQ"/>
    <s v="MR MOHAMADOU BASSIROU"/>
    <s v=""/>
    <s v=""/>
    <x v="0"/>
    <x v="0"/>
    <x v="0"/>
    <x v="9"/>
    <x v="1"/>
    <x v="1"/>
  </r>
  <r>
    <x v="11"/>
    <x v="1"/>
    <x v="37"/>
    <s v="1380064548"/>
    <s v="9490045388"/>
    <s v="2380096869"/>
    <s v="8380157899"/>
    <s v="0001099132"/>
    <x v="22"/>
    <s v="000000100000015723"/>
    <x v="2"/>
    <n v="80"/>
    <n v="4"/>
    <n v="18300"/>
    <n v="5600"/>
    <n v="1458400"/>
    <n v="1464000"/>
    <s v="LT 079 KN"/>
    <s v="TSAFACK PAUL"/>
    <s v=""/>
    <s v=""/>
    <x v="0"/>
    <x v="0"/>
    <x v="0"/>
    <x v="9"/>
    <x v="1"/>
    <x v="1"/>
  </r>
  <r>
    <x v="11"/>
    <x v="1"/>
    <x v="37"/>
    <s v="1380064583"/>
    <s v="9490045377"/>
    <s v="2380096916"/>
    <s v="8380157904"/>
    <s v="0001028221"/>
    <x v="45"/>
    <s v="000000100000015724"/>
    <x v="1"/>
    <n v="200"/>
    <n v="10"/>
    <n v="19000"/>
    <n v="14000"/>
    <n v="3786000"/>
    <n v="3800000"/>
    <s v="LT 197 HV"/>
    <s v="FAI HADISON MBULI"/>
    <s v=""/>
    <s v=""/>
    <x v="0"/>
    <x v="0"/>
    <x v="0"/>
    <x v="9"/>
    <x v="1"/>
    <x v="1"/>
  </r>
  <r>
    <x v="13"/>
    <x v="5"/>
    <x v="37"/>
    <s v="1380064598"/>
    <s v="9490045374"/>
    <s v="2380096932"/>
    <s v="8380157908"/>
    <s v="0001048967"/>
    <x v="21"/>
    <s v="000000100000015724"/>
    <x v="1"/>
    <n v="620"/>
    <n v="31"/>
    <n v="18500"/>
    <n v="0"/>
    <n v="11470000"/>
    <n v="11470000"/>
    <s v="LTTR 727 AO"/>
    <s v="MR BABBA AHMADOU"/>
    <s v=""/>
    <s v="SALES TO SOUAIBOU"/>
    <x v="0"/>
    <x v="0"/>
    <x v="0"/>
    <x v="9"/>
    <x v="1"/>
    <x v="1"/>
  </r>
  <r>
    <x v="13"/>
    <x v="5"/>
    <x v="37"/>
    <s v="1380064598"/>
    <s v="9490045374"/>
    <s v="2380096932"/>
    <s v="8380157909"/>
    <s v="0001048967"/>
    <x v="21"/>
    <s v="000000100000015724"/>
    <x v="1"/>
    <n v="620"/>
    <n v="31"/>
    <n v="18500"/>
    <n v="0"/>
    <n v="11470000"/>
    <n v="11470000"/>
    <s v="LTTR 665 AS"/>
    <s v="MR ABDOUSSALAM"/>
    <s v=""/>
    <s v="SALES TO SOUAIBOU"/>
    <x v="0"/>
    <x v="0"/>
    <x v="0"/>
    <x v="9"/>
    <x v="1"/>
    <x v="1"/>
  </r>
  <r>
    <x v="11"/>
    <x v="1"/>
    <x v="37"/>
    <s v="1380064603"/>
    <s v="9490045378"/>
    <s v="2380096946"/>
    <s v="8380157921"/>
    <s v="0001047470"/>
    <x v="8"/>
    <s v="000000100000015723"/>
    <x v="2"/>
    <n v="70"/>
    <n v="3.5"/>
    <n v="18300"/>
    <n v="4900"/>
    <n v="1276100"/>
    <n v="1281000"/>
    <s v="LT 201 IK"/>
    <s v="DJOUMANI JEAN PAUL"/>
    <s v=""/>
    <s v=""/>
    <x v="0"/>
    <x v="0"/>
    <x v="0"/>
    <x v="9"/>
    <x v="1"/>
    <x v="1"/>
  </r>
  <r>
    <x v="11"/>
    <x v="1"/>
    <x v="37"/>
    <s v="1380064614"/>
    <s v="9490045400"/>
    <s v="2380096956"/>
    <s v="8380157989"/>
    <s v="0001034417"/>
    <x v="12"/>
    <s v="000000100000015737"/>
    <x v="0"/>
    <n v="375"/>
    <n v="15"/>
    <n v="1800"/>
    <n v="13235"/>
    <n v="661765"/>
    <n v="675000"/>
    <s v="LT 201 HW"/>
    <s v="MR NJOYA ABOUBAKAR"/>
    <s v=""/>
    <s v="1400000640"/>
    <x v="0"/>
    <x v="0"/>
    <x v="0"/>
    <x v="9"/>
    <x v="1"/>
    <x v="1"/>
  </r>
  <r>
    <x v="12"/>
    <x v="4"/>
    <x v="37"/>
    <s v="1380064624"/>
    <s v="9490045380"/>
    <s v="2380096966"/>
    <s v="8380157997"/>
    <s v="0001095709"/>
    <x v="28"/>
    <s v="000000100000015721"/>
    <x v="3"/>
    <n v="50"/>
    <n v="2.5"/>
    <n v="18500"/>
    <n v="3500"/>
    <n v="921500"/>
    <n v="925000"/>
    <s v="LT 630 KY"/>
    <s v="NDIFOR NAPOLEON"/>
    <s v=""/>
    <s v="1095709"/>
    <x v="0"/>
    <x v="1"/>
    <x v="0"/>
    <x v="9"/>
    <x v="1"/>
    <x v="1"/>
  </r>
  <r>
    <x v="12"/>
    <x v="4"/>
    <x v="37"/>
    <s v="1380064624"/>
    <s v="9490045380"/>
    <s v="2380096966"/>
    <s v="8380157997"/>
    <s v="0001095709"/>
    <x v="28"/>
    <s v="000000100000016952"/>
    <x v="4"/>
    <n v="100"/>
    <n v="2.5"/>
    <n v="9250"/>
    <n v="3500"/>
    <n v="921500"/>
    <n v="925000"/>
    <s v="LT 630 KY"/>
    <s v="NDIFOR NAPOLEON"/>
    <s v=""/>
    <s v="1095709"/>
    <x v="0"/>
    <x v="1"/>
    <x v="0"/>
    <x v="9"/>
    <x v="1"/>
    <x v="1"/>
  </r>
  <r>
    <x v="12"/>
    <x v="4"/>
    <x v="37"/>
    <s v="1380064624"/>
    <s v="9490045380"/>
    <s v="2380096966"/>
    <s v="8380157997"/>
    <s v="0001095709"/>
    <x v="28"/>
    <s v="000000100000015723"/>
    <x v="2"/>
    <n v="250"/>
    <n v="12.5"/>
    <n v="18300"/>
    <n v="17500"/>
    <n v="4557500"/>
    <n v="4575000"/>
    <s v="LT 630 KY"/>
    <s v="NDIFOR NAPOLEON"/>
    <s v=""/>
    <s v="1095709"/>
    <x v="0"/>
    <x v="0"/>
    <x v="0"/>
    <x v="9"/>
    <x v="1"/>
    <x v="1"/>
  </r>
  <r>
    <x v="11"/>
    <x v="1"/>
    <x v="37"/>
    <s v="1380064591"/>
    <s v="9490045389"/>
    <s v="2380096925"/>
    <s v="8380157999"/>
    <s v="0001028221"/>
    <x v="45"/>
    <s v="000000100000015724"/>
    <x v="1"/>
    <n v="200"/>
    <n v="10"/>
    <n v="19000"/>
    <n v="14000"/>
    <n v="3786000"/>
    <n v="3800000"/>
    <s v=""/>
    <s v=""/>
    <s v=""/>
    <s v=""/>
    <x v="0"/>
    <x v="0"/>
    <x v="0"/>
    <x v="9"/>
    <x v="1"/>
    <x v="1"/>
  </r>
  <r>
    <x v="13"/>
    <x v="5"/>
    <x v="37"/>
    <s v="1380064566"/>
    <s v="9490045381"/>
    <s v="2380096894"/>
    <s v="8380158006"/>
    <s v="0001064215"/>
    <x v="13"/>
    <s v="000000100000015737"/>
    <x v="0"/>
    <n v="575"/>
    <n v="23"/>
    <n v="1800"/>
    <n v="20294"/>
    <n v="1014706"/>
    <n v="1035000"/>
    <s v="CH 35 57 29"/>
    <s v="MBOGNING WATIO"/>
    <s v=""/>
    <s v="1400000144/238"/>
    <x v="0"/>
    <x v="0"/>
    <x v="0"/>
    <x v="9"/>
    <x v="1"/>
    <x v="1"/>
  </r>
  <r>
    <x v="13"/>
    <x v="5"/>
    <x v="37"/>
    <s v="1380064566"/>
    <s v="9490045387"/>
    <s v="2380096894"/>
    <s v="8380158007"/>
    <s v="0001064215"/>
    <x v="13"/>
    <s v="000000100000015737"/>
    <x v="0"/>
    <n v="575"/>
    <n v="23"/>
    <n v="1800"/>
    <n v="20294"/>
    <n v="1014706"/>
    <n v="1035000"/>
    <s v="LT 223 KU"/>
    <s v="TADZA NDE IDRISS ALEX"/>
    <s v=""/>
    <s v="1400000144/238"/>
    <x v="0"/>
    <x v="0"/>
    <x v="0"/>
    <x v="9"/>
    <x v="1"/>
    <x v="1"/>
  </r>
  <r>
    <x v="13"/>
    <x v="5"/>
    <x v="37"/>
    <s v="1380064566"/>
    <s v="9490045382"/>
    <s v="2380096894"/>
    <s v="8380158008"/>
    <s v="0001064215"/>
    <x v="13"/>
    <s v="000000100000015737"/>
    <x v="0"/>
    <n v="575"/>
    <n v="23"/>
    <n v="1800"/>
    <n v="20294"/>
    <n v="1014706"/>
    <n v="1035000"/>
    <s v="LT 617 JI"/>
    <s v="SONWA ROSTANT"/>
    <s v=""/>
    <s v="1400000144/238"/>
    <x v="0"/>
    <x v="0"/>
    <x v="0"/>
    <x v="9"/>
    <x v="1"/>
    <x v="1"/>
  </r>
  <r>
    <x v="13"/>
    <x v="5"/>
    <x v="37"/>
    <s v="1380064566"/>
    <s v="9490045387"/>
    <s v="2380096894"/>
    <s v="8380158009"/>
    <s v="0001064215"/>
    <x v="13"/>
    <s v="000000100000015737"/>
    <x v="0"/>
    <n v="575"/>
    <n v="23"/>
    <n v="1800"/>
    <n v="20294"/>
    <n v="1014706"/>
    <n v="1035000"/>
    <s v="LT 194 KA"/>
    <s v="MR MELI NGANGA EMMANUEL"/>
    <s v=""/>
    <s v="1400000144/238"/>
    <x v="0"/>
    <x v="0"/>
    <x v="0"/>
    <x v="9"/>
    <x v="1"/>
    <x v="1"/>
  </r>
  <r>
    <x v="13"/>
    <x v="5"/>
    <x v="37"/>
    <s v="1380064566"/>
    <s v="9490045376"/>
    <s v="2380096894"/>
    <s v="8380158010"/>
    <s v="0001064215"/>
    <x v="13"/>
    <s v="000000100000015737"/>
    <x v="0"/>
    <n v="50"/>
    <n v="2"/>
    <n v="1800"/>
    <n v="1765"/>
    <n v="88235"/>
    <n v="90000"/>
    <s v="LT 617 JI"/>
    <s v="SONWA ROSTANT"/>
    <s v=""/>
    <s v="1400000144/238"/>
    <x v="0"/>
    <x v="0"/>
    <x v="0"/>
    <x v="9"/>
    <x v="1"/>
    <x v="1"/>
  </r>
  <r>
    <x v="15"/>
    <x v="4"/>
    <x v="37"/>
    <s v="1380064484"/>
    <s v="9490045385"/>
    <s v="2380096748"/>
    <s v="8380158011"/>
    <s v="0001067454"/>
    <x v="26"/>
    <s v="000000100000015724"/>
    <x v="1"/>
    <n v="600"/>
    <n v="30"/>
    <n v="18800"/>
    <n v="42000"/>
    <n v="11238000"/>
    <n v="11280000"/>
    <s v="LTTR 606 AK"/>
    <s v="DJEUKOU NGUETCHUE GABRIEL"/>
    <s v=""/>
    <s v=""/>
    <x v="0"/>
    <x v="0"/>
    <x v="0"/>
    <x v="9"/>
    <x v="1"/>
    <x v="1"/>
  </r>
  <r>
    <x v="13"/>
    <x v="6"/>
    <x v="37"/>
    <s v="1380064630"/>
    <s v="9490045383"/>
    <s v="2380096972"/>
    <s v="8380158028"/>
    <s v="0001048185"/>
    <x v="24"/>
    <s v="000000100000015723"/>
    <x v="2"/>
    <n v="640"/>
    <n v="32"/>
    <n v="17000"/>
    <n v="44800"/>
    <n v="10835200"/>
    <n v="10880000"/>
    <s v="LTTR 082 AK"/>
    <s v="ABOUBAKAR ISSA"/>
    <s v=""/>
    <s v="1048185"/>
    <x v="0"/>
    <x v="0"/>
    <x v="0"/>
    <x v="9"/>
    <x v="1"/>
    <x v="1"/>
  </r>
  <r>
    <x v="9"/>
    <x v="2"/>
    <x v="37"/>
    <s v="1380064632"/>
    <s v="9490045392"/>
    <s v="2380096974"/>
    <s v="8380158029"/>
    <s v="0001067392"/>
    <x v="2"/>
    <s v="000000100000015724"/>
    <x v="1"/>
    <n v="680"/>
    <n v="34"/>
    <n v="19000"/>
    <n v="47600"/>
    <n v="12872400"/>
    <n v="12920000"/>
    <s v="ADTR 119 AC"/>
    <s v="MOHAMADOU TCHOUNOUSSI"/>
    <s v=""/>
    <s v="SALES TO HAMODA"/>
    <x v="0"/>
    <x v="0"/>
    <x v="0"/>
    <x v="9"/>
    <x v="1"/>
    <x v="1"/>
  </r>
  <r>
    <x v="9"/>
    <x v="2"/>
    <x v="37"/>
    <s v="1380064632"/>
    <s v="9490045392"/>
    <s v="2380096974"/>
    <s v="8380158030"/>
    <s v="0001067392"/>
    <x v="2"/>
    <s v="000000100000015724"/>
    <x v="1"/>
    <n v="600"/>
    <n v="30"/>
    <n v="19000"/>
    <n v="42000"/>
    <n v="11358000"/>
    <n v="11400000"/>
    <s v="ADTR 419 AC"/>
    <s v="AHMADOU MOCTAR"/>
    <s v=""/>
    <s v="SALES TO HAMODA"/>
    <x v="0"/>
    <x v="0"/>
    <x v="0"/>
    <x v="9"/>
    <x v="1"/>
    <x v="1"/>
  </r>
  <r>
    <x v="9"/>
    <x v="2"/>
    <x v="37"/>
    <s v="1380064632"/>
    <s v="9490045394"/>
    <s v="2380096974"/>
    <s v="8380158032"/>
    <s v="0001067392"/>
    <x v="2"/>
    <s v="000000100000015724"/>
    <x v="1"/>
    <n v="640"/>
    <n v="32"/>
    <n v="19000"/>
    <n v="44800"/>
    <n v="12115200"/>
    <n v="12160000"/>
    <s v="LTTR 852 AU"/>
    <s v="WOHNJUH GREGORY BRANDAO"/>
    <s v=""/>
    <s v="SALES TO HAMODA"/>
    <x v="0"/>
    <x v="0"/>
    <x v="0"/>
    <x v="9"/>
    <x v="1"/>
    <x v="1"/>
  </r>
  <r>
    <x v="9"/>
    <x v="2"/>
    <x v="37"/>
    <s v="1380064632"/>
    <s v="9490045394"/>
    <s v="2380096974"/>
    <s v="8380158033"/>
    <s v="0001067392"/>
    <x v="2"/>
    <s v="000000100000015724"/>
    <x v="1"/>
    <n v="640"/>
    <n v="32"/>
    <n v="19000"/>
    <n v="44800"/>
    <n v="12115200"/>
    <n v="12160000"/>
    <s v="LTTR 704 AH"/>
    <s v="OUMAROU"/>
    <s v=""/>
    <s v="SALES TO HAMODA"/>
    <x v="0"/>
    <x v="0"/>
    <x v="0"/>
    <x v="9"/>
    <x v="1"/>
    <x v="1"/>
  </r>
  <r>
    <x v="12"/>
    <x v="4"/>
    <x v="37"/>
    <s v="1380064634"/>
    <s v="9490045397"/>
    <s v="2380096976"/>
    <s v="8380158043"/>
    <s v="0001037061"/>
    <x v="5"/>
    <s v="000000100000015737"/>
    <x v="0"/>
    <n v="425"/>
    <n v="17"/>
    <n v="1800"/>
    <n v="15000"/>
    <n v="750000"/>
    <n v="765000"/>
    <s v="NW 300 BD"/>
    <s v="FOZING LUC"/>
    <s v=""/>
    <s v="1400013855"/>
    <x v="0"/>
    <x v="0"/>
    <x v="0"/>
    <x v="9"/>
    <x v="1"/>
    <x v="1"/>
  </r>
  <r>
    <x v="11"/>
    <x v="1"/>
    <x v="37"/>
    <s v="1380063735"/>
    <s v="9490045390"/>
    <s v="2380095212"/>
    <s v="8380158046"/>
    <s v="0001037193"/>
    <x v="3"/>
    <s v="000000100000015737"/>
    <x v="0"/>
    <n v="275"/>
    <n v="11"/>
    <n v="1600"/>
    <n v="8627"/>
    <n v="431373"/>
    <n v="440000"/>
    <s v="NW 613 AB"/>
    <s v="MR PONGA KUETE YANNICK"/>
    <s v=""/>
    <s v="1400013034"/>
    <x v="0"/>
    <x v="0"/>
    <x v="0"/>
    <x v="9"/>
    <x v="1"/>
    <x v="1"/>
  </r>
  <r>
    <x v="11"/>
    <x v="1"/>
    <x v="37"/>
    <s v="1380064618"/>
    <s v="9490045391"/>
    <s v="2380096960"/>
    <s v="8380158046"/>
    <s v="0001037193"/>
    <x v="3"/>
    <s v="000000100000015737"/>
    <x v="0"/>
    <n v="300"/>
    <n v="12"/>
    <n v="1800"/>
    <n v="10588"/>
    <n v="529412"/>
    <n v="540000"/>
    <s v="NW 613 AB"/>
    <s v="MR PONGA KUETE YANNICK"/>
    <s v=""/>
    <s v="1400000222"/>
    <x v="0"/>
    <x v="0"/>
    <x v="0"/>
    <x v="9"/>
    <x v="1"/>
    <x v="1"/>
  </r>
  <r>
    <x v="13"/>
    <x v="5"/>
    <x v="37"/>
    <s v="1380064635"/>
    <s v="9490045386"/>
    <s v="2380096977"/>
    <s v="8380158047"/>
    <s v="0001026481"/>
    <x v="15"/>
    <s v="000000100000015737"/>
    <x v="0"/>
    <n v="275"/>
    <n v="11"/>
    <n v="1800"/>
    <n v="9706"/>
    <n v="485294"/>
    <n v="495000"/>
    <s v="SW 763 AQ"/>
    <s v="MR EDMUND MBOU MONGU"/>
    <s v=""/>
    <s v="1400000228"/>
    <x v="0"/>
    <x v="0"/>
    <x v="0"/>
    <x v="9"/>
    <x v="1"/>
    <x v="1"/>
  </r>
  <r>
    <x v="9"/>
    <x v="2"/>
    <x v="37"/>
    <s v="1380064476"/>
    <s v="9490045399"/>
    <s v="2380096737"/>
    <s v="8380158063"/>
    <s v="0001062481"/>
    <x v="6"/>
    <s v="000000100000023421"/>
    <x v="8"/>
    <n v="1200"/>
    <n v="30"/>
    <n v="8875"/>
    <n v="42000"/>
    <n v="10608000"/>
    <n v="10650000"/>
    <s v="LTTR 775 AD"/>
    <s v="MR SALEH ABDELKERIM"/>
    <s v=""/>
    <s v=""/>
    <x v="0"/>
    <x v="1"/>
    <x v="1"/>
    <x v="9"/>
    <x v="1"/>
    <x v="1"/>
  </r>
  <r>
    <x v="9"/>
    <x v="2"/>
    <x v="37"/>
    <s v="1380064476"/>
    <s v="9490045401"/>
    <s v="2380096737"/>
    <s v="8380158064"/>
    <s v="0001062481"/>
    <x v="6"/>
    <s v="000000100000023421"/>
    <x v="8"/>
    <n v="400"/>
    <n v="10"/>
    <n v="8875"/>
    <n v="14000"/>
    <n v="3536000"/>
    <n v="3550000"/>
    <s v="LTTR 875 AP"/>
    <s v="MR MAMOUDOU MOUSSA"/>
    <s v=""/>
    <s v=""/>
    <x v="0"/>
    <x v="1"/>
    <x v="1"/>
    <x v="9"/>
    <x v="1"/>
    <x v="1"/>
  </r>
  <r>
    <x v="9"/>
    <x v="2"/>
    <x v="37"/>
    <s v="1380064476"/>
    <s v="9490045401"/>
    <s v="2380096737"/>
    <s v="8380158064"/>
    <s v="0001062481"/>
    <x v="6"/>
    <s v="000000100000015724"/>
    <x v="1"/>
    <n v="420"/>
    <n v="21"/>
    <n v="19000"/>
    <n v="29400"/>
    <n v="7950600"/>
    <n v="7980000"/>
    <s v="LTTR 875 AP"/>
    <s v="MR MAMOUDOU MOUSSA"/>
    <s v=""/>
    <s v=""/>
    <x v="0"/>
    <x v="0"/>
    <x v="0"/>
    <x v="9"/>
    <x v="1"/>
    <x v="1"/>
  </r>
  <r>
    <x v="9"/>
    <x v="2"/>
    <x v="37"/>
    <s v="1380064476"/>
    <s v="9490045401"/>
    <s v="2380096737"/>
    <s v="8380158065"/>
    <s v="0001062481"/>
    <x v="6"/>
    <s v="000000100000015724"/>
    <x v="1"/>
    <n v="640"/>
    <n v="32"/>
    <n v="19000"/>
    <n v="44800"/>
    <n v="12115200"/>
    <n v="12160000"/>
    <s v="LTTR 876 AP"/>
    <s v="MR ABDU NGWANG"/>
    <s v=""/>
    <s v=""/>
    <x v="0"/>
    <x v="0"/>
    <x v="0"/>
    <x v="9"/>
    <x v="1"/>
    <x v="1"/>
  </r>
  <r>
    <x v="10"/>
    <x v="3"/>
    <x v="37"/>
    <s v="1380064668"/>
    <s v="9490045395"/>
    <s v="2380097034"/>
    <s v="8380158068"/>
    <s v="0001026465"/>
    <x v="39"/>
    <s v="000000100000015737"/>
    <x v="0"/>
    <n v="500"/>
    <n v="20"/>
    <n v="1800"/>
    <n v="17647"/>
    <n v="882353"/>
    <n v="900000"/>
    <s v="LT 005 LC"/>
    <s v="MR MBOPDA ERIC JOSE"/>
    <s v=""/>
    <s v="1400000234"/>
    <x v="0"/>
    <x v="0"/>
    <x v="0"/>
    <x v="9"/>
    <x v="1"/>
    <x v="1"/>
  </r>
  <r>
    <x v="10"/>
    <x v="3"/>
    <x v="37"/>
    <s v="1380064668"/>
    <s v="9490045393"/>
    <s v="2380097034"/>
    <s v="8380158069"/>
    <s v="0001026465"/>
    <x v="39"/>
    <s v="000000100000015737"/>
    <x v="0"/>
    <n v="250"/>
    <n v="10"/>
    <n v="1800"/>
    <n v="8824"/>
    <n v="441176"/>
    <n v="450000"/>
    <s v="LT 239 KM"/>
    <s v="MR KEMZE SONFO ERIC"/>
    <s v=""/>
    <s v="1400000234"/>
    <x v="0"/>
    <x v="0"/>
    <x v="0"/>
    <x v="9"/>
    <x v="1"/>
    <x v="1"/>
  </r>
  <r>
    <x v="11"/>
    <x v="1"/>
    <x v="37"/>
    <s v="1380064639"/>
    <s v="9490045396"/>
    <s v="2380096982"/>
    <s v="8380158070"/>
    <s v="0001028475"/>
    <x v="25"/>
    <s v="000000100000015737"/>
    <x v="0"/>
    <n v="575"/>
    <n v="23"/>
    <n v="1800"/>
    <n v="20294"/>
    <n v="1014706"/>
    <n v="1035000"/>
    <s v="CE 711 IQ"/>
    <s v="MR TCHIAMENE SEVERIN"/>
    <s v=""/>
    <s v="1400000183"/>
    <x v="0"/>
    <x v="0"/>
    <x v="0"/>
    <x v="9"/>
    <x v="1"/>
    <x v="1"/>
  </r>
  <r>
    <x v="13"/>
    <x v="5"/>
    <x v="37"/>
    <s v="1380064671"/>
    <s v="9490045398"/>
    <s v="2380097046"/>
    <s v="8380158074"/>
    <s v="0001048967"/>
    <x v="21"/>
    <s v="000000100000015737"/>
    <x v="0"/>
    <n v="500"/>
    <n v="20"/>
    <n v="1800"/>
    <n v="17647"/>
    <n v="882353"/>
    <n v="900000"/>
    <s v="LT 072 HC"/>
    <s v="MR SOBZE NESTOR"/>
    <s v=""/>
    <s v="1400000263"/>
    <x v="0"/>
    <x v="0"/>
    <x v="0"/>
    <x v="9"/>
    <x v="1"/>
    <x v="1"/>
  </r>
  <r>
    <x v="9"/>
    <x v="2"/>
    <x v="37"/>
    <s v="1380064670"/>
    <s v="9490045402"/>
    <s v="2380097045"/>
    <s v="8380158078"/>
    <s v="0001062482"/>
    <x v="14"/>
    <s v="000000100000015737"/>
    <x v="0"/>
    <n v="575"/>
    <n v="23"/>
    <n v="1800"/>
    <n v="20294"/>
    <n v="1014706"/>
    <n v="1035000"/>
    <s v="LT 087JF"/>
    <s v="MR TIMENE TOUSSI PATRICK"/>
    <s v=""/>
    <s v="1400013833"/>
    <x v="0"/>
    <x v="0"/>
    <x v="0"/>
    <x v="9"/>
    <x v="1"/>
    <x v="1"/>
  </r>
  <r>
    <x v="13"/>
    <x v="6"/>
    <x v="38"/>
    <s v="1380064317"/>
    <s v="9490045411"/>
    <s v="2380096425"/>
    <s v="8380157010"/>
    <s v="0001048185"/>
    <x v="24"/>
    <s v="000000100000016408"/>
    <x v="5"/>
    <n v="4196"/>
    <n v="20.98"/>
    <n v="1725"/>
    <n v="29372"/>
    <n v="7208728"/>
    <n v="7238100"/>
    <s v="LTTR 581 AP"/>
    <s v="MR BALIKILE IKWELE BIENVENU"/>
    <s v=""/>
    <s v="1048185"/>
    <x v="0"/>
    <x v="1"/>
    <x v="0"/>
    <x v="10"/>
    <x v="1"/>
    <x v="1"/>
  </r>
  <r>
    <x v="13"/>
    <x v="6"/>
    <x v="38"/>
    <s v="1380064317"/>
    <s v="9490045411"/>
    <s v="2380096425"/>
    <s v="8380157010"/>
    <s v="0001048185"/>
    <x v="24"/>
    <s v="000000100000016408"/>
    <x v="5"/>
    <n v="1804"/>
    <n v="9.02"/>
    <n v="1725"/>
    <n v="12628"/>
    <n v="3099272"/>
    <n v="3111900"/>
    <s v="LTTR 581 AP"/>
    <s v="MR BALIKILE IKWELE BIENVENU"/>
    <s v=""/>
    <s v="1048185"/>
    <x v="0"/>
    <x v="1"/>
    <x v="0"/>
    <x v="10"/>
    <x v="1"/>
    <x v="1"/>
  </r>
  <r>
    <x v="9"/>
    <x v="2"/>
    <x v="38"/>
    <s v="1380064518"/>
    <s v="9490045415"/>
    <s v="2380096832"/>
    <s v="8380157751"/>
    <s v="0001062482"/>
    <x v="14"/>
    <s v="000000100000015723"/>
    <x v="2"/>
    <n v="640"/>
    <n v="32"/>
    <n v="18000"/>
    <n v="44800"/>
    <n v="11475200"/>
    <n v="11520000"/>
    <s v="ADTR 210 AC"/>
    <s v="MR IBRAHIM HASSAN"/>
    <s v=""/>
    <s v=""/>
    <x v="0"/>
    <x v="0"/>
    <x v="0"/>
    <x v="10"/>
    <x v="1"/>
    <x v="1"/>
  </r>
  <r>
    <x v="9"/>
    <x v="2"/>
    <x v="38"/>
    <s v="1380064518"/>
    <s v="9490045419"/>
    <s v="2380096832"/>
    <s v="8380157752"/>
    <s v="0001062482"/>
    <x v="14"/>
    <s v="000000100000015723"/>
    <x v="2"/>
    <n v="620"/>
    <n v="31"/>
    <n v="18000"/>
    <n v="43400"/>
    <n v="11116600"/>
    <n v="11160000"/>
    <s v="CETR 215 AE"/>
    <s v="MR DEWA ABDOURAOUF"/>
    <s v=""/>
    <s v=""/>
    <x v="0"/>
    <x v="0"/>
    <x v="0"/>
    <x v="10"/>
    <x v="1"/>
    <x v="1"/>
  </r>
  <r>
    <x v="9"/>
    <x v="2"/>
    <x v="38"/>
    <s v="1380064518"/>
    <s v="9490045421"/>
    <s v="2380096832"/>
    <s v="8380157753"/>
    <s v="0001062482"/>
    <x v="14"/>
    <s v="000000100000015723"/>
    <x v="2"/>
    <n v="620"/>
    <n v="31"/>
    <n v="18000"/>
    <n v="43400"/>
    <n v="11116600"/>
    <n v="11160000"/>
    <s v="LTTR 993 AT"/>
    <s v="MR SYLVESTRE WANKA"/>
    <s v=""/>
    <s v=""/>
    <x v="0"/>
    <x v="0"/>
    <x v="0"/>
    <x v="10"/>
    <x v="1"/>
    <x v="1"/>
  </r>
  <r>
    <x v="13"/>
    <x v="6"/>
    <x v="38"/>
    <s v="1380064610"/>
    <s v="9490045420"/>
    <s v="2380096953"/>
    <s v="8380157965"/>
    <s v="0001062965"/>
    <x v="43"/>
    <s v="000000100000015723"/>
    <x v="2"/>
    <n v="640"/>
    <n v="32"/>
    <n v="17500"/>
    <n v="44800"/>
    <n v="11155200"/>
    <n v="11200000"/>
    <s v="LTTR 159 AS"/>
    <s v="MR YANKOUA YANDO BLAISE"/>
    <s v=""/>
    <s v="1062965"/>
    <x v="0"/>
    <x v="0"/>
    <x v="0"/>
    <x v="10"/>
    <x v="1"/>
    <x v="1"/>
  </r>
  <r>
    <x v="13"/>
    <x v="6"/>
    <x v="38"/>
    <s v="1380064610"/>
    <s v="9490045426"/>
    <s v="2380096953"/>
    <s v="8380157967"/>
    <s v="0001062965"/>
    <x v="43"/>
    <s v="000000100000015723"/>
    <x v="2"/>
    <n v="600"/>
    <n v="30"/>
    <n v="17500"/>
    <n v="42000"/>
    <n v="10458000"/>
    <n v="10500000"/>
    <s v="LTTR 683 AO"/>
    <s v="BOMBA MEBENGA JEAN MARIE"/>
    <s v=""/>
    <s v="1062965"/>
    <x v="0"/>
    <x v="0"/>
    <x v="0"/>
    <x v="10"/>
    <x v="1"/>
    <x v="1"/>
  </r>
  <r>
    <x v="14"/>
    <x v="0"/>
    <x v="38"/>
    <s v="1380064615"/>
    <s v="9490045422"/>
    <s v="2380096957"/>
    <s v="8380157990"/>
    <s v="0001026474"/>
    <x v="0"/>
    <s v="000000100000015737"/>
    <x v="0"/>
    <n v="525"/>
    <n v="21"/>
    <n v="1800"/>
    <n v="18529"/>
    <n v="926471"/>
    <n v="945000"/>
    <s v="OU 964 AV"/>
    <s v="LONTSI ALAIN THIERRY"/>
    <s v=""/>
    <s v="1400000201"/>
    <x v="0"/>
    <x v="0"/>
    <x v="0"/>
    <x v="10"/>
    <x v="1"/>
    <x v="1"/>
  </r>
  <r>
    <x v="10"/>
    <x v="3"/>
    <x v="38"/>
    <s v="1380064621"/>
    <s v="9490045403"/>
    <s v="2380096963"/>
    <s v="8380158003"/>
    <s v="0001105098"/>
    <x v="90"/>
    <s v="000000100000015723"/>
    <x v="2"/>
    <n v="600"/>
    <n v="30"/>
    <n v="18700"/>
    <n v="220000"/>
    <n v="11000000"/>
    <n v="11220000"/>
    <s v="LTTR 162 AL"/>
    <s v="SOBZE CHIEUGUI NARCISSE"/>
    <s v=""/>
    <s v=""/>
    <x v="0"/>
    <x v="0"/>
    <x v="0"/>
    <x v="10"/>
    <x v="1"/>
    <x v="1"/>
  </r>
  <r>
    <x v="10"/>
    <x v="3"/>
    <x v="38"/>
    <s v="1380064601"/>
    <s v="9490045435"/>
    <s v="2380096939"/>
    <s v="8380158004"/>
    <s v="0001054242"/>
    <x v="4"/>
    <s v="000000100000015721"/>
    <x v="3"/>
    <n v="250"/>
    <n v="12.5"/>
    <n v="18700"/>
    <n v="17500"/>
    <n v="4657500"/>
    <n v="4675000"/>
    <s v="LTTR 781 AU"/>
    <s v="KAMGANG FOSSO JACQUES"/>
    <s v=""/>
    <s v=""/>
    <x v="0"/>
    <x v="1"/>
    <x v="0"/>
    <x v="10"/>
    <x v="1"/>
    <x v="1"/>
  </r>
  <r>
    <x v="10"/>
    <x v="3"/>
    <x v="38"/>
    <s v="1380064601"/>
    <s v="9490045435"/>
    <s v="2380096939"/>
    <s v="8380158004"/>
    <s v="0001054242"/>
    <x v="4"/>
    <s v="000000100000016952"/>
    <x v="4"/>
    <n v="100"/>
    <n v="2.5"/>
    <n v="9350"/>
    <n v="3500"/>
    <n v="931500"/>
    <n v="935000"/>
    <s v="LTTR 781 AU"/>
    <s v="KAMGANG FOSSO JACQUES"/>
    <s v=""/>
    <s v=""/>
    <x v="0"/>
    <x v="1"/>
    <x v="0"/>
    <x v="10"/>
    <x v="1"/>
    <x v="1"/>
  </r>
  <r>
    <x v="10"/>
    <x v="3"/>
    <x v="38"/>
    <s v="1380064601"/>
    <s v="9490045435"/>
    <s v="2380096939"/>
    <s v="8380158004"/>
    <s v="0001054242"/>
    <x v="4"/>
    <s v="000000100000015723"/>
    <x v="2"/>
    <n v="300"/>
    <n v="15"/>
    <n v="18700"/>
    <n v="21000"/>
    <n v="5589000"/>
    <n v="5610000"/>
    <s v="LTTR 781 AU"/>
    <s v="KAMGANG FOSSO JACQUES"/>
    <s v=""/>
    <s v=""/>
    <x v="0"/>
    <x v="0"/>
    <x v="0"/>
    <x v="10"/>
    <x v="1"/>
    <x v="1"/>
  </r>
  <r>
    <x v="13"/>
    <x v="6"/>
    <x v="38"/>
    <s v="1380064630"/>
    <s v="9490045414"/>
    <s v="2380096972"/>
    <s v="8380158027"/>
    <s v="0001048185"/>
    <x v="24"/>
    <s v="000000100000015723"/>
    <x v="2"/>
    <n v="288"/>
    <n v="14.4"/>
    <n v="17000"/>
    <n v="20160"/>
    <n v="4875840"/>
    <n v="4896000"/>
    <s v="LTTR 197 AP"/>
    <s v="NANA OUMAROU"/>
    <s v=""/>
    <s v="1048185"/>
    <x v="0"/>
    <x v="0"/>
    <x v="0"/>
    <x v="10"/>
    <x v="1"/>
    <x v="1"/>
  </r>
  <r>
    <x v="13"/>
    <x v="6"/>
    <x v="38"/>
    <s v="1380064630"/>
    <s v="9490045414"/>
    <s v="2380096972"/>
    <s v="8380158027"/>
    <s v="0001048185"/>
    <x v="24"/>
    <s v="000000100000015723"/>
    <x v="2"/>
    <n v="352"/>
    <n v="17.600000000000001"/>
    <n v="17000"/>
    <n v="24640"/>
    <n v="5959360"/>
    <n v="5984000"/>
    <s v="LTTR 197 AP"/>
    <s v="NANA OUMAROU"/>
    <s v=""/>
    <s v="1048185"/>
    <x v="0"/>
    <x v="0"/>
    <x v="0"/>
    <x v="10"/>
    <x v="1"/>
    <x v="1"/>
  </r>
  <r>
    <x v="9"/>
    <x v="2"/>
    <x v="38"/>
    <s v="1380064632"/>
    <s v="9490045434"/>
    <s v="2380096974"/>
    <s v="8380158031"/>
    <s v="0001067392"/>
    <x v="2"/>
    <s v="000000100000015724"/>
    <x v="1"/>
    <n v="660"/>
    <n v="33"/>
    <n v="19000"/>
    <n v="46200"/>
    <n v="12493800"/>
    <n v="12540000"/>
    <s v="NOTR 743 AA"/>
    <s v="DJAOURO MOUSSA"/>
    <s v=""/>
    <s v="SALES TO HAMODA"/>
    <x v="0"/>
    <x v="0"/>
    <x v="0"/>
    <x v="10"/>
    <x v="1"/>
    <x v="1"/>
  </r>
  <r>
    <x v="11"/>
    <x v="1"/>
    <x v="38"/>
    <s v="1380064626"/>
    <s v="9490045404"/>
    <s v="2380096968"/>
    <s v="8380158036"/>
    <s v="0001056089"/>
    <x v="27"/>
    <s v="000000100000015723"/>
    <x v="2"/>
    <n v="150"/>
    <n v="7.5"/>
    <n v="18300"/>
    <n v="0"/>
    <n v="2745000"/>
    <n v="2745000"/>
    <s v=""/>
    <s v=""/>
    <s v=""/>
    <s v=""/>
    <x v="0"/>
    <x v="0"/>
    <x v="0"/>
    <x v="10"/>
    <x v="1"/>
    <x v="1"/>
  </r>
  <r>
    <x v="11"/>
    <x v="1"/>
    <x v="38"/>
    <s v="1380064631"/>
    <s v="9490045405"/>
    <s v="2380096973"/>
    <s v="8380158037"/>
    <s v="0001099132"/>
    <x v="22"/>
    <s v="000000100000015723"/>
    <x v="2"/>
    <n v="70"/>
    <n v="3.5"/>
    <n v="18300"/>
    <n v="4900"/>
    <n v="1276100"/>
    <n v="1281000"/>
    <s v="LT 103 KN"/>
    <s v="MR TADONVOKENG MARTIN"/>
    <s v=""/>
    <s v=""/>
    <x v="0"/>
    <x v="0"/>
    <x v="0"/>
    <x v="10"/>
    <x v="1"/>
    <x v="1"/>
  </r>
  <r>
    <x v="14"/>
    <x v="0"/>
    <x v="38"/>
    <s v="1380064628"/>
    <s v="9490045418"/>
    <s v="2380096970"/>
    <s v="8380158039"/>
    <s v="0001026474"/>
    <x v="0"/>
    <s v="000000100000015723"/>
    <x v="2"/>
    <n v="600"/>
    <n v="30"/>
    <n v="18900"/>
    <n v="42000"/>
    <n v="11298000"/>
    <n v="11340000"/>
    <s v="LTTR 074 AQ"/>
    <s v="CHUBIP FABRICE NFOR"/>
    <s v=""/>
    <s v=""/>
    <x v="0"/>
    <x v="0"/>
    <x v="0"/>
    <x v="10"/>
    <x v="1"/>
    <x v="1"/>
  </r>
  <r>
    <x v="11"/>
    <x v="1"/>
    <x v="38"/>
    <s v="1380064614"/>
    <s v="9490045428"/>
    <s v="2380096956"/>
    <s v="8380158041"/>
    <s v="0001034417"/>
    <x v="12"/>
    <s v="000000100000015737"/>
    <x v="0"/>
    <n v="250"/>
    <n v="10"/>
    <n v="1800"/>
    <n v="8824"/>
    <n v="441176"/>
    <n v="450000"/>
    <s v="CH 47 44 30"/>
    <s v="MR TCHOUNKEU RUPHINE DUPLEX"/>
    <s v=""/>
    <s v="1400000640"/>
    <x v="0"/>
    <x v="0"/>
    <x v="0"/>
    <x v="10"/>
    <x v="1"/>
    <x v="1"/>
  </r>
  <r>
    <x v="11"/>
    <x v="1"/>
    <x v="38"/>
    <s v="1380064614"/>
    <s v="9490045429"/>
    <s v="2380096956"/>
    <s v="8380158042"/>
    <s v="0001034417"/>
    <x v="12"/>
    <s v="000000100000015737"/>
    <x v="0"/>
    <n v="550"/>
    <n v="22"/>
    <n v="1800"/>
    <n v="19412"/>
    <n v="970588"/>
    <n v="990000"/>
    <s v="OU 742 BA"/>
    <s v="KUE TATCHIWO GHISLAIN"/>
    <s v=""/>
    <s v="1400000640"/>
    <x v="0"/>
    <x v="0"/>
    <x v="0"/>
    <x v="10"/>
    <x v="1"/>
    <x v="1"/>
  </r>
  <r>
    <x v="13"/>
    <x v="5"/>
    <x v="38"/>
    <s v="1380064635"/>
    <s v="9490045425"/>
    <s v="2380096977"/>
    <s v="8380158044"/>
    <s v="0001026481"/>
    <x v="15"/>
    <s v="000000100000015737"/>
    <x v="0"/>
    <n v="250"/>
    <n v="10"/>
    <n v="1800"/>
    <n v="8824"/>
    <n v="441176"/>
    <n v="450000"/>
    <s v="SW 763 AQ"/>
    <s v="EDMUND MBOU MONGU"/>
    <s v=""/>
    <s v="1400000228"/>
    <x v="0"/>
    <x v="0"/>
    <x v="0"/>
    <x v="10"/>
    <x v="1"/>
    <x v="1"/>
  </r>
  <r>
    <x v="14"/>
    <x v="0"/>
    <x v="38"/>
    <s v="1380064628"/>
    <s v="9490045432"/>
    <s v="2380096970"/>
    <s v="8380158049"/>
    <s v="0001026474"/>
    <x v="0"/>
    <s v="000000100000016952"/>
    <x v="4"/>
    <n v="350"/>
    <n v="8.75"/>
    <n v="9250"/>
    <n v="12250"/>
    <n v="3225250"/>
    <n v="3237500"/>
    <s v="LT 160 HR"/>
    <s v="MR MOSSY FOKOU JOJO"/>
    <s v=""/>
    <s v=""/>
    <x v="0"/>
    <x v="1"/>
    <x v="0"/>
    <x v="10"/>
    <x v="1"/>
    <x v="1"/>
  </r>
  <r>
    <x v="14"/>
    <x v="0"/>
    <x v="38"/>
    <s v="1380064628"/>
    <s v="9490045432"/>
    <s v="2380096970"/>
    <s v="8380158049"/>
    <s v="0001026474"/>
    <x v="0"/>
    <s v="000000100000016408"/>
    <x v="5"/>
    <n v="500"/>
    <n v="2.5"/>
    <n v="1900"/>
    <n v="3500"/>
    <n v="946500"/>
    <n v="950000"/>
    <s v="LT 160 HR"/>
    <s v="MR MOSSY FOKOU JOJO"/>
    <s v=""/>
    <s v=""/>
    <x v="0"/>
    <x v="1"/>
    <x v="0"/>
    <x v="10"/>
    <x v="1"/>
    <x v="1"/>
  </r>
  <r>
    <x v="14"/>
    <x v="0"/>
    <x v="38"/>
    <s v="1380064628"/>
    <s v="9490045432"/>
    <s v="2380096970"/>
    <s v="8380158049"/>
    <s v="0001026474"/>
    <x v="0"/>
    <s v="000000100000015721"/>
    <x v="3"/>
    <n v="200"/>
    <n v="10"/>
    <n v="18500"/>
    <n v="14000"/>
    <n v="3686000"/>
    <n v="3700000"/>
    <s v="LT 160 HR"/>
    <s v="MR MOSSY FOKOU JOJO"/>
    <s v=""/>
    <s v=""/>
    <x v="0"/>
    <x v="1"/>
    <x v="0"/>
    <x v="10"/>
    <x v="1"/>
    <x v="1"/>
  </r>
  <r>
    <x v="14"/>
    <x v="0"/>
    <x v="38"/>
    <s v="1380064652"/>
    <s v="9490045407"/>
    <s v="2380097010"/>
    <s v="8380158052"/>
    <s v="0001095733"/>
    <x v="23"/>
    <s v="000000100000015721"/>
    <x v="3"/>
    <n v="20"/>
    <n v="1"/>
    <n v="18500"/>
    <n v="1400"/>
    <n v="368600"/>
    <n v="370000"/>
    <s v="CE 234 JP"/>
    <s v="MR KAMGAING DZIGAING LANDRY"/>
    <s v=""/>
    <s v="1095733"/>
    <x v="0"/>
    <x v="1"/>
    <x v="0"/>
    <x v="10"/>
    <x v="1"/>
    <x v="1"/>
  </r>
  <r>
    <x v="14"/>
    <x v="0"/>
    <x v="38"/>
    <s v="1380064652"/>
    <s v="9490045407"/>
    <s v="2380097010"/>
    <s v="8380158052"/>
    <s v="0001095733"/>
    <x v="23"/>
    <s v="000000100000015723"/>
    <x v="2"/>
    <n v="380"/>
    <n v="19"/>
    <n v="18300"/>
    <n v="26600"/>
    <n v="6927400"/>
    <n v="6954000"/>
    <s v="CE 234 JP"/>
    <s v="MR KAMGAING DZIGAING LANDRY"/>
    <s v=""/>
    <s v="1095733"/>
    <x v="0"/>
    <x v="0"/>
    <x v="0"/>
    <x v="10"/>
    <x v="1"/>
    <x v="1"/>
  </r>
  <r>
    <x v="14"/>
    <x v="0"/>
    <x v="38"/>
    <s v="1380064633"/>
    <s v="9490045417"/>
    <s v="2380096975"/>
    <s v="8380158056"/>
    <s v="0001026501"/>
    <x v="10"/>
    <s v="000000100000015723"/>
    <x v="2"/>
    <n v="500"/>
    <n v="25"/>
    <n v="18200"/>
    <n v="35000"/>
    <n v="9065000"/>
    <n v="9100000"/>
    <s v="NW 083 BI"/>
    <s v="MR NTCHIAMENE SAHA ALAIN"/>
    <s v=""/>
    <s v=""/>
    <x v="0"/>
    <x v="0"/>
    <x v="0"/>
    <x v="10"/>
    <x v="1"/>
    <x v="1"/>
  </r>
  <r>
    <x v="10"/>
    <x v="3"/>
    <x v="38"/>
    <s v="1380064654"/>
    <s v="9490045431"/>
    <s v="2380097012"/>
    <s v="8380158059"/>
    <s v="0001099238"/>
    <x v="57"/>
    <s v="000000100000015721"/>
    <x v="3"/>
    <n v="600"/>
    <n v="30"/>
    <n v="18700"/>
    <n v="42000"/>
    <n v="11178000"/>
    <n v="11220000"/>
    <s v="LTTR 160 AL"/>
    <s v="TCHOUNACK ANGILBERT"/>
    <s v=""/>
    <s v=""/>
    <x v="0"/>
    <x v="1"/>
    <x v="0"/>
    <x v="10"/>
    <x v="1"/>
    <x v="1"/>
  </r>
  <r>
    <x v="11"/>
    <x v="1"/>
    <x v="38"/>
    <s v="1380064653"/>
    <s v="9490045406"/>
    <s v="2380097011"/>
    <s v="8380158061"/>
    <s v="0001047470"/>
    <x v="8"/>
    <s v="000000100000015723"/>
    <x v="2"/>
    <n v="250"/>
    <n v="12.5"/>
    <n v="18300"/>
    <n v="17500"/>
    <n v="4557500"/>
    <n v="4575000"/>
    <s v="LT 605 JS"/>
    <s v="MR FOTEU ZEFACK BERTRAND"/>
    <s v=""/>
    <s v=""/>
    <x v="0"/>
    <x v="0"/>
    <x v="0"/>
    <x v="10"/>
    <x v="1"/>
    <x v="1"/>
  </r>
  <r>
    <x v="13"/>
    <x v="6"/>
    <x v="38"/>
    <s v="1380064667"/>
    <s v="9490045412"/>
    <s v="2380097033"/>
    <s v="8380158071"/>
    <s v="0001048185"/>
    <x v="24"/>
    <s v="000000100000015737"/>
    <x v="0"/>
    <n v="425"/>
    <n v="17"/>
    <n v="1800"/>
    <n v="15000"/>
    <n v="750000"/>
    <n v="765000"/>
    <s v="LT 124 II"/>
    <s v="MR IBRAHIM ADAMU"/>
    <s v=""/>
    <s v="1400000112 / 223"/>
    <x v="0"/>
    <x v="0"/>
    <x v="0"/>
    <x v="10"/>
    <x v="1"/>
    <x v="1"/>
  </r>
  <r>
    <x v="13"/>
    <x v="6"/>
    <x v="38"/>
    <s v="1380064667"/>
    <s v="9490045430"/>
    <s v="2380097033"/>
    <s v="8380158072"/>
    <s v="0001048185"/>
    <x v="24"/>
    <s v="000000100000015737"/>
    <x v="0"/>
    <n v="425"/>
    <n v="17"/>
    <n v="1800"/>
    <n v="15000"/>
    <n v="750000"/>
    <n v="765000"/>
    <s v="LT 124 II"/>
    <s v="MR IBRAHIM ADAMU"/>
    <s v=""/>
    <s v="1400000112 / 223"/>
    <x v="0"/>
    <x v="0"/>
    <x v="0"/>
    <x v="10"/>
    <x v="1"/>
    <x v="1"/>
  </r>
  <r>
    <x v="13"/>
    <x v="6"/>
    <x v="38"/>
    <s v="1380064667"/>
    <s v="9490045412"/>
    <s v="2380097033"/>
    <s v="8380158073"/>
    <s v="0001048185"/>
    <x v="24"/>
    <s v="000000100000015737"/>
    <x v="0"/>
    <n v="300"/>
    <n v="12"/>
    <n v="1800"/>
    <n v="10588"/>
    <n v="529412"/>
    <n v="540000"/>
    <s v="LT 182 JG"/>
    <s v="MR IBRAHIM ADAMU"/>
    <s v=""/>
    <s v="1400000112 / 223"/>
    <x v="0"/>
    <x v="0"/>
    <x v="0"/>
    <x v="10"/>
    <x v="1"/>
    <x v="1"/>
  </r>
  <r>
    <x v="11"/>
    <x v="1"/>
    <x v="38"/>
    <s v="1380064666"/>
    <s v="9490045410"/>
    <s v="2380097032"/>
    <s v="8380158076"/>
    <s v="0001047470"/>
    <x v="8"/>
    <s v="000000100000015737"/>
    <x v="0"/>
    <n v="500"/>
    <n v="20"/>
    <n v="1800"/>
    <n v="17647"/>
    <n v="882353"/>
    <n v="900000"/>
    <s v="CE 565 JK"/>
    <s v="MR TIOFACK GUY DESIRE"/>
    <s v=""/>
    <s v="1400000220"/>
    <x v="0"/>
    <x v="0"/>
    <x v="0"/>
    <x v="10"/>
    <x v="1"/>
    <x v="1"/>
  </r>
  <r>
    <x v="9"/>
    <x v="2"/>
    <x v="38"/>
    <s v="1380064670"/>
    <s v="9490045413"/>
    <s v="2380097045"/>
    <s v="8380158079"/>
    <s v="0001062482"/>
    <x v="14"/>
    <s v="000000100000015737"/>
    <x v="0"/>
    <n v="575"/>
    <n v="23"/>
    <n v="1800"/>
    <n v="20294"/>
    <n v="1014706"/>
    <n v="1035000"/>
    <s v="CE 385 KN"/>
    <s v="MR FOPA DJOU GISCARD"/>
    <s v=""/>
    <s v="1400013833"/>
    <x v="0"/>
    <x v="0"/>
    <x v="0"/>
    <x v="10"/>
    <x v="1"/>
    <x v="1"/>
  </r>
  <r>
    <x v="14"/>
    <x v="0"/>
    <x v="38"/>
    <s v="1380064665"/>
    <s v="9490045409"/>
    <s v="2380097031"/>
    <s v="8380158080"/>
    <s v="0001030024"/>
    <x v="51"/>
    <s v="000000100000015723"/>
    <x v="2"/>
    <n v="600"/>
    <n v="30"/>
    <n v="18700"/>
    <n v="0"/>
    <n v="11220000"/>
    <n v="11220000"/>
    <s v="LTTR 077 AQ"/>
    <s v="MR NIETCHO FIRMIN"/>
    <s v=""/>
    <s v=""/>
    <x v="0"/>
    <x v="0"/>
    <x v="0"/>
    <x v="10"/>
    <x v="1"/>
    <x v="1"/>
  </r>
  <r>
    <x v="11"/>
    <x v="1"/>
    <x v="38"/>
    <s v="1380064631"/>
    <s v="9490045408"/>
    <s v="2380096973"/>
    <s v="8380158118"/>
    <s v="0001099132"/>
    <x v="22"/>
    <s v="000000100000015723"/>
    <x v="2"/>
    <n v="20"/>
    <n v="1"/>
    <n v="18300"/>
    <n v="1400"/>
    <n v="364600"/>
    <n v="366000"/>
    <s v="LT 103 KN"/>
    <s v="TADONVOKENG MARTIN"/>
    <s v=""/>
    <s v=""/>
    <x v="0"/>
    <x v="0"/>
    <x v="0"/>
    <x v="10"/>
    <x v="1"/>
    <x v="1"/>
  </r>
  <r>
    <x v="13"/>
    <x v="5"/>
    <x v="38"/>
    <s v="1380064673"/>
    <s v="9490045416"/>
    <s v="2380097048"/>
    <s v="8380158124"/>
    <s v="0001064215"/>
    <x v="13"/>
    <s v="000000100000015723"/>
    <x v="2"/>
    <n v="200"/>
    <n v="10"/>
    <n v="17750"/>
    <n v="14000"/>
    <n v="3536000"/>
    <n v="3550000"/>
    <s v="LT 197 HV"/>
    <s v="FAI HADDISOM MBULI"/>
    <s v=""/>
    <s v=""/>
    <x v="0"/>
    <x v="0"/>
    <x v="0"/>
    <x v="10"/>
    <x v="1"/>
    <x v="1"/>
  </r>
  <r>
    <x v="14"/>
    <x v="0"/>
    <x v="38"/>
    <s v="1380064664"/>
    <s v="9490045423"/>
    <s v="2380097030"/>
    <s v="8380158145"/>
    <s v="0001030024"/>
    <x v="51"/>
    <s v="000000100000015737"/>
    <x v="0"/>
    <n v="300"/>
    <n v="12"/>
    <n v="1800"/>
    <n v="10588"/>
    <n v="529412"/>
    <n v="540000"/>
    <s v="NW 5823 E"/>
    <s v="PIBENG GUY MARCELIN"/>
    <s v=""/>
    <s v="1400000277"/>
    <x v="0"/>
    <x v="0"/>
    <x v="0"/>
    <x v="10"/>
    <x v="1"/>
    <x v="1"/>
  </r>
  <r>
    <x v="13"/>
    <x v="6"/>
    <x v="38"/>
    <s v="1380064528"/>
    <s v="9490045427"/>
    <s v="2380096846"/>
    <s v="8380158171"/>
    <s v="0001048185"/>
    <x v="24"/>
    <s v="000000100000015737"/>
    <x v="0"/>
    <n v="575"/>
    <n v="23"/>
    <n v="1800"/>
    <n v="20294"/>
    <n v="1014706"/>
    <n v="1035000"/>
    <s v="CH 29 75 66"/>
    <s v="MR NGOUFO MATINIEN"/>
    <s v=""/>
    <s v="1400000112"/>
    <x v="0"/>
    <x v="0"/>
    <x v="0"/>
    <x v="10"/>
    <x v="1"/>
    <x v="1"/>
  </r>
  <r>
    <x v="14"/>
    <x v="0"/>
    <x v="38"/>
    <s v="1380064707"/>
    <s v="9490045433"/>
    <s v="2380097102"/>
    <s v="8380158179"/>
    <s v="0001095733"/>
    <x v="23"/>
    <s v="000000100000015723"/>
    <x v="2"/>
    <n v="250"/>
    <n v="12.5"/>
    <n v="18300"/>
    <n v="17500"/>
    <n v="4557500"/>
    <n v="4575000"/>
    <s v="OU 823 AT"/>
    <s v="MR ISSA YAYA"/>
    <s v=""/>
    <s v="1095733"/>
    <x v="0"/>
    <x v="0"/>
    <x v="0"/>
    <x v="10"/>
    <x v="1"/>
    <x v="1"/>
  </r>
  <r>
    <x v="12"/>
    <x v="4"/>
    <x v="39"/>
    <s v="9490045424"/>
    <s v="7005306608"/>
    <s v="2389507979"/>
    <s v="2389507979"/>
    <s v="0001037061"/>
    <x v="5"/>
    <s v="000000100000015721"/>
    <x v="3"/>
    <n v="0"/>
    <n v="0"/>
    <n v="-900"/>
    <n v="0"/>
    <n v="-180000"/>
    <n v="-180000"/>
    <s v=""/>
    <s v=""/>
    <s v=""/>
    <s v="9490045424"/>
    <x v="0"/>
    <x v="1"/>
    <x v="0"/>
    <x v="11"/>
    <x v="1"/>
    <x v="1"/>
  </r>
  <r>
    <x v="12"/>
    <x v="4"/>
    <x v="39"/>
    <s v="9490045424"/>
    <s v="7005306608"/>
    <s v="2389507979"/>
    <s v="2389507979"/>
    <s v="0001037061"/>
    <x v="5"/>
    <s v="000000100000016952"/>
    <x v="4"/>
    <n v="0"/>
    <n v="0"/>
    <n v="-450"/>
    <n v="0"/>
    <n v="-270000"/>
    <n v="-270000"/>
    <s v=""/>
    <s v=""/>
    <s v=""/>
    <s v="9490045424"/>
    <x v="0"/>
    <x v="1"/>
    <x v="0"/>
    <x v="11"/>
    <x v="1"/>
    <x v="1"/>
  </r>
  <r>
    <x v="13"/>
    <x v="6"/>
    <x v="39"/>
    <s v="1380064345"/>
    <s v="9490045447"/>
    <s v="2380096476"/>
    <s v="8380157576"/>
    <s v="0001048185"/>
    <x v="24"/>
    <s v="000000100000015724"/>
    <x v="1"/>
    <n v="600"/>
    <n v="30"/>
    <n v="17500"/>
    <n v="42000"/>
    <n v="10458000"/>
    <n v="10500000"/>
    <s v="LTTR 642 AU"/>
    <s v="ARMIYAOU HAMZA"/>
    <s v=""/>
    <s v="1048185"/>
    <x v="0"/>
    <x v="0"/>
    <x v="0"/>
    <x v="11"/>
    <x v="1"/>
    <x v="1"/>
  </r>
  <r>
    <x v="9"/>
    <x v="2"/>
    <x v="39"/>
    <s v="1380064518"/>
    <s v="9490045436"/>
    <s v="2380096832"/>
    <s v="8380157754"/>
    <s v="0001062482"/>
    <x v="14"/>
    <s v="000000100000015724"/>
    <x v="1"/>
    <n v="66"/>
    <n v="3.3"/>
    <n v="18500"/>
    <n v="4620"/>
    <n v="1216380"/>
    <n v="1221000"/>
    <s v="ADTR 260 AC"/>
    <s v="ALIOU DJAOURO SADJO"/>
    <s v=""/>
    <s v=""/>
    <x v="0"/>
    <x v="0"/>
    <x v="0"/>
    <x v="11"/>
    <x v="1"/>
    <x v="1"/>
  </r>
  <r>
    <x v="9"/>
    <x v="2"/>
    <x v="39"/>
    <s v="1380064518"/>
    <s v="9490045436"/>
    <s v="2380096832"/>
    <s v="8380157754"/>
    <s v="0001062482"/>
    <x v="14"/>
    <s v="000000100000015724"/>
    <x v="1"/>
    <n v="574"/>
    <n v="28.7"/>
    <n v="18500"/>
    <n v="40180"/>
    <n v="10578820"/>
    <n v="10619000"/>
    <s v="ADTR 260 AC"/>
    <s v="ALIOU DJAOURO SADJO"/>
    <s v=""/>
    <s v=""/>
    <x v="0"/>
    <x v="0"/>
    <x v="0"/>
    <x v="11"/>
    <x v="1"/>
    <x v="1"/>
  </r>
  <r>
    <x v="13"/>
    <x v="5"/>
    <x v="39"/>
    <s v="1380064598"/>
    <s v="9490045439"/>
    <s v="2380096932"/>
    <s v="8380157907"/>
    <s v="0001048967"/>
    <x v="21"/>
    <s v="000000100000015724"/>
    <x v="1"/>
    <n v="620"/>
    <n v="31"/>
    <n v="18500"/>
    <n v="0"/>
    <n v="11470000"/>
    <n v="11470000"/>
    <s v="LTTR 222 AO"/>
    <s v="IYA IBRAHIMA"/>
    <s v=""/>
    <s v="SALES TO SOUAIBOU"/>
    <x v="0"/>
    <x v="0"/>
    <x v="0"/>
    <x v="11"/>
    <x v="1"/>
    <x v="1"/>
  </r>
  <r>
    <x v="11"/>
    <x v="1"/>
    <x v="39"/>
    <s v="1380064631"/>
    <s v="9490045441"/>
    <s v="2380096973"/>
    <s v="8380158038"/>
    <s v="0001099132"/>
    <x v="22"/>
    <s v="000000100000015724"/>
    <x v="1"/>
    <n v="27"/>
    <n v="1.35"/>
    <n v="19000"/>
    <n v="1890"/>
    <n v="511110"/>
    <n v="513000"/>
    <s v="LT 103 KN"/>
    <s v="TADONVOKENG MARTIN"/>
    <s v=""/>
    <s v=""/>
    <x v="0"/>
    <x v="0"/>
    <x v="0"/>
    <x v="11"/>
    <x v="1"/>
    <x v="1"/>
  </r>
  <r>
    <x v="13"/>
    <x v="5"/>
    <x v="39"/>
    <s v="1380064635"/>
    <s v="9490045459"/>
    <s v="2380096977"/>
    <s v="8380158045"/>
    <s v="0001026481"/>
    <x v="15"/>
    <s v="000000100000015737"/>
    <x v="0"/>
    <n v="250"/>
    <n v="10"/>
    <n v="1800"/>
    <n v="8824"/>
    <n v="441176"/>
    <n v="450000"/>
    <s v="SW 763 AQ"/>
    <s v="MR EDMUND MBOU MONGU"/>
    <s v=""/>
    <s v="1400000228"/>
    <x v="0"/>
    <x v="0"/>
    <x v="0"/>
    <x v="11"/>
    <x v="1"/>
    <x v="1"/>
  </r>
  <r>
    <x v="11"/>
    <x v="1"/>
    <x v="39"/>
    <s v="1380064618"/>
    <s v="9490045440"/>
    <s v="2380096960"/>
    <s v="8380158048"/>
    <s v="0001037193"/>
    <x v="3"/>
    <s v="000000100000015737"/>
    <x v="0"/>
    <n v="575"/>
    <n v="23"/>
    <n v="1800"/>
    <n v="20294"/>
    <n v="1014706"/>
    <n v="1035000"/>
    <s v="OU 706 AZ"/>
    <s v="KOFFO MOFFO HERVE"/>
    <s v=""/>
    <s v="1400000222"/>
    <x v="0"/>
    <x v="0"/>
    <x v="0"/>
    <x v="11"/>
    <x v="1"/>
    <x v="1"/>
  </r>
  <r>
    <x v="10"/>
    <x v="3"/>
    <x v="39"/>
    <s v="1380064655"/>
    <s v="9490045460"/>
    <s v="2380097013"/>
    <s v="8380158054"/>
    <s v="0001026465"/>
    <x v="39"/>
    <s v="000000100000015723"/>
    <x v="2"/>
    <n v="530"/>
    <n v="26.5"/>
    <n v="18700"/>
    <n v="37100"/>
    <n v="9873900"/>
    <n v="9911000"/>
    <s v="LTTR 750 AD"/>
    <s v="MR KUETE ROMEO BERTRAND"/>
    <s v=""/>
    <s v=""/>
    <x v="0"/>
    <x v="0"/>
    <x v="0"/>
    <x v="11"/>
    <x v="1"/>
    <x v="1"/>
  </r>
  <r>
    <x v="10"/>
    <x v="3"/>
    <x v="39"/>
    <s v="1380064655"/>
    <s v="9490045460"/>
    <s v="2380097013"/>
    <s v="8380158054"/>
    <s v="0001026465"/>
    <x v="39"/>
    <s v="000000100000015724"/>
    <x v="1"/>
    <n v="70"/>
    <n v="3.5"/>
    <n v="19400"/>
    <n v="4900"/>
    <n v="1353100"/>
    <n v="1358000"/>
    <s v="LTTR 750 AD"/>
    <s v="MR KUETE ROMEO BERTRAND"/>
    <s v=""/>
    <s v=""/>
    <x v="0"/>
    <x v="0"/>
    <x v="0"/>
    <x v="11"/>
    <x v="1"/>
    <x v="1"/>
  </r>
  <r>
    <x v="10"/>
    <x v="3"/>
    <x v="39"/>
    <s v="1380064654"/>
    <s v="9490045461"/>
    <s v="2380097012"/>
    <s v="8380158060"/>
    <s v="0001099238"/>
    <x v="57"/>
    <s v="000000100000016952"/>
    <x v="4"/>
    <n v="400"/>
    <n v="10"/>
    <n v="9350"/>
    <n v="14000"/>
    <n v="3726000"/>
    <n v="3740000"/>
    <s v="LTTR 597 AN"/>
    <s v="MR MEKEM ELVIS"/>
    <s v=""/>
    <s v=""/>
    <x v="0"/>
    <x v="1"/>
    <x v="0"/>
    <x v="11"/>
    <x v="1"/>
    <x v="1"/>
  </r>
  <r>
    <x v="10"/>
    <x v="3"/>
    <x v="39"/>
    <s v="1380064654"/>
    <s v="9490045461"/>
    <s v="2380097012"/>
    <s v="8380158060"/>
    <s v="0001099238"/>
    <x v="57"/>
    <s v="000000100000015723"/>
    <x v="2"/>
    <n v="350"/>
    <n v="17.5"/>
    <n v="18700"/>
    <n v="24500"/>
    <n v="6520500"/>
    <n v="6545000"/>
    <s v="LTTR 597 AN"/>
    <s v="MR MEKEM ELVIS"/>
    <s v=""/>
    <s v=""/>
    <x v="0"/>
    <x v="0"/>
    <x v="0"/>
    <x v="11"/>
    <x v="1"/>
    <x v="1"/>
  </r>
  <r>
    <x v="10"/>
    <x v="3"/>
    <x v="39"/>
    <s v="1380064654"/>
    <s v="9490045461"/>
    <s v="2380097012"/>
    <s v="8380158060"/>
    <s v="0001099238"/>
    <x v="57"/>
    <s v="000000100000015724"/>
    <x v="1"/>
    <n v="50"/>
    <n v="2.5"/>
    <n v="19400"/>
    <n v="3500"/>
    <n v="966500"/>
    <n v="970000"/>
    <s v="LTTR 597 AN"/>
    <s v="MR MEKEM ELVIS"/>
    <s v=""/>
    <s v=""/>
    <x v="0"/>
    <x v="0"/>
    <x v="0"/>
    <x v="11"/>
    <x v="1"/>
    <x v="1"/>
  </r>
  <r>
    <x v="9"/>
    <x v="2"/>
    <x v="39"/>
    <s v="1380064586"/>
    <s v="9490045438"/>
    <s v="2380096920"/>
    <s v="8380158096"/>
    <s v="0001028186"/>
    <x v="47"/>
    <s v="000000100000015724"/>
    <x v="1"/>
    <n v="640"/>
    <n v="32"/>
    <n v="18500"/>
    <n v="44800"/>
    <n v="11795200"/>
    <n v="11840000"/>
    <s v="ADTR 900 AB"/>
    <s v="MR DJIDJI OUMAROU"/>
    <s v=""/>
    <s v=""/>
    <x v="0"/>
    <x v="0"/>
    <x v="0"/>
    <x v="11"/>
    <x v="1"/>
    <x v="1"/>
  </r>
  <r>
    <x v="13"/>
    <x v="5"/>
    <x v="39"/>
    <s v="1380064673"/>
    <s v="9490045468"/>
    <s v="2380097048"/>
    <s v="8380158119"/>
    <s v="0001064215"/>
    <x v="13"/>
    <s v="000000100000015723"/>
    <x v="2"/>
    <n v="500"/>
    <n v="25"/>
    <n v="17750"/>
    <n v="35000"/>
    <n v="8840000"/>
    <n v="8875000"/>
    <s v="CE 347 IA"/>
    <s v="NGAGOP PHILIBERT"/>
    <s v=""/>
    <s v=""/>
    <x v="0"/>
    <x v="0"/>
    <x v="0"/>
    <x v="11"/>
    <x v="1"/>
    <x v="1"/>
  </r>
  <r>
    <x v="13"/>
    <x v="5"/>
    <x v="39"/>
    <s v="1380064673"/>
    <s v="9490045452"/>
    <s v="2380097048"/>
    <s v="8380158120"/>
    <s v="0001064215"/>
    <x v="13"/>
    <s v="000000100000015721"/>
    <x v="3"/>
    <n v="445"/>
    <n v="22.25"/>
    <n v="18000"/>
    <n v="31150"/>
    <n v="7978850"/>
    <n v="8010000"/>
    <s v="LTTR 206 AS"/>
    <s v="MOUBARAK DJAMAA"/>
    <s v=""/>
    <s v=""/>
    <x v="0"/>
    <x v="1"/>
    <x v="0"/>
    <x v="11"/>
    <x v="1"/>
    <x v="1"/>
  </r>
  <r>
    <x v="13"/>
    <x v="5"/>
    <x v="39"/>
    <s v="1380064673"/>
    <s v="9490045452"/>
    <s v="2380097048"/>
    <s v="8380158120"/>
    <s v="0001064215"/>
    <x v="13"/>
    <s v="000000100000016952"/>
    <x v="4"/>
    <n v="350"/>
    <n v="8.75"/>
    <n v="9000"/>
    <n v="12250"/>
    <n v="3137750"/>
    <n v="3150000"/>
    <s v="LTTR 206 AS"/>
    <s v="MOUBARAK DJAMAA"/>
    <s v=""/>
    <s v=""/>
    <x v="0"/>
    <x v="1"/>
    <x v="0"/>
    <x v="11"/>
    <x v="1"/>
    <x v="1"/>
  </r>
  <r>
    <x v="13"/>
    <x v="5"/>
    <x v="39"/>
    <s v="1380064673"/>
    <s v="9490045451"/>
    <s v="2380097048"/>
    <s v="8380158121"/>
    <s v="0001064215"/>
    <x v="13"/>
    <s v="000000100000015723"/>
    <x v="2"/>
    <n v="120"/>
    <n v="6"/>
    <n v="18000"/>
    <n v="8400"/>
    <n v="2151600"/>
    <n v="2160000"/>
    <s v="ADTR 820 AB"/>
    <s v="ALI OUSMANOU"/>
    <s v=""/>
    <s v=""/>
    <x v="0"/>
    <x v="0"/>
    <x v="0"/>
    <x v="11"/>
    <x v="1"/>
    <x v="1"/>
  </r>
  <r>
    <x v="13"/>
    <x v="5"/>
    <x v="39"/>
    <s v="1380064673"/>
    <s v="9490045451"/>
    <s v="2380097048"/>
    <s v="8380158121"/>
    <s v="0001064215"/>
    <x v="13"/>
    <s v="000000100000015721"/>
    <x v="3"/>
    <n v="200"/>
    <n v="10"/>
    <n v="18000"/>
    <n v="14000"/>
    <n v="3586000"/>
    <n v="3600000"/>
    <s v="ADTR 820 AB"/>
    <s v="ALI OUSMANOU"/>
    <s v=""/>
    <s v=""/>
    <x v="0"/>
    <x v="1"/>
    <x v="0"/>
    <x v="11"/>
    <x v="1"/>
    <x v="1"/>
  </r>
  <r>
    <x v="13"/>
    <x v="5"/>
    <x v="39"/>
    <s v="1380064673"/>
    <s v="9490045451"/>
    <s v="2380097048"/>
    <s v="8380158121"/>
    <s v="0001064215"/>
    <x v="13"/>
    <s v="000000100000016952"/>
    <x v="4"/>
    <n v="600"/>
    <n v="15"/>
    <n v="9000"/>
    <n v="21000"/>
    <n v="5379000"/>
    <n v="5400000"/>
    <s v="ADTR 820 AB"/>
    <s v="ALI OUSMANOU"/>
    <s v=""/>
    <s v=""/>
    <x v="0"/>
    <x v="1"/>
    <x v="0"/>
    <x v="11"/>
    <x v="1"/>
    <x v="1"/>
  </r>
  <r>
    <x v="13"/>
    <x v="5"/>
    <x v="39"/>
    <s v="1380064673"/>
    <s v="9490045465"/>
    <s v="2380097048"/>
    <s v="8380158123"/>
    <s v="0001064215"/>
    <x v="13"/>
    <s v="000000100000015723"/>
    <x v="2"/>
    <n v="300"/>
    <n v="15"/>
    <n v="17750"/>
    <n v="21000"/>
    <n v="5304000"/>
    <n v="5325000"/>
    <s v="CE 712 HS"/>
    <s v="HAKOU KWANDJIO SERGE"/>
    <s v=""/>
    <s v=""/>
    <x v="0"/>
    <x v="0"/>
    <x v="0"/>
    <x v="11"/>
    <x v="1"/>
    <x v="1"/>
  </r>
  <r>
    <x v="11"/>
    <x v="1"/>
    <x v="39"/>
    <s v="1380064682"/>
    <s v="9490045442"/>
    <s v="2380097069"/>
    <s v="8380158144"/>
    <s v="0001099132"/>
    <x v="22"/>
    <s v="000000100000016952"/>
    <x v="4"/>
    <n v="85"/>
    <n v="2.125"/>
    <n v="9250"/>
    <n v="2975"/>
    <n v="783275"/>
    <n v="786250"/>
    <s v="LT 103 KN"/>
    <s v="TADONVOKENG MARTIN"/>
    <s v=""/>
    <s v=""/>
    <x v="0"/>
    <x v="1"/>
    <x v="0"/>
    <x v="11"/>
    <x v="1"/>
    <x v="1"/>
  </r>
  <r>
    <x v="11"/>
    <x v="1"/>
    <x v="39"/>
    <s v="1380064682"/>
    <s v="9490045442"/>
    <s v="2380097069"/>
    <s v="8380158144"/>
    <s v="0001099132"/>
    <x v="22"/>
    <s v="000000100000015721"/>
    <x v="3"/>
    <n v="100"/>
    <n v="5"/>
    <n v="18500"/>
    <n v="7000"/>
    <n v="1843000"/>
    <n v="1850000"/>
    <s v="LT 103 KN"/>
    <s v="TADONVOKENG MARTIN"/>
    <s v=""/>
    <s v=""/>
    <x v="0"/>
    <x v="1"/>
    <x v="0"/>
    <x v="11"/>
    <x v="1"/>
    <x v="1"/>
  </r>
  <r>
    <x v="14"/>
    <x v="0"/>
    <x v="39"/>
    <s v="1380064683"/>
    <s v="9490045437"/>
    <s v="2380097070"/>
    <s v="8380158170"/>
    <s v="0001026506"/>
    <x v="81"/>
    <s v="000000100000016952"/>
    <x v="4"/>
    <n v="38"/>
    <n v="0.95"/>
    <n v="9250"/>
    <n v="1330"/>
    <n v="350170"/>
    <n v="351500"/>
    <s v="LT 215 JV"/>
    <s v="TEIKEU TAPA KEVIN IGOR"/>
    <s v=""/>
    <s v=""/>
    <x v="0"/>
    <x v="1"/>
    <x v="0"/>
    <x v="11"/>
    <x v="1"/>
    <x v="1"/>
  </r>
  <r>
    <x v="13"/>
    <x v="6"/>
    <x v="39"/>
    <s v="1380064528"/>
    <s v="9490045448"/>
    <s v="2380096846"/>
    <s v="8380158172"/>
    <s v="0001048185"/>
    <x v="24"/>
    <s v="000000100000015737"/>
    <x v="0"/>
    <n v="575"/>
    <n v="23"/>
    <n v="1800"/>
    <n v="20294"/>
    <n v="1014706"/>
    <n v="1035000"/>
    <s v="LT 946 BH"/>
    <s v="TSATIE NGUETSOP BAURICE"/>
    <s v=""/>
    <s v="1400000112"/>
    <x v="0"/>
    <x v="0"/>
    <x v="0"/>
    <x v="11"/>
    <x v="1"/>
    <x v="1"/>
  </r>
  <r>
    <x v="11"/>
    <x v="1"/>
    <x v="39"/>
    <s v="1380064695"/>
    <s v="9490045467"/>
    <s v="2380097083"/>
    <s v="8380158178"/>
    <s v="0001047470"/>
    <x v="8"/>
    <s v="000000100000015723"/>
    <x v="2"/>
    <n v="280"/>
    <n v="14"/>
    <n v="18300"/>
    <n v="19600"/>
    <n v="5104400"/>
    <n v="5124000"/>
    <s v="LT 605 JS"/>
    <s v="MR FOTEU ZEFACK BERTRAND"/>
    <s v=""/>
    <s v=""/>
    <x v="0"/>
    <x v="0"/>
    <x v="0"/>
    <x v="11"/>
    <x v="1"/>
    <x v="1"/>
  </r>
  <r>
    <x v="10"/>
    <x v="3"/>
    <x v="39"/>
    <s v="1380064656"/>
    <s v="9490045456"/>
    <s v="2380097014"/>
    <s v="8380158180"/>
    <s v="0001042434"/>
    <x v="65"/>
    <s v="000000100000015723"/>
    <x v="2"/>
    <n v="300"/>
    <n v="15"/>
    <n v="18300"/>
    <n v="0"/>
    <n v="5490000"/>
    <n v="5490000"/>
    <s v="LT 201 IK"/>
    <s v="MR DJOUMANI JEAN PAUL"/>
    <s v=""/>
    <s v=""/>
    <x v="0"/>
    <x v="0"/>
    <x v="0"/>
    <x v="11"/>
    <x v="1"/>
    <x v="1"/>
  </r>
  <r>
    <x v="10"/>
    <x v="3"/>
    <x v="39"/>
    <s v="1380064703"/>
    <s v="9490045466"/>
    <s v="2380097098"/>
    <s v="8380158181"/>
    <s v="0001042434"/>
    <x v="65"/>
    <s v="000000100000015723"/>
    <x v="2"/>
    <n v="300"/>
    <n v="15"/>
    <n v="18300"/>
    <n v="0"/>
    <n v="5490000"/>
    <n v="5490000"/>
    <s v="LT 079 KN"/>
    <s v="MR TSAFACK PAUL"/>
    <s v=""/>
    <s v=""/>
    <x v="0"/>
    <x v="0"/>
    <x v="0"/>
    <x v="11"/>
    <x v="1"/>
    <x v="1"/>
  </r>
  <r>
    <x v="12"/>
    <x v="4"/>
    <x v="39"/>
    <s v="1380064681"/>
    <s v="9490045444"/>
    <s v="2380097068"/>
    <s v="8380158243"/>
    <s v="0001037061"/>
    <x v="5"/>
    <s v="000000100000016408"/>
    <x v="5"/>
    <n v="1900"/>
    <n v="9.5"/>
    <n v="1840"/>
    <n v="0"/>
    <n v="3496000"/>
    <n v="3496000"/>
    <s v="LT 868 IB"/>
    <s v="BESINGI KINGSLEY MOSIMA"/>
    <s v=""/>
    <s v=""/>
    <x v="0"/>
    <x v="1"/>
    <x v="0"/>
    <x v="11"/>
    <x v="1"/>
    <x v="1"/>
  </r>
  <r>
    <x v="12"/>
    <x v="4"/>
    <x v="39"/>
    <s v="1380064681"/>
    <s v="9490045444"/>
    <s v="2380097068"/>
    <s v="8380158243"/>
    <s v="0001037061"/>
    <x v="5"/>
    <s v="000000100000015724"/>
    <x v="1"/>
    <n v="100"/>
    <n v="5"/>
    <n v="18400"/>
    <n v="0"/>
    <n v="1840000"/>
    <n v="1840000"/>
    <s v="LT 868 IB"/>
    <s v="BESINGI KINGSLEY MOSIMA"/>
    <s v=""/>
    <s v=""/>
    <x v="0"/>
    <x v="0"/>
    <x v="0"/>
    <x v="11"/>
    <x v="1"/>
    <x v="1"/>
  </r>
  <r>
    <x v="13"/>
    <x v="5"/>
    <x v="39"/>
    <s v="1380064507"/>
    <s v="9490045445"/>
    <s v="2380096814"/>
    <s v="8380158246"/>
    <s v="0001064215"/>
    <x v="13"/>
    <s v="000000100000015724"/>
    <x v="1"/>
    <n v="640"/>
    <n v="32"/>
    <n v="18000"/>
    <n v="44800"/>
    <n v="11475200"/>
    <n v="11520000"/>
    <s v="LTTR 154 AR"/>
    <s v="IBRAHIM"/>
    <s v=""/>
    <s v=""/>
    <x v="0"/>
    <x v="0"/>
    <x v="0"/>
    <x v="11"/>
    <x v="1"/>
    <x v="1"/>
  </r>
  <r>
    <x v="14"/>
    <x v="0"/>
    <x v="39"/>
    <s v="1380064604"/>
    <s v="9490045443"/>
    <s v="2380096947"/>
    <s v="8380158253"/>
    <s v="0001098550"/>
    <x v="77"/>
    <s v="000000100000016952"/>
    <x v="4"/>
    <n v="600"/>
    <n v="15"/>
    <n v="9450"/>
    <n v="21000"/>
    <n v="5649000"/>
    <n v="5670000"/>
    <s v="LTTR 882 AL"/>
    <s v="MUHAMADU ADAMU"/>
    <s v=""/>
    <s v="1098550"/>
    <x v="0"/>
    <x v="1"/>
    <x v="0"/>
    <x v="11"/>
    <x v="1"/>
    <x v="1"/>
  </r>
  <r>
    <x v="14"/>
    <x v="0"/>
    <x v="39"/>
    <s v="1380064604"/>
    <s v="9490045443"/>
    <s v="2380096947"/>
    <s v="8380158253"/>
    <s v="0001098550"/>
    <x v="77"/>
    <s v="000000100000016408"/>
    <x v="5"/>
    <n v="2000"/>
    <n v="10"/>
    <n v="1940"/>
    <n v="14000"/>
    <n v="3866000"/>
    <n v="3880000"/>
    <s v="LTTR 882 AL"/>
    <s v="MUHAMADU ADAMU"/>
    <s v=""/>
    <s v="1098550"/>
    <x v="0"/>
    <x v="1"/>
    <x v="0"/>
    <x v="11"/>
    <x v="1"/>
    <x v="1"/>
  </r>
  <r>
    <x v="14"/>
    <x v="0"/>
    <x v="39"/>
    <s v="1380064604"/>
    <s v="9490045443"/>
    <s v="2380096947"/>
    <s v="8380158253"/>
    <s v="0001098550"/>
    <x v="77"/>
    <s v="000000100000015723"/>
    <x v="2"/>
    <n v="100"/>
    <n v="5"/>
    <n v="18700"/>
    <n v="7000"/>
    <n v="1863000"/>
    <n v="1870000"/>
    <s v="LTTR 882 AL"/>
    <s v="MUHAMADU ADAMU"/>
    <s v=""/>
    <s v="1098550"/>
    <x v="0"/>
    <x v="0"/>
    <x v="0"/>
    <x v="11"/>
    <x v="1"/>
    <x v="1"/>
  </r>
  <r>
    <x v="14"/>
    <x v="0"/>
    <x v="39"/>
    <s v="1380064705"/>
    <s v="9490045446"/>
    <s v="2380097100"/>
    <s v="8380158271"/>
    <s v="0001026501"/>
    <x v="10"/>
    <s v="000000100000015737"/>
    <x v="0"/>
    <n v="625"/>
    <n v="25"/>
    <n v="1800"/>
    <n v="22059"/>
    <n v="1102941"/>
    <n v="1125000"/>
    <s v="LT 446 KP"/>
    <s v="MEUMTANE NAMEKONG OLYVIE"/>
    <s v=""/>
    <s v="1400000317/370"/>
    <x v="0"/>
    <x v="0"/>
    <x v="0"/>
    <x v="11"/>
    <x v="1"/>
    <x v="1"/>
  </r>
  <r>
    <x v="14"/>
    <x v="0"/>
    <x v="39"/>
    <s v="1380064705"/>
    <s v="9490045454"/>
    <s v="2380097100"/>
    <s v="8380158272"/>
    <s v="0001026501"/>
    <x v="10"/>
    <s v="000000100000015737"/>
    <x v="0"/>
    <n v="575"/>
    <n v="23"/>
    <n v="1800"/>
    <n v="20294"/>
    <n v="1014706"/>
    <n v="1035000"/>
    <s v="CE 200 MF"/>
    <s v="PIEBENG FOMETIO YANNICK"/>
    <s v=""/>
    <s v="1400000317/370"/>
    <x v="0"/>
    <x v="0"/>
    <x v="0"/>
    <x v="11"/>
    <x v="1"/>
    <x v="1"/>
  </r>
  <r>
    <x v="11"/>
    <x v="1"/>
    <x v="39"/>
    <s v="1380064725"/>
    <s v="9490045450"/>
    <s v="2380097141"/>
    <s v="8380158278"/>
    <s v="0001064793"/>
    <x v="44"/>
    <s v="000000100000015724"/>
    <x v="1"/>
    <n v="100"/>
    <n v="5"/>
    <n v="19000"/>
    <n v="7000"/>
    <n v="1893000"/>
    <n v="1900000"/>
    <s v="LT 197 HV"/>
    <s v="FAI HADISON"/>
    <s v=""/>
    <s v=""/>
    <x v="0"/>
    <x v="0"/>
    <x v="0"/>
    <x v="11"/>
    <x v="1"/>
    <x v="1"/>
  </r>
  <r>
    <x v="12"/>
    <x v="4"/>
    <x v="39"/>
    <s v="1380064723"/>
    <s v="9490045453"/>
    <s v="2380097139"/>
    <s v="8380158280"/>
    <s v="0001095709"/>
    <x v="28"/>
    <s v="000000100000015723"/>
    <x v="2"/>
    <n v="350"/>
    <n v="17.5"/>
    <n v="18300"/>
    <n v="24500"/>
    <n v="6380500"/>
    <n v="6405000"/>
    <s v="LT 630 KN"/>
    <s v="MR NDIFOR NAPOLEON"/>
    <s v=""/>
    <s v="1095709"/>
    <x v="0"/>
    <x v="0"/>
    <x v="0"/>
    <x v="11"/>
    <x v="1"/>
    <x v="1"/>
  </r>
  <r>
    <x v="13"/>
    <x v="6"/>
    <x v="39"/>
    <s v="1380064726"/>
    <s v="9490045463"/>
    <s v="2380097142"/>
    <s v="8380158283"/>
    <s v="0001048185"/>
    <x v="24"/>
    <s v="000000100000015737"/>
    <x v="0"/>
    <n v="325"/>
    <n v="13"/>
    <n v="1800"/>
    <n v="11471"/>
    <n v="573529"/>
    <n v="585000"/>
    <s v="LT 182 JG"/>
    <s v="MR IBRAHIM ADAMU"/>
    <s v=""/>
    <s v="1400000362"/>
    <x v="0"/>
    <x v="0"/>
    <x v="0"/>
    <x v="11"/>
    <x v="1"/>
    <x v="1"/>
  </r>
  <r>
    <x v="15"/>
    <x v="4"/>
    <x v="39"/>
    <s v="1380064687"/>
    <s v="9490045462"/>
    <s v="2380097075"/>
    <s v="8380158286"/>
    <s v="0001067454"/>
    <x v="26"/>
    <s v="000000100000015737"/>
    <x v="0"/>
    <n v="750"/>
    <n v="30"/>
    <n v="1800"/>
    <n v="26471"/>
    <n v="1323529"/>
    <n v="1350000"/>
    <s v="CH 75 40 17"/>
    <s v="MOHAMADOU AWALOU"/>
    <s v=""/>
    <s v="1400000262"/>
    <x v="0"/>
    <x v="0"/>
    <x v="0"/>
    <x v="11"/>
    <x v="1"/>
    <x v="1"/>
  </r>
  <r>
    <x v="11"/>
    <x v="1"/>
    <x v="39"/>
    <s v="1380064733"/>
    <s v="9490045449"/>
    <s v="2380097152"/>
    <s v="8380158288"/>
    <s v="0001037054"/>
    <x v="101"/>
    <s v="000000100000015724"/>
    <x v="1"/>
    <n v="100"/>
    <n v="5"/>
    <n v="19000"/>
    <n v="0"/>
    <n v="1900000"/>
    <n v="1900000"/>
    <s v="LT 197 HV"/>
    <s v="FAI HADISON"/>
    <s v=""/>
    <s v="SALES TO ZEPOL"/>
    <x v="0"/>
    <x v="0"/>
    <x v="0"/>
    <x v="11"/>
    <x v="1"/>
    <x v="1"/>
  </r>
  <r>
    <x v="13"/>
    <x v="5"/>
    <x v="39"/>
    <s v="1380064673"/>
    <s v="9490045455"/>
    <s v="2380097048"/>
    <s v="8380158290"/>
    <s v="0001064215"/>
    <x v="13"/>
    <s v="000000100000015723"/>
    <x v="2"/>
    <n v="400"/>
    <n v="20"/>
    <n v="18000"/>
    <n v="28000"/>
    <n v="7172000"/>
    <n v="7200000"/>
    <s v="ADTR 386 AC"/>
    <s v="MR HAMADOU HAMIDOU"/>
    <s v=""/>
    <s v=""/>
    <x v="0"/>
    <x v="0"/>
    <x v="0"/>
    <x v="11"/>
    <x v="1"/>
    <x v="1"/>
  </r>
  <r>
    <x v="13"/>
    <x v="5"/>
    <x v="39"/>
    <s v="1380064673"/>
    <s v="9490045455"/>
    <s v="2380097048"/>
    <s v="8380158290"/>
    <s v="0001064215"/>
    <x v="13"/>
    <s v="000000100000016952"/>
    <x v="4"/>
    <n v="480"/>
    <n v="12"/>
    <n v="9000"/>
    <n v="16800"/>
    <n v="4303200"/>
    <n v="4320000"/>
    <s v="ADTR 386 AC"/>
    <s v="MR HAMADOU HAMIDOU"/>
    <s v=""/>
    <s v=""/>
    <x v="0"/>
    <x v="1"/>
    <x v="0"/>
    <x v="11"/>
    <x v="1"/>
    <x v="1"/>
  </r>
  <r>
    <x v="14"/>
    <x v="0"/>
    <x v="39"/>
    <s v="1380064705"/>
    <s v="9490045457"/>
    <s v="2380097100"/>
    <s v="8380158296"/>
    <s v="0001026501"/>
    <x v="10"/>
    <s v="000000100000015737"/>
    <x v="0"/>
    <n v="50"/>
    <n v="2"/>
    <n v="1800"/>
    <n v="1765"/>
    <n v="88235"/>
    <n v="90000"/>
    <s v="CE 200 MF"/>
    <s v="MR PIEBENG FOMETIO YANNICK"/>
    <s v=""/>
    <s v="1400000317/370"/>
    <x v="0"/>
    <x v="0"/>
    <x v="0"/>
    <x v="11"/>
    <x v="1"/>
    <x v="1"/>
  </r>
  <r>
    <x v="9"/>
    <x v="2"/>
    <x v="39"/>
    <s v="1380064738"/>
    <s v="9490045464"/>
    <s v="2380097165"/>
    <s v="8380158297"/>
    <s v="0001062482"/>
    <x v="14"/>
    <s v="000000100000015737"/>
    <x v="0"/>
    <n v="575"/>
    <n v="23"/>
    <n v="1800"/>
    <n v="20294"/>
    <n v="1014706"/>
    <n v="1035000"/>
    <s v="CE 446 LY"/>
    <s v="MR NONGNI OSCAR"/>
    <s v=""/>
    <s v="1400000327"/>
    <x v="0"/>
    <x v="0"/>
    <x v="0"/>
    <x v="11"/>
    <x v="1"/>
    <x v="1"/>
  </r>
  <r>
    <x v="9"/>
    <x v="2"/>
    <x v="39"/>
    <s v="1380064738"/>
    <s v="9490045458"/>
    <s v="2380097165"/>
    <s v="8380158299"/>
    <s v="0001062482"/>
    <x v="14"/>
    <s v="000000100000015737"/>
    <x v="0"/>
    <n v="325"/>
    <n v="13"/>
    <n v="1800"/>
    <n v="11471"/>
    <n v="573529"/>
    <n v="585000"/>
    <s v="LT 195 FD"/>
    <s v="MR TASSA DIEUDONNE"/>
    <s v=""/>
    <s v="1400000327"/>
    <x v="0"/>
    <x v="0"/>
    <x v="0"/>
    <x v="11"/>
    <x v="1"/>
    <x v="1"/>
  </r>
  <r>
    <x v="11"/>
    <x v="1"/>
    <x v="40"/>
    <s v="1380064510"/>
    <s v="9490045493"/>
    <s v="2380096817"/>
    <s v="8380157741"/>
    <s v="0001076068"/>
    <x v="40"/>
    <s v="000000100000015723"/>
    <x v="2"/>
    <n v="300"/>
    <n v="15"/>
    <n v="18300"/>
    <n v="21000"/>
    <n v="5469000"/>
    <n v="5490000"/>
    <s v="LT 090 JK"/>
    <s v="TAYIM ANDE"/>
    <s v=""/>
    <s v=""/>
    <x v="0"/>
    <x v="0"/>
    <x v="0"/>
    <x v="12"/>
    <x v="1"/>
    <x v="1"/>
  </r>
  <r>
    <x v="10"/>
    <x v="3"/>
    <x v="40"/>
    <s v="1380064540"/>
    <s v="9490045479"/>
    <s v="2380096861"/>
    <s v="8380157831"/>
    <s v="0001033809"/>
    <x v="31"/>
    <s v="000000100000015737"/>
    <x v="0"/>
    <n v="150"/>
    <n v="6"/>
    <n v="1800"/>
    <n v="5294"/>
    <n v="264706"/>
    <n v="270000"/>
    <s v="LT 605 FO"/>
    <s v="ARREY CHARLES EGBE"/>
    <s v=""/>
    <s v="1400000123"/>
    <x v="0"/>
    <x v="0"/>
    <x v="0"/>
    <x v="12"/>
    <x v="1"/>
    <x v="1"/>
  </r>
  <r>
    <x v="13"/>
    <x v="5"/>
    <x v="40"/>
    <s v="1380064560"/>
    <s v="9490045487"/>
    <s v="2380096891"/>
    <s v="8380157893"/>
    <s v="0001064215"/>
    <x v="13"/>
    <s v="000000100000015723"/>
    <x v="2"/>
    <n v="640"/>
    <n v="32"/>
    <n v="17750"/>
    <n v="44800"/>
    <n v="11315200"/>
    <n v="11360000"/>
    <s v="LTTR 470 AV"/>
    <s v="MR NANA ABOUBAKADIRI"/>
    <s v=""/>
    <s v=""/>
    <x v="0"/>
    <x v="0"/>
    <x v="0"/>
    <x v="12"/>
    <x v="1"/>
    <x v="1"/>
  </r>
  <r>
    <x v="13"/>
    <x v="5"/>
    <x v="40"/>
    <s v="1380064566"/>
    <s v="9490045483"/>
    <s v="2380096894"/>
    <s v="8380157894"/>
    <s v="0001064215"/>
    <x v="13"/>
    <s v="000000100000015737"/>
    <x v="0"/>
    <n v="575"/>
    <n v="23"/>
    <n v="1800"/>
    <n v="20294"/>
    <n v="1014706"/>
    <n v="1035000"/>
    <s v="CH 35 57 29"/>
    <s v="MBOGNING WATIO GUY HERMAN"/>
    <s v=""/>
    <s v="1400000144/238"/>
    <x v="0"/>
    <x v="0"/>
    <x v="0"/>
    <x v="12"/>
    <x v="1"/>
    <x v="1"/>
  </r>
  <r>
    <x v="13"/>
    <x v="6"/>
    <x v="40"/>
    <s v="1380064610"/>
    <s v="9490045477"/>
    <s v="2380096953"/>
    <s v="8380157974"/>
    <s v="0001062965"/>
    <x v="43"/>
    <s v="000000100000016408"/>
    <x v="5"/>
    <n v="6000"/>
    <n v="30"/>
    <n v="1825"/>
    <n v="42000"/>
    <n v="10908000"/>
    <n v="10950000"/>
    <s v="LTTR 690 AT"/>
    <s v="MR KOSSA SIM COLBERT"/>
    <s v=""/>
    <s v="1062965"/>
    <x v="0"/>
    <x v="1"/>
    <x v="0"/>
    <x v="12"/>
    <x v="1"/>
    <x v="1"/>
  </r>
  <r>
    <x v="14"/>
    <x v="0"/>
    <x v="40"/>
    <s v="1380064607"/>
    <s v="9490045491"/>
    <s v="2380096950"/>
    <s v="8380157981"/>
    <s v="0001029639"/>
    <x v="30"/>
    <s v="000000100000015723"/>
    <x v="2"/>
    <n v="360"/>
    <n v="18"/>
    <n v="18300"/>
    <n v="25200"/>
    <n v="6562800"/>
    <n v="6588000"/>
    <s v="CH 86 19 42"/>
    <s v="MR ZEUTSA ALEX BIENVENU"/>
    <s v=""/>
    <s v=""/>
    <x v="0"/>
    <x v="0"/>
    <x v="0"/>
    <x v="12"/>
    <x v="1"/>
    <x v="1"/>
  </r>
  <r>
    <x v="10"/>
    <x v="3"/>
    <x v="40"/>
    <s v="1380064680"/>
    <s v="9490045475"/>
    <s v="2380097067"/>
    <s v="8380158141"/>
    <s v="0001033399"/>
    <x v="38"/>
    <s v="000000100000015723"/>
    <x v="2"/>
    <n v="600"/>
    <n v="30"/>
    <n v="18700"/>
    <n v="0"/>
    <n v="11220000"/>
    <n v="11220000"/>
    <s v="LTTR 298 AO"/>
    <s v="YONTI WAMBA RENE"/>
    <s v=""/>
    <s v=""/>
    <x v="0"/>
    <x v="0"/>
    <x v="0"/>
    <x v="12"/>
    <x v="1"/>
    <x v="1"/>
  </r>
  <r>
    <x v="13"/>
    <x v="6"/>
    <x v="40"/>
    <s v="1380064691"/>
    <s v="9490045478"/>
    <s v="2380097079"/>
    <s v="8380158162"/>
    <s v="0001048185"/>
    <x v="24"/>
    <s v="000000100000015723"/>
    <x v="2"/>
    <n v="600"/>
    <n v="30"/>
    <n v="17000"/>
    <n v="42000"/>
    <n v="10158000"/>
    <n v="10200000"/>
    <s v="LTTR 066 AT"/>
    <s v="IBRAHIM HAMADOU"/>
    <s v=""/>
    <s v="SALES TO OUMAROU MOH"/>
    <x v="0"/>
    <x v="0"/>
    <x v="0"/>
    <x v="12"/>
    <x v="1"/>
    <x v="1"/>
  </r>
  <r>
    <x v="13"/>
    <x v="6"/>
    <x v="40"/>
    <s v="1380064691"/>
    <s v="9490045482"/>
    <s v="2380097079"/>
    <s v="8380158165"/>
    <s v="0001048185"/>
    <x v="24"/>
    <s v="000000100000015723"/>
    <x v="2"/>
    <n v="600"/>
    <n v="30"/>
    <n v="17000"/>
    <n v="42000"/>
    <n v="10158000"/>
    <n v="10200000"/>
    <s v="LTTR 014 AS"/>
    <s v="MR TADJOUL ARIFINA"/>
    <s v=""/>
    <s v="SALES TO OUMAROU MOH"/>
    <x v="0"/>
    <x v="0"/>
    <x v="0"/>
    <x v="12"/>
    <x v="1"/>
    <x v="1"/>
  </r>
  <r>
    <x v="14"/>
    <x v="0"/>
    <x v="40"/>
    <s v="1380064694"/>
    <s v="9490045474"/>
    <s v="2380097082"/>
    <s v="8380158173"/>
    <s v="0001026455"/>
    <x v="34"/>
    <s v="000000100000015723"/>
    <x v="2"/>
    <n v="580"/>
    <n v="29"/>
    <n v="18300"/>
    <n v="40600"/>
    <n v="10573400"/>
    <n v="10614000"/>
    <s v="LTTR 511 AE"/>
    <s v="MR YAYA SOULEYMANOU"/>
    <s v=""/>
    <s v=""/>
    <x v="0"/>
    <x v="0"/>
    <x v="0"/>
    <x v="12"/>
    <x v="1"/>
    <x v="1"/>
  </r>
  <r>
    <x v="11"/>
    <x v="1"/>
    <x v="40"/>
    <s v="1380064697"/>
    <s v="9490045473"/>
    <s v="2380097085"/>
    <s v="8380158174"/>
    <s v="0001028475"/>
    <x v="25"/>
    <s v="000000100000015723"/>
    <x v="2"/>
    <n v="100"/>
    <n v="5"/>
    <n v="18300"/>
    <n v="7000"/>
    <n v="1823000"/>
    <n v="1830000"/>
    <s v="LT 197 HV"/>
    <s v="FAI HADISON"/>
    <s v=""/>
    <s v=""/>
    <x v="0"/>
    <x v="0"/>
    <x v="0"/>
    <x v="12"/>
    <x v="1"/>
    <x v="1"/>
  </r>
  <r>
    <x v="11"/>
    <x v="1"/>
    <x v="40"/>
    <s v="1380064697"/>
    <s v="9490045473"/>
    <s v="2380097085"/>
    <s v="8380158175"/>
    <s v="0001028475"/>
    <x v="25"/>
    <s v="000000100000015723"/>
    <x v="2"/>
    <n v="100"/>
    <n v="5"/>
    <n v="18300"/>
    <n v="7000"/>
    <n v="1823000"/>
    <n v="1830000"/>
    <s v="LT 197 HV"/>
    <s v="FAI HADISON"/>
    <s v=""/>
    <s v=""/>
    <x v="0"/>
    <x v="0"/>
    <x v="0"/>
    <x v="12"/>
    <x v="1"/>
    <x v="1"/>
  </r>
  <r>
    <x v="10"/>
    <x v="3"/>
    <x v="40"/>
    <s v="1380064696"/>
    <s v="9490045484"/>
    <s v="2380097084"/>
    <s v="8380158176"/>
    <s v="0001037060"/>
    <x v="70"/>
    <s v="000000100000015723"/>
    <x v="2"/>
    <n v="600"/>
    <n v="30"/>
    <n v="18700"/>
    <n v="0"/>
    <n v="11220000"/>
    <n v="11220000"/>
    <s v="LTTR 127 AP"/>
    <s v="MR KUATE CASIMIR STALLONE"/>
    <s v=""/>
    <s v="SALES TO BOPACE"/>
    <x v="0"/>
    <x v="0"/>
    <x v="0"/>
    <x v="12"/>
    <x v="1"/>
    <x v="1"/>
  </r>
  <r>
    <x v="14"/>
    <x v="0"/>
    <x v="40"/>
    <s v="1380064722"/>
    <s v="9490045486"/>
    <s v="2380097138"/>
    <s v="8380158281"/>
    <s v="0001050682"/>
    <x v="17"/>
    <s v="000000100000015723"/>
    <x v="2"/>
    <n v="240"/>
    <n v="12"/>
    <n v="18300"/>
    <n v="0"/>
    <n v="4392000"/>
    <n v="4392000"/>
    <s v="OU 091 AY"/>
    <s v="SOB MONDELI"/>
    <s v=""/>
    <s v="1050682"/>
    <x v="0"/>
    <x v="0"/>
    <x v="0"/>
    <x v="12"/>
    <x v="1"/>
    <x v="1"/>
  </r>
  <r>
    <x v="14"/>
    <x v="0"/>
    <x v="40"/>
    <s v="1380064724"/>
    <s v="9490045496"/>
    <s v="2380097140"/>
    <s v="8380158282"/>
    <s v="0001050682"/>
    <x v="17"/>
    <s v="000000100000015737"/>
    <x v="0"/>
    <n v="100"/>
    <n v="4"/>
    <n v="1800"/>
    <n v="3529"/>
    <n v="176471"/>
    <n v="180000"/>
    <s v="OU 091 AY"/>
    <s v="DJUKAM MARTHE"/>
    <s v=""/>
    <s v="1400000360/403"/>
    <x v="0"/>
    <x v="0"/>
    <x v="0"/>
    <x v="12"/>
    <x v="1"/>
    <x v="1"/>
  </r>
  <r>
    <x v="13"/>
    <x v="6"/>
    <x v="40"/>
    <s v="1380064726"/>
    <s v="9490045480"/>
    <s v="2380097142"/>
    <s v="8380158284"/>
    <s v="0001048185"/>
    <x v="24"/>
    <s v="000000100000015737"/>
    <x v="0"/>
    <n v="425"/>
    <n v="17"/>
    <n v="1800"/>
    <n v="15000"/>
    <n v="750000"/>
    <n v="765000"/>
    <s v="CH 77 57 99"/>
    <s v="MR IBRAHIM UMARU"/>
    <s v=""/>
    <s v="1400000362"/>
    <x v="0"/>
    <x v="0"/>
    <x v="0"/>
    <x v="12"/>
    <x v="1"/>
    <x v="1"/>
  </r>
  <r>
    <x v="12"/>
    <x v="4"/>
    <x v="40"/>
    <s v="1380064704"/>
    <s v="9490045469"/>
    <s v="2380097099"/>
    <s v="8380158285"/>
    <s v="0001033762"/>
    <x v="60"/>
    <s v="000000100000015737"/>
    <x v="0"/>
    <n v="150"/>
    <n v="6"/>
    <n v="1800"/>
    <n v="5294"/>
    <n v="264706"/>
    <n v="270000"/>
    <s v="LT 605 FO"/>
    <s v="ARREY CHARLES EGBE"/>
    <s v=""/>
    <s v="1400000330/430"/>
    <x v="0"/>
    <x v="0"/>
    <x v="0"/>
    <x v="12"/>
    <x v="1"/>
    <x v="1"/>
  </r>
  <r>
    <x v="14"/>
    <x v="0"/>
    <x v="40"/>
    <s v="1380064730"/>
    <s v="9490045481"/>
    <s v="2380097149"/>
    <s v="8380158287"/>
    <s v="0001067076"/>
    <x v="59"/>
    <s v="000000100000015737"/>
    <x v="0"/>
    <n v="575"/>
    <n v="23"/>
    <n v="1800"/>
    <n v="20294"/>
    <n v="1014706"/>
    <n v="1035000"/>
    <s v="LT 093 AC"/>
    <s v="FOPI ALAIN CARLOSSE"/>
    <s v=""/>
    <s v="1400000344"/>
    <x v="0"/>
    <x v="0"/>
    <x v="0"/>
    <x v="12"/>
    <x v="1"/>
    <x v="1"/>
  </r>
  <r>
    <x v="10"/>
    <x v="3"/>
    <x v="40"/>
    <s v="1380064732"/>
    <s v="9490045488"/>
    <s v="2380097151"/>
    <s v="8380158294"/>
    <s v="0001026465"/>
    <x v="39"/>
    <s v="000000100000015723"/>
    <x v="2"/>
    <n v="600"/>
    <n v="30"/>
    <n v="18700"/>
    <n v="42000"/>
    <n v="11178000"/>
    <n v="11220000"/>
    <s v="LTTR 572 AS"/>
    <s v="MR ESSIMI DIEUDONNE"/>
    <s v=""/>
    <s v=""/>
    <x v="0"/>
    <x v="0"/>
    <x v="0"/>
    <x v="12"/>
    <x v="1"/>
    <x v="1"/>
  </r>
  <r>
    <x v="12"/>
    <x v="4"/>
    <x v="40"/>
    <s v="1380064739"/>
    <s v="9490045472"/>
    <s v="2380097166"/>
    <s v="8380158295"/>
    <s v="0001050151"/>
    <x v="18"/>
    <s v="000000100000015723"/>
    <x v="2"/>
    <n v="300"/>
    <n v="15"/>
    <n v="18300"/>
    <n v="0"/>
    <n v="5490000"/>
    <n v="5490000"/>
    <s v="LT 434 JM"/>
    <s v="MR WABIA FESIMUH ERNEST"/>
    <s v=""/>
    <s v="1050151"/>
    <x v="0"/>
    <x v="0"/>
    <x v="0"/>
    <x v="12"/>
    <x v="1"/>
    <x v="1"/>
  </r>
  <r>
    <x v="10"/>
    <x v="3"/>
    <x v="40"/>
    <s v="1380064728"/>
    <s v="9490045494"/>
    <s v="2380097147"/>
    <s v="8380158298"/>
    <s v="0001033399"/>
    <x v="38"/>
    <s v="000000100000015737"/>
    <x v="0"/>
    <n v="450"/>
    <n v="18"/>
    <n v="1800"/>
    <n v="15882"/>
    <n v="794118"/>
    <n v="810000"/>
    <s v="CE 347 IA"/>
    <s v="NGAGOP PHILBERT"/>
    <s v=""/>
    <s v="1400000364"/>
    <x v="0"/>
    <x v="0"/>
    <x v="0"/>
    <x v="12"/>
    <x v="1"/>
    <x v="1"/>
  </r>
  <r>
    <x v="11"/>
    <x v="1"/>
    <x v="40"/>
    <s v="1380064719"/>
    <s v="9490045471"/>
    <s v="2380097135"/>
    <s v="8380158300"/>
    <s v="0001099132"/>
    <x v="22"/>
    <s v="000000100000015723"/>
    <x v="2"/>
    <n v="230"/>
    <n v="11.5"/>
    <n v="18300"/>
    <n v="16100"/>
    <n v="4192900"/>
    <n v="4209000"/>
    <s v="LT 103 KN"/>
    <s v="MRTADONVOKENG MARTIN"/>
    <s v=""/>
    <s v=""/>
    <x v="0"/>
    <x v="0"/>
    <x v="0"/>
    <x v="12"/>
    <x v="1"/>
    <x v="1"/>
  </r>
  <r>
    <x v="11"/>
    <x v="1"/>
    <x v="40"/>
    <s v="1380064690"/>
    <s v="9490045470"/>
    <s v="2380097078"/>
    <s v="8380158301"/>
    <s v="0001047470"/>
    <x v="8"/>
    <s v="000000100000015723"/>
    <x v="2"/>
    <n v="45"/>
    <n v="2.25"/>
    <n v="18300"/>
    <n v="3150"/>
    <n v="820350"/>
    <n v="823500"/>
    <s v="LT 103 KN"/>
    <s v="MRTADONVOKENG MARTIN"/>
    <s v=""/>
    <s v=""/>
    <x v="0"/>
    <x v="0"/>
    <x v="0"/>
    <x v="12"/>
    <x v="1"/>
    <x v="1"/>
  </r>
  <r>
    <x v="11"/>
    <x v="1"/>
    <x v="40"/>
    <s v="1380064758"/>
    <s v="9490045492"/>
    <s v="2380097192"/>
    <s v="8380158352"/>
    <s v="0001075994"/>
    <x v="1"/>
    <s v="000000100000015723"/>
    <x v="2"/>
    <n v="300"/>
    <n v="15"/>
    <n v="18300"/>
    <n v="21000"/>
    <n v="5469000"/>
    <n v="5490000"/>
    <s v="LT 201 IK"/>
    <s v="DJOUMANI JEAN PAUL"/>
    <s v=""/>
    <s v=""/>
    <x v="0"/>
    <x v="0"/>
    <x v="0"/>
    <x v="12"/>
    <x v="1"/>
    <x v="1"/>
  </r>
  <r>
    <x v="12"/>
    <x v="4"/>
    <x v="40"/>
    <s v="1380064700"/>
    <s v="9490045476"/>
    <s v="2380097088"/>
    <s v="8380158353"/>
    <s v="0001037061"/>
    <x v="5"/>
    <s v="000000100000015723"/>
    <x v="2"/>
    <n v="200"/>
    <n v="10"/>
    <n v="17700"/>
    <n v="0"/>
    <n v="3540000"/>
    <n v="3540000"/>
    <s v="LT 899 LC"/>
    <s v="KEMBOUO SEVERIN"/>
    <s v=""/>
    <s v=""/>
    <x v="0"/>
    <x v="0"/>
    <x v="0"/>
    <x v="12"/>
    <x v="1"/>
    <x v="1"/>
  </r>
  <r>
    <x v="13"/>
    <x v="6"/>
    <x v="40"/>
    <s v="1380064610"/>
    <s v="9490045485"/>
    <s v="2380096953"/>
    <s v="8380158354"/>
    <s v="0001062965"/>
    <x v="43"/>
    <s v="000000100000016952"/>
    <x v="4"/>
    <n v="120"/>
    <n v="3"/>
    <n v="8750"/>
    <n v="4200"/>
    <n v="1045800"/>
    <n v="1050000"/>
    <s v="LTTR 690 AT"/>
    <s v="KOSSA SIM COLBERT"/>
    <s v=""/>
    <s v="1062965"/>
    <x v="0"/>
    <x v="1"/>
    <x v="0"/>
    <x v="12"/>
    <x v="1"/>
    <x v="1"/>
  </r>
  <r>
    <x v="11"/>
    <x v="1"/>
    <x v="40"/>
    <s v="1380064510"/>
    <s v="9490045503"/>
    <s v="2380096817"/>
    <s v="8380158363"/>
    <s v="0001076068"/>
    <x v="40"/>
    <s v="000000100000015723"/>
    <x v="2"/>
    <n v="160"/>
    <n v="8"/>
    <n v="18300"/>
    <n v="11200"/>
    <n v="2916800"/>
    <n v="2928000"/>
    <s v="LT 090 JK"/>
    <s v="TAYIM ANDRE"/>
    <s v=""/>
    <s v=""/>
    <x v="0"/>
    <x v="0"/>
    <x v="0"/>
    <x v="12"/>
    <x v="1"/>
    <x v="1"/>
  </r>
  <r>
    <x v="16"/>
    <x v="8"/>
    <x v="40"/>
    <s v="1380062345"/>
    <s v="9490045490"/>
    <s v="2380092503"/>
    <s v="8380158368"/>
    <s v="0001104752"/>
    <x v="52"/>
    <s v="000000100000015737"/>
    <x v="0"/>
    <n v="550"/>
    <n v="22"/>
    <n v="2000"/>
    <n v="21569"/>
    <n v="1078431"/>
    <n v="1100000"/>
    <s v="CE 192 HY"/>
    <s v="JINSO DAODA KONGNYUY"/>
    <s v=""/>
    <s v="1400011096+PENDING"/>
    <x v="0"/>
    <x v="0"/>
    <x v="0"/>
    <x v="12"/>
    <x v="1"/>
    <x v="1"/>
  </r>
  <r>
    <x v="14"/>
    <x v="0"/>
    <x v="40"/>
    <s v="1380064688"/>
    <s v="9490045489"/>
    <s v="2380097076"/>
    <s v="8380158371"/>
    <s v="0001095733"/>
    <x v="23"/>
    <s v="000000100000015737"/>
    <x v="0"/>
    <n v="575"/>
    <n v="23"/>
    <n v="1800"/>
    <n v="20294"/>
    <n v="1014706"/>
    <n v="1035000"/>
    <s v="CE 727 KT"/>
    <s v="TCHOTCHOUA POND MAURICE"/>
    <s v=""/>
    <s v="1400000314"/>
    <x v="0"/>
    <x v="0"/>
    <x v="0"/>
    <x v="12"/>
    <x v="1"/>
    <x v="1"/>
  </r>
  <r>
    <x v="11"/>
    <x v="1"/>
    <x v="40"/>
    <s v="1380064744"/>
    <s v="9490045499"/>
    <s v="2380097176"/>
    <s v="8380158377"/>
    <s v="0001085226"/>
    <x v="11"/>
    <s v="000000100000015723"/>
    <x v="2"/>
    <n v="200"/>
    <n v="10"/>
    <n v="18300"/>
    <n v="0"/>
    <n v="3660000"/>
    <n v="3660000"/>
    <s v="LT 103 KN"/>
    <s v="TADONVOKENG MARTIN"/>
    <s v=""/>
    <s v=""/>
    <x v="0"/>
    <x v="0"/>
    <x v="0"/>
    <x v="12"/>
    <x v="1"/>
    <x v="1"/>
  </r>
  <r>
    <x v="12"/>
    <x v="4"/>
    <x v="40"/>
    <s v="1380064649"/>
    <s v="9490045497"/>
    <s v="2380096999"/>
    <s v="8380158385"/>
    <s v="0001095709"/>
    <x v="28"/>
    <s v="000000100000015723"/>
    <x v="2"/>
    <n v="350"/>
    <n v="17.5"/>
    <n v="18300"/>
    <n v="24500"/>
    <n v="6380500"/>
    <n v="6405000"/>
    <s v="LT 630 KY"/>
    <s v="MUSONG DANIEL"/>
    <s v=""/>
    <s v="1095709"/>
    <x v="0"/>
    <x v="0"/>
    <x v="0"/>
    <x v="12"/>
    <x v="1"/>
    <x v="1"/>
  </r>
  <r>
    <x v="11"/>
    <x v="1"/>
    <x v="40"/>
    <s v="1380064769"/>
    <s v="9490045502"/>
    <s v="2380097206"/>
    <s v="8380158387"/>
    <s v="0001056089"/>
    <x v="27"/>
    <s v="000000100000015723"/>
    <x v="2"/>
    <n v="100"/>
    <n v="5"/>
    <n v="18300"/>
    <n v="0"/>
    <n v="1830000"/>
    <n v="1830000"/>
    <s v="LT 103 KN"/>
    <s v="TADONVOKENG MARTIN"/>
    <s v=""/>
    <s v=""/>
    <x v="0"/>
    <x v="0"/>
    <x v="0"/>
    <x v="12"/>
    <x v="1"/>
    <x v="1"/>
  </r>
  <r>
    <x v="13"/>
    <x v="6"/>
    <x v="40"/>
    <s v="1380064726"/>
    <s v="9490045500"/>
    <s v="2380097142"/>
    <s v="8380158392"/>
    <s v="0001048185"/>
    <x v="24"/>
    <s v="000000100000015737"/>
    <x v="0"/>
    <n v="400"/>
    <n v="16"/>
    <n v="1800"/>
    <n v="14118"/>
    <n v="705882"/>
    <n v="720000"/>
    <s v="CH 775799"/>
    <s v="IBRAHIM ADAMU"/>
    <s v=""/>
    <s v="1400000362"/>
    <x v="0"/>
    <x v="0"/>
    <x v="0"/>
    <x v="12"/>
    <x v="1"/>
    <x v="1"/>
  </r>
  <r>
    <x v="12"/>
    <x v="4"/>
    <x v="40"/>
    <s v="1380064704"/>
    <s v="9490045498"/>
    <s v="2380097099"/>
    <s v="8380158394"/>
    <s v="0001033762"/>
    <x v="60"/>
    <s v="000000100000015737"/>
    <x v="0"/>
    <n v="150"/>
    <n v="6"/>
    <n v="1800"/>
    <n v="5294"/>
    <n v="264706"/>
    <n v="270000"/>
    <s v="LT 605 FO"/>
    <s v="ARREY CHARLES EGBE"/>
    <s v=""/>
    <s v="1400000330/430"/>
    <x v="0"/>
    <x v="0"/>
    <x v="0"/>
    <x v="12"/>
    <x v="1"/>
    <x v="1"/>
  </r>
  <r>
    <x v="13"/>
    <x v="5"/>
    <x v="40"/>
    <s v="1380064671"/>
    <s v="9490045501"/>
    <s v="2380097046"/>
    <s v="8380158398"/>
    <s v="0001048967"/>
    <x v="21"/>
    <s v="000000100000015737"/>
    <x v="0"/>
    <n v="400"/>
    <n v="16"/>
    <n v="1800"/>
    <n v="14118"/>
    <n v="705882"/>
    <n v="720000"/>
    <s v="LT 072 HC"/>
    <s v="WAFEU JEAN MARI"/>
    <s v=""/>
    <s v="1400000263"/>
    <x v="0"/>
    <x v="0"/>
    <x v="0"/>
    <x v="12"/>
    <x v="1"/>
    <x v="1"/>
  </r>
  <r>
    <x v="9"/>
    <x v="2"/>
    <x v="40"/>
    <s v="1380064205"/>
    <s v="9490045504"/>
    <s v="2380096212"/>
    <s v="8380158399"/>
    <s v="0001062482"/>
    <x v="14"/>
    <s v="000000100000015723"/>
    <x v="2"/>
    <n v="640"/>
    <n v="32"/>
    <n v="18000"/>
    <n v="44800"/>
    <n v="11475200"/>
    <n v="11520000"/>
    <s v="LTTR 530 AV"/>
    <s v="NYOM KWEDI JEROME"/>
    <s v=""/>
    <s v=""/>
    <x v="0"/>
    <x v="0"/>
    <x v="0"/>
    <x v="12"/>
    <x v="1"/>
    <x v="1"/>
  </r>
  <r>
    <x v="14"/>
    <x v="0"/>
    <x v="40"/>
    <s v="1380064755"/>
    <s v="9490045495"/>
    <s v="2380097189"/>
    <s v="8380158402"/>
    <s v="0001050682"/>
    <x v="17"/>
    <s v="000000100000015723"/>
    <x v="2"/>
    <n v="140"/>
    <n v="7"/>
    <n v="18300"/>
    <n v="0"/>
    <n v="2562000"/>
    <n v="2562000"/>
    <s v="OU 091 AY"/>
    <s v="DJUKAM MARTHE"/>
    <s v=""/>
    <s v="1050682"/>
    <x v="0"/>
    <x v="0"/>
    <x v="0"/>
    <x v="12"/>
    <x v="1"/>
    <x v="1"/>
  </r>
  <r>
    <x v="14"/>
    <x v="0"/>
    <x v="41"/>
    <s v="1380064672"/>
    <s v="9490045505"/>
    <s v="2380097047"/>
    <s v="8380158142"/>
    <s v="0001095733"/>
    <x v="23"/>
    <s v="000000100000015723"/>
    <x v="2"/>
    <n v="460"/>
    <n v="23"/>
    <n v="18300"/>
    <n v="32200"/>
    <n v="8385800"/>
    <n v="8418000"/>
    <s v="OU 706 AZ"/>
    <s v="FOTIE LONTCHI FRANCK"/>
    <s v=""/>
    <s v="1095733"/>
    <x v="0"/>
    <x v="0"/>
    <x v="0"/>
    <x v="13"/>
    <x v="1"/>
    <x v="1"/>
  </r>
  <r>
    <x v="13"/>
    <x v="5"/>
    <x v="41"/>
    <s v="1380064731"/>
    <s v="9490045517"/>
    <s v="2380097150"/>
    <s v="8380158289"/>
    <s v="0001048967"/>
    <x v="21"/>
    <s v="000000100000016952"/>
    <x v="4"/>
    <n v="400"/>
    <n v="10"/>
    <n v="8875"/>
    <n v="0"/>
    <n v="3550000"/>
    <n v="3550000"/>
    <s v="LTTR 214 AJ"/>
    <s v="MR AHMADOU FIDAILOU"/>
    <s v=""/>
    <s v="SALES TO SOUAIBOU IB"/>
    <x v="0"/>
    <x v="1"/>
    <x v="0"/>
    <x v="13"/>
    <x v="1"/>
    <x v="1"/>
  </r>
  <r>
    <x v="13"/>
    <x v="5"/>
    <x v="41"/>
    <s v="1380064731"/>
    <s v="9490045517"/>
    <s v="2380097150"/>
    <s v="8380158289"/>
    <s v="0001048967"/>
    <x v="21"/>
    <s v="000000100000015723"/>
    <x v="2"/>
    <n v="260"/>
    <n v="13"/>
    <n v="17750"/>
    <n v="0"/>
    <n v="4615000"/>
    <n v="4615000"/>
    <s v="LTTR 214 AJ"/>
    <s v="MR AHMADOU FIDAILOU"/>
    <s v=""/>
    <s v="SALES TO SOUAIBOU IB"/>
    <x v="0"/>
    <x v="0"/>
    <x v="0"/>
    <x v="13"/>
    <x v="1"/>
    <x v="1"/>
  </r>
  <r>
    <x v="13"/>
    <x v="5"/>
    <x v="41"/>
    <s v="1380064731"/>
    <s v="9490045517"/>
    <s v="2380097150"/>
    <s v="8380158289"/>
    <s v="0001048967"/>
    <x v="21"/>
    <s v="000000100000016408"/>
    <x v="5"/>
    <n v="1800"/>
    <n v="9"/>
    <n v="1850"/>
    <n v="0"/>
    <n v="3330000"/>
    <n v="3330000"/>
    <s v="LTTR 214 AJ"/>
    <s v="MR AHMADOU FIDAILOU"/>
    <s v=""/>
    <s v="SALES TO SOUAIBOU IB"/>
    <x v="0"/>
    <x v="1"/>
    <x v="0"/>
    <x v="13"/>
    <x v="1"/>
    <x v="1"/>
  </r>
  <r>
    <x v="10"/>
    <x v="3"/>
    <x v="41"/>
    <s v="1380064757"/>
    <s v="9490045506"/>
    <s v="2380097191"/>
    <s v="8380158357"/>
    <s v="0001103937"/>
    <x v="50"/>
    <s v="000000100000015723"/>
    <x v="2"/>
    <n v="600"/>
    <n v="30"/>
    <n v="18700"/>
    <n v="42000"/>
    <n v="11178000"/>
    <n v="11220000"/>
    <s v="LTTR 253 AK"/>
    <s v="NDANSI NJINU WILSON"/>
    <s v=""/>
    <s v=""/>
    <x v="0"/>
    <x v="0"/>
    <x v="0"/>
    <x v="13"/>
    <x v="1"/>
    <x v="1"/>
  </r>
  <r>
    <x v="10"/>
    <x v="3"/>
    <x v="41"/>
    <s v="1380064760"/>
    <s v="9490045508"/>
    <s v="2380097194"/>
    <s v="8380158369"/>
    <s v="0001040867"/>
    <x v="55"/>
    <s v="000000100000015723"/>
    <x v="2"/>
    <n v="600"/>
    <n v="30"/>
    <n v="18700"/>
    <n v="0"/>
    <n v="11220000"/>
    <n v="11220000"/>
    <s v="CETR 379 AD"/>
    <s v="MBONING TATANG RENE"/>
    <s v=""/>
    <s v=""/>
    <x v="0"/>
    <x v="0"/>
    <x v="0"/>
    <x v="13"/>
    <x v="1"/>
    <x v="1"/>
  </r>
  <r>
    <x v="11"/>
    <x v="1"/>
    <x v="41"/>
    <s v="1380064756"/>
    <s v="9490045516"/>
    <s v="2380097190"/>
    <s v="8380158372"/>
    <s v="0001047470"/>
    <x v="8"/>
    <s v="000000100000015723"/>
    <x v="2"/>
    <n v="400"/>
    <n v="20"/>
    <n v="18300"/>
    <n v="28000"/>
    <n v="7292000"/>
    <n v="7320000"/>
    <s v="CE 347 IA"/>
    <s v="NGAGOP PHILBERT"/>
    <s v=""/>
    <s v=""/>
    <x v="0"/>
    <x v="0"/>
    <x v="0"/>
    <x v="13"/>
    <x v="1"/>
    <x v="1"/>
  </r>
  <r>
    <x v="10"/>
    <x v="3"/>
    <x v="41"/>
    <s v="1380064751"/>
    <s v="9490045507"/>
    <s v="2380097183"/>
    <s v="8380158373"/>
    <s v="0001068766"/>
    <x v="100"/>
    <s v="000000100000015723"/>
    <x v="2"/>
    <n v="600"/>
    <n v="30"/>
    <n v="18700"/>
    <n v="0"/>
    <n v="11220000"/>
    <n v="11220000"/>
    <s v="LTTD 079 AQ"/>
    <s v="LITIKA BANYE BEDES"/>
    <s v=""/>
    <s v=""/>
    <x v="0"/>
    <x v="0"/>
    <x v="0"/>
    <x v="13"/>
    <x v="1"/>
    <x v="1"/>
  </r>
  <r>
    <x v="11"/>
    <x v="1"/>
    <x v="41"/>
    <s v="1380064769"/>
    <s v="9490045518"/>
    <s v="2380097206"/>
    <s v="8380158388"/>
    <s v="0001056089"/>
    <x v="27"/>
    <s v="000000100000015723"/>
    <x v="2"/>
    <n v="100"/>
    <n v="5"/>
    <n v="18300"/>
    <n v="0"/>
    <n v="1830000"/>
    <n v="1830000"/>
    <s v="CE 347 IA"/>
    <s v="NGAGOP PHILBERT"/>
    <s v=""/>
    <s v=""/>
    <x v="0"/>
    <x v="0"/>
    <x v="0"/>
    <x v="13"/>
    <x v="1"/>
    <x v="1"/>
  </r>
  <r>
    <x v="10"/>
    <x v="3"/>
    <x v="41"/>
    <s v="1380064770"/>
    <s v="9490045509"/>
    <s v="2380097207"/>
    <s v="8380158389"/>
    <s v="0001033402"/>
    <x v="41"/>
    <s v="000000100000015723"/>
    <x v="2"/>
    <n v="600"/>
    <n v="30"/>
    <n v="18700"/>
    <n v="42000"/>
    <n v="11178000"/>
    <n v="11220000"/>
    <s v="LTTR 885 AJ"/>
    <s v="BLAISE CHIA KWANGA"/>
    <s v=""/>
    <s v=""/>
    <x v="0"/>
    <x v="0"/>
    <x v="0"/>
    <x v="13"/>
    <x v="1"/>
    <x v="1"/>
  </r>
  <r>
    <x v="10"/>
    <x v="3"/>
    <x v="41"/>
    <s v="1380064774"/>
    <s v="9490045510"/>
    <s v="2380097211"/>
    <s v="8380158401"/>
    <s v="0001045321"/>
    <x v="58"/>
    <s v="000000100000015723"/>
    <x v="2"/>
    <n v="600"/>
    <n v="30"/>
    <n v="18700"/>
    <n v="0"/>
    <n v="11220000"/>
    <n v="11220000"/>
    <s v="LTTR 077 AQ"/>
    <s v="NIETCHO NGUEWOU"/>
    <s v=""/>
    <s v=""/>
    <x v="0"/>
    <x v="0"/>
    <x v="0"/>
    <x v="13"/>
    <x v="1"/>
    <x v="1"/>
  </r>
  <r>
    <x v="9"/>
    <x v="2"/>
    <x v="41"/>
    <s v="1380064476"/>
    <s v="9490045511"/>
    <s v="2380096737"/>
    <s v="8380158414"/>
    <s v="0001062481"/>
    <x v="6"/>
    <s v="000000100000015723"/>
    <x v="2"/>
    <n v="640"/>
    <n v="32"/>
    <n v="18500"/>
    <n v="44800"/>
    <n v="11795200"/>
    <n v="11840000"/>
    <s v="LTTR 640 AS"/>
    <s v="ABDOUL AZIZ"/>
    <s v=""/>
    <s v=""/>
    <x v="0"/>
    <x v="0"/>
    <x v="0"/>
    <x v="13"/>
    <x v="1"/>
    <x v="1"/>
  </r>
  <r>
    <x v="11"/>
    <x v="1"/>
    <x v="41"/>
    <s v="1380064614"/>
    <s v="9490045512"/>
    <s v="2380096956"/>
    <s v="8380158434"/>
    <s v="0001034417"/>
    <x v="12"/>
    <s v="000000100000015737"/>
    <x v="0"/>
    <n v="300"/>
    <n v="12"/>
    <n v="1800"/>
    <n v="10588"/>
    <n v="529412"/>
    <n v="540000"/>
    <s v="NW 140 AY"/>
    <s v="KENFACK STALLONE AUBIN"/>
    <s v=""/>
    <s v="1400000640"/>
    <x v="0"/>
    <x v="0"/>
    <x v="0"/>
    <x v="13"/>
    <x v="1"/>
    <x v="1"/>
  </r>
  <r>
    <x v="9"/>
    <x v="2"/>
    <x v="41"/>
    <s v="1380064780"/>
    <s v="9490045522"/>
    <s v="2380097227"/>
    <s v="8380158435"/>
    <s v="0001062482"/>
    <x v="14"/>
    <s v="000000100000015723"/>
    <x v="2"/>
    <n v="640"/>
    <n v="32"/>
    <n v="18000"/>
    <n v="44800"/>
    <n v="11475200"/>
    <n v="11520000"/>
    <s v="LTTR 135 AU"/>
    <s v="NJ RUDULF NYA"/>
    <s v=""/>
    <s v=""/>
    <x v="0"/>
    <x v="0"/>
    <x v="0"/>
    <x v="13"/>
    <x v="1"/>
    <x v="1"/>
  </r>
  <r>
    <x v="14"/>
    <x v="0"/>
    <x v="41"/>
    <s v="1380064782"/>
    <s v="9490045519"/>
    <s v="2380097229"/>
    <s v="8380158439"/>
    <s v="0001026474"/>
    <x v="0"/>
    <s v="000000100000015723"/>
    <x v="2"/>
    <n v="400"/>
    <n v="20"/>
    <n v="18300"/>
    <n v="28000"/>
    <n v="7292000"/>
    <n v="7320000"/>
    <s v="LT 160 HR"/>
    <s v="MR MOSSY FOKOU JOJO"/>
    <s v=""/>
    <s v=""/>
    <x v="0"/>
    <x v="0"/>
    <x v="0"/>
    <x v="13"/>
    <x v="1"/>
    <x v="1"/>
  </r>
  <r>
    <x v="10"/>
    <x v="3"/>
    <x v="41"/>
    <s v="1380064619"/>
    <s v="9490045513"/>
    <s v="2380096961"/>
    <s v="8380158440"/>
    <s v="0001062483"/>
    <x v="7"/>
    <s v="000000100000015737"/>
    <x v="0"/>
    <n v="575"/>
    <n v="23"/>
    <n v="1800"/>
    <n v="20294"/>
    <n v="1014706"/>
    <n v="1035000"/>
    <s v="CH 101212"/>
    <s v="SAAHKOU APPOLINAIRE"/>
    <s v=""/>
    <s v="1400000230"/>
    <x v="0"/>
    <x v="0"/>
    <x v="0"/>
    <x v="13"/>
    <x v="1"/>
    <x v="1"/>
  </r>
  <r>
    <x v="9"/>
    <x v="2"/>
    <x v="41"/>
    <s v="1380064787"/>
    <s v="9490045514"/>
    <s v="2380097237"/>
    <s v="8380158450"/>
    <s v="0001028186"/>
    <x v="47"/>
    <s v="000000100000015737"/>
    <x v="0"/>
    <n v="300"/>
    <n v="12"/>
    <n v="1800"/>
    <n v="10588"/>
    <n v="529412"/>
    <n v="540000"/>
    <s v="LT 617 JI"/>
    <s v="MR SONWA ROSTANT"/>
    <s v=""/>
    <s v="1400000450"/>
    <x v="0"/>
    <x v="0"/>
    <x v="0"/>
    <x v="13"/>
    <x v="1"/>
    <x v="1"/>
  </r>
  <r>
    <x v="11"/>
    <x v="1"/>
    <x v="41"/>
    <s v="1380064781"/>
    <s v="9490045520"/>
    <s v="2380097228"/>
    <s v="8380158456"/>
    <s v="0001047470"/>
    <x v="8"/>
    <s v="000000100000015737"/>
    <x v="0"/>
    <n v="575"/>
    <n v="23"/>
    <n v="1800"/>
    <n v="20294"/>
    <n v="1014706"/>
    <n v="1035000"/>
    <s v="OU 799 AV"/>
    <s v="MR OUMBA DEFFO ALAIN"/>
    <s v=""/>
    <s v="1400000409"/>
    <x v="0"/>
    <x v="0"/>
    <x v="0"/>
    <x v="13"/>
    <x v="1"/>
    <x v="1"/>
  </r>
  <r>
    <x v="11"/>
    <x v="1"/>
    <x v="41"/>
    <s v="1380064791"/>
    <s v="9490045515"/>
    <s v="2380097242"/>
    <s v="8380158458"/>
    <s v="0001041827"/>
    <x v="46"/>
    <s v="000000100000015723"/>
    <x v="2"/>
    <n v="300"/>
    <n v="15"/>
    <n v="18300"/>
    <n v="21000"/>
    <n v="5469000"/>
    <n v="5490000"/>
    <s v="LT 709 KN"/>
    <s v="MR TSAFACK PAUL"/>
    <s v=""/>
    <s v=""/>
    <x v="0"/>
    <x v="0"/>
    <x v="0"/>
    <x v="13"/>
    <x v="1"/>
    <x v="1"/>
  </r>
  <r>
    <x v="14"/>
    <x v="0"/>
    <x v="41"/>
    <s v="1380064724"/>
    <s v="9490045521"/>
    <s v="2380097140"/>
    <s v="8380158469"/>
    <s v="0001050682"/>
    <x v="17"/>
    <s v="000000100000015737"/>
    <x v="0"/>
    <n v="575"/>
    <n v="23"/>
    <n v="1800"/>
    <n v="20294"/>
    <n v="1014706"/>
    <n v="1035000"/>
    <s v="OU 694 AW"/>
    <s v="MR SIMO NAOUSSI JEAN BOSCO"/>
    <s v=""/>
    <s v="1400000360/403"/>
    <x v="0"/>
    <x v="0"/>
    <x v="0"/>
    <x v="13"/>
    <x v="1"/>
    <x v="1"/>
  </r>
  <r>
    <x v="9"/>
    <x v="2"/>
    <x v="42"/>
    <s v="1380064205"/>
    <s v="9490045536"/>
    <s v="2380096212"/>
    <s v="8380156681"/>
    <s v="0001062482"/>
    <x v="14"/>
    <s v="000000100000016952"/>
    <x v="4"/>
    <n v="680"/>
    <n v="17"/>
    <n v="9000"/>
    <n v="23800"/>
    <n v="6096200"/>
    <n v="6120000"/>
    <s v="LTTR 803 AK"/>
    <s v="MANMAN DIALO"/>
    <s v=""/>
    <s v=""/>
    <x v="0"/>
    <x v="1"/>
    <x v="0"/>
    <x v="14"/>
    <x v="1"/>
    <x v="1"/>
  </r>
  <r>
    <x v="9"/>
    <x v="2"/>
    <x v="42"/>
    <s v="1380064205"/>
    <s v="9490045536"/>
    <s v="2380096212"/>
    <s v="8380156681"/>
    <s v="0001062482"/>
    <x v="14"/>
    <s v="000000100000015723"/>
    <x v="2"/>
    <n v="200"/>
    <n v="10"/>
    <n v="18000"/>
    <n v="14000"/>
    <n v="3586000"/>
    <n v="3600000"/>
    <s v="LTTR 803 AK"/>
    <s v="MANMAN DIALO"/>
    <s v=""/>
    <s v=""/>
    <x v="0"/>
    <x v="0"/>
    <x v="0"/>
    <x v="14"/>
    <x v="1"/>
    <x v="1"/>
  </r>
  <r>
    <x v="9"/>
    <x v="2"/>
    <x v="42"/>
    <s v="1380064205"/>
    <s v="9490045536"/>
    <s v="2380096212"/>
    <s v="8380156681"/>
    <s v="0001062482"/>
    <x v="14"/>
    <s v="000000100000015721"/>
    <x v="3"/>
    <n v="100"/>
    <n v="5"/>
    <n v="18000"/>
    <n v="7000"/>
    <n v="1793000"/>
    <n v="1800000"/>
    <s v="LTTR 803 AK"/>
    <s v="MANMAN DIALO"/>
    <s v=""/>
    <s v=""/>
    <x v="0"/>
    <x v="1"/>
    <x v="0"/>
    <x v="14"/>
    <x v="1"/>
    <x v="1"/>
  </r>
  <r>
    <x v="11"/>
    <x v="1"/>
    <x v="42"/>
    <s v="1380064629"/>
    <s v="9490045523"/>
    <s v="2380096971"/>
    <s v="8380158370"/>
    <s v="0001064509"/>
    <x v="32"/>
    <s v="000000100000015724"/>
    <x v="1"/>
    <n v="300"/>
    <n v="15"/>
    <n v="19000"/>
    <n v="21000"/>
    <n v="5679000"/>
    <n v="5700000"/>
    <s v="CE 712 HS"/>
    <s v="MR HAKOU KWANDJIO SERGE"/>
    <s v=""/>
    <s v=""/>
    <x v="0"/>
    <x v="0"/>
    <x v="0"/>
    <x v="14"/>
    <x v="1"/>
    <x v="1"/>
  </r>
  <r>
    <x v="11"/>
    <x v="1"/>
    <x v="42"/>
    <s v="1380064629"/>
    <s v="9490045523"/>
    <s v="2380096971"/>
    <s v="8380158370"/>
    <s v="0001064509"/>
    <x v="32"/>
    <s v="000000100000016408"/>
    <x v="5"/>
    <n v="100"/>
    <n v="0.5"/>
    <n v="1900"/>
    <n v="700"/>
    <n v="189300"/>
    <n v="190000"/>
    <s v="CE 712 HS"/>
    <s v="MR HAKOU KWANDJIO SERGE"/>
    <s v=""/>
    <s v=""/>
    <x v="0"/>
    <x v="1"/>
    <x v="0"/>
    <x v="14"/>
    <x v="1"/>
    <x v="1"/>
  </r>
  <r>
    <x v="12"/>
    <x v="4"/>
    <x v="42"/>
    <s v="1380064698"/>
    <s v="9490045535"/>
    <s v="2380097086"/>
    <s v="8380158449"/>
    <s v="0001037061"/>
    <x v="5"/>
    <s v="000000100000015721"/>
    <x v="3"/>
    <n v="43"/>
    <n v="2.15"/>
    <n v="17900"/>
    <n v="0"/>
    <n v="769700"/>
    <n v="769700"/>
    <s v="LT 899 LC"/>
    <s v="MR KEMBOUO SEVERIN"/>
    <s v=""/>
    <s v=""/>
    <x v="0"/>
    <x v="1"/>
    <x v="0"/>
    <x v="14"/>
    <x v="1"/>
    <x v="1"/>
  </r>
  <r>
    <x v="12"/>
    <x v="4"/>
    <x v="42"/>
    <s v="1380064698"/>
    <s v="9490045535"/>
    <s v="2380097086"/>
    <s v="8380158449"/>
    <s v="0001037061"/>
    <x v="5"/>
    <s v="000000100000016408"/>
    <x v="5"/>
    <n v="570"/>
    <n v="2.85"/>
    <n v="1840"/>
    <n v="0"/>
    <n v="1048800"/>
    <n v="1048800"/>
    <s v="LT 899 LC"/>
    <s v="MR KEMBOUO SEVERIN"/>
    <s v=""/>
    <s v=""/>
    <x v="0"/>
    <x v="1"/>
    <x v="0"/>
    <x v="14"/>
    <x v="1"/>
    <x v="1"/>
  </r>
  <r>
    <x v="12"/>
    <x v="4"/>
    <x v="42"/>
    <s v="1380064698"/>
    <s v="9490045535"/>
    <s v="2380097086"/>
    <s v="8380158449"/>
    <s v="0001037061"/>
    <x v="5"/>
    <s v="000000100000015724"/>
    <x v="1"/>
    <n v="100"/>
    <n v="5"/>
    <n v="17700"/>
    <n v="0"/>
    <n v="1770000"/>
    <n v="1770000"/>
    <s v="LT 899 LC"/>
    <s v="MR KEMBOUO SEVERIN"/>
    <s v=""/>
    <s v=""/>
    <x v="0"/>
    <x v="0"/>
    <x v="0"/>
    <x v="14"/>
    <x v="1"/>
    <x v="1"/>
  </r>
  <r>
    <x v="9"/>
    <x v="2"/>
    <x v="42"/>
    <s v="1380064632"/>
    <s v="9490045525"/>
    <s v="2380096974"/>
    <s v="8380158480"/>
    <s v="0001067392"/>
    <x v="2"/>
    <s v="000000100000015724"/>
    <x v="1"/>
    <n v="620"/>
    <n v="31"/>
    <n v="19000"/>
    <n v="43400"/>
    <n v="11736600"/>
    <n v="11780000"/>
    <s v="LTTR 076 AV"/>
    <s v="SAIDOU BIA"/>
    <s v=""/>
    <s v="SALES TO HAMODA"/>
    <x v="0"/>
    <x v="0"/>
    <x v="0"/>
    <x v="14"/>
    <x v="1"/>
    <x v="1"/>
  </r>
  <r>
    <x v="13"/>
    <x v="6"/>
    <x v="42"/>
    <s v="1380064802"/>
    <s v="9490045530"/>
    <s v="2380097268"/>
    <s v="8380158481"/>
    <s v="0001048185"/>
    <x v="24"/>
    <s v="000000100000015737"/>
    <x v="0"/>
    <n v="325"/>
    <n v="13"/>
    <n v="1800"/>
    <n v="11471"/>
    <n v="573529"/>
    <n v="585000"/>
    <s v="LT 182 JG"/>
    <s v="MR IBRAHIM UMARU"/>
    <s v=""/>
    <s v="1400000465"/>
    <x v="0"/>
    <x v="0"/>
    <x v="0"/>
    <x v="14"/>
    <x v="1"/>
    <x v="1"/>
  </r>
  <r>
    <x v="13"/>
    <x v="6"/>
    <x v="42"/>
    <s v="1380064802"/>
    <s v="9490045524"/>
    <s v="2380097268"/>
    <s v="8380158482"/>
    <s v="0001048185"/>
    <x v="24"/>
    <s v="000000100000015737"/>
    <x v="0"/>
    <n v="425"/>
    <n v="17"/>
    <n v="1800"/>
    <n v="15000"/>
    <n v="750000"/>
    <n v="765000"/>
    <s v="CH 77 57 99"/>
    <s v="IBRAHIM ADAMU"/>
    <s v=""/>
    <s v="1400000465"/>
    <x v="0"/>
    <x v="0"/>
    <x v="0"/>
    <x v="14"/>
    <x v="1"/>
    <x v="1"/>
  </r>
  <r>
    <x v="12"/>
    <x v="4"/>
    <x v="42"/>
    <s v="1380064798"/>
    <s v="9490045534"/>
    <s v="2380097258"/>
    <s v="8380158483"/>
    <s v="0001095709"/>
    <x v="28"/>
    <s v="000000100000015721"/>
    <x v="3"/>
    <n v="100"/>
    <n v="5"/>
    <n v="18500"/>
    <n v="7000"/>
    <n v="1843000"/>
    <n v="1850000"/>
    <s v="LT 630 KY"/>
    <s v="MR NDIFOR NAPOLEON"/>
    <s v=""/>
    <s v="1095709"/>
    <x v="0"/>
    <x v="1"/>
    <x v="0"/>
    <x v="14"/>
    <x v="1"/>
    <x v="1"/>
  </r>
  <r>
    <x v="12"/>
    <x v="4"/>
    <x v="42"/>
    <s v="1380064798"/>
    <s v="9490045534"/>
    <s v="2380097258"/>
    <s v="8380158483"/>
    <s v="0001095709"/>
    <x v="28"/>
    <s v="000000100000016952"/>
    <x v="4"/>
    <n v="100"/>
    <n v="2.5"/>
    <n v="9250"/>
    <n v="3500"/>
    <n v="921500"/>
    <n v="925000"/>
    <s v="LT 630 KY"/>
    <s v="MR NDIFOR NAPOLEON"/>
    <s v=""/>
    <s v="1095709"/>
    <x v="0"/>
    <x v="1"/>
    <x v="0"/>
    <x v="14"/>
    <x v="1"/>
    <x v="1"/>
  </r>
  <r>
    <x v="12"/>
    <x v="4"/>
    <x v="42"/>
    <s v="1380064798"/>
    <s v="9490045534"/>
    <s v="2380097258"/>
    <s v="8380158483"/>
    <s v="0001095709"/>
    <x v="28"/>
    <s v="000000100000016408"/>
    <x v="5"/>
    <n v="100"/>
    <n v="0.5"/>
    <n v="1900"/>
    <n v="700"/>
    <n v="189300"/>
    <n v="190000"/>
    <s v="LT 630 KY"/>
    <s v="MR NDIFOR NAPOLEON"/>
    <s v=""/>
    <s v="1095709"/>
    <x v="0"/>
    <x v="1"/>
    <x v="0"/>
    <x v="14"/>
    <x v="1"/>
    <x v="1"/>
  </r>
  <r>
    <x v="12"/>
    <x v="4"/>
    <x v="42"/>
    <s v="1380064798"/>
    <s v="9490045534"/>
    <s v="2380097258"/>
    <s v="8380158483"/>
    <s v="0001095709"/>
    <x v="28"/>
    <s v="000000100000015724"/>
    <x v="1"/>
    <n v="100"/>
    <n v="5"/>
    <n v="19000"/>
    <n v="7000"/>
    <n v="1893000"/>
    <n v="1900000"/>
    <s v="LT 630 KY"/>
    <s v="MR NDIFOR NAPOLEON"/>
    <s v=""/>
    <s v="1095709"/>
    <x v="0"/>
    <x v="0"/>
    <x v="0"/>
    <x v="14"/>
    <x v="1"/>
    <x v="1"/>
  </r>
  <r>
    <x v="11"/>
    <x v="1"/>
    <x v="42"/>
    <s v="1380064799"/>
    <s v="9490045526"/>
    <s v="2380097259"/>
    <s v="8380158484"/>
    <s v="0001047470"/>
    <x v="8"/>
    <s v="000000100000015723"/>
    <x v="2"/>
    <n v="100"/>
    <n v="5"/>
    <n v="18300"/>
    <n v="7000"/>
    <n v="1823000"/>
    <n v="1830000"/>
    <s v="LT 103 KN"/>
    <s v="TADONVONKENG MARTIN"/>
    <s v=""/>
    <s v=""/>
    <x v="0"/>
    <x v="0"/>
    <x v="0"/>
    <x v="14"/>
    <x v="1"/>
    <x v="1"/>
  </r>
  <r>
    <x v="10"/>
    <x v="3"/>
    <x v="42"/>
    <s v="1380064805"/>
    <s v="9490045528"/>
    <s v="2380097271"/>
    <s v="8380158488"/>
    <s v="0001037060"/>
    <x v="70"/>
    <s v="000000100000015737"/>
    <x v="0"/>
    <n v="300"/>
    <n v="12"/>
    <n v="1800"/>
    <n v="10588"/>
    <n v="529412"/>
    <n v="540000"/>
    <s v="LT 605 FO"/>
    <s v="ARREY CHARLES EGBE"/>
    <s v=""/>
    <s v="1400000468"/>
    <x v="0"/>
    <x v="0"/>
    <x v="0"/>
    <x v="14"/>
    <x v="1"/>
    <x v="1"/>
  </r>
  <r>
    <x v="9"/>
    <x v="2"/>
    <x v="42"/>
    <s v="1380064806"/>
    <s v="9490045527"/>
    <s v="2380097272"/>
    <s v="8380158500"/>
    <s v="0001062481"/>
    <x v="6"/>
    <s v="000000100000015724"/>
    <x v="1"/>
    <n v="640"/>
    <n v="32"/>
    <n v="19000"/>
    <n v="44800"/>
    <n v="12115200"/>
    <n v="12160000"/>
    <s v="LTTR 629 AS"/>
    <s v="MUHAMADOU AHMADU KORAMO"/>
    <s v=""/>
    <s v=""/>
    <x v="0"/>
    <x v="0"/>
    <x v="0"/>
    <x v="14"/>
    <x v="1"/>
    <x v="1"/>
  </r>
  <r>
    <x v="9"/>
    <x v="2"/>
    <x v="42"/>
    <s v="1380064806"/>
    <s v="9490045531"/>
    <s v="2380097272"/>
    <s v="8380158501"/>
    <s v="0001062481"/>
    <x v="6"/>
    <s v="000000100000015724"/>
    <x v="1"/>
    <n v="620"/>
    <n v="31"/>
    <n v="19000"/>
    <n v="43400"/>
    <n v="11736600"/>
    <n v="11780000"/>
    <s v="LTTR 957 AU"/>
    <s v="HAMADOU AWAL"/>
    <s v=""/>
    <s v=""/>
    <x v="0"/>
    <x v="0"/>
    <x v="0"/>
    <x v="14"/>
    <x v="1"/>
    <x v="1"/>
  </r>
  <r>
    <x v="9"/>
    <x v="2"/>
    <x v="42"/>
    <s v="1380064806"/>
    <s v="9490045532"/>
    <s v="2380097272"/>
    <s v="8380158503"/>
    <s v="0001062481"/>
    <x v="6"/>
    <s v="000000100000015724"/>
    <x v="1"/>
    <n v="620"/>
    <n v="31"/>
    <n v="19000"/>
    <n v="43400"/>
    <n v="11736600"/>
    <n v="11780000"/>
    <s v="LTTR 618 AS"/>
    <s v="ABOUBAKAR SIDIKI"/>
    <s v=""/>
    <s v=""/>
    <x v="0"/>
    <x v="0"/>
    <x v="0"/>
    <x v="14"/>
    <x v="1"/>
    <x v="1"/>
  </r>
  <r>
    <x v="9"/>
    <x v="2"/>
    <x v="42"/>
    <s v="1380064806"/>
    <s v="9490045532"/>
    <s v="2380097272"/>
    <s v="8380158504"/>
    <s v="0001062481"/>
    <x v="6"/>
    <s v="000000100000015724"/>
    <x v="1"/>
    <n v="600"/>
    <n v="30"/>
    <n v="19000"/>
    <n v="42000"/>
    <n v="11358000"/>
    <n v="11400000"/>
    <s v="LTTR 109 AS"/>
    <s v="AHMADOU TABINAH"/>
    <s v=""/>
    <s v=""/>
    <x v="0"/>
    <x v="0"/>
    <x v="0"/>
    <x v="14"/>
    <x v="1"/>
    <x v="1"/>
  </r>
  <r>
    <x v="13"/>
    <x v="5"/>
    <x v="42"/>
    <s v="1380064809"/>
    <s v="9490045529"/>
    <s v="2380097274"/>
    <s v="8380158505"/>
    <s v="0001045372"/>
    <x v="48"/>
    <s v="000000100000015737"/>
    <x v="0"/>
    <n v="125"/>
    <n v="5"/>
    <n v="1800"/>
    <n v="4412"/>
    <n v="220588"/>
    <n v="225000"/>
    <s v="LT 617 JI"/>
    <s v="MR SONWA ROSTANT"/>
    <s v=""/>
    <s v="1400000469"/>
    <x v="0"/>
    <x v="0"/>
    <x v="0"/>
    <x v="14"/>
    <x v="1"/>
    <x v="1"/>
  </r>
  <r>
    <x v="13"/>
    <x v="6"/>
    <x v="42"/>
    <s v="1380064667"/>
    <s v="9490045533"/>
    <s v="2380097033"/>
    <s v="8380158518"/>
    <s v="0001048185"/>
    <x v="24"/>
    <s v="000000100000015737"/>
    <x v="0"/>
    <n v="400"/>
    <n v="16"/>
    <n v="1800"/>
    <n v="14118"/>
    <n v="705882"/>
    <n v="720000"/>
    <s v="CH 77 57 99"/>
    <s v="MR IBRAHIM ADAMU"/>
    <s v=""/>
    <s v="1400000112 / 223"/>
    <x v="0"/>
    <x v="0"/>
    <x v="0"/>
    <x v="14"/>
    <x v="1"/>
    <x v="1"/>
  </r>
  <r>
    <x v="10"/>
    <x v="3"/>
    <x v="43"/>
    <s v="1380064686"/>
    <s v="9490045540"/>
    <s v="2380097074"/>
    <s v="8380158151"/>
    <s v="0001033645"/>
    <x v="56"/>
    <s v="000000100000015721"/>
    <x v="3"/>
    <n v="350"/>
    <n v="17.5"/>
    <n v="18700"/>
    <n v="24500"/>
    <n v="6520500"/>
    <n v="6545000"/>
    <s v="LTTR 158 AL"/>
    <s v="NGUELE RODRIGUE"/>
    <s v=""/>
    <s v=""/>
    <x v="0"/>
    <x v="1"/>
    <x v="0"/>
    <x v="15"/>
    <x v="1"/>
    <x v="1"/>
  </r>
  <r>
    <x v="10"/>
    <x v="3"/>
    <x v="43"/>
    <s v="1380064686"/>
    <s v="9490045540"/>
    <s v="2380097074"/>
    <s v="8380158151"/>
    <s v="0001033645"/>
    <x v="56"/>
    <s v="000000100000016952"/>
    <x v="4"/>
    <n v="100"/>
    <n v="2.5"/>
    <n v="9350"/>
    <n v="3500"/>
    <n v="931500"/>
    <n v="935000"/>
    <s v="LTTR 158 AL"/>
    <s v="NGUELE RODRIGUE"/>
    <s v=""/>
    <s v=""/>
    <x v="0"/>
    <x v="1"/>
    <x v="0"/>
    <x v="15"/>
    <x v="1"/>
    <x v="1"/>
  </r>
  <r>
    <x v="10"/>
    <x v="3"/>
    <x v="43"/>
    <s v="1380064686"/>
    <s v="9490045540"/>
    <s v="2380097074"/>
    <s v="8380158151"/>
    <s v="0001033645"/>
    <x v="56"/>
    <s v="000000100000015723"/>
    <x v="2"/>
    <n v="200"/>
    <n v="10"/>
    <n v="18700"/>
    <n v="14000"/>
    <n v="3726000"/>
    <n v="3740000"/>
    <s v="LTTR 158 AL"/>
    <s v="NGUELE RODRIGUE"/>
    <s v=""/>
    <s v=""/>
    <x v="0"/>
    <x v="0"/>
    <x v="0"/>
    <x v="15"/>
    <x v="1"/>
    <x v="1"/>
  </r>
  <r>
    <x v="10"/>
    <x v="3"/>
    <x v="43"/>
    <s v="1380064734"/>
    <s v="9490045556"/>
    <s v="2380097153"/>
    <s v="8380158291"/>
    <s v="0001062908"/>
    <x v="72"/>
    <s v="000000100000015723"/>
    <x v="2"/>
    <n v="600"/>
    <n v="30"/>
    <n v="18700"/>
    <n v="0"/>
    <n v="11220000"/>
    <n v="11220000"/>
    <s v="LTTR 882 AL"/>
    <s v="MR TCHEUTCHOUA TAZO STEVEN"/>
    <s v=""/>
    <s v=""/>
    <x v="0"/>
    <x v="0"/>
    <x v="0"/>
    <x v="15"/>
    <x v="1"/>
    <x v="1"/>
  </r>
  <r>
    <x v="11"/>
    <x v="1"/>
    <x v="43"/>
    <s v="1380064721"/>
    <s v="9490045552"/>
    <s v="2380097137"/>
    <s v="8380158292"/>
    <s v="0001047470"/>
    <x v="8"/>
    <s v="000000100000015724"/>
    <x v="1"/>
    <n v="25"/>
    <n v="1.25"/>
    <n v="19000"/>
    <n v="1750"/>
    <n v="473250"/>
    <n v="475000"/>
    <s v="LT 079 KN"/>
    <s v="MR TSAFACK PAUL"/>
    <s v=""/>
    <s v=""/>
    <x v="0"/>
    <x v="0"/>
    <x v="0"/>
    <x v="15"/>
    <x v="1"/>
    <x v="1"/>
  </r>
  <r>
    <x v="15"/>
    <x v="4"/>
    <x v="43"/>
    <s v="1380064745"/>
    <s v="9490045543"/>
    <s v="2380097177"/>
    <s v="8380158349"/>
    <s v="0001067454"/>
    <x v="26"/>
    <s v="000000100000015721"/>
    <x v="3"/>
    <n v="350"/>
    <n v="17.5"/>
    <n v="18400"/>
    <n v="24500"/>
    <n v="6415500"/>
    <n v="6440000"/>
    <s v="LTTR 160 AL"/>
    <s v="MR TCHOUNACK ANGELBERT"/>
    <s v=""/>
    <s v=""/>
    <x v="0"/>
    <x v="1"/>
    <x v="0"/>
    <x v="15"/>
    <x v="1"/>
    <x v="1"/>
  </r>
  <r>
    <x v="15"/>
    <x v="4"/>
    <x v="43"/>
    <s v="1380064745"/>
    <s v="9490045543"/>
    <s v="2380097177"/>
    <s v="8380158349"/>
    <s v="0001067454"/>
    <x v="26"/>
    <s v="000000100000016952"/>
    <x v="4"/>
    <n v="400"/>
    <n v="10"/>
    <n v="9200"/>
    <n v="14000"/>
    <n v="3666000"/>
    <n v="3680000"/>
    <s v="LTTR 160 AL"/>
    <s v="MR TCHOUNACK ANGELBERT"/>
    <s v=""/>
    <s v=""/>
    <x v="0"/>
    <x v="1"/>
    <x v="0"/>
    <x v="15"/>
    <x v="1"/>
    <x v="1"/>
  </r>
  <r>
    <x v="15"/>
    <x v="4"/>
    <x v="43"/>
    <s v="1380064745"/>
    <s v="9490045543"/>
    <s v="2380097177"/>
    <s v="8380158349"/>
    <s v="0001067454"/>
    <x v="26"/>
    <s v="000000100000016408"/>
    <x v="5"/>
    <n v="500"/>
    <n v="2.5"/>
    <n v="1890"/>
    <n v="3500"/>
    <n v="941500"/>
    <n v="945000"/>
    <s v="LTTR 160 AL"/>
    <s v="MR TCHOUNACK ANGELBERT"/>
    <s v=""/>
    <s v=""/>
    <x v="0"/>
    <x v="1"/>
    <x v="0"/>
    <x v="15"/>
    <x v="1"/>
    <x v="1"/>
  </r>
  <r>
    <x v="13"/>
    <x v="6"/>
    <x v="43"/>
    <s v="1380064761"/>
    <s v="9490045559"/>
    <s v="2380097195"/>
    <s v="8380158375"/>
    <s v="0001048185"/>
    <x v="24"/>
    <s v="000000100000016408"/>
    <x v="5"/>
    <n v="29"/>
    <n v="0.14499999999999999"/>
    <n v="1825"/>
    <n v="203"/>
    <n v="52722"/>
    <n v="52925"/>
    <s v="ESTR 684 AA"/>
    <s v="MR ABAKAR ABBA"/>
    <s v=""/>
    <s v="1048185"/>
    <x v="0"/>
    <x v="1"/>
    <x v="0"/>
    <x v="15"/>
    <x v="1"/>
    <x v="1"/>
  </r>
  <r>
    <x v="13"/>
    <x v="6"/>
    <x v="43"/>
    <s v="1380064761"/>
    <s v="9490045559"/>
    <s v="2380097195"/>
    <s v="8380158375"/>
    <s v="0001048185"/>
    <x v="24"/>
    <s v="000000100000016408"/>
    <x v="5"/>
    <n v="376"/>
    <n v="1.88"/>
    <n v="1825"/>
    <n v="2632"/>
    <n v="683568"/>
    <n v="686200"/>
    <s v="ESTR 684 AA"/>
    <s v="MR ABAKAR ABBA"/>
    <s v=""/>
    <s v="1048185"/>
    <x v="0"/>
    <x v="1"/>
    <x v="0"/>
    <x v="15"/>
    <x v="1"/>
    <x v="1"/>
  </r>
  <r>
    <x v="13"/>
    <x v="6"/>
    <x v="43"/>
    <s v="1380064761"/>
    <s v="9490045559"/>
    <s v="2380097195"/>
    <s v="8380158375"/>
    <s v="0001048185"/>
    <x v="24"/>
    <s v="000000100000016408"/>
    <x v="5"/>
    <n v="3595"/>
    <n v="17.975000000000001"/>
    <n v="1825"/>
    <n v="25165"/>
    <n v="6535710"/>
    <n v="6560875"/>
    <s v="ESTR 684 AA"/>
    <s v="MR ABAKAR ABBA"/>
    <s v=""/>
    <s v="1048185"/>
    <x v="0"/>
    <x v="1"/>
    <x v="0"/>
    <x v="15"/>
    <x v="1"/>
    <x v="1"/>
  </r>
  <r>
    <x v="13"/>
    <x v="6"/>
    <x v="43"/>
    <s v="1380064761"/>
    <s v="9490045559"/>
    <s v="2380097195"/>
    <s v="8380158375"/>
    <s v="0001048185"/>
    <x v="24"/>
    <s v="000000100000016952"/>
    <x v="4"/>
    <n v="480"/>
    <n v="12"/>
    <n v="9000"/>
    <n v="16800"/>
    <n v="4303200"/>
    <n v="4320000"/>
    <s v="ESTR 684 AA"/>
    <s v="MR ABAKAR ABBA"/>
    <s v=""/>
    <s v="1048185"/>
    <x v="0"/>
    <x v="1"/>
    <x v="0"/>
    <x v="15"/>
    <x v="1"/>
    <x v="1"/>
  </r>
  <r>
    <x v="10"/>
    <x v="3"/>
    <x v="43"/>
    <s v="1380064762"/>
    <s v="9490045544"/>
    <s v="2380097196"/>
    <s v="8380158376"/>
    <s v="0001099238"/>
    <x v="57"/>
    <s v="000000100000015723"/>
    <x v="2"/>
    <n v="600"/>
    <n v="30"/>
    <n v="18700"/>
    <n v="42000"/>
    <n v="11178000"/>
    <n v="11220000"/>
    <s v="LTTR 162 AL"/>
    <s v="MR SOBZE CHIEUGUI NARCISSE"/>
    <s v=""/>
    <s v=""/>
    <x v="0"/>
    <x v="0"/>
    <x v="0"/>
    <x v="15"/>
    <x v="1"/>
    <x v="1"/>
  </r>
  <r>
    <x v="10"/>
    <x v="3"/>
    <x v="43"/>
    <s v="1380064763"/>
    <s v="9490045545"/>
    <s v="2380097197"/>
    <s v="8380158378"/>
    <s v="0001048039"/>
    <x v="33"/>
    <s v="000000100000015721"/>
    <x v="3"/>
    <n v="250"/>
    <n v="12.5"/>
    <n v="18700"/>
    <n v="17500"/>
    <n v="4657500"/>
    <n v="4675000"/>
    <s v="LTTR 080 AQ"/>
    <s v="AWAH CHRUSTIAN"/>
    <s v=""/>
    <s v=""/>
    <x v="0"/>
    <x v="1"/>
    <x v="0"/>
    <x v="15"/>
    <x v="1"/>
    <x v="1"/>
  </r>
  <r>
    <x v="10"/>
    <x v="3"/>
    <x v="43"/>
    <s v="1380064763"/>
    <s v="9490045545"/>
    <s v="2380097197"/>
    <s v="8380158378"/>
    <s v="0001048039"/>
    <x v="33"/>
    <s v="000000100000016952"/>
    <x v="4"/>
    <n v="100"/>
    <n v="2.5"/>
    <n v="9350"/>
    <n v="3500"/>
    <n v="931500"/>
    <n v="935000"/>
    <s v="LTTR 080 AQ"/>
    <s v="AWAH CHRUSTIAN"/>
    <s v=""/>
    <s v=""/>
    <x v="0"/>
    <x v="1"/>
    <x v="0"/>
    <x v="15"/>
    <x v="1"/>
    <x v="1"/>
  </r>
  <r>
    <x v="10"/>
    <x v="3"/>
    <x v="43"/>
    <s v="1380064763"/>
    <s v="9490045545"/>
    <s v="2380097197"/>
    <s v="8380158378"/>
    <s v="0001048039"/>
    <x v="33"/>
    <s v="000000100000015723"/>
    <x v="2"/>
    <n v="300"/>
    <n v="15"/>
    <n v="18700"/>
    <n v="21000"/>
    <n v="5589000"/>
    <n v="5610000"/>
    <s v="LTTR 080 AQ"/>
    <s v="AWAH CHRUSTIAN"/>
    <s v=""/>
    <s v=""/>
    <x v="0"/>
    <x v="0"/>
    <x v="0"/>
    <x v="15"/>
    <x v="1"/>
    <x v="1"/>
  </r>
  <r>
    <x v="14"/>
    <x v="0"/>
    <x v="43"/>
    <s v="1380064771"/>
    <s v="9490045542"/>
    <s v="2380097208"/>
    <s v="8380158397"/>
    <s v="0001026501"/>
    <x v="10"/>
    <s v="000000100000015723"/>
    <x v="2"/>
    <n v="400"/>
    <n v="20"/>
    <n v="18200"/>
    <n v="28000"/>
    <n v="7252000"/>
    <n v="7280000"/>
    <s v="LT 215 AX"/>
    <s v="DEPI ALEXIS"/>
    <s v=""/>
    <s v=""/>
    <x v="0"/>
    <x v="0"/>
    <x v="0"/>
    <x v="15"/>
    <x v="1"/>
    <x v="1"/>
  </r>
  <r>
    <x v="14"/>
    <x v="0"/>
    <x v="43"/>
    <s v="1380064771"/>
    <s v="9490045542"/>
    <s v="2380097208"/>
    <s v="8380158397"/>
    <s v="0001026501"/>
    <x v="10"/>
    <s v="000000100000015724"/>
    <x v="1"/>
    <n v="100"/>
    <n v="5"/>
    <n v="18900"/>
    <n v="7000"/>
    <n v="1883000"/>
    <n v="1890000"/>
    <s v="LT 215 AX"/>
    <s v="DEPI ALEXIS"/>
    <s v=""/>
    <s v=""/>
    <x v="0"/>
    <x v="0"/>
    <x v="0"/>
    <x v="15"/>
    <x v="1"/>
    <x v="1"/>
  </r>
  <r>
    <x v="13"/>
    <x v="5"/>
    <x v="43"/>
    <s v="1380064754"/>
    <s v="9490045539"/>
    <s v="2380097188"/>
    <s v="8380158430"/>
    <s v="0001064215"/>
    <x v="13"/>
    <s v="000000100000016952"/>
    <x v="4"/>
    <n v="400"/>
    <n v="10"/>
    <n v="8875"/>
    <n v="14000"/>
    <n v="3536000"/>
    <n v="3550000"/>
    <s v="ADTR 065 AC"/>
    <s v="AHMADOU ABOUBAKAR"/>
    <s v=""/>
    <s v=""/>
    <x v="0"/>
    <x v="1"/>
    <x v="0"/>
    <x v="15"/>
    <x v="1"/>
    <x v="1"/>
  </r>
  <r>
    <x v="13"/>
    <x v="5"/>
    <x v="43"/>
    <s v="1380064754"/>
    <s v="9490045539"/>
    <s v="2380097188"/>
    <s v="8380158430"/>
    <s v="0001064215"/>
    <x v="13"/>
    <s v="000000100000016408"/>
    <x v="5"/>
    <n v="2400"/>
    <n v="12"/>
    <n v="1850"/>
    <n v="16800"/>
    <n v="4423200"/>
    <n v="4440000"/>
    <s v="ADTR 065 AC"/>
    <s v="AHMADOU ABOUBAKAR"/>
    <s v=""/>
    <s v=""/>
    <x v="0"/>
    <x v="1"/>
    <x v="0"/>
    <x v="15"/>
    <x v="1"/>
    <x v="1"/>
  </r>
  <r>
    <x v="13"/>
    <x v="5"/>
    <x v="43"/>
    <s v="1380064754"/>
    <s v="9490045539"/>
    <s v="2380097188"/>
    <s v="8380158430"/>
    <s v="0001064215"/>
    <x v="13"/>
    <s v="000000100000015721"/>
    <x v="3"/>
    <n v="220"/>
    <n v="11"/>
    <n v="17750"/>
    <n v="15400"/>
    <n v="3889600"/>
    <n v="3905000"/>
    <s v="ADTR 065 AC"/>
    <s v="AHMADOU ABOUBAKAR"/>
    <s v=""/>
    <s v=""/>
    <x v="0"/>
    <x v="1"/>
    <x v="0"/>
    <x v="15"/>
    <x v="1"/>
    <x v="1"/>
  </r>
  <r>
    <x v="9"/>
    <x v="2"/>
    <x v="43"/>
    <s v="1380064780"/>
    <s v="9490045546"/>
    <s v="2380097227"/>
    <s v="8380158437"/>
    <s v="0001062482"/>
    <x v="14"/>
    <s v="000000100000016952"/>
    <x v="4"/>
    <n v="680"/>
    <n v="17"/>
    <n v="9000"/>
    <n v="23800"/>
    <n v="6096200"/>
    <n v="6120000"/>
    <s v="ADTR 125 AC"/>
    <s v="MR HAMADAMA NASSER"/>
    <s v=""/>
    <s v=""/>
    <x v="0"/>
    <x v="1"/>
    <x v="0"/>
    <x v="15"/>
    <x v="1"/>
    <x v="1"/>
  </r>
  <r>
    <x v="9"/>
    <x v="2"/>
    <x v="43"/>
    <s v="1380064780"/>
    <s v="9490045546"/>
    <s v="2380097227"/>
    <s v="8380158437"/>
    <s v="0001062482"/>
    <x v="14"/>
    <s v="000000100000015721"/>
    <x v="3"/>
    <n v="300"/>
    <n v="15"/>
    <n v="18000"/>
    <n v="21000"/>
    <n v="5379000"/>
    <n v="5400000"/>
    <s v="ADTR 125 AC"/>
    <s v="MR HAMADAMA NASSER"/>
    <s v=""/>
    <s v=""/>
    <x v="0"/>
    <x v="1"/>
    <x v="0"/>
    <x v="15"/>
    <x v="1"/>
    <x v="1"/>
  </r>
  <r>
    <x v="9"/>
    <x v="2"/>
    <x v="43"/>
    <s v="1380064780"/>
    <s v="9490045546"/>
    <s v="2380097227"/>
    <s v="8380158438"/>
    <s v="0001062482"/>
    <x v="14"/>
    <s v="000000100000015723"/>
    <x v="2"/>
    <n v="640"/>
    <n v="32"/>
    <n v="18000"/>
    <n v="44800"/>
    <n v="11475200"/>
    <n v="11520000"/>
    <s v="ADTR 256 AC"/>
    <s v="MR OUSMANOU CHEHOU"/>
    <s v=""/>
    <s v=""/>
    <x v="0"/>
    <x v="0"/>
    <x v="0"/>
    <x v="15"/>
    <x v="1"/>
    <x v="1"/>
  </r>
  <r>
    <x v="13"/>
    <x v="5"/>
    <x v="43"/>
    <s v="1380064759"/>
    <s v="9490045547"/>
    <s v="2380097193"/>
    <s v="8380158457"/>
    <s v="0001064215"/>
    <x v="13"/>
    <s v="000000100000015724"/>
    <x v="1"/>
    <n v="640"/>
    <n v="32"/>
    <n v="18500"/>
    <n v="44800"/>
    <n v="11795200"/>
    <n v="11840000"/>
    <s v="LTTR 665 AS"/>
    <s v="MR ABDOUSSALAM"/>
    <s v=""/>
    <s v=""/>
    <x v="0"/>
    <x v="0"/>
    <x v="0"/>
    <x v="15"/>
    <x v="1"/>
    <x v="1"/>
  </r>
  <r>
    <x v="11"/>
    <x v="1"/>
    <x v="43"/>
    <s v="1380064491"/>
    <s v="9490045551"/>
    <s v="2380096757"/>
    <s v="8380158463"/>
    <s v="0001047470"/>
    <x v="8"/>
    <s v="000000100000015721"/>
    <x v="3"/>
    <n v="100"/>
    <n v="5"/>
    <n v="18500"/>
    <n v="7000"/>
    <n v="1843000"/>
    <n v="1850000"/>
    <s v="LT 079 KN"/>
    <s v="MR TSAFACK PAUL"/>
    <s v=""/>
    <s v=""/>
    <x v="0"/>
    <x v="1"/>
    <x v="0"/>
    <x v="15"/>
    <x v="1"/>
    <x v="1"/>
  </r>
  <r>
    <x v="11"/>
    <x v="1"/>
    <x v="43"/>
    <s v="1380064491"/>
    <s v="9490045551"/>
    <s v="2380096757"/>
    <s v="8380158463"/>
    <s v="0001047470"/>
    <x v="8"/>
    <s v="000000100000016952"/>
    <x v="4"/>
    <n v="100"/>
    <n v="2.5"/>
    <n v="9250"/>
    <n v="3500"/>
    <n v="921500"/>
    <n v="925000"/>
    <s v="LT 079 KN"/>
    <s v="MR TSAFACK PAUL"/>
    <s v=""/>
    <s v=""/>
    <x v="0"/>
    <x v="1"/>
    <x v="0"/>
    <x v="15"/>
    <x v="1"/>
    <x v="1"/>
  </r>
  <r>
    <x v="10"/>
    <x v="3"/>
    <x v="43"/>
    <s v="1380064803"/>
    <s v="9490045558"/>
    <s v="2380097269"/>
    <s v="8380158485"/>
    <s v="0001026465"/>
    <x v="39"/>
    <s v="000000100000015723"/>
    <x v="2"/>
    <n v="600"/>
    <n v="30"/>
    <n v="18700"/>
    <n v="42000"/>
    <n v="11178000"/>
    <n v="11220000"/>
    <s v="LTTR 694 AV"/>
    <s v="CHU KANGA JUDE"/>
    <s v=""/>
    <s v=""/>
    <x v="0"/>
    <x v="0"/>
    <x v="0"/>
    <x v="15"/>
    <x v="1"/>
    <x v="1"/>
  </r>
  <r>
    <x v="10"/>
    <x v="3"/>
    <x v="43"/>
    <s v="1380064803"/>
    <s v="9490045558"/>
    <s v="2380097269"/>
    <s v="8380158486"/>
    <s v="0001026465"/>
    <x v="39"/>
    <s v="000000100000015723"/>
    <x v="2"/>
    <n v="600"/>
    <n v="30"/>
    <n v="18700"/>
    <n v="42000"/>
    <n v="11178000"/>
    <n v="11220000"/>
    <s v="LTTR 074 AQ"/>
    <s v="YUSUFU ABUBAKAR"/>
    <s v=""/>
    <s v=""/>
    <x v="0"/>
    <x v="0"/>
    <x v="0"/>
    <x v="15"/>
    <x v="1"/>
    <x v="1"/>
  </r>
  <r>
    <x v="9"/>
    <x v="2"/>
    <x v="43"/>
    <s v="1380064806"/>
    <s v="9490045537"/>
    <s v="2380097272"/>
    <s v="8380158502"/>
    <s v="0001062481"/>
    <x v="6"/>
    <s v="000000100000015724"/>
    <x v="1"/>
    <n v="600"/>
    <n v="30"/>
    <n v="19000"/>
    <n v="42000"/>
    <n v="11358000"/>
    <n v="11400000"/>
    <s v="LTTR 510 AT"/>
    <s v="YOUSSOUFA MOHAMADOU"/>
    <s v=""/>
    <s v=""/>
    <x v="0"/>
    <x v="0"/>
    <x v="0"/>
    <x v="15"/>
    <x v="1"/>
    <x v="1"/>
  </r>
  <r>
    <x v="14"/>
    <x v="0"/>
    <x v="43"/>
    <s v="1380064811"/>
    <s v="9490045554"/>
    <s v="2380097276"/>
    <s v="8380158515"/>
    <s v="0001026455"/>
    <x v="34"/>
    <s v="000000100000016408"/>
    <x v="5"/>
    <n v="800"/>
    <n v="4"/>
    <n v="1950"/>
    <n v="5600"/>
    <n v="1554400"/>
    <n v="1560000"/>
    <s v="LTTR 511 AE"/>
    <s v="YAYA SOULEYMANOU"/>
    <s v=""/>
    <s v=""/>
    <x v="0"/>
    <x v="1"/>
    <x v="0"/>
    <x v="15"/>
    <x v="1"/>
    <x v="1"/>
  </r>
  <r>
    <x v="14"/>
    <x v="0"/>
    <x v="43"/>
    <s v="1380064811"/>
    <s v="9490045554"/>
    <s v="2380097276"/>
    <s v="8380158515"/>
    <s v="0001026455"/>
    <x v="34"/>
    <s v="000000100000015723"/>
    <x v="2"/>
    <n v="500"/>
    <n v="25"/>
    <n v="18300"/>
    <n v="35000"/>
    <n v="9115000"/>
    <n v="9150000"/>
    <s v="LTTR 511 AE"/>
    <s v="YAYA SOULEYMANOU"/>
    <s v=""/>
    <s v=""/>
    <x v="0"/>
    <x v="0"/>
    <x v="0"/>
    <x v="15"/>
    <x v="1"/>
    <x v="1"/>
  </r>
  <r>
    <x v="12"/>
    <x v="4"/>
    <x v="43"/>
    <s v="1380064814"/>
    <s v="9490045541"/>
    <s v="2380097279"/>
    <s v="8380158521"/>
    <s v="0001050151"/>
    <x v="18"/>
    <s v="000000100000015723"/>
    <x v="2"/>
    <n v="400"/>
    <n v="20"/>
    <n v="18300"/>
    <n v="0"/>
    <n v="7320000"/>
    <n v="7320000"/>
    <s v="LT 434 JM"/>
    <s v="MR WABIA FESIMUH ERNEST"/>
    <s v=""/>
    <s v="1050151"/>
    <x v="0"/>
    <x v="0"/>
    <x v="0"/>
    <x v="15"/>
    <x v="1"/>
    <x v="1"/>
  </r>
  <r>
    <x v="13"/>
    <x v="6"/>
    <x v="43"/>
    <s v="1380064815"/>
    <s v="9490045538"/>
    <s v="2380097280"/>
    <s v="8380158522"/>
    <s v="0001048185"/>
    <x v="24"/>
    <s v="000000100000016952"/>
    <x v="4"/>
    <n v="1280"/>
    <n v="32"/>
    <n v="9000"/>
    <n v="44800"/>
    <n v="11475200"/>
    <n v="11520000"/>
    <s v="LTTR 696 AS"/>
    <s v="MR TSAPI DJATIO ARNAUD"/>
    <s v=""/>
    <s v="1048185"/>
    <x v="0"/>
    <x v="1"/>
    <x v="0"/>
    <x v="15"/>
    <x v="1"/>
    <x v="1"/>
  </r>
  <r>
    <x v="11"/>
    <x v="1"/>
    <x v="43"/>
    <s v="1380064795"/>
    <s v="9490045557"/>
    <s v="2380097246"/>
    <s v="8380158523"/>
    <s v="0001050925"/>
    <x v="76"/>
    <s v="000000100000015723"/>
    <x v="2"/>
    <n v="270"/>
    <n v="13.5"/>
    <n v="18300"/>
    <n v="18900"/>
    <n v="4922100"/>
    <n v="4941000"/>
    <s v="LT 103 KN"/>
    <s v="TADONVOKENG MARTIN"/>
    <s v=""/>
    <s v=""/>
    <x v="0"/>
    <x v="0"/>
    <x v="0"/>
    <x v="15"/>
    <x v="1"/>
    <x v="1"/>
  </r>
  <r>
    <x v="11"/>
    <x v="1"/>
    <x v="43"/>
    <s v="1380064721"/>
    <s v="9490045553"/>
    <s v="2380097137"/>
    <s v="8380158533"/>
    <s v="0001047470"/>
    <x v="8"/>
    <s v="000000100000015721"/>
    <x v="3"/>
    <n v="60"/>
    <n v="3"/>
    <n v="18500"/>
    <n v="4200"/>
    <n v="1105800"/>
    <n v="1110000"/>
    <s v="LT 079 KN"/>
    <s v="MR TSAFACK PAUL"/>
    <s v=""/>
    <s v=""/>
    <x v="0"/>
    <x v="1"/>
    <x v="0"/>
    <x v="15"/>
    <x v="1"/>
    <x v="1"/>
  </r>
  <r>
    <x v="11"/>
    <x v="1"/>
    <x v="43"/>
    <s v="1380064721"/>
    <s v="9490045553"/>
    <s v="2380097137"/>
    <s v="8380158533"/>
    <s v="0001047470"/>
    <x v="8"/>
    <s v="000000100000016408"/>
    <x v="5"/>
    <n v="50"/>
    <n v="0.25"/>
    <n v="1900"/>
    <n v="350"/>
    <n v="94650"/>
    <n v="95000"/>
    <s v="LT 079 KN"/>
    <s v="MR TSAFACK PAUL"/>
    <s v=""/>
    <s v=""/>
    <x v="0"/>
    <x v="1"/>
    <x v="0"/>
    <x v="15"/>
    <x v="1"/>
    <x v="1"/>
  </r>
  <r>
    <x v="11"/>
    <x v="1"/>
    <x v="43"/>
    <s v="1380064807"/>
    <s v="9490045555"/>
    <s v="2380097273"/>
    <s v="8380158534"/>
    <s v="0001047470"/>
    <x v="8"/>
    <s v="000000100000015721"/>
    <x v="3"/>
    <n v="60"/>
    <n v="3"/>
    <n v="18500"/>
    <n v="4200"/>
    <n v="1105800"/>
    <n v="1110000"/>
    <s v="LT 079 KN"/>
    <s v="MR TSAFACK PAUL"/>
    <s v=""/>
    <s v=""/>
    <x v="0"/>
    <x v="1"/>
    <x v="0"/>
    <x v="15"/>
    <x v="1"/>
    <x v="1"/>
  </r>
  <r>
    <x v="11"/>
    <x v="1"/>
    <x v="43"/>
    <s v="1380064807"/>
    <s v="9490045555"/>
    <s v="2380097273"/>
    <s v="8380158534"/>
    <s v="0001047470"/>
    <x v="8"/>
    <s v="000000100000016952"/>
    <x v="4"/>
    <n v="70"/>
    <n v="1.75"/>
    <n v="9250"/>
    <n v="2450"/>
    <n v="645050"/>
    <n v="647500"/>
    <s v="LT 079 KN"/>
    <s v="MR TSAFACK PAUL"/>
    <s v=""/>
    <s v=""/>
    <x v="0"/>
    <x v="1"/>
    <x v="0"/>
    <x v="15"/>
    <x v="1"/>
    <x v="1"/>
  </r>
  <r>
    <x v="14"/>
    <x v="0"/>
    <x v="43"/>
    <s v="1380064804"/>
    <s v="9490045549"/>
    <s v="2380097270"/>
    <s v="8380158536"/>
    <s v="0001095733"/>
    <x v="23"/>
    <s v="000000100000015723"/>
    <x v="2"/>
    <n v="170"/>
    <n v="8.5"/>
    <n v="18300"/>
    <n v="11900"/>
    <n v="3099100"/>
    <n v="3111000"/>
    <s v="CH 33 52 98"/>
    <s v="MR ISSA YAYA"/>
    <s v=""/>
    <s v="1095733"/>
    <x v="0"/>
    <x v="0"/>
    <x v="0"/>
    <x v="15"/>
    <x v="1"/>
    <x v="1"/>
  </r>
  <r>
    <x v="14"/>
    <x v="0"/>
    <x v="43"/>
    <s v="1380064813"/>
    <s v="9490045548"/>
    <s v="2380097278"/>
    <s v="8380158537"/>
    <s v="0001095733"/>
    <x v="23"/>
    <s v="000000100000015721"/>
    <x v="3"/>
    <n v="20"/>
    <n v="1"/>
    <n v="18500"/>
    <n v="1400"/>
    <n v="368600"/>
    <n v="370000"/>
    <s v="CH 33 52 98"/>
    <s v="MR ISSA YAYA"/>
    <s v=""/>
    <s v="1095733"/>
    <x v="0"/>
    <x v="1"/>
    <x v="0"/>
    <x v="15"/>
    <x v="1"/>
    <x v="1"/>
  </r>
  <r>
    <x v="14"/>
    <x v="0"/>
    <x v="43"/>
    <s v="1380064813"/>
    <s v="9490045548"/>
    <s v="2380097278"/>
    <s v="8380158537"/>
    <s v="0001095733"/>
    <x v="23"/>
    <s v="000000100000016952"/>
    <x v="4"/>
    <n v="40"/>
    <n v="1"/>
    <n v="9250"/>
    <n v="1400"/>
    <n v="368600"/>
    <n v="370000"/>
    <s v="CH 33 52 98"/>
    <s v="MR ISSA YAYA"/>
    <s v=""/>
    <s v="1095733"/>
    <x v="0"/>
    <x v="1"/>
    <x v="0"/>
    <x v="15"/>
    <x v="1"/>
    <x v="1"/>
  </r>
  <r>
    <x v="14"/>
    <x v="0"/>
    <x v="43"/>
    <s v="1380064813"/>
    <s v="9490045548"/>
    <s v="2380097278"/>
    <s v="8380158537"/>
    <s v="0001095733"/>
    <x v="23"/>
    <s v="000000100000015723"/>
    <x v="2"/>
    <n v="202"/>
    <n v="10.1"/>
    <n v="18300"/>
    <n v="14140"/>
    <n v="3682460"/>
    <n v="3696600"/>
    <s v="CH 33 52 98"/>
    <s v="MR ISSA YAYA"/>
    <s v=""/>
    <s v="1095733"/>
    <x v="0"/>
    <x v="0"/>
    <x v="0"/>
    <x v="15"/>
    <x v="1"/>
    <x v="1"/>
  </r>
  <r>
    <x v="10"/>
    <x v="3"/>
    <x v="43"/>
    <s v="1380064817"/>
    <s v="9490045550"/>
    <s v="2380097282"/>
    <s v="8380158539"/>
    <s v="0001062483"/>
    <x v="7"/>
    <s v="000000100000015737"/>
    <x v="0"/>
    <n v="575"/>
    <n v="23"/>
    <n v="1800"/>
    <n v="20294"/>
    <n v="1014706"/>
    <n v="1035000"/>
    <s v=""/>
    <s v=""/>
    <s v=""/>
    <s v="1400000486/487"/>
    <x v="0"/>
    <x v="0"/>
    <x v="0"/>
    <x v="15"/>
    <x v="1"/>
    <x v="1"/>
  </r>
  <r>
    <x v="10"/>
    <x v="3"/>
    <x v="43"/>
    <s v="1380064817"/>
    <s v="9490045550"/>
    <s v="2380097282"/>
    <s v="8380158542"/>
    <s v="0001062483"/>
    <x v="7"/>
    <s v="000000100000015737"/>
    <x v="0"/>
    <n v="575"/>
    <n v="23"/>
    <n v="1800"/>
    <n v="20294"/>
    <n v="1014706"/>
    <n v="1035000"/>
    <s v=""/>
    <s v=""/>
    <s v=""/>
    <s v="1400000486/487"/>
    <x v="0"/>
    <x v="0"/>
    <x v="0"/>
    <x v="15"/>
    <x v="1"/>
    <x v="1"/>
  </r>
  <r>
    <x v="13"/>
    <x v="6"/>
    <x v="44"/>
    <s v="1380064610"/>
    <s v="9490045569"/>
    <s v="2380096953"/>
    <s v="8380157968"/>
    <s v="0001062965"/>
    <x v="43"/>
    <s v="000000100000015723"/>
    <x v="2"/>
    <n v="640"/>
    <n v="32"/>
    <n v="17500"/>
    <n v="44800"/>
    <n v="11155200"/>
    <n v="11200000"/>
    <s v="CETR 413 AC"/>
    <s v="KOLAC KOUGANG FABRICE"/>
    <s v=""/>
    <s v="1062965"/>
    <x v="0"/>
    <x v="0"/>
    <x v="0"/>
    <x v="16"/>
    <x v="1"/>
    <x v="1"/>
  </r>
  <r>
    <x v="9"/>
    <x v="7"/>
    <x v="44"/>
    <s v="1380064636"/>
    <s v="9490045585"/>
    <s v="2380096978"/>
    <s v="8380158050"/>
    <s v="0001062730"/>
    <x v="49"/>
    <s v="000000100000015721"/>
    <x v="3"/>
    <n v="250"/>
    <n v="12.5"/>
    <n v="18000"/>
    <n v="17500"/>
    <n v="4482500"/>
    <n v="4500000"/>
    <s v="ADTR 347 AC"/>
    <s v="MOHAMADOU SOUOUDI"/>
    <s v=""/>
    <s v=""/>
    <x v="0"/>
    <x v="1"/>
    <x v="0"/>
    <x v="16"/>
    <x v="1"/>
    <x v="1"/>
  </r>
  <r>
    <x v="9"/>
    <x v="7"/>
    <x v="44"/>
    <s v="1380064636"/>
    <s v="9490045585"/>
    <s v="2380096978"/>
    <s v="8380158050"/>
    <s v="0001062730"/>
    <x v="49"/>
    <s v="000000100000016952"/>
    <x v="4"/>
    <n v="680"/>
    <n v="17"/>
    <n v="9000"/>
    <n v="23800"/>
    <n v="6096200"/>
    <n v="6120000"/>
    <s v="ADTR 347 AC"/>
    <s v="MOHAMADOU SOUOUDI"/>
    <s v=""/>
    <s v=""/>
    <x v="0"/>
    <x v="1"/>
    <x v="0"/>
    <x v="16"/>
    <x v="1"/>
    <x v="1"/>
  </r>
  <r>
    <x v="9"/>
    <x v="7"/>
    <x v="44"/>
    <s v="1380064636"/>
    <s v="9490045585"/>
    <s v="2380096978"/>
    <s v="8380158050"/>
    <s v="0001062730"/>
    <x v="49"/>
    <s v="000000100000016408"/>
    <x v="5"/>
    <n v="500"/>
    <n v="2.5"/>
    <n v="1850"/>
    <n v="3500"/>
    <n v="921500"/>
    <n v="925000"/>
    <s v="ADTR 347 AC"/>
    <s v="MOHAMADOU SOUOUDI"/>
    <s v=""/>
    <s v=""/>
    <x v="0"/>
    <x v="1"/>
    <x v="0"/>
    <x v="16"/>
    <x v="1"/>
    <x v="1"/>
  </r>
  <r>
    <x v="11"/>
    <x v="1"/>
    <x v="44"/>
    <s v="1380064678"/>
    <s v="9490045561"/>
    <s v="2380097065"/>
    <s v="8380158167"/>
    <s v="0001062330"/>
    <x v="74"/>
    <s v="000000100000016408"/>
    <x v="5"/>
    <n v="100"/>
    <n v="0.5"/>
    <n v="1900"/>
    <n v="700"/>
    <n v="189300"/>
    <n v="190000"/>
    <s v=""/>
    <s v=""/>
    <s v=""/>
    <s v="SALES TO ATRIUM"/>
    <x v="0"/>
    <x v="1"/>
    <x v="0"/>
    <x v="16"/>
    <x v="1"/>
    <x v="1"/>
  </r>
  <r>
    <x v="11"/>
    <x v="1"/>
    <x v="44"/>
    <s v="1380064758"/>
    <s v="9490045562"/>
    <s v="2380097192"/>
    <s v="8380158355"/>
    <s v="0001075994"/>
    <x v="1"/>
    <s v="000000100000016952"/>
    <x v="4"/>
    <n v="50"/>
    <n v="1.25"/>
    <n v="8500"/>
    <n v="1750"/>
    <n v="423250"/>
    <n v="425000"/>
    <s v=""/>
    <s v=""/>
    <s v=""/>
    <s v=""/>
    <x v="0"/>
    <x v="1"/>
    <x v="0"/>
    <x v="16"/>
    <x v="1"/>
    <x v="1"/>
  </r>
  <r>
    <x v="10"/>
    <x v="3"/>
    <x v="44"/>
    <s v="1380064619"/>
    <s v="9490045582"/>
    <s v="2380096961"/>
    <s v="8380158442"/>
    <s v="0001062483"/>
    <x v="7"/>
    <s v="000000100000015737"/>
    <x v="0"/>
    <n v="250"/>
    <n v="10"/>
    <n v="1800"/>
    <n v="8824"/>
    <n v="441176"/>
    <n v="450000"/>
    <s v="LT 605 FO"/>
    <s v="ARREY CHARLES"/>
    <s v=""/>
    <s v="1400000230"/>
    <x v="0"/>
    <x v="0"/>
    <x v="0"/>
    <x v="16"/>
    <x v="1"/>
    <x v="1"/>
  </r>
  <r>
    <x v="11"/>
    <x v="1"/>
    <x v="44"/>
    <s v="1380064785"/>
    <s v="9490045563"/>
    <s v="2380097235"/>
    <s v="8380158443"/>
    <s v="0001099132"/>
    <x v="22"/>
    <s v="000000100000016952"/>
    <x v="4"/>
    <n v="100"/>
    <n v="2.5"/>
    <n v="8875"/>
    <n v="3500"/>
    <n v="884000"/>
    <n v="887500"/>
    <s v="LT 197 HV"/>
    <s v="MR FAI HADISON"/>
    <s v=""/>
    <s v=""/>
    <x v="0"/>
    <x v="1"/>
    <x v="0"/>
    <x v="16"/>
    <x v="1"/>
    <x v="1"/>
  </r>
  <r>
    <x v="11"/>
    <x v="1"/>
    <x v="44"/>
    <s v="1380064785"/>
    <s v="9490045563"/>
    <s v="2380097235"/>
    <s v="8380158443"/>
    <s v="0001099132"/>
    <x v="22"/>
    <s v="000000100000016408"/>
    <x v="5"/>
    <n v="300"/>
    <n v="1.5"/>
    <n v="1900"/>
    <n v="2100"/>
    <n v="567900"/>
    <n v="570000"/>
    <s v="LT 197 HV"/>
    <s v="MR FAI HADISON"/>
    <s v=""/>
    <s v=""/>
    <x v="0"/>
    <x v="1"/>
    <x v="0"/>
    <x v="16"/>
    <x v="1"/>
    <x v="1"/>
  </r>
  <r>
    <x v="11"/>
    <x v="1"/>
    <x v="44"/>
    <s v="1380064785"/>
    <s v="9490045563"/>
    <s v="2380097235"/>
    <s v="8380158443"/>
    <s v="0001099132"/>
    <x v="22"/>
    <s v="000000100000015724"/>
    <x v="1"/>
    <n v="20"/>
    <n v="1"/>
    <n v="19000"/>
    <n v="1400"/>
    <n v="378600"/>
    <n v="380000"/>
    <s v="LT 197 HV"/>
    <s v="MR FAI HADISON"/>
    <s v=""/>
    <s v=""/>
    <x v="0"/>
    <x v="0"/>
    <x v="0"/>
    <x v="16"/>
    <x v="1"/>
    <x v="1"/>
  </r>
  <r>
    <x v="11"/>
    <x v="1"/>
    <x v="44"/>
    <s v="1380064810"/>
    <s v="9490045571"/>
    <s v="2380097275"/>
    <s v="8380158517"/>
    <s v="0001075994"/>
    <x v="1"/>
    <s v="000000100000015723"/>
    <x v="2"/>
    <n v="200"/>
    <n v="10"/>
    <n v="18300"/>
    <n v="14000"/>
    <n v="3646000"/>
    <n v="3660000"/>
    <s v=""/>
    <s v=""/>
    <s v=""/>
    <s v=""/>
    <x v="0"/>
    <x v="0"/>
    <x v="0"/>
    <x v="16"/>
    <x v="1"/>
    <x v="1"/>
  </r>
  <r>
    <x v="11"/>
    <x v="1"/>
    <x v="44"/>
    <s v="1380064434"/>
    <s v="9490045560"/>
    <s v="2380096658"/>
    <s v="8380158528"/>
    <s v="0001026678"/>
    <x v="83"/>
    <s v="000000100000016408"/>
    <x v="5"/>
    <n v="105"/>
    <n v="0.52500000000000002"/>
    <n v="1650"/>
    <n v="24255"/>
    <n v="0"/>
    <n v="24255"/>
    <s v="LT 197 HV"/>
    <s v="MR FAI HADISON"/>
    <s v=""/>
    <s v="LITTORAL BM PROMO"/>
    <x v="0"/>
    <x v="1"/>
    <x v="0"/>
    <x v="16"/>
    <x v="1"/>
    <x v="1"/>
  </r>
  <r>
    <x v="11"/>
    <x v="1"/>
    <x v="44"/>
    <s v="1380064434"/>
    <s v="9490045560"/>
    <s v="2380096658"/>
    <s v="8380158529"/>
    <s v="0001026678"/>
    <x v="83"/>
    <s v="000000100000016408"/>
    <x v="5"/>
    <n v="72"/>
    <n v="0.36"/>
    <n v="1650"/>
    <n v="16632"/>
    <n v="0"/>
    <n v="16632"/>
    <s v="LT 197 HV"/>
    <s v="MR FAI HADISON"/>
    <s v=""/>
    <s v="LITTORAL BM PROMO"/>
    <x v="0"/>
    <x v="1"/>
    <x v="0"/>
    <x v="16"/>
    <x v="1"/>
    <x v="1"/>
  </r>
  <r>
    <x v="11"/>
    <x v="1"/>
    <x v="44"/>
    <s v="1380064434"/>
    <s v="9490045560"/>
    <s v="2380096658"/>
    <s v="8380158530"/>
    <s v="0001026678"/>
    <x v="83"/>
    <s v="000000100000016408"/>
    <x v="5"/>
    <n v="42"/>
    <n v="0.21"/>
    <n v="1650"/>
    <n v="9702"/>
    <n v="0"/>
    <n v="9702"/>
    <s v="LT 197 HV"/>
    <s v="MR FAI HADISON"/>
    <s v=""/>
    <s v="LITTORAL BM PROMO"/>
    <x v="0"/>
    <x v="1"/>
    <x v="0"/>
    <x v="16"/>
    <x v="1"/>
    <x v="1"/>
  </r>
  <r>
    <x v="11"/>
    <x v="1"/>
    <x v="44"/>
    <s v="1380064434"/>
    <s v="9490045564"/>
    <s v="2380096658"/>
    <s v="8380158531"/>
    <s v="0001026678"/>
    <x v="83"/>
    <s v="000000100000016408"/>
    <x v="5"/>
    <n v="40"/>
    <n v="0.2"/>
    <n v="1650"/>
    <n v="9240"/>
    <n v="0"/>
    <n v="9240"/>
    <s v="LT 197 HV"/>
    <s v="MR FAI HADISON"/>
    <s v=""/>
    <s v="LITTORAL BM PROMO"/>
    <x v="0"/>
    <x v="1"/>
    <x v="0"/>
    <x v="16"/>
    <x v="1"/>
    <x v="1"/>
  </r>
  <r>
    <x v="11"/>
    <x v="1"/>
    <x v="44"/>
    <s v="1380064434"/>
    <s v="9490045564"/>
    <s v="2380096658"/>
    <s v="8380158532"/>
    <s v="0001026678"/>
    <x v="83"/>
    <s v="000000100000016408"/>
    <x v="5"/>
    <n v="22"/>
    <n v="0.11"/>
    <n v="1650"/>
    <n v="5082"/>
    <n v="0"/>
    <n v="5082"/>
    <s v="LT 197 HV"/>
    <s v="MR FAI HADISON"/>
    <s v=""/>
    <s v="LITTORAL BM PROMO"/>
    <x v="0"/>
    <x v="1"/>
    <x v="0"/>
    <x v="16"/>
    <x v="1"/>
    <x v="1"/>
  </r>
  <r>
    <x v="13"/>
    <x v="5"/>
    <x v="44"/>
    <s v="1380064818"/>
    <s v="9490045588"/>
    <s v="2380097283"/>
    <s v="8380158538"/>
    <s v="0001064215"/>
    <x v="13"/>
    <s v="000000100000015721"/>
    <x v="3"/>
    <n v="280"/>
    <n v="14"/>
    <n v="18000"/>
    <n v="19600"/>
    <n v="5020400"/>
    <n v="5040000"/>
    <s v="LTTR 219 AU"/>
    <s v="TAGNE TAGUEMKAM EVICE"/>
    <s v=""/>
    <s v=""/>
    <x v="0"/>
    <x v="1"/>
    <x v="0"/>
    <x v="16"/>
    <x v="1"/>
    <x v="1"/>
  </r>
  <r>
    <x v="13"/>
    <x v="5"/>
    <x v="44"/>
    <s v="1380064818"/>
    <s v="9490045588"/>
    <s v="2380097283"/>
    <s v="8380158538"/>
    <s v="0001064215"/>
    <x v="13"/>
    <s v="000000100000016952"/>
    <x v="4"/>
    <n v="200"/>
    <n v="5"/>
    <n v="9000"/>
    <n v="7000"/>
    <n v="1793000"/>
    <n v="1800000"/>
    <s v="LTTR 219 AU"/>
    <s v="TAGNE TAGUEMKAM EVICE"/>
    <s v=""/>
    <s v=""/>
    <x v="0"/>
    <x v="1"/>
    <x v="0"/>
    <x v="16"/>
    <x v="1"/>
    <x v="1"/>
  </r>
  <r>
    <x v="13"/>
    <x v="5"/>
    <x v="44"/>
    <s v="1380064818"/>
    <s v="9490045588"/>
    <s v="2380097283"/>
    <s v="8380158538"/>
    <s v="0001064215"/>
    <x v="13"/>
    <s v="000000100000016408"/>
    <x v="5"/>
    <n v="400"/>
    <n v="2"/>
    <n v="1850"/>
    <n v="2800"/>
    <n v="737200"/>
    <n v="740000"/>
    <s v="LTTR 219 AU"/>
    <s v="TAGNE TAGUEMKAM EVICE"/>
    <s v=""/>
    <s v=""/>
    <x v="0"/>
    <x v="1"/>
    <x v="0"/>
    <x v="16"/>
    <x v="1"/>
    <x v="1"/>
  </r>
  <r>
    <x v="10"/>
    <x v="3"/>
    <x v="44"/>
    <s v="1380064817"/>
    <s v="9490045565"/>
    <s v="2380097282"/>
    <s v="8380158541"/>
    <s v="0001062483"/>
    <x v="7"/>
    <s v="000000100000015737"/>
    <x v="0"/>
    <n v="575"/>
    <n v="23"/>
    <n v="1800"/>
    <n v="20294"/>
    <n v="1014706"/>
    <n v="1035000"/>
    <s v="LT 149 LC"/>
    <s v="FOTUE FOKAM YVES"/>
    <s v=""/>
    <s v="1400000486/487"/>
    <x v="0"/>
    <x v="0"/>
    <x v="0"/>
    <x v="16"/>
    <x v="1"/>
    <x v="1"/>
  </r>
  <r>
    <x v="11"/>
    <x v="1"/>
    <x v="44"/>
    <s v="1380064820"/>
    <s v="9490045572"/>
    <s v="2380097286"/>
    <s v="8380158543"/>
    <s v="0001099132"/>
    <x v="22"/>
    <s v="000000100000015721"/>
    <x v="3"/>
    <n v="50"/>
    <n v="2.5"/>
    <n v="18500"/>
    <n v="3500"/>
    <n v="921500"/>
    <n v="925000"/>
    <s v="LT 201 IK"/>
    <s v="DJOUMANI JEAN PAUL"/>
    <s v=""/>
    <s v=""/>
    <x v="0"/>
    <x v="1"/>
    <x v="0"/>
    <x v="16"/>
    <x v="1"/>
    <x v="1"/>
  </r>
  <r>
    <x v="11"/>
    <x v="1"/>
    <x v="44"/>
    <s v="1380064820"/>
    <s v="9490045572"/>
    <s v="2380097286"/>
    <s v="8380158543"/>
    <s v="0001099132"/>
    <x v="22"/>
    <s v="000000100000015724"/>
    <x v="1"/>
    <n v="57"/>
    <n v="2.85"/>
    <n v="19000"/>
    <n v="3990"/>
    <n v="1079010"/>
    <n v="1083000"/>
    <s v="LT 201 IK"/>
    <s v="DJOUMANI JEAN PAUL"/>
    <s v=""/>
    <s v=""/>
    <x v="0"/>
    <x v="0"/>
    <x v="0"/>
    <x v="16"/>
    <x v="1"/>
    <x v="1"/>
  </r>
  <r>
    <x v="9"/>
    <x v="2"/>
    <x v="44"/>
    <s v="1380064821"/>
    <s v="9490045566"/>
    <s v="2380097287"/>
    <s v="8380158548"/>
    <s v="0001062481"/>
    <x v="6"/>
    <s v="000000100000015737"/>
    <x v="0"/>
    <n v="575"/>
    <n v="23"/>
    <n v="1800"/>
    <n v="20294"/>
    <n v="1014706"/>
    <n v="1035000"/>
    <s v="LT 090 JU"/>
    <s v="NOUME ARNOLD"/>
    <s v=""/>
    <s v="1400000253"/>
    <x v="0"/>
    <x v="0"/>
    <x v="0"/>
    <x v="16"/>
    <x v="1"/>
    <x v="1"/>
  </r>
  <r>
    <x v="9"/>
    <x v="2"/>
    <x v="44"/>
    <s v="1380064821"/>
    <s v="9490045566"/>
    <s v="2380097287"/>
    <s v="8380158549"/>
    <s v="0001062481"/>
    <x v="6"/>
    <s v="000000100000015737"/>
    <x v="0"/>
    <n v="575"/>
    <n v="23"/>
    <n v="1800"/>
    <n v="20294"/>
    <n v="1014706"/>
    <n v="1035000"/>
    <s v="NW 809 BI"/>
    <s v="TCHINDA GUY MERLIN"/>
    <s v=""/>
    <s v="1400000253"/>
    <x v="0"/>
    <x v="0"/>
    <x v="0"/>
    <x v="16"/>
    <x v="1"/>
    <x v="1"/>
  </r>
  <r>
    <x v="9"/>
    <x v="2"/>
    <x v="44"/>
    <s v="1380064821"/>
    <s v="9490045566"/>
    <s v="2380097287"/>
    <s v="8380158550"/>
    <s v="0001062481"/>
    <x v="6"/>
    <s v="000000100000015737"/>
    <x v="0"/>
    <n v="575"/>
    <n v="23"/>
    <n v="1800"/>
    <n v="20294"/>
    <n v="1014706"/>
    <n v="1035000"/>
    <s v="LT 945 JL"/>
    <s v="FOPA DJEUTA BERNARD"/>
    <s v=""/>
    <s v="1400000253"/>
    <x v="0"/>
    <x v="0"/>
    <x v="0"/>
    <x v="16"/>
    <x v="1"/>
    <x v="1"/>
  </r>
  <r>
    <x v="9"/>
    <x v="2"/>
    <x v="44"/>
    <s v="1380064821"/>
    <s v="9490045566"/>
    <s v="2380097287"/>
    <s v="8380158551"/>
    <s v="0001062481"/>
    <x v="6"/>
    <s v="000000100000015737"/>
    <x v="0"/>
    <n v="575"/>
    <n v="23"/>
    <n v="1800"/>
    <n v="20294"/>
    <n v="1014706"/>
    <n v="1035000"/>
    <s v="LT 033 IV"/>
    <s v="DELE ALAIN"/>
    <s v=""/>
    <s v="1400000253"/>
    <x v="0"/>
    <x v="0"/>
    <x v="0"/>
    <x v="16"/>
    <x v="1"/>
    <x v="1"/>
  </r>
  <r>
    <x v="9"/>
    <x v="2"/>
    <x v="44"/>
    <s v="1380064821"/>
    <s v="9490045566"/>
    <s v="2380097287"/>
    <s v="8380158552"/>
    <s v="0001062481"/>
    <x v="6"/>
    <s v="000000100000015737"/>
    <x v="0"/>
    <n v="575"/>
    <n v="23"/>
    <n v="1800"/>
    <n v="20294"/>
    <n v="1014706"/>
    <n v="1035000"/>
    <s v="CE 385 KN"/>
    <s v="FOPA DJOU GISCARD"/>
    <s v=""/>
    <s v="1400000253"/>
    <x v="0"/>
    <x v="0"/>
    <x v="0"/>
    <x v="16"/>
    <x v="1"/>
    <x v="1"/>
  </r>
  <r>
    <x v="9"/>
    <x v="2"/>
    <x v="44"/>
    <s v="1380064821"/>
    <s v="9490045566"/>
    <s v="2380097287"/>
    <s v="8380158553"/>
    <s v="0001062481"/>
    <x v="6"/>
    <s v="000000100000015737"/>
    <x v="0"/>
    <n v="575"/>
    <n v="23"/>
    <n v="1800"/>
    <n v="20294"/>
    <n v="1014706"/>
    <n v="1035000"/>
    <s v="LT 194 KA"/>
    <s v="MELI NGANGA EMMANUEL"/>
    <s v=""/>
    <s v="1400000253"/>
    <x v="0"/>
    <x v="0"/>
    <x v="0"/>
    <x v="16"/>
    <x v="1"/>
    <x v="1"/>
  </r>
  <r>
    <x v="10"/>
    <x v="3"/>
    <x v="44"/>
    <s v="1380064617"/>
    <s v="9490045568"/>
    <s v="2380096959"/>
    <s v="8380158554"/>
    <s v="0001062483"/>
    <x v="7"/>
    <s v="000000100000015723"/>
    <x v="2"/>
    <n v="600"/>
    <n v="30"/>
    <n v="18250"/>
    <n v="42000"/>
    <n v="10908000"/>
    <n v="10950000"/>
    <s v="LTTR 750 AD"/>
    <s v="MOUMI THOMAS"/>
    <s v=""/>
    <s v="SALES TO CENTRALE"/>
    <x v="0"/>
    <x v="0"/>
    <x v="0"/>
    <x v="16"/>
    <x v="1"/>
    <x v="1"/>
  </r>
  <r>
    <x v="10"/>
    <x v="3"/>
    <x v="44"/>
    <s v="1380064617"/>
    <s v="9490045570"/>
    <s v="2380096959"/>
    <s v="8380158555"/>
    <s v="0001062483"/>
    <x v="7"/>
    <s v="000000100000015723"/>
    <x v="2"/>
    <n v="600"/>
    <n v="30"/>
    <n v="18250"/>
    <n v="42000"/>
    <n v="10908000"/>
    <n v="10950000"/>
    <s v="LTTR 526 AV"/>
    <s v="NDJEL BATESKOU SIMON"/>
    <s v=""/>
    <s v="SALES TO CENTRALE"/>
    <x v="0"/>
    <x v="0"/>
    <x v="0"/>
    <x v="16"/>
    <x v="1"/>
    <x v="1"/>
  </r>
  <r>
    <x v="9"/>
    <x v="2"/>
    <x v="44"/>
    <s v="1380064827"/>
    <s v="9490045573"/>
    <s v="2380097297"/>
    <s v="8380158560"/>
    <s v="0001062481"/>
    <x v="6"/>
    <s v="000000100000015724"/>
    <x v="1"/>
    <n v="600"/>
    <n v="30"/>
    <n v="19000"/>
    <n v="42000"/>
    <n v="11358000"/>
    <n v="11400000"/>
    <s v="LTTR 792 AT"/>
    <s v="KOURAMA"/>
    <s v=""/>
    <s v=""/>
    <x v="0"/>
    <x v="0"/>
    <x v="0"/>
    <x v="16"/>
    <x v="1"/>
    <x v="1"/>
  </r>
  <r>
    <x v="9"/>
    <x v="2"/>
    <x v="44"/>
    <s v="1380064827"/>
    <s v="9490045573"/>
    <s v="2380097297"/>
    <s v="8380158561"/>
    <s v="0001062481"/>
    <x v="6"/>
    <s v="000000100000015723"/>
    <x v="2"/>
    <n v="640"/>
    <n v="32"/>
    <n v="18500"/>
    <n v="44800"/>
    <n v="11795200"/>
    <n v="11840000"/>
    <s v="ADTR 142 AC"/>
    <s v="YAOUBA"/>
    <s v=""/>
    <s v=""/>
    <x v="0"/>
    <x v="0"/>
    <x v="0"/>
    <x v="16"/>
    <x v="1"/>
    <x v="1"/>
  </r>
  <r>
    <x v="14"/>
    <x v="0"/>
    <x v="44"/>
    <s v="1380064828"/>
    <s v="9490045567"/>
    <s v="2380097298"/>
    <s v="8380158565"/>
    <s v="0001067076"/>
    <x v="59"/>
    <s v="000000100000016952"/>
    <x v="4"/>
    <n v="100"/>
    <n v="2.5"/>
    <n v="9250"/>
    <n v="3500"/>
    <n v="921500"/>
    <n v="925000"/>
    <s v="OU 861 AY"/>
    <s v="NKEMZEH PASCAL TSAMOH"/>
    <s v=""/>
    <s v="1067076"/>
    <x v="0"/>
    <x v="1"/>
    <x v="0"/>
    <x v="16"/>
    <x v="1"/>
    <x v="1"/>
  </r>
  <r>
    <x v="14"/>
    <x v="0"/>
    <x v="44"/>
    <s v="1380064828"/>
    <s v="9490045567"/>
    <s v="2380097298"/>
    <s v="8380158565"/>
    <s v="0001067076"/>
    <x v="59"/>
    <s v="000000100000015723"/>
    <x v="2"/>
    <n v="410"/>
    <n v="20.5"/>
    <n v="18300"/>
    <n v="28700"/>
    <n v="7474300"/>
    <n v="7503000"/>
    <s v="OU 861 AY"/>
    <s v="NKEMZEH PASCAL TSAMOH"/>
    <s v=""/>
    <s v="1067076"/>
    <x v="0"/>
    <x v="0"/>
    <x v="0"/>
    <x v="16"/>
    <x v="1"/>
    <x v="1"/>
  </r>
  <r>
    <x v="14"/>
    <x v="0"/>
    <x v="44"/>
    <s v="1380064832"/>
    <s v="9490045576"/>
    <s v="2380097302"/>
    <s v="8380158566"/>
    <s v="0001095733"/>
    <x v="23"/>
    <s v="000000100000015723"/>
    <x v="2"/>
    <n v="400"/>
    <n v="20"/>
    <n v="18300"/>
    <n v="28000"/>
    <n v="7292000"/>
    <n v="7320000"/>
    <s v="OU 541 AZ"/>
    <s v="TABANGANG FELIX"/>
    <s v=""/>
    <s v="1095733"/>
    <x v="0"/>
    <x v="0"/>
    <x v="0"/>
    <x v="16"/>
    <x v="1"/>
    <x v="1"/>
  </r>
  <r>
    <x v="9"/>
    <x v="2"/>
    <x v="44"/>
    <s v="1380064827"/>
    <s v="9490045583"/>
    <s v="2380097297"/>
    <s v="8380158570"/>
    <s v="0001062481"/>
    <x v="6"/>
    <s v="000000100000015723"/>
    <x v="2"/>
    <n v="640"/>
    <n v="32"/>
    <n v="18500"/>
    <n v="44800"/>
    <n v="11795200"/>
    <n v="11840000"/>
    <s v="LTTR 875 AS"/>
    <s v="HOSNI MOUBARAK"/>
    <s v=""/>
    <s v=""/>
    <x v="0"/>
    <x v="0"/>
    <x v="0"/>
    <x v="16"/>
    <x v="1"/>
    <x v="1"/>
  </r>
  <r>
    <x v="12"/>
    <x v="4"/>
    <x v="44"/>
    <s v="1380064693"/>
    <s v="9490045587"/>
    <s v="2380097081"/>
    <s v="8380158571"/>
    <s v="0001095709"/>
    <x v="28"/>
    <s v="000000100000015737"/>
    <x v="0"/>
    <n v="550"/>
    <n v="22"/>
    <n v="2000"/>
    <n v="21569"/>
    <n v="1078431"/>
    <n v="1100000"/>
    <s v="CE 711 IQ"/>
    <s v="TCHIAMENE SEVERIN"/>
    <s v=""/>
    <s v="1400000322/585"/>
    <x v="0"/>
    <x v="0"/>
    <x v="0"/>
    <x v="16"/>
    <x v="1"/>
    <x v="1"/>
  </r>
  <r>
    <x v="12"/>
    <x v="4"/>
    <x v="44"/>
    <s v="1380064693"/>
    <s v="9490045587"/>
    <s v="2380097081"/>
    <s v="8380158572"/>
    <s v="0001095709"/>
    <x v="28"/>
    <s v="000000100000015737"/>
    <x v="0"/>
    <n v="550"/>
    <n v="22"/>
    <n v="2000"/>
    <n v="21569"/>
    <n v="1078431"/>
    <n v="1100000"/>
    <s v="OU 639 AZ"/>
    <s v="MELI TATANG IDRISS"/>
    <s v=""/>
    <s v="1400000322/585"/>
    <x v="0"/>
    <x v="0"/>
    <x v="0"/>
    <x v="16"/>
    <x v="1"/>
    <x v="1"/>
  </r>
  <r>
    <x v="11"/>
    <x v="1"/>
    <x v="44"/>
    <s v="1380064834"/>
    <s v="9490045574"/>
    <s v="2380097304"/>
    <s v="8380158573"/>
    <s v="0001047470"/>
    <x v="8"/>
    <s v="000000100000015723"/>
    <x v="2"/>
    <n v="100"/>
    <n v="5"/>
    <n v="18300"/>
    <n v="7000"/>
    <n v="1823000"/>
    <n v="1830000"/>
    <s v="LT 103 KN"/>
    <s v="TADONVOKENG MARTIN"/>
    <s v=""/>
    <s v=""/>
    <x v="0"/>
    <x v="0"/>
    <x v="0"/>
    <x v="16"/>
    <x v="1"/>
    <x v="1"/>
  </r>
  <r>
    <x v="11"/>
    <x v="1"/>
    <x v="44"/>
    <s v="1380064831"/>
    <s v="9490045575"/>
    <s v="2380097301"/>
    <s v="8380158574"/>
    <s v="0001099132"/>
    <x v="22"/>
    <s v="000000100000015723"/>
    <x v="2"/>
    <n v="120"/>
    <n v="6"/>
    <n v="18300"/>
    <n v="8400"/>
    <n v="2187600"/>
    <n v="2196000"/>
    <s v="LT 103 KN"/>
    <s v="TADONVOKENG MARTIN"/>
    <s v=""/>
    <s v=""/>
    <x v="0"/>
    <x v="0"/>
    <x v="0"/>
    <x v="16"/>
    <x v="1"/>
    <x v="1"/>
  </r>
  <r>
    <x v="11"/>
    <x v="1"/>
    <x v="44"/>
    <s v="1380064831"/>
    <s v="9490045575"/>
    <s v="2380097301"/>
    <s v="8380158574"/>
    <s v="0001099132"/>
    <x v="22"/>
    <s v="000000100000015724"/>
    <x v="1"/>
    <n v="40"/>
    <n v="2"/>
    <n v="19000"/>
    <n v="2800"/>
    <n v="757200"/>
    <n v="760000"/>
    <s v="LT 103 KN"/>
    <s v="TADONVOKENG MARTIN"/>
    <s v=""/>
    <s v=""/>
    <x v="0"/>
    <x v="0"/>
    <x v="0"/>
    <x v="16"/>
    <x v="1"/>
    <x v="1"/>
  </r>
  <r>
    <x v="10"/>
    <x v="3"/>
    <x v="44"/>
    <s v="1380064841"/>
    <s v="9490045581"/>
    <s v="2380097313"/>
    <s v="8380158575"/>
    <s v="0001026465"/>
    <x v="39"/>
    <s v="000000100000015723"/>
    <x v="2"/>
    <n v="600"/>
    <n v="30"/>
    <n v="18700"/>
    <n v="42000"/>
    <n v="11178000"/>
    <n v="11220000"/>
    <s v="LTTR 528 AV"/>
    <s v="BINYAM LONGO"/>
    <s v=""/>
    <s v=""/>
    <x v="0"/>
    <x v="0"/>
    <x v="0"/>
    <x v="16"/>
    <x v="1"/>
    <x v="1"/>
  </r>
  <r>
    <x v="11"/>
    <x v="1"/>
    <x v="44"/>
    <s v="1380064837"/>
    <s v="9490045580"/>
    <s v="2380097309"/>
    <s v="8380158580"/>
    <s v="0001049857"/>
    <x v="37"/>
    <s v="000000100000015721"/>
    <x v="3"/>
    <n v="220"/>
    <n v="11"/>
    <n v="18500"/>
    <n v="15400"/>
    <n v="4054600"/>
    <n v="4070000"/>
    <s v="LT 342 IV"/>
    <s v="YOUSSOUFA SALI"/>
    <s v=""/>
    <s v=""/>
    <x v="0"/>
    <x v="1"/>
    <x v="0"/>
    <x v="16"/>
    <x v="1"/>
    <x v="1"/>
  </r>
  <r>
    <x v="11"/>
    <x v="1"/>
    <x v="44"/>
    <s v="1380064837"/>
    <s v="9490045580"/>
    <s v="2380097309"/>
    <s v="8380158580"/>
    <s v="0001049857"/>
    <x v="37"/>
    <s v="000000100000016952"/>
    <x v="4"/>
    <n v="200"/>
    <n v="5"/>
    <n v="9250"/>
    <n v="7000"/>
    <n v="1843000"/>
    <n v="1850000"/>
    <s v="LT 342 IV"/>
    <s v="YOUSSOUFA SALI"/>
    <s v=""/>
    <s v=""/>
    <x v="0"/>
    <x v="1"/>
    <x v="0"/>
    <x v="16"/>
    <x v="1"/>
    <x v="1"/>
  </r>
  <r>
    <x v="10"/>
    <x v="3"/>
    <x v="44"/>
    <s v="1380064843"/>
    <s v="9490045586"/>
    <s v="2380097315"/>
    <s v="8380158581"/>
    <s v="0001062483"/>
    <x v="7"/>
    <s v="000000100000015737"/>
    <x v="0"/>
    <n v="575"/>
    <n v="23"/>
    <n v="1800"/>
    <n v="20294"/>
    <n v="1014706"/>
    <n v="1035000"/>
    <s v="LT 518 JF"/>
    <s v="FOPA KOUNEPOU PAVEL"/>
    <s v=""/>
    <s v="passi"/>
    <x v="0"/>
    <x v="0"/>
    <x v="0"/>
    <x v="16"/>
    <x v="1"/>
    <x v="1"/>
  </r>
  <r>
    <x v="10"/>
    <x v="3"/>
    <x v="44"/>
    <s v="1380064843"/>
    <s v="9490045578"/>
    <s v="2380097315"/>
    <s v="8380158582"/>
    <s v="0001062483"/>
    <x v="7"/>
    <s v="000000100000015737"/>
    <x v="0"/>
    <n v="575"/>
    <n v="23"/>
    <n v="1800"/>
    <n v="20294"/>
    <n v="1014706"/>
    <n v="1035000"/>
    <s v="OU 353 BA"/>
    <s v="TCHOFFO KAMTA HERVE"/>
    <s v=""/>
    <s v="passi"/>
    <x v="0"/>
    <x v="0"/>
    <x v="0"/>
    <x v="16"/>
    <x v="1"/>
    <x v="1"/>
  </r>
  <r>
    <x v="10"/>
    <x v="3"/>
    <x v="44"/>
    <s v="1380064838"/>
    <s v="9490045584"/>
    <s v="2380097310"/>
    <s v="8380158584"/>
    <s v="0001063955"/>
    <x v="80"/>
    <s v="000000100000015723"/>
    <x v="2"/>
    <n v="600"/>
    <n v="30"/>
    <n v="18700"/>
    <n v="0"/>
    <n v="11220000"/>
    <n v="11220000"/>
    <s v="LTTR 158 AL"/>
    <s v="PENTE SIMON MIKAEL"/>
    <s v=""/>
    <s v=""/>
    <x v="0"/>
    <x v="0"/>
    <x v="0"/>
    <x v="16"/>
    <x v="1"/>
    <x v="1"/>
  </r>
  <r>
    <x v="10"/>
    <x v="3"/>
    <x v="44"/>
    <s v="1380064846"/>
    <s v="9490045579"/>
    <s v="2380097318"/>
    <s v="8380158601"/>
    <s v="0001034106"/>
    <x v="42"/>
    <s v="000000100000015723"/>
    <x v="2"/>
    <n v="600"/>
    <n v="30"/>
    <n v="18700"/>
    <n v="0"/>
    <n v="11220000"/>
    <n v="11220000"/>
    <s v="CETR 379 AD"/>
    <s v="MBOGNING TATANG RENE"/>
    <s v=""/>
    <s v=""/>
    <x v="0"/>
    <x v="0"/>
    <x v="0"/>
    <x v="16"/>
    <x v="1"/>
    <x v="1"/>
  </r>
  <r>
    <x v="10"/>
    <x v="3"/>
    <x v="44"/>
    <s v="1380063236"/>
    <s v="9490045577"/>
    <s v="2380094165"/>
    <s v="8380158604"/>
    <s v="0001045126"/>
    <x v="19"/>
    <s v="000000100000016408"/>
    <x v="5"/>
    <n v="2"/>
    <n v="0.01"/>
    <n v="1650"/>
    <n v="14"/>
    <n v="3286"/>
    <n v="3300"/>
    <s v=""/>
    <s v=""/>
    <s v=""/>
    <s v="sales to staff"/>
    <x v="0"/>
    <x v="1"/>
    <x v="0"/>
    <x v="16"/>
    <x v="1"/>
    <x v="1"/>
  </r>
  <r>
    <x v="9"/>
    <x v="2"/>
    <x v="45"/>
    <s v="1380064205"/>
    <s v="9490045596"/>
    <s v="2380096212"/>
    <s v="8380156693"/>
    <s v="0001062482"/>
    <x v="14"/>
    <s v="000000100000015723"/>
    <x v="2"/>
    <n v="300"/>
    <n v="15"/>
    <n v="18000"/>
    <n v="21000"/>
    <n v="5379000"/>
    <n v="5400000"/>
    <s v="ADTR 191 AC"/>
    <s v="IBRAHIM MOUBARACK"/>
    <s v=""/>
    <s v=""/>
    <x v="0"/>
    <x v="0"/>
    <x v="0"/>
    <x v="17"/>
    <x v="1"/>
    <x v="1"/>
  </r>
  <r>
    <x v="9"/>
    <x v="2"/>
    <x v="45"/>
    <s v="1380064205"/>
    <s v="9490045596"/>
    <s v="2380096212"/>
    <s v="8380156693"/>
    <s v="0001062482"/>
    <x v="14"/>
    <s v="000000100000016952"/>
    <x v="4"/>
    <n v="400"/>
    <n v="10"/>
    <n v="9000"/>
    <n v="14000"/>
    <n v="3586000"/>
    <n v="3600000"/>
    <s v="ADTR 191 AC"/>
    <s v="IBRAHIM MOUBARACK"/>
    <s v=""/>
    <s v=""/>
    <x v="0"/>
    <x v="1"/>
    <x v="0"/>
    <x v="17"/>
    <x v="1"/>
    <x v="1"/>
  </r>
  <r>
    <x v="9"/>
    <x v="2"/>
    <x v="45"/>
    <s v="1380064205"/>
    <s v="9490045596"/>
    <s v="2380096212"/>
    <s v="8380156693"/>
    <s v="0001062482"/>
    <x v="14"/>
    <s v="000000100000015721"/>
    <x v="3"/>
    <n v="140"/>
    <n v="7"/>
    <n v="18000"/>
    <n v="9800"/>
    <n v="2510200"/>
    <n v="2520000"/>
    <s v="ADTR 191 AC"/>
    <s v="IBRAHIM MOUBARACK"/>
    <s v=""/>
    <s v=""/>
    <x v="0"/>
    <x v="1"/>
    <x v="0"/>
    <x v="17"/>
    <x v="1"/>
    <x v="1"/>
  </r>
  <r>
    <x v="10"/>
    <x v="3"/>
    <x v="45"/>
    <s v="1380064619"/>
    <s v="9490045601"/>
    <s v="2380096961"/>
    <s v="8380158441"/>
    <s v="0001062483"/>
    <x v="7"/>
    <s v="000000100000015737"/>
    <x v="0"/>
    <n v="325"/>
    <n v="13"/>
    <n v="1800"/>
    <n v="11471"/>
    <n v="573529"/>
    <n v="585000"/>
    <s v="LT 605 FO"/>
    <s v="ARREY CHARLES EGBE"/>
    <s v=""/>
    <s v="1400000230"/>
    <x v="0"/>
    <x v="0"/>
    <x v="0"/>
    <x v="17"/>
    <x v="1"/>
    <x v="1"/>
  </r>
  <r>
    <x v="13"/>
    <x v="5"/>
    <x v="45"/>
    <s v="1380064816"/>
    <s v="9490045595"/>
    <s v="2380097281"/>
    <s v="8380158535"/>
    <s v="0001064215"/>
    <x v="13"/>
    <s v="000000100000016408"/>
    <x v="5"/>
    <n v="3000"/>
    <n v="15"/>
    <n v="1850"/>
    <n v="21000"/>
    <n v="5529000"/>
    <n v="5550000"/>
    <s v="ADTR 026 AC"/>
    <s v="ABDOU MANDARIFOU"/>
    <s v=""/>
    <s v=""/>
    <x v="0"/>
    <x v="1"/>
    <x v="0"/>
    <x v="17"/>
    <x v="1"/>
    <x v="1"/>
  </r>
  <r>
    <x v="13"/>
    <x v="5"/>
    <x v="45"/>
    <s v="1380064816"/>
    <s v="9490045595"/>
    <s v="2380097281"/>
    <s v="8380158535"/>
    <s v="0001064215"/>
    <x v="13"/>
    <s v="000000100000016952"/>
    <x v="4"/>
    <n v="680"/>
    <n v="17"/>
    <n v="8875"/>
    <n v="23800"/>
    <n v="6011200"/>
    <n v="6035000"/>
    <s v="ADTR 026 AC"/>
    <s v="ABDOU MANDARIFOU"/>
    <s v=""/>
    <s v=""/>
    <x v="0"/>
    <x v="1"/>
    <x v="0"/>
    <x v="17"/>
    <x v="1"/>
    <x v="1"/>
  </r>
  <r>
    <x v="10"/>
    <x v="3"/>
    <x v="45"/>
    <s v="1380064817"/>
    <s v="9490045605"/>
    <s v="2380097282"/>
    <s v="8380158540"/>
    <s v="0001062483"/>
    <x v="7"/>
    <s v="000000100000015737"/>
    <x v="0"/>
    <n v="550"/>
    <n v="22"/>
    <n v="1800"/>
    <n v="19412"/>
    <n v="970588"/>
    <n v="990000"/>
    <s v="LT 446 KP"/>
    <s v="MEUMTANE NAMEKONG OLYVIE"/>
    <s v=""/>
    <s v="1400000486/487"/>
    <x v="0"/>
    <x v="0"/>
    <x v="0"/>
    <x v="17"/>
    <x v="1"/>
    <x v="1"/>
  </r>
  <r>
    <x v="13"/>
    <x v="6"/>
    <x v="45"/>
    <s v="1380064826"/>
    <s v="9490045604"/>
    <s v="2380097296"/>
    <s v="8380158558"/>
    <s v="0001048185"/>
    <x v="24"/>
    <s v="000000100000015737"/>
    <x v="0"/>
    <n v="325"/>
    <n v="13"/>
    <n v="1800"/>
    <n v="11471"/>
    <n v="573529"/>
    <n v="585000"/>
    <s v="LT 182 JG"/>
    <s v="IBRAHIM UMARU"/>
    <s v=""/>
    <s v="1400000497"/>
    <x v="0"/>
    <x v="0"/>
    <x v="0"/>
    <x v="17"/>
    <x v="1"/>
    <x v="1"/>
  </r>
  <r>
    <x v="12"/>
    <x v="4"/>
    <x v="45"/>
    <s v="1380064829"/>
    <s v="9490045590"/>
    <s v="2380097299"/>
    <s v="8380158564"/>
    <s v="0001095709"/>
    <x v="28"/>
    <s v="000000100000015721"/>
    <x v="3"/>
    <n v="50"/>
    <n v="2.5"/>
    <n v="18500"/>
    <n v="3500"/>
    <n v="921500"/>
    <n v="925000"/>
    <s v="LT 630 KY"/>
    <s v="NDIFOR NAPOLEON"/>
    <s v=""/>
    <s v="1095709"/>
    <x v="0"/>
    <x v="1"/>
    <x v="0"/>
    <x v="17"/>
    <x v="1"/>
    <x v="1"/>
  </r>
  <r>
    <x v="12"/>
    <x v="4"/>
    <x v="45"/>
    <s v="1380064829"/>
    <s v="9490045590"/>
    <s v="2380097299"/>
    <s v="8380158564"/>
    <s v="0001095709"/>
    <x v="28"/>
    <s v="000000100000016408"/>
    <x v="5"/>
    <n v="1000"/>
    <n v="5"/>
    <n v="1900"/>
    <n v="7000"/>
    <n v="1893000"/>
    <n v="1900000"/>
    <s v="LT 630 KY"/>
    <s v="NDIFOR NAPOLEON"/>
    <s v=""/>
    <s v="1095709"/>
    <x v="0"/>
    <x v="1"/>
    <x v="0"/>
    <x v="17"/>
    <x v="1"/>
    <x v="1"/>
  </r>
  <r>
    <x v="12"/>
    <x v="4"/>
    <x v="45"/>
    <s v="1380064829"/>
    <s v="9490045590"/>
    <s v="2380097299"/>
    <s v="8380158564"/>
    <s v="0001095709"/>
    <x v="28"/>
    <s v="000000100000015723"/>
    <x v="2"/>
    <n v="200"/>
    <n v="10"/>
    <n v="18300"/>
    <n v="14000"/>
    <n v="3646000"/>
    <n v="3660000"/>
    <s v="LT 630 KY"/>
    <s v="NDIFOR NAPOLEON"/>
    <s v=""/>
    <s v="1095709"/>
    <x v="0"/>
    <x v="0"/>
    <x v="0"/>
    <x v="17"/>
    <x v="1"/>
    <x v="1"/>
  </r>
  <r>
    <x v="11"/>
    <x v="1"/>
    <x v="45"/>
    <s v="1380064844"/>
    <s v="9490045589"/>
    <s v="2380097316"/>
    <s v="8380158595"/>
    <s v="0001028475"/>
    <x v="25"/>
    <s v="000000100000015723"/>
    <x v="2"/>
    <n v="200"/>
    <n v="10"/>
    <n v="18300"/>
    <n v="14000"/>
    <n v="3646000"/>
    <n v="3660000"/>
    <s v="LT 197 HV"/>
    <s v="FAI HADISON MBULI"/>
    <s v=""/>
    <s v=""/>
    <x v="0"/>
    <x v="0"/>
    <x v="0"/>
    <x v="17"/>
    <x v="1"/>
    <x v="1"/>
  </r>
  <r>
    <x v="13"/>
    <x v="5"/>
    <x v="45"/>
    <s v="1380064839"/>
    <s v="9490045593"/>
    <s v="2380097311"/>
    <s v="8380158633"/>
    <s v="0001064215"/>
    <x v="13"/>
    <s v="000000100000015724"/>
    <x v="1"/>
    <n v="620"/>
    <n v="31"/>
    <n v="18000"/>
    <n v="43400"/>
    <n v="11116600"/>
    <n v="11160000"/>
    <s v="ADTR 178 AC"/>
    <s v="MOHAMED SADAM"/>
    <s v=""/>
    <s v="sales to moustapha"/>
    <x v="0"/>
    <x v="0"/>
    <x v="0"/>
    <x v="17"/>
    <x v="1"/>
    <x v="1"/>
  </r>
  <r>
    <x v="13"/>
    <x v="5"/>
    <x v="45"/>
    <s v="1380064853"/>
    <s v="9490045612"/>
    <s v="2380097333"/>
    <s v="8380158634"/>
    <s v="0001064215"/>
    <x v="13"/>
    <s v="000000100000016408"/>
    <x v="5"/>
    <n v="1000"/>
    <n v="5"/>
    <n v="1850"/>
    <n v="7000"/>
    <n v="1843000"/>
    <n v="1850000"/>
    <s v="LTTR 373 AK"/>
    <s v="OUSMANOU AHMADOU"/>
    <s v=""/>
    <s v=""/>
    <x v="0"/>
    <x v="1"/>
    <x v="0"/>
    <x v="17"/>
    <x v="1"/>
    <x v="1"/>
  </r>
  <r>
    <x v="13"/>
    <x v="5"/>
    <x v="45"/>
    <s v="1380064853"/>
    <s v="9490045612"/>
    <s v="2380097333"/>
    <s v="8380158634"/>
    <s v="0001064215"/>
    <x v="13"/>
    <s v="000000100000015723"/>
    <x v="2"/>
    <n v="500"/>
    <n v="25"/>
    <n v="17750"/>
    <n v="35000"/>
    <n v="8840000"/>
    <n v="8875000"/>
    <s v="LTTR 373 AK"/>
    <s v="OUSMANOU AHMADOU"/>
    <s v=""/>
    <s v=""/>
    <x v="0"/>
    <x v="0"/>
    <x v="0"/>
    <x v="17"/>
    <x v="1"/>
    <x v="1"/>
  </r>
  <r>
    <x v="9"/>
    <x v="2"/>
    <x v="45"/>
    <s v="1380064827"/>
    <s v="9490045598"/>
    <s v="2380097297"/>
    <s v="8380158635"/>
    <s v="0001062481"/>
    <x v="6"/>
    <s v="000000100000015724"/>
    <x v="1"/>
    <n v="640"/>
    <n v="32"/>
    <n v="19000"/>
    <n v="44800"/>
    <n v="12115200"/>
    <n v="12160000"/>
    <s v="LTTR 463 AR"/>
    <s v="ABBO SOUFIANOU"/>
    <s v=""/>
    <s v=""/>
    <x v="0"/>
    <x v="0"/>
    <x v="0"/>
    <x v="17"/>
    <x v="1"/>
    <x v="1"/>
  </r>
  <r>
    <x v="9"/>
    <x v="2"/>
    <x v="45"/>
    <s v="1380064827"/>
    <s v="9490045597"/>
    <s v="2380097297"/>
    <s v="8380158636"/>
    <s v="0001062481"/>
    <x v="6"/>
    <s v="000000100000015724"/>
    <x v="1"/>
    <n v="600"/>
    <n v="30"/>
    <n v="19000"/>
    <n v="42000"/>
    <n v="11358000"/>
    <n v="11400000"/>
    <s v="LTTR 412 AQ"/>
    <s v="HAMIDOU FESSAL"/>
    <s v=""/>
    <s v=""/>
    <x v="0"/>
    <x v="0"/>
    <x v="0"/>
    <x v="17"/>
    <x v="1"/>
    <x v="1"/>
  </r>
  <r>
    <x v="9"/>
    <x v="2"/>
    <x v="45"/>
    <s v="1380064821"/>
    <s v="9490045594"/>
    <s v="2380097287"/>
    <s v="8380158638"/>
    <s v="0001062481"/>
    <x v="6"/>
    <s v="000000100000015737"/>
    <x v="0"/>
    <n v="750"/>
    <n v="30"/>
    <n v="1800"/>
    <n v="26471"/>
    <n v="1323529"/>
    <n v="1350000"/>
    <s v="LTTR 118 AE"/>
    <s v="ADAMU MOHAMADOU UBA"/>
    <s v=""/>
    <s v="1400000253"/>
    <x v="0"/>
    <x v="0"/>
    <x v="0"/>
    <x v="17"/>
    <x v="1"/>
    <x v="1"/>
  </r>
  <r>
    <x v="9"/>
    <x v="2"/>
    <x v="45"/>
    <s v="1380064821"/>
    <s v="9490045600"/>
    <s v="2380097287"/>
    <s v="8380158639"/>
    <s v="0001062481"/>
    <x v="6"/>
    <s v="000000100000015737"/>
    <x v="0"/>
    <n v="575"/>
    <n v="23"/>
    <n v="1800"/>
    <n v="20294"/>
    <n v="1014706"/>
    <n v="1035000"/>
    <s v="LT 617 JI"/>
    <s v="SONWA ROSTANT"/>
    <s v=""/>
    <s v="1400000253"/>
    <x v="0"/>
    <x v="0"/>
    <x v="0"/>
    <x v="17"/>
    <x v="1"/>
    <x v="1"/>
  </r>
  <r>
    <x v="9"/>
    <x v="2"/>
    <x v="45"/>
    <s v="1380064821"/>
    <s v="9490045603"/>
    <s v="2380097287"/>
    <s v="8380158641"/>
    <s v="0001062481"/>
    <x v="6"/>
    <s v="000000100000015737"/>
    <x v="0"/>
    <n v="575"/>
    <n v="23"/>
    <n v="1800"/>
    <n v="20294"/>
    <n v="1014706"/>
    <n v="1035000"/>
    <s v="LT 518 JY"/>
    <s v="KONGNING DOUANLA DARLIN"/>
    <s v=""/>
    <s v="1400000253"/>
    <x v="0"/>
    <x v="0"/>
    <x v="0"/>
    <x v="17"/>
    <x v="1"/>
    <x v="1"/>
  </r>
  <r>
    <x v="11"/>
    <x v="1"/>
    <x v="45"/>
    <s v="1380064858"/>
    <s v="9490045599"/>
    <s v="2380097338"/>
    <s v="8380158649"/>
    <s v="0001037054"/>
    <x v="101"/>
    <s v="000000100000015724"/>
    <x v="1"/>
    <n v="300"/>
    <n v="15"/>
    <n v="19000"/>
    <n v="0"/>
    <n v="5700000"/>
    <n v="5700000"/>
    <s v="CE 712 HS"/>
    <s v="HAKOU KWANDJIO SERGE"/>
    <s v=""/>
    <s v=""/>
    <x v="0"/>
    <x v="0"/>
    <x v="0"/>
    <x v="17"/>
    <x v="1"/>
    <x v="1"/>
  </r>
  <r>
    <x v="11"/>
    <x v="1"/>
    <x v="45"/>
    <s v="1380064788"/>
    <s v="9490045591"/>
    <s v="2380097238"/>
    <s v="8380158653"/>
    <s v="0001075994"/>
    <x v="1"/>
    <s v="000000100000015737"/>
    <x v="0"/>
    <n v="250"/>
    <n v="10"/>
    <n v="1800"/>
    <n v="8824"/>
    <n v="441176"/>
    <n v="450000"/>
    <s v="LT 610 LF"/>
    <s v="KEMGNE YOMMIE GEORGE"/>
    <s v=""/>
    <s v="1400000451/517"/>
    <x v="0"/>
    <x v="0"/>
    <x v="0"/>
    <x v="17"/>
    <x v="1"/>
    <x v="1"/>
  </r>
  <r>
    <x v="11"/>
    <x v="1"/>
    <x v="45"/>
    <s v="1380064788"/>
    <s v="9490045592"/>
    <s v="2380097238"/>
    <s v="8380158654"/>
    <s v="0001075994"/>
    <x v="1"/>
    <s v="000000100000015737"/>
    <x v="0"/>
    <n v="250"/>
    <n v="10"/>
    <n v="1800"/>
    <n v="8824"/>
    <n v="441176"/>
    <n v="450000"/>
    <s v="SW 6127 F"/>
    <s v="WAFO HUBERT"/>
    <s v=""/>
    <s v="1400000451/517"/>
    <x v="0"/>
    <x v="0"/>
    <x v="0"/>
    <x v="17"/>
    <x v="1"/>
    <x v="1"/>
  </r>
  <r>
    <x v="15"/>
    <x v="4"/>
    <x v="45"/>
    <s v="1380064868"/>
    <s v="9490045609"/>
    <s v="2380097351"/>
    <s v="8380158665"/>
    <s v="0001067454"/>
    <x v="26"/>
    <s v="000000100000015721"/>
    <x v="3"/>
    <n v="100"/>
    <n v="5"/>
    <n v="18400"/>
    <n v="7000"/>
    <n v="1833000"/>
    <n v="1840000"/>
    <s v="CETR 100 AD"/>
    <s v="MALIE URBIN GUILLAUME"/>
    <s v=""/>
    <s v=""/>
    <x v="0"/>
    <x v="1"/>
    <x v="0"/>
    <x v="17"/>
    <x v="1"/>
    <x v="1"/>
  </r>
  <r>
    <x v="15"/>
    <x v="4"/>
    <x v="45"/>
    <s v="1380064868"/>
    <s v="9490045609"/>
    <s v="2380097351"/>
    <s v="8380158665"/>
    <s v="0001067454"/>
    <x v="26"/>
    <s v="000000100000016952"/>
    <x v="4"/>
    <n v="100"/>
    <n v="2.5"/>
    <n v="9200"/>
    <n v="3500"/>
    <n v="916500"/>
    <n v="920000"/>
    <s v="CETR 100 AD"/>
    <s v="MALIE URBIN GUILLAUME"/>
    <s v=""/>
    <s v=""/>
    <x v="0"/>
    <x v="1"/>
    <x v="0"/>
    <x v="17"/>
    <x v="1"/>
    <x v="1"/>
  </r>
  <r>
    <x v="15"/>
    <x v="4"/>
    <x v="45"/>
    <s v="1380064868"/>
    <s v="9490045609"/>
    <s v="2380097351"/>
    <s v="8380158665"/>
    <s v="0001067454"/>
    <x v="26"/>
    <s v="000000100000016408"/>
    <x v="5"/>
    <n v="500"/>
    <n v="2.5"/>
    <n v="1890"/>
    <n v="3500"/>
    <n v="941500"/>
    <n v="945000"/>
    <s v="CETR 100 AD"/>
    <s v="MALIE URBIN GUILLAUME"/>
    <s v=""/>
    <s v=""/>
    <x v="0"/>
    <x v="1"/>
    <x v="0"/>
    <x v="17"/>
    <x v="1"/>
    <x v="1"/>
  </r>
  <r>
    <x v="15"/>
    <x v="4"/>
    <x v="45"/>
    <s v="1380064868"/>
    <s v="9490045609"/>
    <s v="2380097351"/>
    <s v="8380158665"/>
    <s v="0001067454"/>
    <x v="26"/>
    <s v="000000100000015724"/>
    <x v="1"/>
    <n v="400"/>
    <n v="20"/>
    <n v="18800"/>
    <n v="28000"/>
    <n v="7492000"/>
    <n v="7520000"/>
    <s v="CETR 100 AD"/>
    <s v="MALIE URBIN GUILLAUME"/>
    <s v=""/>
    <s v=""/>
    <x v="0"/>
    <x v="0"/>
    <x v="0"/>
    <x v="17"/>
    <x v="1"/>
    <x v="1"/>
  </r>
  <r>
    <x v="10"/>
    <x v="3"/>
    <x v="45"/>
    <s v="1380064616"/>
    <s v="9490045606"/>
    <s v="2380096958"/>
    <s v="8380158674"/>
    <s v="0001062483"/>
    <x v="7"/>
    <s v="000000100000015737"/>
    <x v="0"/>
    <n v="575"/>
    <n v="23"/>
    <n v="1800"/>
    <n v="20294"/>
    <n v="1014706"/>
    <n v="1035000"/>
    <s v="CH 33 28 41"/>
    <s v="KOFFO MOFFO"/>
    <s v=""/>
    <s v="1400000193/0556 NGAMBIA"/>
    <x v="0"/>
    <x v="0"/>
    <x v="0"/>
    <x v="17"/>
    <x v="1"/>
    <x v="1"/>
  </r>
  <r>
    <x v="10"/>
    <x v="3"/>
    <x v="45"/>
    <s v="1380064616"/>
    <s v="9490045602"/>
    <s v="2380096958"/>
    <s v="8380158675"/>
    <s v="0001062483"/>
    <x v="7"/>
    <s v="000000100000015737"/>
    <x v="0"/>
    <n v="575"/>
    <n v="23"/>
    <n v="1800"/>
    <n v="20294"/>
    <n v="1014706"/>
    <n v="1035000"/>
    <s v="NW 721 BH"/>
    <s v="LONDO WILLIAM"/>
    <s v=""/>
    <s v="1400000193/0556 NGAMBIA"/>
    <x v="0"/>
    <x v="0"/>
    <x v="0"/>
    <x v="17"/>
    <x v="1"/>
    <x v="1"/>
  </r>
  <r>
    <x v="9"/>
    <x v="2"/>
    <x v="45"/>
    <s v="1380063624"/>
    <s v="9490045607"/>
    <s v="2380094958"/>
    <s v="8380158682"/>
    <s v="0001067392"/>
    <x v="2"/>
    <s v="000000100000015724"/>
    <x v="1"/>
    <n v="640"/>
    <n v="32"/>
    <n v="19000"/>
    <n v="44800"/>
    <n v="12115200"/>
    <n v="12160000"/>
    <s v="CH 34 14 97"/>
    <s v="NANA ABDOULAYE"/>
    <s v=""/>
    <s v="SALES TO HAMODA"/>
    <x v="0"/>
    <x v="0"/>
    <x v="0"/>
    <x v="17"/>
    <x v="1"/>
    <x v="1"/>
  </r>
  <r>
    <x v="9"/>
    <x v="2"/>
    <x v="45"/>
    <s v="1380063624"/>
    <s v="9490045610"/>
    <s v="2380094958"/>
    <s v="8380158683"/>
    <s v="0001067392"/>
    <x v="2"/>
    <s v="000000100000015724"/>
    <x v="1"/>
    <n v="640"/>
    <n v="32"/>
    <n v="19000"/>
    <n v="44800"/>
    <n v="12115200"/>
    <n v="12160000"/>
    <s v="ADTR 439 AB"/>
    <s v="AHMADOU DABO"/>
    <s v=""/>
    <s v="SALES TO HAMODA"/>
    <x v="0"/>
    <x v="0"/>
    <x v="0"/>
    <x v="17"/>
    <x v="1"/>
    <x v="1"/>
  </r>
  <r>
    <x v="12"/>
    <x v="4"/>
    <x v="45"/>
    <s v="1380064852"/>
    <s v="9490045608"/>
    <s v="2380097332"/>
    <s v="8380158687"/>
    <s v="0001037061"/>
    <x v="5"/>
    <s v="000000100000015721"/>
    <x v="3"/>
    <n v="50"/>
    <n v="2.5"/>
    <n v="17900"/>
    <n v="0"/>
    <n v="895000"/>
    <n v="895000"/>
    <s v="LT 899 LC"/>
    <s v="KEMBOUO SEVERIN"/>
    <s v=""/>
    <s v="SALES TO YIMAFOUO"/>
    <x v="0"/>
    <x v="1"/>
    <x v="0"/>
    <x v="17"/>
    <x v="1"/>
    <x v="1"/>
  </r>
  <r>
    <x v="12"/>
    <x v="4"/>
    <x v="45"/>
    <s v="1380064852"/>
    <s v="9490045608"/>
    <s v="2380097332"/>
    <s v="8380158687"/>
    <s v="0001037061"/>
    <x v="5"/>
    <s v="000000100000016952"/>
    <x v="4"/>
    <n v="150"/>
    <n v="3.75"/>
    <n v="8950"/>
    <n v="0"/>
    <n v="1342500"/>
    <n v="1342500"/>
    <s v="LT 899 LC"/>
    <s v="KEMBOUO SEVERIN"/>
    <s v=""/>
    <s v="SALES TO YIMAFOUO"/>
    <x v="0"/>
    <x v="1"/>
    <x v="0"/>
    <x v="17"/>
    <x v="1"/>
    <x v="1"/>
  </r>
  <r>
    <x v="12"/>
    <x v="4"/>
    <x v="45"/>
    <s v="1380064852"/>
    <s v="9490045608"/>
    <s v="2380097332"/>
    <s v="8380158687"/>
    <s v="0001037061"/>
    <x v="5"/>
    <s v="000000100000016408"/>
    <x v="5"/>
    <n v="750"/>
    <n v="3.75"/>
    <n v="1840"/>
    <n v="0"/>
    <n v="1380000"/>
    <n v="1380000"/>
    <s v="LT 899 LC"/>
    <s v="KEMBOUO SEVERIN"/>
    <s v=""/>
    <s v="SALES TO YIMAFOUO"/>
    <x v="0"/>
    <x v="1"/>
    <x v="0"/>
    <x v="17"/>
    <x v="1"/>
    <x v="1"/>
  </r>
  <r>
    <x v="12"/>
    <x v="4"/>
    <x v="46"/>
    <s v="9490045587"/>
    <s v="7005306609"/>
    <s v="2389507980"/>
    <s v="2389507980"/>
    <s v="0001095709"/>
    <x v="28"/>
    <s v="000000100000015737"/>
    <x v="0"/>
    <n v="0"/>
    <n v="0"/>
    <n v="-200"/>
    <n v="-2157"/>
    <n v="-107843"/>
    <n v="-110000"/>
    <s v=""/>
    <s v=""/>
    <s v=""/>
    <s v="9490045587"/>
    <x v="0"/>
    <x v="0"/>
    <x v="0"/>
    <x v="18"/>
    <x v="1"/>
    <x v="1"/>
  </r>
  <r>
    <x v="12"/>
    <x v="4"/>
    <x v="46"/>
    <s v="9490045587"/>
    <s v="7005306609"/>
    <s v="2389507980"/>
    <s v="2389507980"/>
    <s v="0001095709"/>
    <x v="28"/>
    <s v="000000100000015737"/>
    <x v="0"/>
    <n v="0"/>
    <n v="0"/>
    <n v="-200"/>
    <n v="-2157"/>
    <n v="-107843"/>
    <n v="-110000"/>
    <s v=""/>
    <s v=""/>
    <s v=""/>
    <s v="9490045587"/>
    <x v="0"/>
    <x v="0"/>
    <x v="0"/>
    <x v="18"/>
    <x v="1"/>
    <x v="1"/>
  </r>
  <r>
    <x v="12"/>
    <x v="4"/>
    <x v="46"/>
    <s v="9490045535"/>
    <s v="7005401166"/>
    <s v="2389601477"/>
    <s v="2389601477"/>
    <s v="0001037061"/>
    <x v="5"/>
    <s v="000000100000015724"/>
    <x v="1"/>
    <n v="0"/>
    <n v="0"/>
    <n v="700"/>
    <n v="0"/>
    <n v="70000"/>
    <n v="70000"/>
    <s v=""/>
    <s v=""/>
    <s v=""/>
    <s v="9490045535"/>
    <x v="0"/>
    <x v="0"/>
    <x v="0"/>
    <x v="18"/>
    <x v="1"/>
    <x v="1"/>
  </r>
  <r>
    <x v="14"/>
    <x v="0"/>
    <x v="46"/>
    <s v="1380064589"/>
    <s v="9490045629"/>
    <s v="2380096923"/>
    <s v="8380157912"/>
    <s v="0001050682"/>
    <x v="17"/>
    <s v="000000100000015723"/>
    <x v="2"/>
    <n v="140"/>
    <n v="7"/>
    <n v="18300"/>
    <n v="0"/>
    <n v="2562000"/>
    <n v="2562000"/>
    <s v="CE 684 KT"/>
    <s v="TCHINDA TCHIOBOU ERIC"/>
    <s v=""/>
    <s v="1050682"/>
    <x v="0"/>
    <x v="0"/>
    <x v="0"/>
    <x v="18"/>
    <x v="1"/>
    <x v="1"/>
  </r>
  <r>
    <x v="13"/>
    <x v="6"/>
    <x v="46"/>
    <s v="1380064610"/>
    <s v="9490045635"/>
    <s v="2380096953"/>
    <s v="8380157969"/>
    <s v="0001062965"/>
    <x v="43"/>
    <s v="000000100000015723"/>
    <x v="2"/>
    <n v="660"/>
    <n v="33"/>
    <n v="17500"/>
    <n v="46200"/>
    <n v="11503800"/>
    <n v="11550000"/>
    <s v="LTTR 690 AT"/>
    <s v="KOSSA SIM COLBERT"/>
    <s v=""/>
    <s v="1062965"/>
    <x v="0"/>
    <x v="0"/>
    <x v="0"/>
    <x v="18"/>
    <x v="1"/>
    <x v="1"/>
  </r>
  <r>
    <x v="13"/>
    <x v="6"/>
    <x v="46"/>
    <s v="1380064691"/>
    <s v="9490045630"/>
    <s v="2380097079"/>
    <s v="8380158161"/>
    <s v="0001048185"/>
    <x v="24"/>
    <s v="000000100000015723"/>
    <x v="2"/>
    <n v="640"/>
    <n v="32"/>
    <n v="18000"/>
    <n v="44800"/>
    <n v="11475200"/>
    <n v="11520000"/>
    <s v="LTTR 727 AV"/>
    <s v="HAMMANWABI HAMMADOU"/>
    <s v=""/>
    <s v="SALES TO OUMAROU MOH"/>
    <x v="0"/>
    <x v="0"/>
    <x v="0"/>
    <x v="18"/>
    <x v="1"/>
    <x v="1"/>
  </r>
  <r>
    <x v="9"/>
    <x v="2"/>
    <x v="46"/>
    <s v="1380064699"/>
    <s v="9490045616"/>
    <s v="2380097087"/>
    <s v="8380158182"/>
    <s v="0001028186"/>
    <x v="47"/>
    <s v="000000100000015724"/>
    <x v="1"/>
    <n v="400"/>
    <n v="20"/>
    <n v="18500"/>
    <n v="28000"/>
    <n v="7372000"/>
    <n v="7400000"/>
    <s v="CETR 961 AC"/>
    <s v="DJIOSSI NGUETSOP ROMALIS"/>
    <s v=""/>
    <s v=""/>
    <x v="0"/>
    <x v="0"/>
    <x v="0"/>
    <x v="18"/>
    <x v="1"/>
    <x v="1"/>
  </r>
  <r>
    <x v="9"/>
    <x v="2"/>
    <x v="46"/>
    <s v="1380064699"/>
    <s v="9490045616"/>
    <s v="2380097087"/>
    <s v="8380158182"/>
    <s v="0001028186"/>
    <x v="47"/>
    <s v="000000100000015723"/>
    <x v="2"/>
    <n v="240"/>
    <n v="12"/>
    <n v="18000"/>
    <n v="16800"/>
    <n v="4303200"/>
    <n v="4320000"/>
    <s v="CETR 961 AC"/>
    <s v="DJIOSSI NGUETSOP ROMALIS"/>
    <s v=""/>
    <s v=""/>
    <x v="0"/>
    <x v="0"/>
    <x v="0"/>
    <x v="18"/>
    <x v="1"/>
    <x v="1"/>
  </r>
  <r>
    <x v="14"/>
    <x v="0"/>
    <x v="46"/>
    <s v="1380064812"/>
    <s v="9490045625"/>
    <s v="2380097277"/>
    <s v="8380158519"/>
    <s v="0001050682"/>
    <x v="17"/>
    <s v="000000100000015723"/>
    <x v="2"/>
    <n v="200"/>
    <n v="10"/>
    <n v="18300"/>
    <n v="0"/>
    <n v="3660000"/>
    <n v="3660000"/>
    <s v="CE 684 KT"/>
    <s v="TCHINDA TCHIOBOU ERIC"/>
    <s v=""/>
    <s v="1050682"/>
    <x v="0"/>
    <x v="0"/>
    <x v="0"/>
    <x v="18"/>
    <x v="1"/>
    <x v="1"/>
  </r>
  <r>
    <x v="11"/>
    <x v="1"/>
    <x v="46"/>
    <s v="1380064820"/>
    <s v="9490045619"/>
    <s v="2380097286"/>
    <s v="8380158544"/>
    <s v="0001099132"/>
    <x v="22"/>
    <s v="000000100000015723"/>
    <x v="2"/>
    <n v="100"/>
    <n v="5"/>
    <n v="18300"/>
    <n v="7000"/>
    <n v="1823000"/>
    <n v="1830000"/>
    <s v="LT 201 IK"/>
    <s v="DJOUMANI JEAN PAUL"/>
    <s v=""/>
    <s v=""/>
    <x v="0"/>
    <x v="0"/>
    <x v="0"/>
    <x v="18"/>
    <x v="1"/>
    <x v="1"/>
  </r>
  <r>
    <x v="11"/>
    <x v="1"/>
    <x v="46"/>
    <s v="1380064845"/>
    <s v="9490045632"/>
    <s v="2380097317"/>
    <s v="8380158597"/>
    <s v="0001047470"/>
    <x v="8"/>
    <s v="000000100000015723"/>
    <x v="2"/>
    <n v="50"/>
    <n v="2.5"/>
    <n v="18300"/>
    <n v="3500"/>
    <n v="911500"/>
    <n v="915000"/>
    <s v="LT 103 KN"/>
    <s v="TADONVOKENG MARTIN"/>
    <s v=""/>
    <s v=""/>
    <x v="0"/>
    <x v="0"/>
    <x v="0"/>
    <x v="18"/>
    <x v="1"/>
    <x v="1"/>
  </r>
  <r>
    <x v="9"/>
    <x v="7"/>
    <x v="46"/>
    <s v="1380064409"/>
    <s v="9490045621"/>
    <s v="2380096578"/>
    <s v="8380158652"/>
    <s v="0001062730"/>
    <x v="49"/>
    <s v="000000100000016408"/>
    <x v="5"/>
    <n v="4000"/>
    <n v="20"/>
    <n v="1850"/>
    <n v="28000"/>
    <n v="7372000"/>
    <n v="7400000"/>
    <s v="LTTR 608 AS"/>
    <s v="NANA DJBRILA"/>
    <s v=""/>
    <s v=""/>
    <x v="0"/>
    <x v="1"/>
    <x v="0"/>
    <x v="18"/>
    <x v="1"/>
    <x v="1"/>
  </r>
  <r>
    <x v="9"/>
    <x v="7"/>
    <x v="46"/>
    <s v="1380064409"/>
    <s v="9490045621"/>
    <s v="2380096578"/>
    <s v="8380158652"/>
    <s v="0001062730"/>
    <x v="49"/>
    <s v="000000100000016952"/>
    <x v="4"/>
    <n v="380"/>
    <n v="9.5"/>
    <n v="9000"/>
    <n v="13300"/>
    <n v="3406700"/>
    <n v="3420000"/>
    <s v="LTTR 608 AS"/>
    <s v="NANA DJBRILA"/>
    <s v=""/>
    <s v=""/>
    <x v="0"/>
    <x v="1"/>
    <x v="0"/>
    <x v="18"/>
    <x v="1"/>
    <x v="1"/>
  </r>
  <r>
    <x v="9"/>
    <x v="7"/>
    <x v="46"/>
    <s v="1380064409"/>
    <s v="9490045621"/>
    <s v="2380096578"/>
    <s v="8380158652"/>
    <s v="0001062730"/>
    <x v="49"/>
    <s v="000000100000015723"/>
    <x v="2"/>
    <n v="50"/>
    <n v="2.5"/>
    <n v="18000"/>
    <n v="3500"/>
    <n v="896500"/>
    <n v="900000"/>
    <s v="LTTR 608 AS"/>
    <s v="NANA DJBRILA"/>
    <s v=""/>
    <s v=""/>
    <x v="0"/>
    <x v="0"/>
    <x v="0"/>
    <x v="18"/>
    <x v="1"/>
    <x v="1"/>
  </r>
  <r>
    <x v="10"/>
    <x v="3"/>
    <x v="46"/>
    <s v="1380064862"/>
    <s v="9490045615"/>
    <s v="2380097343"/>
    <s v="8380158662"/>
    <s v="0001099242"/>
    <x v="67"/>
    <s v="000000100000015723"/>
    <x v="2"/>
    <n v="600"/>
    <n v="30"/>
    <n v="18700"/>
    <n v="42000"/>
    <n v="11178000"/>
    <n v="11220000"/>
    <s v="LTTR 885 AJ"/>
    <s v="BLAISE CHIA KWANGA"/>
    <s v=""/>
    <s v=""/>
    <x v="0"/>
    <x v="0"/>
    <x v="0"/>
    <x v="18"/>
    <x v="1"/>
    <x v="1"/>
  </r>
  <r>
    <x v="11"/>
    <x v="1"/>
    <x v="46"/>
    <s v="1380064869"/>
    <s v="9490045618"/>
    <s v="2380097352"/>
    <s v="8380158663"/>
    <s v="0001056089"/>
    <x v="27"/>
    <s v="000000100000015723"/>
    <x v="2"/>
    <n v="210"/>
    <n v="10.5"/>
    <n v="18300"/>
    <n v="0"/>
    <n v="3843000"/>
    <n v="3843000"/>
    <s v=""/>
    <s v=""/>
    <s v=""/>
    <s v=""/>
    <x v="0"/>
    <x v="0"/>
    <x v="0"/>
    <x v="18"/>
    <x v="1"/>
    <x v="1"/>
  </r>
  <r>
    <x v="10"/>
    <x v="3"/>
    <x v="46"/>
    <s v="1380064847"/>
    <s v="9490045613"/>
    <s v="2380097319"/>
    <s v="8380158672"/>
    <s v="0001037092"/>
    <x v="91"/>
    <s v="000000100000015723"/>
    <x v="2"/>
    <n v="600"/>
    <n v="30"/>
    <n v="18700"/>
    <n v="0"/>
    <n v="11220000"/>
    <n v="11220000"/>
    <s v="LTTR 077 AQ"/>
    <s v="NIETCHO FIRMIN"/>
    <s v=""/>
    <s v="sales to ngasop"/>
    <x v="0"/>
    <x v="0"/>
    <x v="0"/>
    <x v="18"/>
    <x v="1"/>
    <x v="1"/>
  </r>
  <r>
    <x v="14"/>
    <x v="0"/>
    <x v="46"/>
    <s v="1380064872"/>
    <s v="9490045622"/>
    <s v="2380097357"/>
    <s v="8380158676"/>
    <s v="0001050682"/>
    <x v="17"/>
    <s v="000000100000015721"/>
    <x v="3"/>
    <n v="60"/>
    <n v="3"/>
    <n v="18500"/>
    <n v="0"/>
    <n v="1110000"/>
    <n v="1110000"/>
    <s v="CE 684 KT"/>
    <s v="TCHINDA TCHIOBOU ERIC"/>
    <s v=""/>
    <s v="1050682"/>
    <x v="0"/>
    <x v="1"/>
    <x v="0"/>
    <x v="18"/>
    <x v="1"/>
    <x v="1"/>
  </r>
  <r>
    <x v="14"/>
    <x v="0"/>
    <x v="46"/>
    <s v="1380064872"/>
    <s v="9490045622"/>
    <s v="2380097357"/>
    <s v="8380158676"/>
    <s v="0001050682"/>
    <x v="17"/>
    <s v="000000100000016952"/>
    <x v="4"/>
    <n v="120"/>
    <n v="3"/>
    <n v="9250"/>
    <n v="0"/>
    <n v="1110000"/>
    <n v="1110000"/>
    <s v="CE 684 KT"/>
    <s v="TCHINDA TCHIOBOU ERIC"/>
    <s v=""/>
    <s v="1050682"/>
    <x v="0"/>
    <x v="1"/>
    <x v="0"/>
    <x v="18"/>
    <x v="1"/>
    <x v="1"/>
  </r>
  <r>
    <x v="12"/>
    <x v="4"/>
    <x v="46"/>
    <s v="1380064876"/>
    <s v="9490045611"/>
    <s v="2380097361"/>
    <s v="8380158677"/>
    <s v="0001095709"/>
    <x v="28"/>
    <s v="000000100000016408"/>
    <x v="5"/>
    <n v="500"/>
    <n v="2.5"/>
    <n v="1900"/>
    <n v="3500"/>
    <n v="946500"/>
    <n v="950000"/>
    <s v="LT 630 KY"/>
    <s v="NDIFOR NAPOLEON"/>
    <s v=""/>
    <s v="1095709"/>
    <x v="0"/>
    <x v="1"/>
    <x v="0"/>
    <x v="18"/>
    <x v="1"/>
    <x v="1"/>
  </r>
  <r>
    <x v="12"/>
    <x v="4"/>
    <x v="46"/>
    <s v="1380064876"/>
    <s v="9490045611"/>
    <s v="2380097361"/>
    <s v="8380158677"/>
    <s v="0001095709"/>
    <x v="28"/>
    <s v="000000100000015723"/>
    <x v="2"/>
    <n v="15"/>
    <n v="0.75"/>
    <n v="18300"/>
    <n v="1050"/>
    <n v="273450"/>
    <n v="274500"/>
    <s v="LT 630 KY"/>
    <s v="NDIFOR NAPOLEON"/>
    <s v=""/>
    <s v="1095709"/>
    <x v="0"/>
    <x v="0"/>
    <x v="0"/>
    <x v="18"/>
    <x v="1"/>
    <x v="1"/>
  </r>
  <r>
    <x v="12"/>
    <x v="4"/>
    <x v="46"/>
    <s v="1380064876"/>
    <s v="9490045611"/>
    <s v="2380097361"/>
    <s v="8380158677"/>
    <s v="0001095709"/>
    <x v="28"/>
    <s v="000000100000015723"/>
    <x v="2"/>
    <n v="99"/>
    <n v="4.95"/>
    <n v="18300"/>
    <n v="6930"/>
    <n v="1804770"/>
    <n v="1811700"/>
    <s v="LT 630 KY"/>
    <s v="NDIFOR NAPOLEON"/>
    <s v=""/>
    <s v="1095709"/>
    <x v="0"/>
    <x v="0"/>
    <x v="0"/>
    <x v="18"/>
    <x v="1"/>
    <x v="1"/>
  </r>
  <r>
    <x v="12"/>
    <x v="4"/>
    <x v="46"/>
    <s v="1380064876"/>
    <s v="9490045611"/>
    <s v="2380097361"/>
    <s v="8380158677"/>
    <s v="0001095709"/>
    <x v="28"/>
    <s v="000000100000015723"/>
    <x v="2"/>
    <n v="186"/>
    <n v="9.3000000000000007"/>
    <n v="18300"/>
    <n v="13020"/>
    <n v="3390780"/>
    <n v="3403800"/>
    <s v="LT 630 KY"/>
    <s v="NDIFOR NAPOLEON"/>
    <s v=""/>
    <s v="1095709"/>
    <x v="0"/>
    <x v="0"/>
    <x v="0"/>
    <x v="18"/>
    <x v="1"/>
    <x v="1"/>
  </r>
  <r>
    <x v="14"/>
    <x v="0"/>
    <x v="46"/>
    <s v="1380064880"/>
    <s v="9490045614"/>
    <s v="2380097365"/>
    <s v="8380158689"/>
    <s v="0001095733"/>
    <x v="23"/>
    <s v="000000100000015723"/>
    <x v="2"/>
    <n v="351"/>
    <n v="17.55"/>
    <n v="18300"/>
    <n v="24570"/>
    <n v="6398730"/>
    <n v="6423300"/>
    <s v="CH 33 52 98"/>
    <s v="ISSA YAYA"/>
    <s v=""/>
    <s v="1095733"/>
    <x v="0"/>
    <x v="0"/>
    <x v="0"/>
    <x v="18"/>
    <x v="1"/>
    <x v="1"/>
  </r>
  <r>
    <x v="10"/>
    <x v="3"/>
    <x v="46"/>
    <s v="1380064878"/>
    <s v="9490045628"/>
    <s v="2380097363"/>
    <s v="8380158710"/>
    <s v="0001045404"/>
    <x v="98"/>
    <s v="000000100000015723"/>
    <x v="2"/>
    <n v="600"/>
    <n v="30"/>
    <n v="18700"/>
    <n v="0"/>
    <n v="11220000"/>
    <n v="11220000"/>
    <s v="LTTR 606 AK"/>
    <s v="DJEUKOU NGUETCHUE"/>
    <s v=""/>
    <s v=""/>
    <x v="0"/>
    <x v="0"/>
    <x v="0"/>
    <x v="18"/>
    <x v="1"/>
    <x v="1"/>
  </r>
  <r>
    <x v="10"/>
    <x v="3"/>
    <x v="46"/>
    <s v="1380064882"/>
    <s v="9490045617"/>
    <s v="2380097367"/>
    <s v="8380158712"/>
    <s v="0001041579"/>
    <x v="69"/>
    <s v="000000100000016952"/>
    <x v="4"/>
    <n v="50"/>
    <n v="1.25"/>
    <n v="9575"/>
    <n v="0"/>
    <n v="478750"/>
    <n v="478750"/>
    <s v="LTTR 597 AN"/>
    <s v="MEKEM ELVIS"/>
    <s v=""/>
    <s v=""/>
    <x v="0"/>
    <x v="1"/>
    <x v="0"/>
    <x v="18"/>
    <x v="1"/>
    <x v="1"/>
  </r>
  <r>
    <x v="10"/>
    <x v="3"/>
    <x v="46"/>
    <s v="1380064882"/>
    <s v="9490045617"/>
    <s v="2380097367"/>
    <s v="8380158712"/>
    <s v="0001041579"/>
    <x v="69"/>
    <s v="000000100000015723"/>
    <x v="2"/>
    <n v="275"/>
    <n v="13.75"/>
    <n v="18950"/>
    <n v="0"/>
    <n v="5211250"/>
    <n v="5211250"/>
    <s v="LTTR 597 AN"/>
    <s v="MEKEM ELVIS"/>
    <s v=""/>
    <s v=""/>
    <x v="0"/>
    <x v="0"/>
    <x v="0"/>
    <x v="18"/>
    <x v="1"/>
    <x v="1"/>
  </r>
  <r>
    <x v="10"/>
    <x v="3"/>
    <x v="46"/>
    <s v="1380064882"/>
    <s v="9490045617"/>
    <s v="2380097367"/>
    <s v="8380158712"/>
    <s v="0001041579"/>
    <x v="69"/>
    <s v="000000100000015724"/>
    <x v="1"/>
    <n v="300"/>
    <n v="15"/>
    <n v="19650"/>
    <n v="0"/>
    <n v="5895000"/>
    <n v="5895000"/>
    <s v="LTTR 597 AN"/>
    <s v="MEKEM ELVIS"/>
    <s v=""/>
    <s v=""/>
    <x v="0"/>
    <x v="0"/>
    <x v="0"/>
    <x v="18"/>
    <x v="1"/>
    <x v="1"/>
  </r>
  <r>
    <x v="10"/>
    <x v="3"/>
    <x v="46"/>
    <s v="1380064617"/>
    <s v="9490045637"/>
    <s v="2380096959"/>
    <s v="8380158716"/>
    <s v="0001062483"/>
    <x v="7"/>
    <s v="000000100000015723"/>
    <x v="2"/>
    <n v="600"/>
    <n v="30"/>
    <n v="18250"/>
    <n v="42000"/>
    <n v="10908000"/>
    <n v="10950000"/>
    <s v="LTTR 694 AV"/>
    <s v="CHU KANGA JUDE"/>
    <s v=""/>
    <s v="SALES TO CENTRALE"/>
    <x v="0"/>
    <x v="0"/>
    <x v="0"/>
    <x v="18"/>
    <x v="1"/>
    <x v="1"/>
  </r>
  <r>
    <x v="10"/>
    <x v="3"/>
    <x v="46"/>
    <s v="1380064617"/>
    <s v="9490045634"/>
    <s v="2380096959"/>
    <s v="8380158717"/>
    <s v="0001062483"/>
    <x v="7"/>
    <s v="000000100000015723"/>
    <x v="2"/>
    <n v="600"/>
    <n v="30"/>
    <n v="18250"/>
    <n v="42000"/>
    <n v="10908000"/>
    <n v="10950000"/>
    <s v="LTTR 072 AQ"/>
    <s v="DJOUMLAKO GUILLAUME"/>
    <s v=""/>
    <s v="SALES TO CENTRALE"/>
    <x v="0"/>
    <x v="0"/>
    <x v="0"/>
    <x v="18"/>
    <x v="1"/>
    <x v="1"/>
  </r>
  <r>
    <x v="10"/>
    <x v="3"/>
    <x v="46"/>
    <s v="1380064617"/>
    <s v="9490045626"/>
    <s v="2380096959"/>
    <s v="8380158718"/>
    <s v="0001062483"/>
    <x v="7"/>
    <s v="000000100000015723"/>
    <x v="2"/>
    <n v="600"/>
    <n v="30"/>
    <n v="18250"/>
    <n v="42000"/>
    <n v="10908000"/>
    <n v="10950000"/>
    <s v="LTTR 079 AQ"/>
    <s v="LITIKA BANYE BEDES"/>
    <s v=""/>
    <s v="SALES TO CENTRALE"/>
    <x v="0"/>
    <x v="0"/>
    <x v="0"/>
    <x v="18"/>
    <x v="1"/>
    <x v="1"/>
  </r>
  <r>
    <x v="10"/>
    <x v="3"/>
    <x v="46"/>
    <s v="1380064817"/>
    <s v="9490045620"/>
    <s v="2380097282"/>
    <s v="8380158719"/>
    <s v="0001062483"/>
    <x v="7"/>
    <s v="000000100000015737"/>
    <x v="0"/>
    <n v="575"/>
    <n v="23"/>
    <n v="1800"/>
    <n v="20294"/>
    <n v="1014706"/>
    <n v="1035000"/>
    <s v="CE 416 KL"/>
    <s v="WEGOUM CONSTANTIN"/>
    <s v=""/>
    <s v="1400000486/487"/>
    <x v="0"/>
    <x v="0"/>
    <x v="0"/>
    <x v="18"/>
    <x v="1"/>
    <x v="1"/>
  </r>
  <r>
    <x v="10"/>
    <x v="3"/>
    <x v="46"/>
    <s v="1380064817"/>
    <s v="9490045633"/>
    <s v="2380097282"/>
    <s v="8380158720"/>
    <s v="0001062483"/>
    <x v="7"/>
    <s v="000000100000015737"/>
    <x v="0"/>
    <n v="575"/>
    <n v="23"/>
    <n v="1800"/>
    <n v="20294"/>
    <n v="1014706"/>
    <n v="1035000"/>
    <s v="CE 577 JN"/>
    <s v="FOMEKONG TCHINDA ROMARIC"/>
    <s v=""/>
    <s v="1400000486/487"/>
    <x v="0"/>
    <x v="0"/>
    <x v="0"/>
    <x v="18"/>
    <x v="1"/>
    <x v="1"/>
  </r>
  <r>
    <x v="9"/>
    <x v="2"/>
    <x v="46"/>
    <s v="1380064827"/>
    <s v="9490045623"/>
    <s v="2380097297"/>
    <s v="8380158721"/>
    <s v="0001062481"/>
    <x v="6"/>
    <s v="000000100000015724"/>
    <x v="1"/>
    <n v="480"/>
    <n v="24"/>
    <n v="19000"/>
    <n v="33600"/>
    <n v="9086400"/>
    <n v="9120000"/>
    <s v="LTTR 943 AT"/>
    <s v="NJOTUNYI SALIFU"/>
    <s v=""/>
    <s v=""/>
    <x v="0"/>
    <x v="0"/>
    <x v="0"/>
    <x v="18"/>
    <x v="1"/>
    <x v="1"/>
  </r>
  <r>
    <x v="11"/>
    <x v="1"/>
    <x v="46"/>
    <s v="1380064840"/>
    <s v="9490045638"/>
    <s v="2380097312"/>
    <s v="8380158722"/>
    <s v="0001034318"/>
    <x v="53"/>
    <s v="000000100000015723"/>
    <x v="2"/>
    <n v="600"/>
    <n v="30"/>
    <n v="18000"/>
    <n v="0"/>
    <n v="10800000"/>
    <n v="10800000"/>
    <s v="LTTR 750 AD"/>
    <s v="KUETE ROMEO BERTRAND"/>
    <s v=""/>
    <s v="SALES TO KEUKOUO"/>
    <x v="0"/>
    <x v="0"/>
    <x v="0"/>
    <x v="18"/>
    <x v="1"/>
    <x v="1"/>
  </r>
  <r>
    <x v="11"/>
    <x v="1"/>
    <x v="46"/>
    <s v="1380064614"/>
    <s v="9490045624"/>
    <s v="2380096956"/>
    <s v="8380158739"/>
    <s v="0001034417"/>
    <x v="12"/>
    <s v="000000100000015737"/>
    <x v="0"/>
    <n v="275"/>
    <n v="11"/>
    <n v="1800"/>
    <n v="9706"/>
    <n v="485294"/>
    <n v="495000"/>
    <s v="SW 6127 F"/>
    <s v="WAFO HUBERT"/>
    <s v=""/>
    <s v="1400000640"/>
    <x v="0"/>
    <x v="0"/>
    <x v="0"/>
    <x v="18"/>
    <x v="1"/>
    <x v="1"/>
  </r>
  <r>
    <x v="11"/>
    <x v="1"/>
    <x v="46"/>
    <s v="1380064896"/>
    <s v="9490045636"/>
    <s v="2380097390"/>
    <s v="8380158743"/>
    <s v="0001064509"/>
    <x v="32"/>
    <s v="000000100000015721"/>
    <x v="3"/>
    <n v="100"/>
    <n v="5"/>
    <n v="18500"/>
    <n v="7000"/>
    <n v="1843000"/>
    <n v="1850000"/>
    <s v="CE 712 HS"/>
    <s v="HAKOU KWANDJIO"/>
    <s v=""/>
    <s v=""/>
    <x v="0"/>
    <x v="1"/>
    <x v="0"/>
    <x v="18"/>
    <x v="1"/>
    <x v="1"/>
  </r>
  <r>
    <x v="11"/>
    <x v="1"/>
    <x v="46"/>
    <s v="1380064896"/>
    <s v="9490045636"/>
    <s v="2380097390"/>
    <s v="8380158743"/>
    <s v="0001064509"/>
    <x v="32"/>
    <s v="000000100000016952"/>
    <x v="4"/>
    <n v="100"/>
    <n v="2.5"/>
    <n v="9250"/>
    <n v="3500"/>
    <n v="921500"/>
    <n v="925000"/>
    <s v="CE 712 HS"/>
    <s v="HAKOU KWANDJIO"/>
    <s v=""/>
    <s v=""/>
    <x v="0"/>
    <x v="1"/>
    <x v="0"/>
    <x v="18"/>
    <x v="1"/>
    <x v="1"/>
  </r>
  <r>
    <x v="11"/>
    <x v="1"/>
    <x v="46"/>
    <s v="1380064896"/>
    <s v="9490045636"/>
    <s v="2380097390"/>
    <s v="8380158743"/>
    <s v="0001064509"/>
    <x v="32"/>
    <s v="000000100000016408"/>
    <x v="5"/>
    <n v="2000"/>
    <n v="10"/>
    <n v="1900"/>
    <n v="14000"/>
    <n v="3786000"/>
    <n v="3800000"/>
    <s v="CE 712 HS"/>
    <s v="HAKOU KWANDJIO"/>
    <s v=""/>
    <s v=""/>
    <x v="0"/>
    <x v="1"/>
    <x v="0"/>
    <x v="18"/>
    <x v="1"/>
    <x v="1"/>
  </r>
  <r>
    <x v="11"/>
    <x v="1"/>
    <x v="46"/>
    <s v="1380064890"/>
    <s v="9490045631"/>
    <s v="2380097375"/>
    <s v="8380158751"/>
    <s v="0001041827"/>
    <x v="46"/>
    <s v="000000100000015723"/>
    <x v="2"/>
    <n v="200"/>
    <n v="10"/>
    <n v="18300"/>
    <n v="14000"/>
    <n v="3646000"/>
    <n v="3660000"/>
    <s v="LT 103 KN"/>
    <s v="TADONVOKENG MARTIN"/>
    <s v=""/>
    <s v=""/>
    <x v="0"/>
    <x v="0"/>
    <x v="0"/>
    <x v="18"/>
    <x v="1"/>
    <x v="1"/>
  </r>
  <r>
    <x v="9"/>
    <x v="2"/>
    <x v="46"/>
    <s v="1380064827"/>
    <s v="9490045627"/>
    <s v="2380097297"/>
    <s v="8380158755"/>
    <s v="0001062481"/>
    <x v="6"/>
    <s v="000000100000015723"/>
    <x v="2"/>
    <n v="100"/>
    <n v="5"/>
    <n v="18500"/>
    <n v="7000"/>
    <n v="1843000"/>
    <n v="1850000"/>
    <s v="LTTR 943 AT"/>
    <s v="NJOTUNYI SALIFU"/>
    <s v=""/>
    <s v=""/>
    <x v="0"/>
    <x v="0"/>
    <x v="0"/>
    <x v="18"/>
    <x v="1"/>
    <x v="1"/>
  </r>
  <r>
    <x v="12"/>
    <x v="4"/>
    <x v="46"/>
    <s v="1380064912"/>
    <s v="9490045639"/>
    <s v="2380097416"/>
    <s v="8380158772"/>
    <s v="0001037061"/>
    <x v="5"/>
    <s v="000000100000015721"/>
    <x v="3"/>
    <n v="50"/>
    <n v="2.5"/>
    <n v="17900"/>
    <n v="0"/>
    <n v="895000"/>
    <n v="895000"/>
    <s v="LT 848 IZ"/>
    <s v="TAFOPI NYMTSA"/>
    <s v=""/>
    <s v=""/>
    <x v="0"/>
    <x v="1"/>
    <x v="0"/>
    <x v="18"/>
    <x v="1"/>
    <x v="1"/>
  </r>
  <r>
    <x v="12"/>
    <x v="4"/>
    <x v="46"/>
    <s v="1380064912"/>
    <s v="9490045639"/>
    <s v="2380097416"/>
    <s v="8380158772"/>
    <s v="0001037061"/>
    <x v="5"/>
    <s v="000000100000016952"/>
    <x v="4"/>
    <n v="100"/>
    <n v="2.5"/>
    <n v="8950"/>
    <n v="0"/>
    <n v="895000"/>
    <n v="895000"/>
    <s v="LT 848 IZ"/>
    <s v="TAFOPI NYMTSA"/>
    <s v=""/>
    <s v=""/>
    <x v="0"/>
    <x v="1"/>
    <x v="0"/>
    <x v="18"/>
    <x v="1"/>
    <x v="1"/>
  </r>
  <r>
    <x v="12"/>
    <x v="4"/>
    <x v="46"/>
    <s v="1380064912"/>
    <s v="9490045639"/>
    <s v="2380097416"/>
    <s v="8380158772"/>
    <s v="0001037061"/>
    <x v="5"/>
    <s v="000000100000016408"/>
    <x v="5"/>
    <n v="200"/>
    <n v="1"/>
    <n v="1840"/>
    <n v="0"/>
    <n v="368000"/>
    <n v="368000"/>
    <s v="LT 848 IZ"/>
    <s v="TAFOPI NYMTSA"/>
    <s v=""/>
    <s v=""/>
    <x v="0"/>
    <x v="1"/>
    <x v="0"/>
    <x v="18"/>
    <x v="1"/>
    <x v="1"/>
  </r>
  <r>
    <x v="14"/>
    <x v="0"/>
    <x v="47"/>
    <s v="9490045554"/>
    <s v="7005306610"/>
    <s v="2389507981"/>
    <s v="2389507981"/>
    <s v="0001026455"/>
    <x v="34"/>
    <s v="000000100000016408"/>
    <x v="5"/>
    <n v="0"/>
    <n v="0"/>
    <n v="-50"/>
    <n v="-5600"/>
    <n v="-34400"/>
    <n v="-40000"/>
    <s v=""/>
    <s v=""/>
    <s v=""/>
    <s v="9490045554"/>
    <x v="0"/>
    <x v="1"/>
    <x v="0"/>
    <x v="19"/>
    <x v="1"/>
    <x v="1"/>
  </r>
  <r>
    <x v="10"/>
    <x v="3"/>
    <x v="47"/>
    <s v="9490045617"/>
    <s v="7005306611"/>
    <s v="2389507982"/>
    <s v="2389507982"/>
    <s v="0001041579"/>
    <x v="69"/>
    <s v="000000100000016952"/>
    <x v="4"/>
    <n v="0"/>
    <n v="0"/>
    <n v="-100"/>
    <n v="0"/>
    <n v="-5000"/>
    <n v="-5000"/>
    <s v=""/>
    <s v=""/>
    <s v=""/>
    <s v="9490045617"/>
    <x v="0"/>
    <x v="1"/>
    <x v="0"/>
    <x v="19"/>
    <x v="1"/>
    <x v="1"/>
  </r>
  <r>
    <x v="13"/>
    <x v="6"/>
    <x v="47"/>
    <s v="9490045569"/>
    <s v="7005401167"/>
    <s v="2389601478"/>
    <s v="2389601478"/>
    <s v="0001062965"/>
    <x v="43"/>
    <s v="000000100000015723"/>
    <x v="2"/>
    <n v="0"/>
    <n v="0"/>
    <n v="1000"/>
    <n v="44800"/>
    <n v="595200"/>
    <n v="640000"/>
    <s v=""/>
    <s v=""/>
    <s v=""/>
    <s v="9490045569"/>
    <x v="0"/>
    <x v="0"/>
    <x v="0"/>
    <x v="19"/>
    <x v="1"/>
    <x v="1"/>
  </r>
  <r>
    <x v="10"/>
    <x v="3"/>
    <x v="47"/>
    <s v="9490045577"/>
    <s v="7005401168"/>
    <s v="2389601479"/>
    <s v="2389601479"/>
    <s v="0001045126"/>
    <x v="19"/>
    <s v="000000100000016408"/>
    <x v="5"/>
    <n v="0"/>
    <n v="0"/>
    <n v="250"/>
    <n v="14"/>
    <n v="486"/>
    <n v="500"/>
    <s v=""/>
    <s v=""/>
    <s v=""/>
    <s v="9490045577"/>
    <x v="0"/>
    <x v="1"/>
    <x v="0"/>
    <x v="19"/>
    <x v="1"/>
    <x v="1"/>
  </r>
  <r>
    <x v="13"/>
    <x v="5"/>
    <x v="47"/>
    <s v="9490045445"/>
    <s v="7005401169"/>
    <s v="2389601480"/>
    <s v="2389601480"/>
    <s v="0001064215"/>
    <x v="13"/>
    <s v="000000100000015724"/>
    <x v="1"/>
    <n v="0"/>
    <n v="0"/>
    <n v="500"/>
    <n v="44800"/>
    <n v="275200"/>
    <n v="320000"/>
    <s v=""/>
    <s v=""/>
    <s v=""/>
    <s v="9490045445"/>
    <x v="0"/>
    <x v="0"/>
    <x v="0"/>
    <x v="19"/>
    <x v="1"/>
    <x v="1"/>
  </r>
  <r>
    <x v="13"/>
    <x v="5"/>
    <x v="47"/>
    <s v="9490045593"/>
    <s v="7005401170"/>
    <s v="2389601481"/>
    <s v="2389601481"/>
    <s v="0001064215"/>
    <x v="13"/>
    <s v="000000100000015724"/>
    <x v="1"/>
    <n v="0"/>
    <n v="0"/>
    <n v="500"/>
    <n v="43400"/>
    <n v="266600"/>
    <n v="310000"/>
    <s v=""/>
    <s v=""/>
    <s v=""/>
    <s v="9490045593"/>
    <x v="0"/>
    <x v="0"/>
    <x v="0"/>
    <x v="19"/>
    <x v="1"/>
    <x v="1"/>
  </r>
  <r>
    <x v="11"/>
    <x v="1"/>
    <x v="47"/>
    <s v="9490045562"/>
    <s v="7005401171"/>
    <s v="2389601482"/>
    <s v="2389601482"/>
    <s v="0001075994"/>
    <x v="1"/>
    <s v="000000100000016952"/>
    <x v="4"/>
    <n v="0"/>
    <n v="0"/>
    <n v="500"/>
    <n v="1750"/>
    <n v="23250"/>
    <n v="25000"/>
    <s v=""/>
    <s v=""/>
    <s v=""/>
    <s v="9490045562"/>
    <x v="0"/>
    <x v="1"/>
    <x v="0"/>
    <x v="19"/>
    <x v="1"/>
    <x v="1"/>
  </r>
  <r>
    <x v="11"/>
    <x v="1"/>
    <x v="47"/>
    <s v="9490045563"/>
    <s v="7005401172"/>
    <s v="2389601484"/>
    <s v="2389601484"/>
    <s v="0001099132"/>
    <x v="22"/>
    <s v="000000100000016952"/>
    <x v="4"/>
    <n v="0"/>
    <n v="0"/>
    <n v="125"/>
    <n v="3500"/>
    <n v="9000"/>
    <n v="12500"/>
    <s v=""/>
    <s v=""/>
    <s v=""/>
    <s v="9490045563"/>
    <x v="0"/>
    <x v="1"/>
    <x v="0"/>
    <x v="19"/>
    <x v="1"/>
    <x v="1"/>
  </r>
  <r>
    <x v="10"/>
    <x v="3"/>
    <x v="47"/>
    <s v="9490045637"/>
    <s v="7005401173"/>
    <s v="2389601485"/>
    <s v="2389601485"/>
    <s v="0001062483"/>
    <x v="7"/>
    <s v="000000100000015723"/>
    <x v="2"/>
    <n v="0"/>
    <n v="0"/>
    <n v="250"/>
    <n v="42000"/>
    <n v="108000"/>
    <n v="150000"/>
    <s v=""/>
    <s v=""/>
    <s v=""/>
    <s v="9490045637"/>
    <x v="0"/>
    <x v="0"/>
    <x v="0"/>
    <x v="19"/>
    <x v="1"/>
    <x v="1"/>
  </r>
  <r>
    <x v="10"/>
    <x v="3"/>
    <x v="47"/>
    <s v="9490045634"/>
    <s v="7005401174"/>
    <s v="2389601486"/>
    <s v="2389601486"/>
    <s v="0001062483"/>
    <x v="7"/>
    <s v="000000100000015723"/>
    <x v="2"/>
    <n v="0"/>
    <n v="0"/>
    <n v="250"/>
    <n v="42000"/>
    <n v="108000"/>
    <n v="150000"/>
    <s v=""/>
    <s v=""/>
    <s v=""/>
    <s v="9490045634"/>
    <x v="0"/>
    <x v="0"/>
    <x v="0"/>
    <x v="19"/>
    <x v="1"/>
    <x v="1"/>
  </r>
  <r>
    <x v="10"/>
    <x v="3"/>
    <x v="47"/>
    <s v="9490045626"/>
    <s v="7005401175"/>
    <s v="2389601487"/>
    <s v="2389601487"/>
    <s v="0001062483"/>
    <x v="7"/>
    <s v="000000100000015723"/>
    <x v="2"/>
    <n v="0"/>
    <n v="0"/>
    <n v="250"/>
    <n v="42000"/>
    <n v="108000"/>
    <n v="150000"/>
    <s v=""/>
    <s v=""/>
    <s v=""/>
    <s v="9490045626"/>
    <x v="0"/>
    <x v="0"/>
    <x v="0"/>
    <x v="19"/>
    <x v="1"/>
    <x v="1"/>
  </r>
  <r>
    <x v="13"/>
    <x v="6"/>
    <x v="47"/>
    <s v="9490045635"/>
    <s v="7005401176"/>
    <s v="2389601488"/>
    <s v="2389601488"/>
    <s v="0001062965"/>
    <x v="43"/>
    <s v="000000100000015723"/>
    <x v="2"/>
    <n v="0"/>
    <n v="0"/>
    <n v="1000"/>
    <n v="46200"/>
    <n v="613800"/>
    <n v="660000"/>
    <s v=""/>
    <s v=""/>
    <s v=""/>
    <s v="9490045635"/>
    <x v="0"/>
    <x v="0"/>
    <x v="0"/>
    <x v="19"/>
    <x v="1"/>
    <x v="1"/>
  </r>
  <r>
    <x v="13"/>
    <x v="6"/>
    <x v="47"/>
    <s v="1380064691"/>
    <s v="9490045646"/>
    <s v="2380097079"/>
    <s v="8380158164"/>
    <s v="0001048185"/>
    <x v="24"/>
    <s v="000000100000015723"/>
    <x v="2"/>
    <n v="640"/>
    <n v="32"/>
    <n v="18000"/>
    <n v="44800"/>
    <n v="11475200"/>
    <n v="11520000"/>
    <s v="ESTR 760 AA"/>
    <s v="MOHAMADOU BACHIROU"/>
    <s v=""/>
    <s v="SALES TO OUMAROU MOH"/>
    <x v="0"/>
    <x v="0"/>
    <x v="0"/>
    <x v="19"/>
    <x v="1"/>
    <x v="1"/>
  </r>
  <r>
    <x v="10"/>
    <x v="3"/>
    <x v="47"/>
    <s v="1380064833"/>
    <s v="9490045644"/>
    <s v="2380097303"/>
    <s v="8380158732"/>
    <s v="0001033677"/>
    <x v="66"/>
    <s v="000000100000015723"/>
    <x v="2"/>
    <n v="600"/>
    <n v="30"/>
    <n v="18700"/>
    <n v="0"/>
    <n v="11220000"/>
    <n v="11220000"/>
    <s v="CETR 379 AD"/>
    <s v="MBOGNINB TATANG RENE"/>
    <s v=""/>
    <s v=""/>
    <x v="0"/>
    <x v="0"/>
    <x v="0"/>
    <x v="19"/>
    <x v="1"/>
    <x v="1"/>
  </r>
  <r>
    <x v="10"/>
    <x v="3"/>
    <x v="47"/>
    <s v="1380064898"/>
    <s v="9490045641"/>
    <s v="2380097392"/>
    <s v="8380158744"/>
    <s v="0001033399"/>
    <x v="38"/>
    <s v="000000100000015723"/>
    <x v="2"/>
    <n v="600"/>
    <n v="30"/>
    <n v="18700"/>
    <n v="0"/>
    <n v="11220000"/>
    <n v="11220000"/>
    <s v="LTTR 865 AJ"/>
    <s v="BABILA EMMANUEL"/>
    <s v=""/>
    <s v=""/>
    <x v="0"/>
    <x v="0"/>
    <x v="0"/>
    <x v="19"/>
    <x v="1"/>
    <x v="1"/>
  </r>
  <r>
    <x v="11"/>
    <x v="1"/>
    <x v="47"/>
    <s v="1380064896"/>
    <s v="9490045642"/>
    <s v="2380097390"/>
    <s v="8380158745"/>
    <s v="0001064509"/>
    <x v="32"/>
    <s v="000000100000015723"/>
    <x v="2"/>
    <n v="200"/>
    <n v="10"/>
    <n v="18300"/>
    <n v="14000"/>
    <n v="3646000"/>
    <n v="3660000"/>
    <s v="CE 347 IA"/>
    <s v="NGAGOP PHILIBERT"/>
    <s v=""/>
    <s v=""/>
    <x v="0"/>
    <x v="0"/>
    <x v="0"/>
    <x v="19"/>
    <x v="1"/>
    <x v="1"/>
  </r>
  <r>
    <x v="11"/>
    <x v="1"/>
    <x v="47"/>
    <s v="1380064900"/>
    <s v="9490045643"/>
    <s v="2380097394"/>
    <s v="8380158749"/>
    <s v="0001047470"/>
    <x v="8"/>
    <s v="000000100000015723"/>
    <x v="2"/>
    <n v="150"/>
    <n v="7.5"/>
    <n v="18300"/>
    <n v="10500"/>
    <n v="2734500"/>
    <n v="2745000"/>
    <s v="CE 347 IA"/>
    <s v="NGAGOP PHILIBERT"/>
    <s v=""/>
    <s v=""/>
    <x v="0"/>
    <x v="0"/>
    <x v="0"/>
    <x v="19"/>
    <x v="1"/>
    <x v="1"/>
  </r>
  <r>
    <x v="10"/>
    <x v="3"/>
    <x v="47"/>
    <s v="1380064617"/>
    <s v="9490045645"/>
    <s v="2380096959"/>
    <s v="8380158756"/>
    <s v="0001062483"/>
    <x v="7"/>
    <s v="000000100000015723"/>
    <x v="2"/>
    <n v="600"/>
    <n v="30"/>
    <n v="18750"/>
    <n v="42000"/>
    <n v="11208000"/>
    <n v="11250000"/>
    <s v="LTTR 162 AL"/>
    <s v="SOBZE CHIEUGUI NARCISSE"/>
    <s v=""/>
    <s v="SALES TO CENTRALE"/>
    <x v="0"/>
    <x v="0"/>
    <x v="0"/>
    <x v="19"/>
    <x v="1"/>
    <x v="1"/>
  </r>
  <r>
    <x v="11"/>
    <x v="1"/>
    <x v="47"/>
    <s v="1380064902"/>
    <s v="9490045640"/>
    <s v="2380097396"/>
    <s v="8380158758"/>
    <s v="0001028475"/>
    <x v="25"/>
    <s v="000000100000015723"/>
    <x v="2"/>
    <n v="200"/>
    <n v="10"/>
    <n v="18300"/>
    <n v="14000"/>
    <n v="3646000"/>
    <n v="3660000"/>
    <s v="LT 197 HV"/>
    <s v="FAI HADISON"/>
    <s v=""/>
    <s v=""/>
    <x v="0"/>
    <x v="0"/>
    <x v="0"/>
    <x v="19"/>
    <x v="1"/>
    <x v="1"/>
  </r>
  <r>
    <x v="11"/>
    <x v="1"/>
    <x v="47"/>
    <s v="1380064900"/>
    <s v="9490045643"/>
    <s v="2380097394"/>
    <s v="8380158759"/>
    <s v="0001047470"/>
    <x v="8"/>
    <s v="000000100000015723"/>
    <x v="2"/>
    <n v="120"/>
    <n v="6"/>
    <n v="18300"/>
    <n v="8400"/>
    <n v="2187600"/>
    <n v="2196000"/>
    <s v="CE 347 IA"/>
    <s v="NGAGOP PHILIBERT"/>
    <s v=""/>
    <s v=""/>
    <x v="0"/>
    <x v="0"/>
    <x v="0"/>
    <x v="19"/>
    <x v="1"/>
    <x v="1"/>
  </r>
  <r>
    <x v="16"/>
    <x v="8"/>
    <x v="47"/>
    <s v="1380064904"/>
    <s v="9490045647"/>
    <s v="2380097398"/>
    <s v="8380158762"/>
    <s v="0001105845"/>
    <x v="102"/>
    <s v="000000100000015723"/>
    <x v="2"/>
    <n v="600"/>
    <n v="30"/>
    <n v="18700"/>
    <n v="220000"/>
    <n v="11000000"/>
    <n v="11220000"/>
    <s v="LTTR 253 AK"/>
    <s v="NDANSI NJINU WILSON"/>
    <s v=""/>
    <s v="SALES TO EBESSA"/>
    <x v="0"/>
    <x v="0"/>
    <x v="0"/>
    <x v="19"/>
    <x v="1"/>
    <x v="1"/>
  </r>
  <r>
    <x v="11"/>
    <x v="1"/>
    <x v="47"/>
    <s v="1380064901"/>
    <s v="9490045656"/>
    <s v="2380097395"/>
    <s v="8380158764"/>
    <s v="0001099132"/>
    <x v="22"/>
    <s v="000000100000015723"/>
    <x v="2"/>
    <n v="160"/>
    <n v="8"/>
    <n v="18300"/>
    <n v="11200"/>
    <n v="2916800"/>
    <n v="2928000"/>
    <s v="LT 197 HV"/>
    <s v="FAI HADISON"/>
    <s v=""/>
    <s v=""/>
    <x v="0"/>
    <x v="0"/>
    <x v="0"/>
    <x v="19"/>
    <x v="1"/>
    <x v="1"/>
  </r>
  <r>
    <x v="11"/>
    <x v="1"/>
    <x v="47"/>
    <s v="1380064901"/>
    <s v="9490045656"/>
    <s v="2380097395"/>
    <s v="8380158764"/>
    <s v="0001099132"/>
    <x v="22"/>
    <s v="000000100000015724"/>
    <x v="1"/>
    <n v="40"/>
    <n v="2"/>
    <n v="19000"/>
    <n v="2800"/>
    <n v="757200"/>
    <n v="760000"/>
    <s v="LT 197 HV"/>
    <s v="FAI HADISON"/>
    <s v=""/>
    <s v=""/>
    <x v="0"/>
    <x v="0"/>
    <x v="0"/>
    <x v="19"/>
    <x v="1"/>
    <x v="1"/>
  </r>
  <r>
    <x v="9"/>
    <x v="7"/>
    <x v="47"/>
    <s v="1380064907"/>
    <s v="9490045652"/>
    <s v="2380097406"/>
    <s v="8380158766"/>
    <s v="0001062730"/>
    <x v="49"/>
    <s v="000000100000015723"/>
    <x v="2"/>
    <n v="400"/>
    <n v="20"/>
    <n v="18000"/>
    <n v="28000"/>
    <n v="7172000"/>
    <n v="7200000"/>
    <s v="LTTR 425 AS"/>
    <s v="ABOUBAKAR NOUHOU"/>
    <s v=""/>
    <s v=""/>
    <x v="0"/>
    <x v="0"/>
    <x v="0"/>
    <x v="19"/>
    <x v="1"/>
    <x v="1"/>
  </r>
  <r>
    <x v="9"/>
    <x v="7"/>
    <x v="47"/>
    <s v="1380064907"/>
    <s v="9490045652"/>
    <s v="2380097406"/>
    <s v="8380158766"/>
    <s v="0001062730"/>
    <x v="49"/>
    <s v="000000100000016952"/>
    <x v="4"/>
    <n v="400"/>
    <n v="10"/>
    <n v="9000"/>
    <n v="14000"/>
    <n v="3586000"/>
    <n v="3600000"/>
    <s v="LTTR 425 AS"/>
    <s v="ABOUBAKAR NOUHOU"/>
    <s v=""/>
    <s v=""/>
    <x v="0"/>
    <x v="1"/>
    <x v="0"/>
    <x v="19"/>
    <x v="1"/>
    <x v="1"/>
  </r>
  <r>
    <x v="10"/>
    <x v="3"/>
    <x v="47"/>
    <s v="1380064870"/>
    <s v="9490045650"/>
    <s v="2380097353"/>
    <s v="8380158768"/>
    <s v="0001026465"/>
    <x v="39"/>
    <s v="000000100000015723"/>
    <x v="2"/>
    <n v="600"/>
    <n v="30"/>
    <n v="18700"/>
    <n v="42000"/>
    <n v="11178000"/>
    <n v="11220000"/>
    <s v="LTTR 080 AQ"/>
    <s v="AWAH CHRISTIAN"/>
    <s v=""/>
    <s v=""/>
    <x v="0"/>
    <x v="0"/>
    <x v="0"/>
    <x v="19"/>
    <x v="1"/>
    <x v="1"/>
  </r>
  <r>
    <x v="12"/>
    <x v="4"/>
    <x v="47"/>
    <s v="1380064693"/>
    <s v="9490045649"/>
    <s v="2380097081"/>
    <s v="8380158775"/>
    <s v="0001095709"/>
    <x v="28"/>
    <s v="000000100000015737"/>
    <x v="0"/>
    <n v="550"/>
    <n v="22"/>
    <n v="1800"/>
    <n v="19412"/>
    <n v="970588"/>
    <n v="990000"/>
    <s v="OU 639 AZ"/>
    <s v="MELI TATANG IDRISS"/>
    <s v=""/>
    <s v="1400000322/585"/>
    <x v="0"/>
    <x v="0"/>
    <x v="0"/>
    <x v="19"/>
    <x v="1"/>
    <x v="1"/>
  </r>
  <r>
    <x v="10"/>
    <x v="3"/>
    <x v="47"/>
    <s v="1380064830"/>
    <s v="9490045651"/>
    <s v="2380097300"/>
    <s v="8380158784"/>
    <s v="0001042434"/>
    <x v="65"/>
    <s v="000000100000015723"/>
    <x v="2"/>
    <n v="600"/>
    <n v="30"/>
    <n v="18700"/>
    <n v="0"/>
    <n v="11220000"/>
    <n v="11220000"/>
    <s v="LTTR 572 AS"/>
    <s v="ESSIMI DIEUDONNE"/>
    <s v=""/>
    <s v=""/>
    <x v="0"/>
    <x v="0"/>
    <x v="0"/>
    <x v="19"/>
    <x v="1"/>
    <x v="1"/>
  </r>
  <r>
    <x v="10"/>
    <x v="3"/>
    <x v="47"/>
    <s v="1380064830"/>
    <s v="9490045653"/>
    <s v="2380097300"/>
    <s v="8380158785"/>
    <s v="0001042434"/>
    <x v="65"/>
    <s v="000000100000015723"/>
    <x v="2"/>
    <n v="600"/>
    <n v="30"/>
    <n v="18700"/>
    <n v="0"/>
    <n v="11220000"/>
    <n v="11220000"/>
    <s v="LTTR 074 AQ"/>
    <s v="YUSUFU ABUBAKAR"/>
    <s v=""/>
    <s v=""/>
    <x v="0"/>
    <x v="0"/>
    <x v="0"/>
    <x v="19"/>
    <x v="1"/>
    <x v="1"/>
  </r>
  <r>
    <x v="13"/>
    <x v="6"/>
    <x v="47"/>
    <s v="1380064922"/>
    <s v="9490045657"/>
    <s v="2380097429"/>
    <s v="8380158787"/>
    <s v="0001048185"/>
    <x v="24"/>
    <s v="000000100000016408"/>
    <x v="5"/>
    <n v="2400"/>
    <n v="12"/>
    <n v="1825"/>
    <n v="16800"/>
    <n v="4363200"/>
    <n v="4380000"/>
    <s v="ESTR 719 AA"/>
    <s v="IDRISSOU OUSMANOU"/>
    <s v=""/>
    <s v="1048185"/>
    <x v="0"/>
    <x v="1"/>
    <x v="0"/>
    <x v="19"/>
    <x v="1"/>
    <x v="1"/>
  </r>
  <r>
    <x v="13"/>
    <x v="6"/>
    <x v="47"/>
    <s v="1380064922"/>
    <s v="9490045657"/>
    <s v="2380097429"/>
    <s v="8380158787"/>
    <s v="0001048185"/>
    <x v="24"/>
    <s v="000000100000015723"/>
    <x v="2"/>
    <n v="440"/>
    <n v="22"/>
    <n v="18000"/>
    <n v="30800"/>
    <n v="7889200"/>
    <n v="7920000"/>
    <s v="ESTR 719 AA"/>
    <s v="IDRISSOU OUSMANOU"/>
    <s v=""/>
    <s v="1048185"/>
    <x v="0"/>
    <x v="0"/>
    <x v="0"/>
    <x v="19"/>
    <x v="1"/>
    <x v="1"/>
  </r>
  <r>
    <x v="11"/>
    <x v="1"/>
    <x v="47"/>
    <s v="1380064926"/>
    <s v="9490045663"/>
    <s v="2380097433"/>
    <s v="8380158794"/>
    <s v="0001028221"/>
    <x v="45"/>
    <s v="000000100000016952"/>
    <x v="4"/>
    <n v="300"/>
    <n v="7.5"/>
    <n v="9250"/>
    <n v="10500"/>
    <n v="2764500"/>
    <n v="2775000"/>
    <s v="LT 201 IK"/>
    <s v="DJOUMANI JEAN PAUL"/>
    <s v=""/>
    <s v=""/>
    <x v="0"/>
    <x v="1"/>
    <x v="0"/>
    <x v="19"/>
    <x v="1"/>
    <x v="1"/>
  </r>
  <r>
    <x v="9"/>
    <x v="2"/>
    <x v="47"/>
    <s v="1380064925"/>
    <s v="9490045648"/>
    <s v="2380097432"/>
    <s v="8380158795"/>
    <s v="0001062481"/>
    <x v="6"/>
    <s v="000000100000015723"/>
    <x v="2"/>
    <n v="300"/>
    <n v="15"/>
    <n v="18000"/>
    <n v="21000"/>
    <n v="5379000"/>
    <n v="5400000"/>
    <s v="LT 103 KN"/>
    <s v="TADONVOKENG MARTIN"/>
    <s v=""/>
    <s v=""/>
    <x v="0"/>
    <x v="0"/>
    <x v="0"/>
    <x v="19"/>
    <x v="1"/>
    <x v="1"/>
  </r>
  <r>
    <x v="9"/>
    <x v="2"/>
    <x v="47"/>
    <s v="1380064925"/>
    <s v="9490045666"/>
    <s v="2380097432"/>
    <s v="8380158796"/>
    <s v="0001062481"/>
    <x v="6"/>
    <s v="000000100000015723"/>
    <x v="2"/>
    <n v="150"/>
    <n v="7.5"/>
    <n v="18000"/>
    <n v="10500"/>
    <n v="2689500"/>
    <n v="2700000"/>
    <s v="LT 201 IK"/>
    <s v="DJOUMANI JEAN PAUL"/>
    <s v=""/>
    <s v=""/>
    <x v="0"/>
    <x v="0"/>
    <x v="0"/>
    <x v="19"/>
    <x v="1"/>
    <x v="1"/>
  </r>
  <r>
    <x v="14"/>
    <x v="0"/>
    <x v="47"/>
    <s v="1380064937"/>
    <s v="9490045662"/>
    <s v="2380097461"/>
    <s v="8380158816"/>
    <s v="0001067076"/>
    <x v="59"/>
    <s v="000000100000015721"/>
    <x v="3"/>
    <n v="50"/>
    <n v="2.5"/>
    <n v="18500"/>
    <n v="3500"/>
    <n v="921500"/>
    <n v="925000"/>
    <s v="OU 656 AS"/>
    <s v="YMETA RODRIGUE BIDIAS"/>
    <s v=""/>
    <s v="1067076"/>
    <x v="0"/>
    <x v="1"/>
    <x v="0"/>
    <x v="19"/>
    <x v="1"/>
    <x v="1"/>
  </r>
  <r>
    <x v="14"/>
    <x v="0"/>
    <x v="47"/>
    <s v="1380064937"/>
    <s v="9490045662"/>
    <s v="2380097461"/>
    <s v="8380158816"/>
    <s v="0001067076"/>
    <x v="59"/>
    <s v="000000100000016408"/>
    <x v="5"/>
    <n v="100"/>
    <n v="0.5"/>
    <n v="1900"/>
    <n v="700"/>
    <n v="189300"/>
    <n v="190000"/>
    <s v="OU 656 AS"/>
    <s v="YMETA RODRIGUE BIDIAS"/>
    <s v=""/>
    <s v="1067076"/>
    <x v="0"/>
    <x v="1"/>
    <x v="0"/>
    <x v="19"/>
    <x v="1"/>
    <x v="1"/>
  </r>
  <r>
    <x v="14"/>
    <x v="0"/>
    <x v="47"/>
    <s v="1380064937"/>
    <s v="9490045662"/>
    <s v="2380097461"/>
    <s v="8380158816"/>
    <s v="0001067076"/>
    <x v="59"/>
    <s v="000000100000015723"/>
    <x v="2"/>
    <n v="400"/>
    <n v="20"/>
    <n v="18300"/>
    <n v="28000"/>
    <n v="7292000"/>
    <n v="7320000"/>
    <s v="OU 656 AS"/>
    <s v="YMETA RODRIGUE BIDIAS"/>
    <s v=""/>
    <s v="1067076"/>
    <x v="0"/>
    <x v="0"/>
    <x v="0"/>
    <x v="19"/>
    <x v="1"/>
    <x v="1"/>
  </r>
  <r>
    <x v="13"/>
    <x v="6"/>
    <x v="47"/>
    <s v="1380064939"/>
    <s v="9490045658"/>
    <s v="2380097463"/>
    <s v="8380158827"/>
    <s v="0001048185"/>
    <x v="24"/>
    <s v="000000100000015723"/>
    <x v="2"/>
    <n v="640"/>
    <n v="32"/>
    <n v="18000"/>
    <n v="44800"/>
    <n v="11475200"/>
    <n v="11520000"/>
    <s v="LTTR 696 AS"/>
    <s v="TSAPI DJATIO ARNAUD"/>
    <s v=""/>
    <s v="SALES TO OUMAROU MOH"/>
    <x v="0"/>
    <x v="0"/>
    <x v="0"/>
    <x v="19"/>
    <x v="1"/>
    <x v="1"/>
  </r>
  <r>
    <x v="9"/>
    <x v="2"/>
    <x v="47"/>
    <s v="1380064943"/>
    <s v="9490045660"/>
    <s v="2380097468"/>
    <s v="8380158840"/>
    <s v="0001062481"/>
    <x v="6"/>
    <s v="000000100000015737"/>
    <x v="0"/>
    <n v="575"/>
    <n v="23"/>
    <n v="1800"/>
    <n v="20294"/>
    <n v="1014706"/>
    <n v="1035000"/>
    <s v="CH 29 75 66"/>
    <s v="NGOUFO MATINIEN"/>
    <s v=""/>
    <s v="1400000630"/>
    <x v="0"/>
    <x v="0"/>
    <x v="0"/>
    <x v="19"/>
    <x v="1"/>
    <x v="1"/>
  </r>
  <r>
    <x v="9"/>
    <x v="2"/>
    <x v="47"/>
    <s v="1380064943"/>
    <s v="9490045661"/>
    <s v="2380097468"/>
    <s v="8380158841"/>
    <s v="0001062481"/>
    <x v="6"/>
    <s v="000000100000015737"/>
    <x v="0"/>
    <n v="575"/>
    <n v="23"/>
    <n v="1800"/>
    <n v="20294"/>
    <n v="1014706"/>
    <n v="1035000"/>
    <s v="LT 945 JL"/>
    <s v="FOPA DJEUTA BERNARD"/>
    <s v=""/>
    <s v="1400000630"/>
    <x v="0"/>
    <x v="0"/>
    <x v="0"/>
    <x v="19"/>
    <x v="1"/>
    <x v="1"/>
  </r>
  <r>
    <x v="9"/>
    <x v="2"/>
    <x v="47"/>
    <s v="1380064943"/>
    <s v="9490045659"/>
    <s v="2380097468"/>
    <s v="8380158842"/>
    <s v="0001062481"/>
    <x v="6"/>
    <s v="000000100000015737"/>
    <x v="0"/>
    <n v="575"/>
    <n v="23"/>
    <n v="1800"/>
    <n v="20294"/>
    <n v="1014706"/>
    <n v="1035000"/>
    <s v="LT 223 KU"/>
    <s v="MELI WAMBA ROMEO"/>
    <s v=""/>
    <s v="1400000630"/>
    <x v="0"/>
    <x v="0"/>
    <x v="0"/>
    <x v="19"/>
    <x v="1"/>
    <x v="1"/>
  </r>
  <r>
    <x v="9"/>
    <x v="2"/>
    <x v="47"/>
    <s v="1380064943"/>
    <s v="9490045661"/>
    <s v="2380097468"/>
    <s v="8380158843"/>
    <s v="0001062481"/>
    <x v="6"/>
    <s v="000000100000015737"/>
    <x v="0"/>
    <n v="575"/>
    <n v="23"/>
    <n v="1800"/>
    <n v="20294"/>
    <n v="1014706"/>
    <n v="1035000"/>
    <s v="LT 090 JU"/>
    <s v="NOUME ARNOLD"/>
    <s v=""/>
    <s v="1400000630"/>
    <x v="0"/>
    <x v="0"/>
    <x v="0"/>
    <x v="19"/>
    <x v="1"/>
    <x v="1"/>
  </r>
  <r>
    <x v="9"/>
    <x v="2"/>
    <x v="47"/>
    <s v="1380064943"/>
    <s v="9490045664"/>
    <s v="2380097468"/>
    <s v="8380158844"/>
    <s v="0001062481"/>
    <x v="6"/>
    <s v="000000100000015737"/>
    <x v="0"/>
    <n v="575"/>
    <n v="23"/>
    <n v="1800"/>
    <n v="20294"/>
    <n v="1014706"/>
    <n v="1035000"/>
    <s v="LT 128 KV"/>
    <s v="TCHINDA TEUZEM GUY MARCEL"/>
    <s v=""/>
    <s v="1400000630"/>
    <x v="0"/>
    <x v="0"/>
    <x v="0"/>
    <x v="19"/>
    <x v="1"/>
    <x v="1"/>
  </r>
  <r>
    <x v="9"/>
    <x v="2"/>
    <x v="47"/>
    <s v="1380064943"/>
    <s v="9490045664"/>
    <s v="2380097468"/>
    <s v="8380158845"/>
    <s v="0001062481"/>
    <x v="6"/>
    <s v="000000100000015737"/>
    <x v="0"/>
    <n v="575"/>
    <n v="23"/>
    <n v="1800"/>
    <n v="20294"/>
    <n v="1014706"/>
    <n v="1035000"/>
    <s v="LT 033 IV"/>
    <s v="DELE ALAIN"/>
    <s v=""/>
    <s v="1400000630"/>
    <x v="0"/>
    <x v="0"/>
    <x v="0"/>
    <x v="19"/>
    <x v="1"/>
    <x v="1"/>
  </r>
  <r>
    <x v="12"/>
    <x v="4"/>
    <x v="47"/>
    <s v="1380064936"/>
    <s v="9490045654"/>
    <s v="2380097460"/>
    <s v="8380158849"/>
    <s v="0001037061"/>
    <x v="5"/>
    <s v="000000100000015721"/>
    <x v="3"/>
    <n v="50"/>
    <n v="2.5"/>
    <n v="17900"/>
    <n v="0"/>
    <n v="895000"/>
    <n v="895000"/>
    <s v="LT 899 LC"/>
    <s v="KEMBOUO SEVERIN"/>
    <s v=""/>
    <s v=""/>
    <x v="0"/>
    <x v="1"/>
    <x v="0"/>
    <x v="19"/>
    <x v="1"/>
    <x v="1"/>
  </r>
  <r>
    <x v="12"/>
    <x v="4"/>
    <x v="47"/>
    <s v="1380064936"/>
    <s v="9490045654"/>
    <s v="2380097460"/>
    <s v="8380158849"/>
    <s v="0001037061"/>
    <x v="5"/>
    <s v="000000100000016952"/>
    <x v="4"/>
    <n v="150"/>
    <n v="3.75"/>
    <n v="8950"/>
    <n v="0"/>
    <n v="1342500"/>
    <n v="1342500"/>
    <s v="LT 899 LC"/>
    <s v="KEMBOUO SEVERIN"/>
    <s v=""/>
    <s v=""/>
    <x v="0"/>
    <x v="1"/>
    <x v="0"/>
    <x v="19"/>
    <x v="1"/>
    <x v="1"/>
  </r>
  <r>
    <x v="12"/>
    <x v="4"/>
    <x v="47"/>
    <s v="1380064936"/>
    <s v="9490045654"/>
    <s v="2380097460"/>
    <s v="8380158849"/>
    <s v="0001037061"/>
    <x v="5"/>
    <s v="000000100000016408"/>
    <x v="5"/>
    <n v="750"/>
    <n v="3.75"/>
    <n v="1840"/>
    <n v="0"/>
    <n v="1380000"/>
    <n v="1380000"/>
    <s v="LT 899 LC"/>
    <s v="KEMBOUO SEVERIN"/>
    <s v=""/>
    <s v=""/>
    <x v="0"/>
    <x v="1"/>
    <x v="0"/>
    <x v="19"/>
    <x v="1"/>
    <x v="1"/>
  </r>
  <r>
    <x v="10"/>
    <x v="3"/>
    <x v="47"/>
    <s v="1380064946"/>
    <s v="9490045665"/>
    <s v="2380097476"/>
    <s v="8380158869"/>
    <s v="0001062483"/>
    <x v="7"/>
    <s v="000000100000015737"/>
    <x v="0"/>
    <n v="375"/>
    <n v="15"/>
    <n v="1800"/>
    <n v="13235"/>
    <n v="661765"/>
    <n v="675000"/>
    <s v="NW 300 BD"/>
    <s v="FOZING LUC BEAU TEMPS"/>
    <s v=""/>
    <s v="1400000659/658"/>
    <x v="0"/>
    <x v="0"/>
    <x v="0"/>
    <x v="19"/>
    <x v="1"/>
    <x v="1"/>
  </r>
  <r>
    <x v="9"/>
    <x v="7"/>
    <x v="47"/>
    <s v="1380064907"/>
    <s v="9490045655"/>
    <s v="2380097406"/>
    <s v="8380158874"/>
    <s v="0001062730"/>
    <x v="49"/>
    <s v="000000100000016952"/>
    <x v="4"/>
    <n v="80"/>
    <n v="2"/>
    <n v="9000"/>
    <n v="2800"/>
    <n v="717200"/>
    <n v="720000"/>
    <s v="LTTR 425 AS"/>
    <s v="ABOUBAKAR NOUHOU"/>
    <s v=""/>
    <s v=""/>
    <x v="0"/>
    <x v="1"/>
    <x v="0"/>
    <x v="19"/>
    <x v="1"/>
    <x v="1"/>
  </r>
  <r>
    <x v="9"/>
    <x v="7"/>
    <x v="47"/>
    <s v="1380064907"/>
    <s v="9490045655"/>
    <s v="2380097406"/>
    <s v="8380158874"/>
    <s v="0001062730"/>
    <x v="49"/>
    <s v="000000100000015721"/>
    <x v="3"/>
    <n v="40"/>
    <n v="2"/>
    <n v="18000"/>
    <n v="2800"/>
    <n v="717200"/>
    <n v="720000"/>
    <s v="LTTR 425 AS"/>
    <s v="ABOUBAKAR NOUHOU"/>
    <s v=""/>
    <s v=""/>
    <x v="0"/>
    <x v="1"/>
    <x v="0"/>
    <x v="19"/>
    <x v="1"/>
    <x v="1"/>
  </r>
  <r>
    <x v="13"/>
    <x v="6"/>
    <x v="48"/>
    <s v="1380064610"/>
    <s v="9490045680"/>
    <s v="2380096953"/>
    <s v="8380157972"/>
    <s v="0001062965"/>
    <x v="43"/>
    <s v="000000100000016952"/>
    <x v="4"/>
    <n v="1280"/>
    <n v="32"/>
    <n v="8750"/>
    <n v="44800"/>
    <n v="11155200"/>
    <n v="11200000"/>
    <s v="LTTR 281 AV"/>
    <s v="DOKO DANIEL"/>
    <s v=""/>
    <s v="1062965"/>
    <x v="0"/>
    <x v="1"/>
    <x v="0"/>
    <x v="20"/>
    <x v="1"/>
    <x v="1"/>
  </r>
  <r>
    <x v="11"/>
    <x v="1"/>
    <x v="48"/>
    <s v="1380064865"/>
    <s v="9490045667"/>
    <s v="2380097348"/>
    <s v="8380158723"/>
    <s v="0001028221"/>
    <x v="45"/>
    <s v="000000100000015737"/>
    <x v="0"/>
    <n v="125"/>
    <n v="5"/>
    <n v="1800"/>
    <n v="4412"/>
    <n v="220588"/>
    <n v="225000"/>
    <s v="OU 091 AY"/>
    <s v="TCHIO LUCAS INMOCENT"/>
    <s v=""/>
    <s v="1400000535+Pending"/>
    <x v="0"/>
    <x v="0"/>
    <x v="0"/>
    <x v="20"/>
    <x v="1"/>
    <x v="1"/>
  </r>
  <r>
    <x v="10"/>
    <x v="3"/>
    <x v="48"/>
    <s v="1380064863"/>
    <s v="9490045668"/>
    <s v="2380097344"/>
    <s v="8380158725"/>
    <s v="0001034106"/>
    <x v="42"/>
    <s v="000000100000015737"/>
    <x v="0"/>
    <n v="450"/>
    <n v="18"/>
    <n v="1800"/>
    <n v="15882"/>
    <n v="794118"/>
    <n v="810000"/>
    <s v="OU 091 AY"/>
    <s v="TCHIO LUCAS INMOCENT"/>
    <s v=""/>
    <s v="1400000534"/>
    <x v="0"/>
    <x v="0"/>
    <x v="0"/>
    <x v="20"/>
    <x v="1"/>
    <x v="1"/>
  </r>
  <r>
    <x v="13"/>
    <x v="5"/>
    <x v="48"/>
    <s v="1380064897"/>
    <s v="9490045672"/>
    <s v="2380097391"/>
    <s v="8380158740"/>
    <s v="0001064215"/>
    <x v="13"/>
    <s v="000000100000016952"/>
    <x v="4"/>
    <n v="400"/>
    <n v="10"/>
    <n v="9000"/>
    <n v="14000"/>
    <n v="3586000"/>
    <n v="3600000"/>
    <s v="ENTR 438 AA"/>
    <s v="ABDOUL NASSER YAOUBA"/>
    <s v=""/>
    <s v=""/>
    <x v="0"/>
    <x v="1"/>
    <x v="0"/>
    <x v="20"/>
    <x v="1"/>
    <x v="1"/>
  </r>
  <r>
    <x v="13"/>
    <x v="5"/>
    <x v="48"/>
    <s v="1380064897"/>
    <s v="9490045672"/>
    <s v="2380097391"/>
    <s v="8380158740"/>
    <s v="0001064215"/>
    <x v="13"/>
    <s v="000000100000016408"/>
    <x v="5"/>
    <n v="2000"/>
    <n v="10"/>
    <n v="1900"/>
    <n v="14000"/>
    <n v="3786000"/>
    <n v="3800000"/>
    <s v="ENTR 438 AA"/>
    <s v="ABDOUL NASSER YAOUBA"/>
    <s v=""/>
    <s v=""/>
    <x v="0"/>
    <x v="1"/>
    <x v="0"/>
    <x v="20"/>
    <x v="1"/>
    <x v="1"/>
  </r>
  <r>
    <x v="13"/>
    <x v="5"/>
    <x v="48"/>
    <s v="1380064897"/>
    <s v="9490045672"/>
    <s v="2380097391"/>
    <s v="8380158740"/>
    <s v="0001064215"/>
    <x v="13"/>
    <s v="000000100000015721"/>
    <x v="3"/>
    <n v="200"/>
    <n v="10"/>
    <n v="18000"/>
    <n v="14000"/>
    <n v="3586000"/>
    <n v="3600000"/>
    <s v="ENTR 438 AA"/>
    <s v="ABDOUL NASSER YAOUBA"/>
    <s v=""/>
    <s v=""/>
    <x v="0"/>
    <x v="1"/>
    <x v="0"/>
    <x v="20"/>
    <x v="1"/>
    <x v="1"/>
  </r>
  <r>
    <x v="10"/>
    <x v="3"/>
    <x v="48"/>
    <s v="1380060177"/>
    <s v="9490045669"/>
    <s v="2380088541"/>
    <s v="8380158856"/>
    <s v="0001062483"/>
    <x v="7"/>
    <s v="000000100000015737"/>
    <x v="0"/>
    <n v="250"/>
    <n v="10"/>
    <n v="1800"/>
    <n v="8824"/>
    <n v="441176"/>
    <n v="450000"/>
    <s v="SW 6127 F"/>
    <s v="WAFO HUBERT"/>
    <s v=""/>
    <s v="1400008324/8397/8398"/>
    <x v="0"/>
    <x v="0"/>
    <x v="0"/>
    <x v="20"/>
    <x v="1"/>
    <x v="1"/>
  </r>
  <r>
    <x v="10"/>
    <x v="3"/>
    <x v="48"/>
    <s v="1380060177"/>
    <s v="9490045681"/>
    <s v="2380088541"/>
    <s v="8380158859"/>
    <s v="0001062483"/>
    <x v="7"/>
    <s v="000000100000015737"/>
    <x v="0"/>
    <n v="123"/>
    <n v="4.92"/>
    <n v="1800"/>
    <n v="4341"/>
    <n v="217059"/>
    <n v="221400"/>
    <s v="SW 6127 F"/>
    <s v="WAFO HUBERT"/>
    <s v=""/>
    <s v="1400008324/8397/8398"/>
    <x v="0"/>
    <x v="0"/>
    <x v="0"/>
    <x v="20"/>
    <x v="1"/>
    <x v="1"/>
  </r>
  <r>
    <x v="10"/>
    <x v="3"/>
    <x v="48"/>
    <s v="1380064917"/>
    <s v="9490045682"/>
    <s v="2380097422"/>
    <s v="8380158859"/>
    <s v="0001062483"/>
    <x v="7"/>
    <s v="000000100000015737"/>
    <x v="0"/>
    <n v="63"/>
    <n v="2.52"/>
    <n v="1800"/>
    <n v="2224"/>
    <n v="111176"/>
    <n v="113400"/>
    <s v="SW 6127 F"/>
    <s v="WAFO HUBERT"/>
    <s v=""/>
    <s v="1400011211-REG. TAGUEMFO"/>
    <x v="0"/>
    <x v="0"/>
    <x v="0"/>
    <x v="20"/>
    <x v="1"/>
    <x v="1"/>
  </r>
  <r>
    <x v="10"/>
    <x v="3"/>
    <x v="48"/>
    <s v="1380064946"/>
    <s v="9490045673"/>
    <s v="2380097476"/>
    <s v="8380158870"/>
    <s v="0001062483"/>
    <x v="7"/>
    <s v="000000100000015737"/>
    <x v="0"/>
    <n v="175"/>
    <n v="7"/>
    <n v="1800"/>
    <n v="6176"/>
    <n v="308824"/>
    <n v="315000"/>
    <s v="SW 489 AP"/>
    <s v="NYAMJUO GHANGHA GILBERT"/>
    <s v=""/>
    <s v="1400000659/658"/>
    <x v="0"/>
    <x v="0"/>
    <x v="0"/>
    <x v="20"/>
    <x v="1"/>
    <x v="1"/>
  </r>
  <r>
    <x v="12"/>
    <x v="4"/>
    <x v="48"/>
    <s v="1380064949"/>
    <s v="9490045671"/>
    <s v="2380097481"/>
    <s v="8380158871"/>
    <s v="0001050151"/>
    <x v="18"/>
    <s v="000000100000015723"/>
    <x v="2"/>
    <n v="398"/>
    <n v="19.899999999999999"/>
    <n v="18300"/>
    <n v="0"/>
    <n v="7283400"/>
    <n v="7283400"/>
    <s v="LT 434 JM"/>
    <s v="WABIA FESIMUH ERNEST"/>
    <s v=""/>
    <s v="1050151"/>
    <x v="0"/>
    <x v="0"/>
    <x v="0"/>
    <x v="20"/>
    <x v="1"/>
    <x v="1"/>
  </r>
  <r>
    <x v="9"/>
    <x v="2"/>
    <x v="48"/>
    <s v="1380064943"/>
    <s v="9490045670"/>
    <s v="2380097468"/>
    <s v="8380158899"/>
    <s v="0001062481"/>
    <x v="6"/>
    <s v="000000100000015737"/>
    <x v="0"/>
    <n v="575"/>
    <n v="23"/>
    <n v="1800"/>
    <n v="20294"/>
    <n v="1014706"/>
    <n v="1035000"/>
    <s v="NW 809 BI"/>
    <s v="TCHINDA GUY MERLIN"/>
    <s v=""/>
    <s v="1400000630"/>
    <x v="0"/>
    <x v="0"/>
    <x v="0"/>
    <x v="20"/>
    <x v="1"/>
    <x v="1"/>
  </r>
  <r>
    <x v="9"/>
    <x v="2"/>
    <x v="48"/>
    <s v="1380064943"/>
    <s v="9490045678"/>
    <s v="2380097468"/>
    <s v="8380158900"/>
    <s v="0001062481"/>
    <x v="6"/>
    <s v="000000100000015737"/>
    <x v="0"/>
    <n v="575"/>
    <n v="23"/>
    <n v="1800"/>
    <n v="20294"/>
    <n v="1014706"/>
    <n v="1035000"/>
    <s v="LT 194 KA"/>
    <s v="MELI NGANGA EMMANUEL"/>
    <s v=""/>
    <s v="1400000630"/>
    <x v="0"/>
    <x v="0"/>
    <x v="0"/>
    <x v="20"/>
    <x v="1"/>
    <x v="1"/>
  </r>
  <r>
    <x v="9"/>
    <x v="2"/>
    <x v="48"/>
    <s v="1380064943"/>
    <s v="9490045674"/>
    <s v="2380097468"/>
    <s v="8380158901"/>
    <s v="0001062481"/>
    <x v="6"/>
    <s v="000000100000015737"/>
    <x v="0"/>
    <n v="575"/>
    <n v="23"/>
    <n v="1800"/>
    <n v="20294"/>
    <n v="1014706"/>
    <n v="1035000"/>
    <s v="LT 518 JY"/>
    <s v="KONGNING DOUANLA DARLIN"/>
    <s v=""/>
    <s v="1400000630"/>
    <x v="0"/>
    <x v="0"/>
    <x v="0"/>
    <x v="20"/>
    <x v="1"/>
    <x v="1"/>
  </r>
  <r>
    <x v="9"/>
    <x v="2"/>
    <x v="48"/>
    <s v="1380064962"/>
    <s v="9490045685"/>
    <s v="2380097497"/>
    <s v="8380158920"/>
    <s v="0001062481"/>
    <x v="6"/>
    <s v="000000100000019446"/>
    <x v="7"/>
    <n v="600"/>
    <n v="30"/>
    <n v="17750"/>
    <n v="42000"/>
    <n v="10608000"/>
    <n v="10650000"/>
    <s v="LTTR 088 AH"/>
    <s v="AHMADOU LIMAN"/>
    <s v=""/>
    <s v=""/>
    <x v="0"/>
    <x v="1"/>
    <x v="1"/>
    <x v="20"/>
    <x v="1"/>
    <x v="1"/>
  </r>
  <r>
    <x v="9"/>
    <x v="2"/>
    <x v="48"/>
    <s v="1380064962"/>
    <s v="9490045679"/>
    <s v="2380097497"/>
    <s v="8380158921"/>
    <s v="0001062481"/>
    <x v="6"/>
    <s v="000000100000019446"/>
    <x v="7"/>
    <n v="600"/>
    <n v="30"/>
    <n v="17750"/>
    <n v="42000"/>
    <n v="10608000"/>
    <n v="10650000"/>
    <s v="NOTR 367 AA"/>
    <s v="NASSOUROU HAMADOU"/>
    <s v=""/>
    <s v=""/>
    <x v="0"/>
    <x v="1"/>
    <x v="1"/>
    <x v="20"/>
    <x v="1"/>
    <x v="1"/>
  </r>
  <r>
    <x v="9"/>
    <x v="2"/>
    <x v="48"/>
    <s v="1380064962"/>
    <s v="9490045677"/>
    <s v="2380097497"/>
    <s v="8380158922"/>
    <s v="0001062481"/>
    <x v="6"/>
    <s v="000000100000019446"/>
    <x v="7"/>
    <n v="620"/>
    <n v="31"/>
    <n v="17750"/>
    <n v="43400"/>
    <n v="10961600"/>
    <n v="11005000"/>
    <s v="LTTR 309 AS"/>
    <s v="SADICK MUHAMMED SABOH"/>
    <s v=""/>
    <s v=""/>
    <x v="0"/>
    <x v="1"/>
    <x v="1"/>
    <x v="20"/>
    <x v="1"/>
    <x v="1"/>
  </r>
  <r>
    <x v="9"/>
    <x v="2"/>
    <x v="48"/>
    <s v="1380064962"/>
    <s v="9490045675"/>
    <s v="2380097497"/>
    <s v="8380158923"/>
    <s v="0001062481"/>
    <x v="6"/>
    <s v="000000100000019446"/>
    <x v="7"/>
    <n v="640"/>
    <n v="32"/>
    <n v="17750"/>
    <n v="44800"/>
    <n v="11315200"/>
    <n v="11360000"/>
    <s v="LTTR 210 AS"/>
    <s v="MAMOUDOU MOUSSA"/>
    <s v=""/>
    <s v=""/>
    <x v="0"/>
    <x v="1"/>
    <x v="1"/>
    <x v="20"/>
    <x v="1"/>
    <x v="1"/>
  </r>
  <r>
    <x v="9"/>
    <x v="2"/>
    <x v="48"/>
    <s v="1380064962"/>
    <s v="9490045676"/>
    <s v="2380097497"/>
    <s v="8380158924"/>
    <s v="0001062481"/>
    <x v="6"/>
    <s v="000000100000019446"/>
    <x v="7"/>
    <n v="600"/>
    <n v="30"/>
    <n v="17750"/>
    <n v="42000"/>
    <n v="10608000"/>
    <n v="10650000"/>
    <s v="LTTR 899 AI"/>
    <s v="YAOUBA ABDOUL RAHMAN"/>
    <s v=""/>
    <s v=""/>
    <x v="0"/>
    <x v="1"/>
    <x v="1"/>
    <x v="20"/>
    <x v="1"/>
    <x v="1"/>
  </r>
  <r>
    <x v="10"/>
    <x v="3"/>
    <x v="48"/>
    <s v="1380064946"/>
    <s v="9490045683"/>
    <s v="2380097476"/>
    <s v="8380158930"/>
    <s v="0001062483"/>
    <x v="7"/>
    <s v="000000100000015737"/>
    <x v="0"/>
    <n v="250"/>
    <n v="10"/>
    <n v="1800"/>
    <n v="8824"/>
    <n v="441176"/>
    <n v="450000"/>
    <s v="LT 079 KN"/>
    <s v="TSAFACK PAUL"/>
    <s v=""/>
    <s v="1400000659/658"/>
    <x v="0"/>
    <x v="0"/>
    <x v="0"/>
    <x v="20"/>
    <x v="1"/>
    <x v="1"/>
  </r>
  <r>
    <x v="14"/>
    <x v="0"/>
    <x v="49"/>
    <s v="1380064607"/>
    <s v="9490045695"/>
    <s v="2380096950"/>
    <s v="8380157980"/>
    <s v="0001029639"/>
    <x v="30"/>
    <s v="000000100000015721"/>
    <x v="3"/>
    <n v="300"/>
    <n v="15"/>
    <n v="18500"/>
    <n v="21000"/>
    <n v="5529000"/>
    <n v="5550000"/>
    <s v="CE 259 JR"/>
    <s v="GIEUNANG ALBERT ROGER"/>
    <s v=""/>
    <s v=""/>
    <x v="0"/>
    <x v="1"/>
    <x v="0"/>
    <x v="21"/>
    <x v="1"/>
    <x v="1"/>
  </r>
  <r>
    <x v="14"/>
    <x v="0"/>
    <x v="49"/>
    <s v="1380064607"/>
    <s v="9490045695"/>
    <s v="2380096950"/>
    <s v="8380157980"/>
    <s v="0001029639"/>
    <x v="30"/>
    <s v="000000100000016952"/>
    <x v="4"/>
    <n v="320"/>
    <n v="8"/>
    <n v="9250"/>
    <n v="11200"/>
    <n v="2948800"/>
    <n v="2960000"/>
    <s v="CE 259 JR"/>
    <s v="GIEUNANG ALBERT ROGER"/>
    <s v=""/>
    <s v=""/>
    <x v="0"/>
    <x v="1"/>
    <x v="0"/>
    <x v="21"/>
    <x v="1"/>
    <x v="1"/>
  </r>
  <r>
    <x v="9"/>
    <x v="2"/>
    <x v="49"/>
    <s v="1380064881"/>
    <s v="9490045709"/>
    <s v="2380097366"/>
    <s v="8380158688"/>
    <s v="0001098629"/>
    <x v="54"/>
    <s v="000000100000015723"/>
    <x v="2"/>
    <n v="600"/>
    <n v="30"/>
    <n v="18000"/>
    <n v="42000"/>
    <n v="10758000"/>
    <n v="10800000"/>
    <s v="LTTR 180 AH"/>
    <s v="IBRAHIM MOHAMADOU"/>
    <s v=""/>
    <s v=""/>
    <x v="0"/>
    <x v="0"/>
    <x v="0"/>
    <x v="21"/>
    <x v="1"/>
    <x v="1"/>
  </r>
  <r>
    <x v="9"/>
    <x v="7"/>
    <x v="49"/>
    <s v="1380064907"/>
    <s v="9490045686"/>
    <s v="2380097406"/>
    <s v="8380158767"/>
    <s v="0001062730"/>
    <x v="49"/>
    <s v="000000100000015723"/>
    <x v="2"/>
    <n v="100"/>
    <n v="5"/>
    <n v="18000"/>
    <n v="7000"/>
    <n v="1793000"/>
    <n v="1800000"/>
    <s v="ADTR 036 AC"/>
    <s v="ISMAILA BABBA"/>
    <s v=""/>
    <s v=""/>
    <x v="0"/>
    <x v="0"/>
    <x v="0"/>
    <x v="21"/>
    <x v="1"/>
    <x v="1"/>
  </r>
  <r>
    <x v="9"/>
    <x v="7"/>
    <x v="49"/>
    <s v="1380064907"/>
    <s v="9490045686"/>
    <s v="2380097406"/>
    <s v="8380158767"/>
    <s v="0001062730"/>
    <x v="49"/>
    <s v="000000100000016952"/>
    <x v="4"/>
    <n v="380"/>
    <n v="9.5"/>
    <n v="9000"/>
    <n v="13300"/>
    <n v="3406700"/>
    <n v="3420000"/>
    <s v="ADTR 036 AC"/>
    <s v="ISMAILA BABBA"/>
    <s v=""/>
    <s v=""/>
    <x v="0"/>
    <x v="1"/>
    <x v="0"/>
    <x v="21"/>
    <x v="1"/>
    <x v="1"/>
  </r>
  <r>
    <x v="9"/>
    <x v="7"/>
    <x v="49"/>
    <s v="1380064907"/>
    <s v="9490045686"/>
    <s v="2380097406"/>
    <s v="8380158767"/>
    <s v="0001062730"/>
    <x v="49"/>
    <s v="000000100000016408"/>
    <x v="5"/>
    <n v="3500"/>
    <n v="17.5"/>
    <n v="1850"/>
    <n v="24500"/>
    <n v="6450500"/>
    <n v="6475000"/>
    <s v="ADTR 036 AC"/>
    <s v="ISMAILA BABBA"/>
    <s v=""/>
    <s v=""/>
    <x v="0"/>
    <x v="1"/>
    <x v="0"/>
    <x v="21"/>
    <x v="1"/>
    <x v="1"/>
  </r>
  <r>
    <x v="13"/>
    <x v="6"/>
    <x v="49"/>
    <s v="1380064922"/>
    <s v="9490045717"/>
    <s v="2380097429"/>
    <s v="8380158786"/>
    <s v="0001048185"/>
    <x v="24"/>
    <s v="000000100000016408"/>
    <x v="5"/>
    <n v="2000"/>
    <n v="10"/>
    <n v="1825"/>
    <n v="14000"/>
    <n v="3636000"/>
    <n v="3650000"/>
    <s v="LTTR 694 AV"/>
    <s v="CHU KANBA JUDE"/>
    <s v=""/>
    <s v="1048185"/>
    <x v="0"/>
    <x v="1"/>
    <x v="0"/>
    <x v="21"/>
    <x v="1"/>
    <x v="1"/>
  </r>
  <r>
    <x v="13"/>
    <x v="6"/>
    <x v="49"/>
    <s v="1380064922"/>
    <s v="9490045717"/>
    <s v="2380097429"/>
    <s v="8380158786"/>
    <s v="0001048185"/>
    <x v="24"/>
    <s v="000000100000015723"/>
    <x v="2"/>
    <n v="460"/>
    <n v="23"/>
    <n v="18000"/>
    <n v="32200"/>
    <n v="8247800"/>
    <n v="8280000"/>
    <s v="LTTR 694 AV"/>
    <s v="CHU KANBA JUDE"/>
    <s v=""/>
    <s v="1048185"/>
    <x v="0"/>
    <x v="0"/>
    <x v="0"/>
    <x v="21"/>
    <x v="1"/>
    <x v="1"/>
  </r>
  <r>
    <x v="13"/>
    <x v="6"/>
    <x v="49"/>
    <s v="1380064922"/>
    <s v="9490045704"/>
    <s v="2380097429"/>
    <s v="8380158788"/>
    <s v="0001048185"/>
    <x v="24"/>
    <s v="000000100000016408"/>
    <x v="5"/>
    <n v="2000"/>
    <n v="10"/>
    <n v="1825"/>
    <n v="14000"/>
    <n v="3636000"/>
    <n v="3650000"/>
    <s v="LTTR 783 AS"/>
    <s v="ABOUBAKAR MOUSSA"/>
    <s v=""/>
    <s v="1048185"/>
    <x v="0"/>
    <x v="1"/>
    <x v="0"/>
    <x v="21"/>
    <x v="1"/>
    <x v="1"/>
  </r>
  <r>
    <x v="13"/>
    <x v="6"/>
    <x v="49"/>
    <s v="1380064922"/>
    <s v="9490045704"/>
    <s v="2380097429"/>
    <s v="8380158788"/>
    <s v="0001048185"/>
    <x v="24"/>
    <s v="000000100000015723"/>
    <x v="2"/>
    <n v="480"/>
    <n v="24"/>
    <n v="18000"/>
    <n v="33600"/>
    <n v="8606400"/>
    <n v="8640000"/>
    <s v="LTTR 783 AS"/>
    <s v="ABOUBAKAR MOUSSA"/>
    <s v=""/>
    <s v="1048185"/>
    <x v="0"/>
    <x v="0"/>
    <x v="0"/>
    <x v="21"/>
    <x v="1"/>
    <x v="1"/>
  </r>
  <r>
    <x v="14"/>
    <x v="0"/>
    <x v="49"/>
    <s v="1380064928"/>
    <s v="9490045691"/>
    <s v="2380097442"/>
    <s v="8380158835"/>
    <s v="0001026501"/>
    <x v="10"/>
    <s v="000000100000015723"/>
    <x v="2"/>
    <n v="500"/>
    <n v="25"/>
    <n v="18200"/>
    <n v="35000"/>
    <n v="9065000"/>
    <n v="9100000"/>
    <s v="LT 215 AX"/>
    <s v="DEPI"/>
    <s v=""/>
    <s v=""/>
    <x v="0"/>
    <x v="0"/>
    <x v="0"/>
    <x v="21"/>
    <x v="1"/>
    <x v="1"/>
  </r>
  <r>
    <x v="10"/>
    <x v="3"/>
    <x v="49"/>
    <s v="1380064935"/>
    <s v="9490045701"/>
    <s v="2380097459"/>
    <s v="8380158838"/>
    <s v="0001033708"/>
    <x v="29"/>
    <s v="000000100000015737"/>
    <x v="0"/>
    <n v="150"/>
    <n v="6"/>
    <n v="1800"/>
    <n v="5294"/>
    <n v="264706"/>
    <n v="270000"/>
    <s v="LTTR 811 AT"/>
    <s v="TASSA NIQUI"/>
    <s v=""/>
    <s v="1400000623"/>
    <x v="0"/>
    <x v="0"/>
    <x v="0"/>
    <x v="21"/>
    <x v="1"/>
    <x v="1"/>
  </r>
  <r>
    <x v="10"/>
    <x v="3"/>
    <x v="49"/>
    <s v="1380064934"/>
    <s v="9490045700"/>
    <s v="2380097458"/>
    <s v="8380158861"/>
    <s v="0001033645"/>
    <x v="56"/>
    <s v="000000100000015737"/>
    <x v="0"/>
    <n v="300"/>
    <n v="12"/>
    <n v="1800"/>
    <n v="10588"/>
    <n v="529412"/>
    <n v="540000"/>
    <s v="LTTR 811 AT"/>
    <s v="TASSA NIQUI"/>
    <s v=""/>
    <s v="1400000622"/>
    <x v="0"/>
    <x v="0"/>
    <x v="0"/>
    <x v="21"/>
    <x v="1"/>
    <x v="1"/>
  </r>
  <r>
    <x v="10"/>
    <x v="3"/>
    <x v="49"/>
    <s v="1380064948"/>
    <s v="9490045699"/>
    <s v="2380097480"/>
    <s v="8380158868"/>
    <s v="0001041579"/>
    <x v="69"/>
    <s v="000000100000015737"/>
    <x v="0"/>
    <n v="150"/>
    <n v="6"/>
    <n v="1800"/>
    <n v="5294"/>
    <n v="264706"/>
    <n v="270000"/>
    <s v="LTTR 811 AT"/>
    <s v="TASSA NIQUI"/>
    <s v=""/>
    <s v="1400000634"/>
    <x v="0"/>
    <x v="0"/>
    <x v="0"/>
    <x v="21"/>
    <x v="1"/>
    <x v="1"/>
  </r>
  <r>
    <x v="14"/>
    <x v="0"/>
    <x v="49"/>
    <s v="1380064950"/>
    <s v="9490045693"/>
    <s v="2380097482"/>
    <s v="8380158876"/>
    <s v="0001026474"/>
    <x v="0"/>
    <s v="000000100000016952"/>
    <x v="4"/>
    <n v="200"/>
    <n v="5"/>
    <n v="9250"/>
    <n v="7000"/>
    <n v="1843000"/>
    <n v="1850000"/>
    <s v="LT 160 HR"/>
    <s v="MOSSY FOKOU JOJO"/>
    <s v=""/>
    <s v=""/>
    <x v="0"/>
    <x v="1"/>
    <x v="0"/>
    <x v="21"/>
    <x v="1"/>
    <x v="1"/>
  </r>
  <r>
    <x v="14"/>
    <x v="0"/>
    <x v="49"/>
    <s v="1380064950"/>
    <s v="9490045693"/>
    <s v="2380097482"/>
    <s v="8380158876"/>
    <s v="0001026474"/>
    <x v="0"/>
    <s v="000000100000015723"/>
    <x v="2"/>
    <n v="300"/>
    <n v="15"/>
    <n v="18300"/>
    <n v="21000"/>
    <n v="5469000"/>
    <n v="5490000"/>
    <s v="LT 160 HR"/>
    <s v="MOSSY FOKOU JOJO"/>
    <s v=""/>
    <s v=""/>
    <x v="0"/>
    <x v="0"/>
    <x v="0"/>
    <x v="21"/>
    <x v="1"/>
    <x v="1"/>
  </r>
  <r>
    <x v="13"/>
    <x v="5"/>
    <x v="49"/>
    <s v="1380064961"/>
    <s v="9490045694"/>
    <s v="2380097496"/>
    <s v="8380158925"/>
    <s v="0001048967"/>
    <x v="21"/>
    <s v="000000100000015723"/>
    <x v="2"/>
    <n v="640"/>
    <n v="32"/>
    <n v="17750"/>
    <n v="0"/>
    <n v="11360000"/>
    <n v="11360000"/>
    <s v="LTTR 536 AM"/>
    <s v="SOULEYMANOU ABOUBAKAR"/>
    <s v=""/>
    <s v=""/>
    <x v="0"/>
    <x v="0"/>
    <x v="0"/>
    <x v="21"/>
    <x v="1"/>
    <x v="1"/>
  </r>
  <r>
    <x v="10"/>
    <x v="3"/>
    <x v="49"/>
    <s v="1380064903"/>
    <s v="9490045689"/>
    <s v="2380097397"/>
    <s v="8380158929"/>
    <s v="0001045290"/>
    <x v="103"/>
    <s v="000000100000015723"/>
    <x v="2"/>
    <n v="600"/>
    <n v="30"/>
    <n v="18700"/>
    <n v="0"/>
    <n v="11220000"/>
    <n v="11220000"/>
    <s v="LTTR 882 AL"/>
    <s v="TCHEUTCHOUA STEVEN"/>
    <s v=""/>
    <s v=""/>
    <x v="0"/>
    <x v="0"/>
    <x v="0"/>
    <x v="21"/>
    <x v="1"/>
    <x v="1"/>
  </r>
  <r>
    <x v="10"/>
    <x v="3"/>
    <x v="49"/>
    <s v="1380064933"/>
    <s v="9490045702"/>
    <s v="2380097457"/>
    <s v="8380158931"/>
    <s v="0001103937"/>
    <x v="50"/>
    <s v="000000100000015737"/>
    <x v="0"/>
    <n v="150"/>
    <n v="6"/>
    <n v="1800"/>
    <n v="5294"/>
    <n v="264706"/>
    <n v="270000"/>
    <s v=""/>
    <s v=""/>
    <s v=""/>
    <s v="1400000621"/>
    <x v="0"/>
    <x v="0"/>
    <x v="0"/>
    <x v="21"/>
    <x v="1"/>
    <x v="1"/>
  </r>
  <r>
    <x v="11"/>
    <x v="1"/>
    <x v="49"/>
    <s v="1380064959"/>
    <s v="9490045706"/>
    <s v="2380097491"/>
    <s v="8380158932"/>
    <s v="0001064509"/>
    <x v="32"/>
    <s v="000000100000015737"/>
    <x v="0"/>
    <n v="300"/>
    <n v="12"/>
    <n v="1800"/>
    <n v="10588"/>
    <n v="529412"/>
    <n v="540000"/>
    <s v="LT 617 JI"/>
    <s v="SONWA ROSTANT"/>
    <s v=""/>
    <s v="1400000647"/>
    <x v="0"/>
    <x v="0"/>
    <x v="0"/>
    <x v="21"/>
    <x v="1"/>
    <x v="1"/>
  </r>
  <r>
    <x v="10"/>
    <x v="3"/>
    <x v="49"/>
    <s v="1380064965"/>
    <s v="9490045690"/>
    <s v="2380097501"/>
    <s v="8380158933"/>
    <s v="0001026465"/>
    <x v="39"/>
    <s v="000000100000015721"/>
    <x v="3"/>
    <n v="150"/>
    <n v="7.5"/>
    <n v="18700"/>
    <n v="10500"/>
    <n v="2794500"/>
    <n v="2805000"/>
    <s v="LTTR 750 AD"/>
    <s v="KUETE ROMEO BERTRAND"/>
    <s v=""/>
    <s v=""/>
    <x v="0"/>
    <x v="1"/>
    <x v="0"/>
    <x v="21"/>
    <x v="1"/>
    <x v="1"/>
  </r>
  <r>
    <x v="10"/>
    <x v="3"/>
    <x v="49"/>
    <s v="1380064965"/>
    <s v="9490045690"/>
    <s v="2380097501"/>
    <s v="8380158933"/>
    <s v="0001026465"/>
    <x v="39"/>
    <s v="000000100000016952"/>
    <x v="4"/>
    <n v="100"/>
    <n v="2.5"/>
    <n v="9350"/>
    <n v="3500"/>
    <n v="931500"/>
    <n v="935000"/>
    <s v="LTTR 750 AD"/>
    <s v="KUETE ROMEO BERTRAND"/>
    <s v=""/>
    <s v=""/>
    <x v="0"/>
    <x v="1"/>
    <x v="0"/>
    <x v="21"/>
    <x v="1"/>
    <x v="1"/>
  </r>
  <r>
    <x v="10"/>
    <x v="3"/>
    <x v="49"/>
    <s v="1380064965"/>
    <s v="9490045690"/>
    <s v="2380097501"/>
    <s v="8380158933"/>
    <s v="0001026465"/>
    <x v="39"/>
    <s v="000000100000015723"/>
    <x v="2"/>
    <n v="400"/>
    <n v="20"/>
    <n v="18700"/>
    <n v="28000"/>
    <n v="7452000"/>
    <n v="7480000"/>
    <s v="LTTR 750 AD"/>
    <s v="KUETE ROMEO BERTRAND"/>
    <s v=""/>
    <s v=""/>
    <x v="0"/>
    <x v="0"/>
    <x v="0"/>
    <x v="21"/>
    <x v="1"/>
    <x v="1"/>
  </r>
  <r>
    <x v="14"/>
    <x v="0"/>
    <x v="49"/>
    <s v="1380064964"/>
    <s v="9490045692"/>
    <s v="2380097500"/>
    <s v="8380158934"/>
    <s v="0001095733"/>
    <x v="23"/>
    <s v="000000100000015723"/>
    <x v="2"/>
    <n v="200"/>
    <n v="10"/>
    <n v="18300"/>
    <n v="14000"/>
    <n v="3646000"/>
    <n v="3660000"/>
    <s v="OU 998 AX"/>
    <s v="TATSINKOU KANKEU JORES"/>
    <s v=""/>
    <s v="1095733"/>
    <x v="0"/>
    <x v="0"/>
    <x v="0"/>
    <x v="21"/>
    <x v="1"/>
    <x v="1"/>
  </r>
  <r>
    <x v="10"/>
    <x v="3"/>
    <x v="49"/>
    <s v="1380064967"/>
    <s v="9490045703"/>
    <s v="2380097503"/>
    <s v="8380158944"/>
    <s v="0001099238"/>
    <x v="57"/>
    <s v="000000100000015723"/>
    <x v="2"/>
    <n v="600"/>
    <n v="30"/>
    <n v="18700"/>
    <n v="42000"/>
    <n v="11178000"/>
    <n v="11220000"/>
    <s v="LTTR 880 AJ"/>
    <s v="NGUELE RODRIGUE"/>
    <s v=""/>
    <s v=""/>
    <x v="0"/>
    <x v="0"/>
    <x v="0"/>
    <x v="21"/>
    <x v="1"/>
    <x v="1"/>
  </r>
  <r>
    <x v="13"/>
    <x v="6"/>
    <x v="49"/>
    <s v="1380064610"/>
    <s v="9490045711"/>
    <s v="2380096953"/>
    <s v="8380158958"/>
    <s v="0001062965"/>
    <x v="43"/>
    <s v="000000100000016952"/>
    <x v="4"/>
    <n v="1280"/>
    <n v="32"/>
    <n v="8750"/>
    <n v="44800"/>
    <n v="11155200"/>
    <n v="11200000"/>
    <s v="ESTR  762 AA"/>
    <s v="BOUBA ALHADJI AHMADOU"/>
    <s v=""/>
    <s v="1062965"/>
    <x v="0"/>
    <x v="1"/>
    <x v="0"/>
    <x v="21"/>
    <x v="1"/>
    <x v="1"/>
  </r>
  <r>
    <x v="12"/>
    <x v="4"/>
    <x v="49"/>
    <s v="1380064978"/>
    <s v="9490045688"/>
    <s v="2380097520"/>
    <s v="8380158959"/>
    <s v="0001095709"/>
    <x v="28"/>
    <s v="000000100000015723"/>
    <x v="2"/>
    <n v="353"/>
    <n v="17.649999999999999"/>
    <n v="18300"/>
    <n v="24710"/>
    <n v="6435190"/>
    <n v="6459900"/>
    <s v="LT 630 KY"/>
    <s v="NDIFOR NAPOLEON"/>
    <s v=""/>
    <s v="1095709"/>
    <x v="0"/>
    <x v="0"/>
    <x v="0"/>
    <x v="21"/>
    <x v="1"/>
    <x v="1"/>
  </r>
  <r>
    <x v="11"/>
    <x v="1"/>
    <x v="49"/>
    <s v="1380064966"/>
    <s v="9490045684"/>
    <s v="2380097502"/>
    <s v="8380158960"/>
    <s v="0001085226"/>
    <x v="11"/>
    <s v="000000100000015723"/>
    <x v="2"/>
    <n v="100"/>
    <n v="5"/>
    <n v="18300"/>
    <n v="0"/>
    <n v="1830000"/>
    <n v="1830000"/>
    <s v="LT 197 HV"/>
    <s v="FAI HADDISON MBULI"/>
    <s v=""/>
    <s v=""/>
    <x v="0"/>
    <x v="0"/>
    <x v="0"/>
    <x v="21"/>
    <x v="1"/>
    <x v="1"/>
  </r>
  <r>
    <x v="11"/>
    <x v="1"/>
    <x v="49"/>
    <s v="1380064954"/>
    <s v="9490045687"/>
    <s v="2380097487"/>
    <s v="8380158962"/>
    <s v="0001028475"/>
    <x v="25"/>
    <s v="000000100000015723"/>
    <x v="2"/>
    <n v="100"/>
    <n v="5"/>
    <n v="18300"/>
    <n v="7000"/>
    <n v="1823000"/>
    <n v="1830000"/>
    <s v="LT 197 HV"/>
    <s v="FAI HADDISON MBULI"/>
    <s v=""/>
    <s v=""/>
    <x v="0"/>
    <x v="0"/>
    <x v="0"/>
    <x v="21"/>
    <x v="1"/>
    <x v="1"/>
  </r>
  <r>
    <x v="14"/>
    <x v="0"/>
    <x v="49"/>
    <s v="1380064981"/>
    <s v="9490045696"/>
    <s v="2380097523"/>
    <s v="8380158963"/>
    <s v="0001095733"/>
    <x v="23"/>
    <s v="000000100000015723"/>
    <x v="2"/>
    <n v="100"/>
    <n v="5"/>
    <n v="18300"/>
    <n v="7000"/>
    <n v="1823000"/>
    <n v="1830000"/>
    <s v="OU 998 AX"/>
    <s v="TATSINKOU KAKEU JORES"/>
    <s v=""/>
    <s v="1095733"/>
    <x v="0"/>
    <x v="0"/>
    <x v="0"/>
    <x v="21"/>
    <x v="1"/>
    <x v="1"/>
  </r>
  <r>
    <x v="11"/>
    <x v="1"/>
    <x v="49"/>
    <s v="1380064982"/>
    <s v="9490045698"/>
    <s v="2380097524"/>
    <s v="8380158965"/>
    <s v="0001085219"/>
    <x v="63"/>
    <s v="000000100000015723"/>
    <x v="2"/>
    <n v="260"/>
    <n v="13"/>
    <n v="18300"/>
    <n v="0"/>
    <n v="4758000"/>
    <n v="4758000"/>
    <s v="LT 079 KN"/>
    <s v="TSAFACK PAUL"/>
    <s v=""/>
    <s v=""/>
    <x v="0"/>
    <x v="0"/>
    <x v="0"/>
    <x v="21"/>
    <x v="1"/>
    <x v="1"/>
  </r>
  <r>
    <x v="14"/>
    <x v="0"/>
    <x v="49"/>
    <s v="1380064984"/>
    <s v="9490045697"/>
    <s v="2380097526"/>
    <s v="8380158966"/>
    <s v="0001095733"/>
    <x v="23"/>
    <s v="000000100000015723"/>
    <x v="2"/>
    <n v="60"/>
    <n v="3"/>
    <n v="18300"/>
    <n v="4200"/>
    <n v="1093800"/>
    <n v="1098000"/>
    <s v="OU 998 AX"/>
    <s v="TATSINKOU KAKEU JORES"/>
    <s v=""/>
    <s v="1095733"/>
    <x v="0"/>
    <x v="0"/>
    <x v="0"/>
    <x v="21"/>
    <x v="1"/>
    <x v="1"/>
  </r>
  <r>
    <x v="14"/>
    <x v="0"/>
    <x v="49"/>
    <s v="1380064984"/>
    <s v="9490045697"/>
    <s v="2380097526"/>
    <s v="8380158967"/>
    <s v="0001095733"/>
    <x v="23"/>
    <s v="000000100000015723"/>
    <x v="2"/>
    <n v="59"/>
    <n v="2.95"/>
    <n v="18300"/>
    <n v="4130"/>
    <n v="1075570"/>
    <n v="1079700"/>
    <s v="OU 998 AX"/>
    <s v="TATSINKOU KAKEU JORES"/>
    <s v=""/>
    <s v="1095733"/>
    <x v="0"/>
    <x v="0"/>
    <x v="0"/>
    <x v="21"/>
    <x v="1"/>
    <x v="1"/>
  </r>
  <r>
    <x v="10"/>
    <x v="3"/>
    <x v="49"/>
    <s v="1380064617"/>
    <s v="9490045708"/>
    <s v="2380096959"/>
    <s v="8380158973"/>
    <s v="0001062483"/>
    <x v="7"/>
    <s v="000000100000015723"/>
    <x v="2"/>
    <n v="600"/>
    <n v="30"/>
    <n v="18500"/>
    <n v="42000"/>
    <n v="11058000"/>
    <n v="11100000"/>
    <s v="LTTR 079 AQ"/>
    <s v="LITIKA BANYE BEDES"/>
    <s v=""/>
    <s v="SALES TO CENTRALE"/>
    <x v="0"/>
    <x v="0"/>
    <x v="0"/>
    <x v="21"/>
    <x v="1"/>
    <x v="1"/>
  </r>
  <r>
    <x v="12"/>
    <x v="4"/>
    <x v="49"/>
    <s v="1380064972"/>
    <s v="9490045710"/>
    <s v="2380097510"/>
    <s v="8380158974"/>
    <s v="0001076077"/>
    <x v="36"/>
    <s v="000000100000015721"/>
    <x v="3"/>
    <n v="399"/>
    <n v="19.95"/>
    <n v="17900"/>
    <n v="27930"/>
    <n v="7114170"/>
    <n v="7142100"/>
    <s v="LT 397 JZ"/>
    <s v="NKEMCHOP ROLAND TAGEH"/>
    <s v=""/>
    <s v=""/>
    <x v="0"/>
    <x v="1"/>
    <x v="0"/>
    <x v="21"/>
    <x v="1"/>
    <x v="1"/>
  </r>
  <r>
    <x v="12"/>
    <x v="4"/>
    <x v="49"/>
    <s v="1380064972"/>
    <s v="9490045710"/>
    <s v="2380097510"/>
    <s v="8380158974"/>
    <s v="0001076077"/>
    <x v="36"/>
    <s v="000000100000016952"/>
    <x v="4"/>
    <n v="802"/>
    <n v="20.05"/>
    <n v="8950"/>
    <n v="28070"/>
    <n v="7149830"/>
    <n v="7177900"/>
    <s v="LT 397 JZ"/>
    <s v="NKEMCHOP ROLAND TAGEH"/>
    <s v=""/>
    <s v=""/>
    <x v="0"/>
    <x v="1"/>
    <x v="0"/>
    <x v="21"/>
    <x v="1"/>
    <x v="1"/>
  </r>
  <r>
    <x v="11"/>
    <x v="1"/>
    <x v="49"/>
    <s v="1380064990"/>
    <s v="9490045705"/>
    <s v="2380097532"/>
    <s v="8380158975"/>
    <s v="0001028475"/>
    <x v="25"/>
    <s v="000000100000015723"/>
    <x v="2"/>
    <n v="200"/>
    <n v="10"/>
    <n v="18300"/>
    <n v="14000"/>
    <n v="3646000"/>
    <n v="3660000"/>
    <s v="LT 201 IK"/>
    <s v="MR DJOUMANI JEAN PAUL"/>
    <s v=""/>
    <s v=""/>
    <x v="0"/>
    <x v="0"/>
    <x v="0"/>
    <x v="21"/>
    <x v="1"/>
    <x v="1"/>
  </r>
  <r>
    <x v="11"/>
    <x v="1"/>
    <x v="49"/>
    <s v="1380064994"/>
    <s v="9490045707"/>
    <s v="2380097536"/>
    <s v="8380158979"/>
    <s v="0001056089"/>
    <x v="27"/>
    <s v="000000100000015723"/>
    <x v="2"/>
    <n v="150"/>
    <n v="7.5"/>
    <n v="18300"/>
    <n v="0"/>
    <n v="2745000"/>
    <n v="2745000"/>
    <s v="LT 201 IK"/>
    <s v="MR DJOUMANI JEAN PAUL"/>
    <s v=""/>
    <s v=""/>
    <x v="0"/>
    <x v="0"/>
    <x v="0"/>
    <x v="21"/>
    <x v="1"/>
    <x v="1"/>
  </r>
  <r>
    <x v="11"/>
    <x v="1"/>
    <x v="49"/>
    <s v="1380064993"/>
    <s v="9490045712"/>
    <s v="2380097535"/>
    <s v="8380158980"/>
    <s v="0001099132"/>
    <x v="22"/>
    <s v="000000100000016952"/>
    <x v="4"/>
    <n v="100"/>
    <n v="2.5"/>
    <n v="9250"/>
    <n v="3500"/>
    <n v="921500"/>
    <n v="925000"/>
    <s v="LT 197 HV"/>
    <s v="MR FAI HADISON"/>
    <s v=""/>
    <s v=""/>
    <x v="0"/>
    <x v="1"/>
    <x v="0"/>
    <x v="21"/>
    <x v="1"/>
    <x v="1"/>
  </r>
  <r>
    <x v="11"/>
    <x v="1"/>
    <x v="49"/>
    <s v="1380064993"/>
    <s v="9490045712"/>
    <s v="2380097535"/>
    <s v="8380158980"/>
    <s v="0001099132"/>
    <x v="22"/>
    <s v="000000100000015721"/>
    <x v="3"/>
    <n v="100"/>
    <n v="5"/>
    <n v="18500"/>
    <n v="7000"/>
    <n v="1843000"/>
    <n v="1850000"/>
    <s v="LT 197 HV"/>
    <s v="MR FAI HADISON"/>
    <s v=""/>
    <s v=""/>
    <x v="0"/>
    <x v="1"/>
    <x v="0"/>
    <x v="21"/>
    <x v="1"/>
    <x v="1"/>
  </r>
  <r>
    <x v="10"/>
    <x v="3"/>
    <x v="49"/>
    <s v="1380064992"/>
    <s v="9490045713"/>
    <s v="2380097534"/>
    <s v="8380158982"/>
    <s v="0001062483"/>
    <x v="7"/>
    <s v="000000100000015723"/>
    <x v="2"/>
    <n v="600"/>
    <n v="30"/>
    <n v="18500"/>
    <n v="42000"/>
    <n v="11058000"/>
    <n v="11100000"/>
    <s v="LTTR 072 AQ"/>
    <s v="MR DJOUMLAKO GUILLAUME"/>
    <s v=""/>
    <s v="SALES TO CENTRALE"/>
    <x v="0"/>
    <x v="0"/>
    <x v="0"/>
    <x v="21"/>
    <x v="1"/>
    <x v="1"/>
  </r>
  <r>
    <x v="10"/>
    <x v="3"/>
    <x v="49"/>
    <s v="1380064992"/>
    <s v="9490045714"/>
    <s v="2380097534"/>
    <s v="8380158983"/>
    <s v="0001062483"/>
    <x v="7"/>
    <s v="000000100000015723"/>
    <x v="2"/>
    <n v="600"/>
    <n v="30"/>
    <n v="18500"/>
    <n v="42000"/>
    <n v="11058000"/>
    <n v="11100000"/>
    <s v="LTTR 160 AL"/>
    <s v="MR TCHOUNACK ANGILBERT"/>
    <s v=""/>
    <s v="SALES TO CENTRALE"/>
    <x v="0"/>
    <x v="0"/>
    <x v="0"/>
    <x v="21"/>
    <x v="1"/>
    <x v="1"/>
  </r>
  <r>
    <x v="13"/>
    <x v="6"/>
    <x v="50"/>
    <s v="1380064610"/>
    <s v="9490045716"/>
    <s v="2380096953"/>
    <s v="8380157970"/>
    <s v="0001062965"/>
    <x v="43"/>
    <s v="000000100000015721"/>
    <x v="3"/>
    <n v="600"/>
    <n v="30"/>
    <n v="17500"/>
    <n v="42000"/>
    <n v="10458000"/>
    <n v="10500000"/>
    <s v="LTTR 690 AT"/>
    <s v="MR KOSSA SIM COLBERT"/>
    <s v=""/>
    <s v="1062965"/>
    <x v="0"/>
    <x v="1"/>
    <x v="0"/>
    <x v="22"/>
    <x v="1"/>
    <x v="1"/>
  </r>
  <r>
    <x v="13"/>
    <x v="6"/>
    <x v="50"/>
    <s v="1380064610"/>
    <s v="9490045716"/>
    <s v="2380096953"/>
    <s v="8380157970"/>
    <s v="0001062965"/>
    <x v="43"/>
    <s v="000000100000016952"/>
    <x v="4"/>
    <n v="120"/>
    <n v="3"/>
    <n v="8750"/>
    <n v="4200"/>
    <n v="1045800"/>
    <n v="1050000"/>
    <s v="LTTR 690 AT"/>
    <s v="MR KOSSA SIM COLBERT"/>
    <s v=""/>
    <s v="1062965"/>
    <x v="0"/>
    <x v="1"/>
    <x v="0"/>
    <x v="22"/>
    <x v="1"/>
    <x v="1"/>
  </r>
  <r>
    <x v="13"/>
    <x v="6"/>
    <x v="50"/>
    <s v="1380064761"/>
    <s v="7004700902"/>
    <s v="2380097195"/>
    <s v="8380158374"/>
    <s v="0001048185"/>
    <x v="24"/>
    <s v="000000100000015723"/>
    <x v="2"/>
    <n v="-640"/>
    <n v="-32"/>
    <n v="-18000"/>
    <n v="-44800"/>
    <n v="-11475200"/>
    <n v="-11520000"/>
    <s v="LTTR 350 AU"/>
    <s v="POKASSA LAMANJE"/>
    <s v=""/>
    <s v="1048185"/>
    <x v="0"/>
    <x v="0"/>
    <x v="0"/>
    <x v="22"/>
    <x v="1"/>
    <x v="1"/>
  </r>
  <r>
    <x v="13"/>
    <x v="6"/>
    <x v="50"/>
    <s v="1380064761"/>
    <s v="9490045731"/>
    <s v="2380097195"/>
    <s v="8380158374"/>
    <s v="0001048185"/>
    <x v="24"/>
    <s v="000000100000015723"/>
    <x v="2"/>
    <n v="640"/>
    <n v="32"/>
    <n v="18000"/>
    <n v="44800"/>
    <n v="11475200"/>
    <n v="11520000"/>
    <s v="LTTR 350 AU"/>
    <s v="POKASSA LAMANJE"/>
    <s v=""/>
    <s v="1048185"/>
    <x v="0"/>
    <x v="0"/>
    <x v="0"/>
    <x v="22"/>
    <x v="1"/>
    <x v="1"/>
  </r>
  <r>
    <x v="13"/>
    <x v="6"/>
    <x v="50"/>
    <s v="1380064761"/>
    <s v="9490045734"/>
    <s v="2380097195"/>
    <s v="8380158374"/>
    <s v="0001048185"/>
    <x v="24"/>
    <s v="000000100000015723"/>
    <x v="2"/>
    <n v="620"/>
    <n v="31"/>
    <n v="18000"/>
    <n v="43400"/>
    <n v="11116600"/>
    <n v="11160000"/>
    <s v="LTTR 350 AU"/>
    <s v="POKASSA LAMANJE"/>
    <s v=""/>
    <s v="1048185"/>
    <x v="0"/>
    <x v="0"/>
    <x v="0"/>
    <x v="22"/>
    <x v="1"/>
    <x v="1"/>
  </r>
  <r>
    <x v="13"/>
    <x v="5"/>
    <x v="50"/>
    <s v="1380064897"/>
    <s v="9490045733"/>
    <s v="2380097391"/>
    <s v="8380158741"/>
    <s v="0001064215"/>
    <x v="13"/>
    <s v="000000100000015723"/>
    <x v="2"/>
    <n v="200"/>
    <n v="10"/>
    <n v="18000"/>
    <n v="14000"/>
    <n v="3586000"/>
    <n v="3600000"/>
    <s v="LTTR 630 AS"/>
    <s v="SOULEYMANOU DJELAIN"/>
    <s v=""/>
    <s v=""/>
    <x v="0"/>
    <x v="0"/>
    <x v="0"/>
    <x v="22"/>
    <x v="1"/>
    <x v="1"/>
  </r>
  <r>
    <x v="13"/>
    <x v="5"/>
    <x v="50"/>
    <s v="1380064897"/>
    <s v="9490045733"/>
    <s v="2380097391"/>
    <s v="8380158741"/>
    <s v="0001064215"/>
    <x v="13"/>
    <s v="000000100000016952"/>
    <x v="4"/>
    <n v="360"/>
    <n v="9"/>
    <n v="9000"/>
    <n v="12600"/>
    <n v="3227400"/>
    <n v="3240000"/>
    <s v="LTTR 630 AS"/>
    <s v="SOULEYMANOU DJELAIN"/>
    <s v=""/>
    <s v=""/>
    <x v="0"/>
    <x v="1"/>
    <x v="0"/>
    <x v="22"/>
    <x v="1"/>
    <x v="1"/>
  </r>
  <r>
    <x v="13"/>
    <x v="5"/>
    <x v="50"/>
    <s v="1380064897"/>
    <s v="9490045733"/>
    <s v="2380097391"/>
    <s v="8380158741"/>
    <s v="0001064215"/>
    <x v="13"/>
    <s v="000000100000016408"/>
    <x v="5"/>
    <n v="1000"/>
    <n v="5"/>
    <n v="1900"/>
    <n v="7000"/>
    <n v="1893000"/>
    <n v="1900000"/>
    <s v="LTTR 630 AS"/>
    <s v="SOULEYMANOU DJELAIN"/>
    <s v=""/>
    <s v=""/>
    <x v="0"/>
    <x v="1"/>
    <x v="0"/>
    <x v="22"/>
    <x v="1"/>
    <x v="1"/>
  </r>
  <r>
    <x v="13"/>
    <x v="5"/>
    <x v="50"/>
    <s v="1380064897"/>
    <s v="9490045733"/>
    <s v="2380097391"/>
    <s v="8380158741"/>
    <s v="0001064215"/>
    <x v="13"/>
    <s v="000000100000015721"/>
    <x v="3"/>
    <n v="160"/>
    <n v="8"/>
    <n v="18000"/>
    <n v="11200"/>
    <n v="2868800"/>
    <n v="2880000"/>
    <s v="LTTR 630 AS"/>
    <s v="SOULEYMANOU DJELAIN"/>
    <s v=""/>
    <s v=""/>
    <x v="0"/>
    <x v="1"/>
    <x v="0"/>
    <x v="22"/>
    <x v="1"/>
    <x v="1"/>
  </r>
  <r>
    <x v="11"/>
    <x v="1"/>
    <x v="50"/>
    <s v="1380064899"/>
    <s v="9490045721"/>
    <s v="2380097393"/>
    <s v="8380158757"/>
    <s v="0001064793"/>
    <x v="44"/>
    <s v="000000100000015723"/>
    <x v="2"/>
    <n v="13"/>
    <n v="0.65"/>
    <n v="18300"/>
    <n v="910"/>
    <n v="236990"/>
    <n v="237900"/>
    <s v="LT 197 HV"/>
    <s v="MR FAI HADISON"/>
    <s v=""/>
    <s v=""/>
    <x v="0"/>
    <x v="0"/>
    <x v="0"/>
    <x v="22"/>
    <x v="1"/>
    <x v="1"/>
  </r>
  <r>
    <x v="11"/>
    <x v="1"/>
    <x v="50"/>
    <s v="1380064899"/>
    <s v="9490045721"/>
    <s v="2380097393"/>
    <s v="8380158757"/>
    <s v="0001064793"/>
    <x v="44"/>
    <s v="000000100000015724"/>
    <x v="1"/>
    <n v="5"/>
    <n v="0.25"/>
    <n v="19000"/>
    <n v="350"/>
    <n v="94650"/>
    <n v="95000"/>
    <s v="LT 197 HV"/>
    <s v="MR FAI HADISON"/>
    <s v=""/>
    <s v=""/>
    <x v="0"/>
    <x v="0"/>
    <x v="0"/>
    <x v="22"/>
    <x v="1"/>
    <x v="1"/>
  </r>
  <r>
    <x v="12"/>
    <x v="4"/>
    <x v="50"/>
    <s v="1380064979"/>
    <s v="9490045720"/>
    <s v="2380097521"/>
    <s v="8380158961"/>
    <s v="0001037061"/>
    <x v="5"/>
    <s v="000000100000015724"/>
    <x v="1"/>
    <n v="350"/>
    <n v="17.5"/>
    <n v="18400"/>
    <n v="0"/>
    <n v="6440000"/>
    <n v="6440000"/>
    <s v="LT 868 IB"/>
    <s v="BESINGI KINNGSLEY MOSIMA"/>
    <s v=""/>
    <s v=""/>
    <x v="0"/>
    <x v="0"/>
    <x v="0"/>
    <x v="22"/>
    <x v="1"/>
    <x v="1"/>
  </r>
  <r>
    <x v="12"/>
    <x v="4"/>
    <x v="50"/>
    <s v="1380064979"/>
    <s v="9490045720"/>
    <s v="2380097521"/>
    <s v="8380158961"/>
    <s v="0001037061"/>
    <x v="5"/>
    <s v="000000100000016408"/>
    <x v="5"/>
    <n v="1000"/>
    <n v="5"/>
    <n v="1840"/>
    <n v="0"/>
    <n v="1840000"/>
    <n v="1840000"/>
    <s v="LT 868 IB"/>
    <s v="BESINGI KINNGSLEY MOSIMA"/>
    <s v=""/>
    <s v=""/>
    <x v="0"/>
    <x v="1"/>
    <x v="0"/>
    <x v="22"/>
    <x v="1"/>
    <x v="1"/>
  </r>
  <r>
    <x v="13"/>
    <x v="6"/>
    <x v="50"/>
    <s v="1380064985"/>
    <s v="9490045719"/>
    <s v="2380097527"/>
    <s v="8380158968"/>
    <s v="0001048185"/>
    <x v="24"/>
    <s v="000000100000015724"/>
    <x v="1"/>
    <n v="580"/>
    <n v="29"/>
    <n v="18500"/>
    <n v="40600"/>
    <n v="10689400"/>
    <n v="10730000"/>
    <s v="LTTR 164 AT"/>
    <s v="MOUHAMADOU"/>
    <s v=""/>
    <s v="1048185"/>
    <x v="0"/>
    <x v="0"/>
    <x v="0"/>
    <x v="22"/>
    <x v="1"/>
    <x v="1"/>
  </r>
  <r>
    <x v="13"/>
    <x v="6"/>
    <x v="50"/>
    <s v="1380064985"/>
    <s v="9490045729"/>
    <s v="2380097527"/>
    <s v="8380158969"/>
    <s v="0001048185"/>
    <x v="24"/>
    <s v="000000100000015724"/>
    <x v="1"/>
    <n v="640"/>
    <n v="32"/>
    <n v="18500"/>
    <n v="44800"/>
    <n v="11795200"/>
    <n v="11840000"/>
    <s v="LTTR 729 AU"/>
    <s v="IBRAHIMA OUSMAN"/>
    <s v=""/>
    <s v="1048185"/>
    <x v="0"/>
    <x v="0"/>
    <x v="0"/>
    <x v="22"/>
    <x v="1"/>
    <x v="1"/>
  </r>
  <r>
    <x v="11"/>
    <x v="1"/>
    <x v="50"/>
    <s v="1380064986"/>
    <s v="9490045723"/>
    <s v="2380097528"/>
    <s v="8380158971"/>
    <s v="0001047470"/>
    <x v="8"/>
    <s v="000000100000015723"/>
    <x v="2"/>
    <n v="100"/>
    <n v="5"/>
    <n v="18300"/>
    <n v="7000"/>
    <n v="1823000"/>
    <n v="1830000"/>
    <s v="LT 079 KN"/>
    <s v="TSAFACK PAUL"/>
    <s v=""/>
    <s v=""/>
    <x v="0"/>
    <x v="0"/>
    <x v="0"/>
    <x v="22"/>
    <x v="1"/>
    <x v="1"/>
  </r>
  <r>
    <x v="11"/>
    <x v="1"/>
    <x v="50"/>
    <s v="1380064986"/>
    <s v="9490045723"/>
    <s v="2380097528"/>
    <s v="8380158972"/>
    <s v="0001047470"/>
    <x v="8"/>
    <s v="000000100000015723"/>
    <x v="2"/>
    <n v="100"/>
    <n v="5"/>
    <n v="18300"/>
    <n v="7000"/>
    <n v="1823000"/>
    <n v="1830000"/>
    <s v="LT 079 KN"/>
    <s v="TSAFACK PAUL"/>
    <s v=""/>
    <s v=""/>
    <x v="0"/>
    <x v="0"/>
    <x v="0"/>
    <x v="22"/>
    <x v="1"/>
    <x v="1"/>
  </r>
  <r>
    <x v="11"/>
    <x v="1"/>
    <x v="50"/>
    <s v="1380064983"/>
    <s v="9490045722"/>
    <s v="2380097525"/>
    <s v="8380158976"/>
    <s v="0001026460"/>
    <x v="61"/>
    <s v="000000100000016952"/>
    <x v="4"/>
    <n v="60"/>
    <n v="1.5"/>
    <n v="9250"/>
    <n v="2100"/>
    <n v="552900"/>
    <n v="555000"/>
    <s v="LT 197 HV"/>
    <s v="MR FAI HADISON"/>
    <s v=""/>
    <s v="SALES TO TSAPI"/>
    <x v="0"/>
    <x v="1"/>
    <x v="0"/>
    <x v="22"/>
    <x v="1"/>
    <x v="1"/>
  </r>
  <r>
    <x v="11"/>
    <x v="1"/>
    <x v="50"/>
    <s v="1380064983"/>
    <s v="9490045722"/>
    <s v="2380097525"/>
    <s v="8380158976"/>
    <s v="0001026460"/>
    <x v="61"/>
    <s v="000000100000016408"/>
    <x v="5"/>
    <n v="200"/>
    <n v="1"/>
    <n v="1900"/>
    <n v="1400"/>
    <n v="378600"/>
    <n v="380000"/>
    <s v="LT 197 HV"/>
    <s v="MR FAI HADISON"/>
    <s v=""/>
    <s v="SALES TO TSAPI"/>
    <x v="0"/>
    <x v="1"/>
    <x v="0"/>
    <x v="22"/>
    <x v="1"/>
    <x v="1"/>
  </r>
  <r>
    <x v="11"/>
    <x v="1"/>
    <x v="50"/>
    <s v="1380064983"/>
    <s v="9490045722"/>
    <s v="2380097525"/>
    <s v="8380158976"/>
    <s v="0001026460"/>
    <x v="61"/>
    <s v="000000100000015721"/>
    <x v="3"/>
    <n v="50"/>
    <n v="2.5"/>
    <n v="18500"/>
    <n v="3500"/>
    <n v="921500"/>
    <n v="925000"/>
    <s v="LT 197 HV"/>
    <s v="MR FAI HADISON"/>
    <s v=""/>
    <s v="SALES TO TSAPI"/>
    <x v="0"/>
    <x v="1"/>
    <x v="0"/>
    <x v="22"/>
    <x v="1"/>
    <x v="1"/>
  </r>
  <r>
    <x v="11"/>
    <x v="1"/>
    <x v="50"/>
    <s v="1380064983"/>
    <s v="9490045722"/>
    <s v="2380097525"/>
    <s v="8380158976"/>
    <s v="0001026460"/>
    <x v="61"/>
    <s v="000000100000015723"/>
    <x v="2"/>
    <n v="50"/>
    <n v="2.5"/>
    <n v="18300"/>
    <n v="3500"/>
    <n v="911500"/>
    <n v="915000"/>
    <s v="LT 197 HV"/>
    <s v="MR FAI HADISON"/>
    <s v=""/>
    <s v="SALES TO TSAPI"/>
    <x v="0"/>
    <x v="0"/>
    <x v="0"/>
    <x v="22"/>
    <x v="1"/>
    <x v="1"/>
  </r>
  <r>
    <x v="12"/>
    <x v="4"/>
    <x v="50"/>
    <s v="1380064991"/>
    <s v="9490045715"/>
    <s v="2380097533"/>
    <s v="8380158977"/>
    <s v="0001095709"/>
    <x v="28"/>
    <s v="000000100000015723"/>
    <x v="2"/>
    <n v="180"/>
    <n v="9"/>
    <n v="18300"/>
    <n v="12600"/>
    <n v="3281400"/>
    <n v="3294000"/>
    <s v="LT 630 KY"/>
    <s v="MR NDIFOR NAPOLEON"/>
    <s v=""/>
    <s v="1095709"/>
    <x v="0"/>
    <x v="0"/>
    <x v="0"/>
    <x v="22"/>
    <x v="1"/>
    <x v="1"/>
  </r>
  <r>
    <x v="12"/>
    <x v="4"/>
    <x v="50"/>
    <s v="1380064991"/>
    <s v="9490045715"/>
    <s v="2380097533"/>
    <s v="8380158977"/>
    <s v="0001095709"/>
    <x v="28"/>
    <s v="000000100000016408"/>
    <x v="5"/>
    <n v="500"/>
    <n v="2.5"/>
    <n v="1900"/>
    <n v="3500"/>
    <n v="946500"/>
    <n v="950000"/>
    <s v="LT 630 KY"/>
    <s v="MR NDIFOR NAPOLEON"/>
    <s v=""/>
    <s v="1095709"/>
    <x v="0"/>
    <x v="1"/>
    <x v="0"/>
    <x v="22"/>
    <x v="1"/>
    <x v="1"/>
  </r>
  <r>
    <x v="10"/>
    <x v="3"/>
    <x v="50"/>
    <s v="1380064992"/>
    <s v="9490045728"/>
    <s v="2380097534"/>
    <s v="8380158984"/>
    <s v="0001062483"/>
    <x v="7"/>
    <s v="000000100000015723"/>
    <x v="2"/>
    <n v="600"/>
    <n v="30"/>
    <n v="18500"/>
    <n v="42000"/>
    <n v="11058000"/>
    <n v="11100000"/>
    <s v="LTTR 080 AQ"/>
    <s v="MR AWAH CHRISTIAN"/>
    <s v=""/>
    <s v="SALES TO CENTRALE"/>
    <x v="0"/>
    <x v="0"/>
    <x v="0"/>
    <x v="22"/>
    <x v="1"/>
    <x v="1"/>
  </r>
  <r>
    <x v="10"/>
    <x v="3"/>
    <x v="50"/>
    <s v="1380064992"/>
    <s v="9490045728"/>
    <s v="2380097534"/>
    <s v="8380158985"/>
    <s v="0001062483"/>
    <x v="7"/>
    <s v="000000100000015723"/>
    <x v="2"/>
    <n v="600"/>
    <n v="30"/>
    <n v="18500"/>
    <n v="42000"/>
    <n v="11058000"/>
    <n v="11100000"/>
    <s v="LTTR 604 AK"/>
    <s v="MR FAKO TENTSO MICHEL"/>
    <s v=""/>
    <s v="SALES TO CENTRALE"/>
    <x v="0"/>
    <x v="0"/>
    <x v="0"/>
    <x v="22"/>
    <x v="1"/>
    <x v="1"/>
  </r>
  <r>
    <x v="9"/>
    <x v="2"/>
    <x v="50"/>
    <s v="1380064962"/>
    <s v="9490045730"/>
    <s v="2380097497"/>
    <s v="8380158986"/>
    <s v="0001062481"/>
    <x v="6"/>
    <s v="000000100000015723"/>
    <x v="2"/>
    <n v="600"/>
    <n v="30"/>
    <n v="18500"/>
    <n v="42000"/>
    <n v="11058000"/>
    <n v="11100000"/>
    <s v="LTTR 686 AR"/>
    <s v="MR HAMADOU YOUGOUDA"/>
    <s v=""/>
    <s v=""/>
    <x v="0"/>
    <x v="0"/>
    <x v="0"/>
    <x v="22"/>
    <x v="1"/>
    <x v="1"/>
  </r>
  <r>
    <x v="11"/>
    <x v="1"/>
    <x v="50"/>
    <s v="1380064614"/>
    <s v="9490045725"/>
    <s v="2380096956"/>
    <s v="8380158987"/>
    <s v="0001034417"/>
    <x v="12"/>
    <s v="000000100000015737"/>
    <x v="0"/>
    <n v="575"/>
    <n v="23"/>
    <n v="1800"/>
    <n v="20294"/>
    <n v="1014706"/>
    <n v="1035000"/>
    <s v="CE 454 JU"/>
    <s v="TANEFO HARNO"/>
    <s v=""/>
    <s v="1400000640"/>
    <x v="0"/>
    <x v="0"/>
    <x v="0"/>
    <x v="22"/>
    <x v="1"/>
    <x v="1"/>
  </r>
  <r>
    <x v="9"/>
    <x v="2"/>
    <x v="50"/>
    <s v="1380064962"/>
    <s v="9490045727"/>
    <s v="2380097497"/>
    <s v="8380158988"/>
    <s v="0001062481"/>
    <x v="6"/>
    <s v="000000100000015724"/>
    <x v="1"/>
    <n v="620"/>
    <n v="31"/>
    <n v="19000"/>
    <n v="43400"/>
    <n v="11736600"/>
    <n v="11780000"/>
    <s v="LTTR 322 AU"/>
    <s v="ZAKATYAU"/>
    <s v=""/>
    <s v=""/>
    <x v="0"/>
    <x v="0"/>
    <x v="0"/>
    <x v="22"/>
    <x v="1"/>
    <x v="1"/>
  </r>
  <r>
    <x v="9"/>
    <x v="2"/>
    <x v="50"/>
    <s v="1380064962"/>
    <s v="9490045726"/>
    <s v="2380097497"/>
    <s v="8380158989"/>
    <s v="0001062481"/>
    <x v="6"/>
    <s v="000000100000015724"/>
    <x v="1"/>
    <n v="620"/>
    <n v="31"/>
    <n v="19000"/>
    <n v="43400"/>
    <n v="11736600"/>
    <n v="11780000"/>
    <s v="LTTR 430 AP"/>
    <s v="HASSANS"/>
    <s v=""/>
    <s v=""/>
    <x v="0"/>
    <x v="0"/>
    <x v="0"/>
    <x v="22"/>
    <x v="1"/>
    <x v="1"/>
  </r>
  <r>
    <x v="9"/>
    <x v="2"/>
    <x v="50"/>
    <s v="1380064962"/>
    <s v="9490045727"/>
    <s v="2380097497"/>
    <s v="8380158990"/>
    <s v="0001062481"/>
    <x v="6"/>
    <s v="000000100000015724"/>
    <x v="1"/>
    <n v="600"/>
    <n v="30"/>
    <n v="19000"/>
    <n v="42000"/>
    <n v="11358000"/>
    <n v="11400000"/>
    <s v="LTTR 281 AR"/>
    <s v="ABDOULAZIZ"/>
    <s v=""/>
    <s v=""/>
    <x v="0"/>
    <x v="0"/>
    <x v="0"/>
    <x v="22"/>
    <x v="1"/>
    <x v="1"/>
  </r>
  <r>
    <x v="9"/>
    <x v="2"/>
    <x v="50"/>
    <s v="1380064962"/>
    <s v="9490045726"/>
    <s v="2380097497"/>
    <s v="8380158991"/>
    <s v="0001062481"/>
    <x v="6"/>
    <s v="000000100000015724"/>
    <x v="1"/>
    <n v="640"/>
    <n v="32"/>
    <n v="19000"/>
    <n v="44800"/>
    <n v="12115200"/>
    <n v="12160000"/>
    <s v="NOTR 600 AA"/>
    <s v="NJOTUNYI SALIFU"/>
    <s v=""/>
    <s v=""/>
    <x v="0"/>
    <x v="0"/>
    <x v="0"/>
    <x v="22"/>
    <x v="1"/>
    <x v="1"/>
  </r>
  <r>
    <x v="12"/>
    <x v="4"/>
    <x v="50"/>
    <s v="1380064991"/>
    <s v="9490045718"/>
    <s v="2380097533"/>
    <s v="8380158993"/>
    <s v="0001095709"/>
    <x v="28"/>
    <s v="000000100000015724"/>
    <x v="1"/>
    <n v="120"/>
    <n v="6"/>
    <n v="19000"/>
    <n v="8400"/>
    <n v="2271600"/>
    <n v="2280000"/>
    <s v="LT 630 KY"/>
    <s v="NDIFOR NAPOLEON"/>
    <s v=""/>
    <s v="1095709"/>
    <x v="0"/>
    <x v="0"/>
    <x v="0"/>
    <x v="22"/>
    <x v="1"/>
    <x v="1"/>
  </r>
  <r>
    <x v="11"/>
    <x v="1"/>
    <x v="50"/>
    <s v="1380064942"/>
    <s v="9490045724"/>
    <s v="2380097467"/>
    <s v="8380158998"/>
    <s v="0001047470"/>
    <x v="8"/>
    <s v="000000100000016952"/>
    <x v="4"/>
    <n v="50"/>
    <n v="1.25"/>
    <n v="9250"/>
    <n v="1750"/>
    <n v="460750"/>
    <n v="462500"/>
    <s v="LT 079 KN"/>
    <s v="TSAFACK PAUL"/>
    <s v=""/>
    <s v=""/>
    <x v="0"/>
    <x v="1"/>
    <x v="0"/>
    <x v="22"/>
    <x v="1"/>
    <x v="1"/>
  </r>
  <r>
    <x v="11"/>
    <x v="1"/>
    <x v="50"/>
    <s v="1380064942"/>
    <s v="9490045724"/>
    <s v="2380097467"/>
    <s v="8380158998"/>
    <s v="0001047470"/>
    <x v="8"/>
    <s v="000000100000015723"/>
    <x v="2"/>
    <n v="50"/>
    <n v="2.5"/>
    <n v="18300"/>
    <n v="3500"/>
    <n v="911500"/>
    <n v="915000"/>
    <s v="LT 079 KN"/>
    <s v="TSAFACK PAUL"/>
    <s v=""/>
    <s v=""/>
    <x v="0"/>
    <x v="0"/>
    <x v="0"/>
    <x v="22"/>
    <x v="1"/>
    <x v="1"/>
  </r>
  <r>
    <x v="11"/>
    <x v="1"/>
    <x v="50"/>
    <s v="1380064969"/>
    <s v="9490045732"/>
    <s v="2380097505"/>
    <s v="8380158999"/>
    <s v="0001098832"/>
    <x v="104"/>
    <s v="000000100000011559"/>
    <x v="10"/>
    <n v="1000"/>
    <n v="1000"/>
    <n v="266000"/>
    <n v="5215686"/>
    <n v="260784314"/>
    <n v="266000000"/>
    <s v="MIMOSA TRUCKS"/>
    <s v="MIMOSA DRIVER"/>
    <s v="MIMOSA"/>
    <s v="RUSSIAN WHEAT SALES TO MIMOSA"/>
    <x v="0"/>
    <x v="2"/>
    <x v="2"/>
    <x v="22"/>
    <x v="1"/>
    <x v="1"/>
  </r>
  <r>
    <x v="13"/>
    <x v="6"/>
    <x v="51"/>
    <s v="1380064610"/>
    <s v="9490045753"/>
    <s v="2380096953"/>
    <s v="8380157973"/>
    <s v="0001062965"/>
    <x v="43"/>
    <s v="000000100000016952"/>
    <x v="4"/>
    <n v="400"/>
    <n v="10"/>
    <n v="8750"/>
    <n v="14000"/>
    <n v="3486000"/>
    <n v="3500000"/>
    <s v="CETR 364 AE"/>
    <s v="SANDIO NZOUDJOU ALAIN"/>
    <s v=""/>
    <s v="1062965"/>
    <x v="0"/>
    <x v="1"/>
    <x v="0"/>
    <x v="23"/>
    <x v="1"/>
    <x v="1"/>
  </r>
  <r>
    <x v="13"/>
    <x v="6"/>
    <x v="51"/>
    <s v="1380064610"/>
    <s v="9490045753"/>
    <s v="2380096953"/>
    <s v="8380157973"/>
    <s v="0001062965"/>
    <x v="43"/>
    <s v="000000100000015723"/>
    <x v="2"/>
    <n v="440"/>
    <n v="22"/>
    <n v="17500"/>
    <n v="30800"/>
    <n v="7669200"/>
    <n v="7700000"/>
    <s v="CETR 364 AE"/>
    <s v="SANDIO NZOUDJOU ALAIN"/>
    <s v=""/>
    <s v="1062965"/>
    <x v="0"/>
    <x v="0"/>
    <x v="0"/>
    <x v="23"/>
    <x v="1"/>
    <x v="1"/>
  </r>
  <r>
    <x v="11"/>
    <x v="1"/>
    <x v="51"/>
    <s v="1380064916"/>
    <s v="9490045746"/>
    <s v="2380097421"/>
    <s v="8380158803"/>
    <s v="0001075994"/>
    <x v="1"/>
    <s v="000000100000015724"/>
    <x v="1"/>
    <n v="50"/>
    <n v="2.5"/>
    <n v="19000"/>
    <n v="3500"/>
    <n v="946500"/>
    <n v="950000"/>
    <s v="LT 197 HV"/>
    <s v="FAI HADISON MBULI"/>
    <s v=""/>
    <s v=""/>
    <x v="0"/>
    <x v="0"/>
    <x v="0"/>
    <x v="23"/>
    <x v="1"/>
    <x v="1"/>
  </r>
  <r>
    <x v="10"/>
    <x v="3"/>
    <x v="51"/>
    <s v="1380064946"/>
    <s v="9490045739"/>
    <s v="2380097476"/>
    <s v="8380158935"/>
    <s v="0001062483"/>
    <x v="7"/>
    <s v="000000100000015737"/>
    <x v="0"/>
    <n v="250"/>
    <n v="10"/>
    <n v="1800"/>
    <n v="8824"/>
    <n v="441176"/>
    <n v="450000"/>
    <s v="NW 300 BD"/>
    <s v="FOZING LUC BEAU TEMPS"/>
    <s v=""/>
    <s v="1400000659/658"/>
    <x v="0"/>
    <x v="0"/>
    <x v="0"/>
    <x v="23"/>
    <x v="1"/>
    <x v="1"/>
  </r>
  <r>
    <x v="11"/>
    <x v="1"/>
    <x v="51"/>
    <s v="1380064987"/>
    <s v="9490045747"/>
    <s v="2380097529"/>
    <s v="8380158970"/>
    <s v="0001075994"/>
    <x v="1"/>
    <s v="000000100000015724"/>
    <x v="1"/>
    <n v="75"/>
    <n v="3.75"/>
    <n v="19000"/>
    <n v="5250"/>
    <n v="1419750"/>
    <n v="1425000"/>
    <s v="LT 197 HV"/>
    <s v="FAI HADISON MBULI"/>
    <s v=""/>
    <s v=""/>
    <x v="0"/>
    <x v="0"/>
    <x v="0"/>
    <x v="23"/>
    <x v="1"/>
    <x v="1"/>
  </r>
  <r>
    <x v="9"/>
    <x v="2"/>
    <x v="51"/>
    <s v="1380064962"/>
    <s v="9490045735"/>
    <s v="2380097497"/>
    <s v="8380158992"/>
    <s v="0001062481"/>
    <x v="6"/>
    <s v="000000100000015724"/>
    <x v="1"/>
    <n v="640"/>
    <n v="32"/>
    <n v="19000"/>
    <n v="44800"/>
    <n v="12115200"/>
    <n v="12160000"/>
    <s v="ADTR 374 AB"/>
    <s v="IYA HALIDOU"/>
    <s v=""/>
    <s v=""/>
    <x v="0"/>
    <x v="0"/>
    <x v="0"/>
    <x v="23"/>
    <x v="1"/>
    <x v="1"/>
  </r>
  <r>
    <x v="9"/>
    <x v="7"/>
    <x v="51"/>
    <s v="1380064980"/>
    <s v="9490045738"/>
    <s v="2380097522"/>
    <s v="8380158995"/>
    <s v="0001062730"/>
    <x v="49"/>
    <s v="000000100000015737"/>
    <x v="0"/>
    <n v="600"/>
    <n v="24"/>
    <n v="1800"/>
    <n v="21176"/>
    <n v="1058824"/>
    <n v="1080000"/>
    <s v="OU 706 AZ"/>
    <s v="YEMATA ROMARIC ANDRE"/>
    <s v=""/>
    <s v="1400000671"/>
    <x v="0"/>
    <x v="0"/>
    <x v="0"/>
    <x v="23"/>
    <x v="1"/>
    <x v="1"/>
  </r>
  <r>
    <x v="12"/>
    <x v="4"/>
    <x v="51"/>
    <s v="1380064952"/>
    <s v="9490045736"/>
    <s v="2380097485"/>
    <s v="8380158996"/>
    <s v="0001095709"/>
    <x v="28"/>
    <s v="000000100000015721"/>
    <x v="3"/>
    <n v="50"/>
    <n v="2.5"/>
    <n v="18500"/>
    <n v="3500"/>
    <n v="921500"/>
    <n v="925000"/>
    <s v="LT 630 KY"/>
    <s v="NDIFOR NAPOLEON"/>
    <s v=""/>
    <s v="1095709"/>
    <x v="0"/>
    <x v="1"/>
    <x v="0"/>
    <x v="23"/>
    <x v="1"/>
    <x v="1"/>
  </r>
  <r>
    <x v="12"/>
    <x v="4"/>
    <x v="51"/>
    <s v="1380064952"/>
    <s v="9490045736"/>
    <s v="2380097485"/>
    <s v="8380158996"/>
    <s v="0001095709"/>
    <x v="28"/>
    <s v="000000100000016952"/>
    <x v="4"/>
    <n v="100"/>
    <n v="2.5"/>
    <n v="9250"/>
    <n v="3500"/>
    <n v="921500"/>
    <n v="925000"/>
    <s v="LT 630 KY"/>
    <s v="NDIFOR NAPOLEON"/>
    <s v=""/>
    <s v="1095709"/>
    <x v="0"/>
    <x v="1"/>
    <x v="0"/>
    <x v="23"/>
    <x v="1"/>
    <x v="1"/>
  </r>
  <r>
    <x v="12"/>
    <x v="4"/>
    <x v="51"/>
    <s v="1380064952"/>
    <s v="9490045736"/>
    <s v="2380097485"/>
    <s v="8380158996"/>
    <s v="0001095709"/>
    <x v="28"/>
    <s v="000000100000015723"/>
    <x v="2"/>
    <n v="100"/>
    <n v="5"/>
    <n v="18300"/>
    <n v="7000"/>
    <n v="1823000"/>
    <n v="1830000"/>
    <s v="LT 630 KY"/>
    <s v="NDIFOR NAPOLEON"/>
    <s v=""/>
    <s v="1095709"/>
    <x v="0"/>
    <x v="0"/>
    <x v="0"/>
    <x v="23"/>
    <x v="1"/>
    <x v="1"/>
  </r>
  <r>
    <x v="12"/>
    <x v="4"/>
    <x v="51"/>
    <s v="1380064952"/>
    <s v="9490045736"/>
    <s v="2380097485"/>
    <s v="8380158996"/>
    <s v="0001095709"/>
    <x v="28"/>
    <s v="000000100000015724"/>
    <x v="1"/>
    <n v="150"/>
    <n v="7.5"/>
    <n v="19000"/>
    <n v="10500"/>
    <n v="2839500"/>
    <n v="2850000"/>
    <s v="LT 630 KY"/>
    <s v="NDIFOR NAPOLEON"/>
    <s v=""/>
    <s v="1095709"/>
    <x v="0"/>
    <x v="0"/>
    <x v="0"/>
    <x v="23"/>
    <x v="1"/>
    <x v="1"/>
  </r>
  <r>
    <x v="13"/>
    <x v="5"/>
    <x v="51"/>
    <s v="1380064997"/>
    <s v="9490045742"/>
    <s v="2380097539"/>
    <s v="8380158997"/>
    <s v="0001064215"/>
    <x v="13"/>
    <s v="000000100000015723"/>
    <x v="2"/>
    <n v="620"/>
    <n v="31"/>
    <n v="18000"/>
    <n v="43400"/>
    <n v="11116600"/>
    <n v="11160000"/>
    <s v="LTTR 173 AV"/>
    <s v="SOUNGUI ABAKAR"/>
    <s v=""/>
    <s v=""/>
    <x v="0"/>
    <x v="0"/>
    <x v="0"/>
    <x v="23"/>
    <x v="1"/>
    <x v="1"/>
  </r>
  <r>
    <x v="10"/>
    <x v="3"/>
    <x v="51"/>
    <s v="1380064996"/>
    <s v="9490045757"/>
    <s v="2380097538"/>
    <s v="8380159001"/>
    <s v="0001048039"/>
    <x v="33"/>
    <s v="000000100000015737"/>
    <x v="0"/>
    <n v="450"/>
    <n v="18"/>
    <n v="1800"/>
    <n v="15882"/>
    <n v="794118"/>
    <n v="810000"/>
    <s v="NW 300 BD"/>
    <s v="FOZING LUC BEAUTEMPS"/>
    <s v=""/>
    <s v="1400000690"/>
    <x v="0"/>
    <x v="0"/>
    <x v="0"/>
    <x v="23"/>
    <x v="1"/>
    <x v="1"/>
  </r>
  <r>
    <x v="9"/>
    <x v="2"/>
    <x v="51"/>
    <s v="1380064821"/>
    <s v="9490045737"/>
    <s v="2380097287"/>
    <s v="8380159009"/>
    <s v="0001062481"/>
    <x v="6"/>
    <s v="000000100000015737"/>
    <x v="0"/>
    <n v="125"/>
    <n v="5"/>
    <n v="1800"/>
    <n v="4412"/>
    <n v="220588"/>
    <n v="225000"/>
    <s v="LT 617 JI"/>
    <s v="SONWA ROSTANT"/>
    <s v=""/>
    <s v="1400000253"/>
    <x v="0"/>
    <x v="0"/>
    <x v="0"/>
    <x v="23"/>
    <x v="1"/>
    <x v="1"/>
  </r>
  <r>
    <x v="9"/>
    <x v="2"/>
    <x v="51"/>
    <s v="1380064943"/>
    <s v="9490045761"/>
    <s v="2380097468"/>
    <s v="8380159011"/>
    <s v="0001062481"/>
    <x v="6"/>
    <s v="000000100000015737"/>
    <x v="0"/>
    <n v="200"/>
    <n v="8"/>
    <n v="1800"/>
    <n v="7059"/>
    <n v="352941"/>
    <n v="360000"/>
    <s v="LT 945 JL"/>
    <s v="FOPA BERNARD DJEUTA"/>
    <s v=""/>
    <s v="1400000630"/>
    <x v="0"/>
    <x v="0"/>
    <x v="0"/>
    <x v="23"/>
    <x v="1"/>
    <x v="1"/>
  </r>
  <r>
    <x v="9"/>
    <x v="2"/>
    <x v="51"/>
    <s v="1380064821"/>
    <s v="9490045759"/>
    <s v="2380097287"/>
    <s v="8380159012"/>
    <s v="0001062481"/>
    <x v="6"/>
    <s v="000000100000015737"/>
    <x v="0"/>
    <n v="25"/>
    <n v="1"/>
    <n v="1800"/>
    <n v="882"/>
    <n v="44118"/>
    <n v="45000"/>
    <s v="LT 945 JL"/>
    <s v="FOPA BERNARD DJEUTA"/>
    <s v=""/>
    <s v="1400000253"/>
    <x v="0"/>
    <x v="0"/>
    <x v="0"/>
    <x v="23"/>
    <x v="1"/>
    <x v="1"/>
  </r>
  <r>
    <x v="9"/>
    <x v="2"/>
    <x v="51"/>
    <s v="1380064995"/>
    <s v="9490045740"/>
    <s v="2380097537"/>
    <s v="8380159014"/>
    <s v="0001062481"/>
    <x v="6"/>
    <s v="000000100000015724"/>
    <x v="1"/>
    <n v="620"/>
    <n v="31"/>
    <n v="19000"/>
    <n v="43400"/>
    <n v="11736600"/>
    <n v="11780000"/>
    <s v="LTTR 292 AT"/>
    <s v="MOUHAMADOY HASSAN"/>
    <s v=""/>
    <s v=""/>
    <x v="0"/>
    <x v="0"/>
    <x v="0"/>
    <x v="23"/>
    <x v="1"/>
    <x v="1"/>
  </r>
  <r>
    <x v="10"/>
    <x v="3"/>
    <x v="51"/>
    <s v="1380064998"/>
    <s v="9490045741"/>
    <s v="2380097540"/>
    <s v="8380159018"/>
    <s v="0001037060"/>
    <x v="70"/>
    <s v="000000100000015723"/>
    <x v="2"/>
    <n v="600"/>
    <n v="30"/>
    <n v="18700"/>
    <n v="0"/>
    <n v="11220000"/>
    <n v="11220000"/>
    <s v="CETR 379 AD"/>
    <s v="MBOGNING TATANG RENE ARMEL"/>
    <s v=""/>
    <s v=""/>
    <x v="0"/>
    <x v="0"/>
    <x v="0"/>
    <x v="23"/>
    <x v="1"/>
    <x v="1"/>
  </r>
  <r>
    <x v="13"/>
    <x v="5"/>
    <x v="51"/>
    <s v="1380065008"/>
    <s v="7004700903"/>
    <s v="2380097563"/>
    <s v="8380159047"/>
    <s v="0001064215"/>
    <x v="13"/>
    <s v="000000100000015721"/>
    <x v="3"/>
    <n v="-250"/>
    <n v="-12.5"/>
    <n v="-18000"/>
    <n v="-17500"/>
    <n v="-4482500"/>
    <n v="-4500000"/>
    <s v="ADTR 777 AB"/>
    <s v="NANA HAMADJODA"/>
    <s v=""/>
    <s v=""/>
    <x v="0"/>
    <x v="1"/>
    <x v="0"/>
    <x v="23"/>
    <x v="1"/>
    <x v="1"/>
  </r>
  <r>
    <x v="13"/>
    <x v="5"/>
    <x v="51"/>
    <s v="1380065008"/>
    <s v="7004700903"/>
    <s v="2380097563"/>
    <s v="8380159047"/>
    <s v="0001064215"/>
    <x v="13"/>
    <s v="000000100000016952"/>
    <x v="4"/>
    <n v="-240"/>
    <n v="-6"/>
    <n v="-9000"/>
    <n v="-8400"/>
    <n v="-2151600"/>
    <n v="-2160000"/>
    <s v="ADTR 777 AB"/>
    <s v="NANA HAMADJODA"/>
    <s v=""/>
    <s v=""/>
    <x v="0"/>
    <x v="1"/>
    <x v="0"/>
    <x v="23"/>
    <x v="1"/>
    <x v="1"/>
  </r>
  <r>
    <x v="13"/>
    <x v="5"/>
    <x v="51"/>
    <s v="1380065008"/>
    <s v="7004700903"/>
    <s v="2380097563"/>
    <s v="8380159047"/>
    <s v="0001064215"/>
    <x v="13"/>
    <s v="000000100000016408"/>
    <x v="5"/>
    <n v="-1000"/>
    <n v="-5"/>
    <n v="-1850"/>
    <n v="-7000"/>
    <n v="-1843000"/>
    <n v="-1850000"/>
    <s v="ADTR 777 AB"/>
    <s v="NANA HAMADJODA"/>
    <s v=""/>
    <s v=""/>
    <x v="0"/>
    <x v="1"/>
    <x v="0"/>
    <x v="23"/>
    <x v="1"/>
    <x v="1"/>
  </r>
  <r>
    <x v="13"/>
    <x v="5"/>
    <x v="51"/>
    <s v="1380065008"/>
    <s v="7004700904"/>
    <s v="2380097563"/>
    <s v="8380159047"/>
    <s v="0001064215"/>
    <x v="13"/>
    <s v="000000100000015721"/>
    <x v="3"/>
    <n v="-250"/>
    <n v="-12.5"/>
    <n v="-18000"/>
    <n v="-17500"/>
    <n v="-4482500"/>
    <n v="-4500000"/>
    <s v="ADTR 777 AB"/>
    <s v="NANA HAMADJODA"/>
    <s v=""/>
    <s v=""/>
    <x v="0"/>
    <x v="1"/>
    <x v="0"/>
    <x v="23"/>
    <x v="1"/>
    <x v="1"/>
  </r>
  <r>
    <x v="13"/>
    <x v="5"/>
    <x v="51"/>
    <s v="1380065008"/>
    <s v="7004700904"/>
    <s v="2380097563"/>
    <s v="8380159047"/>
    <s v="0001064215"/>
    <x v="13"/>
    <s v="000000100000016952"/>
    <x v="4"/>
    <n v="-240"/>
    <n v="-6"/>
    <n v="-9000"/>
    <n v="-8400"/>
    <n v="-2151600"/>
    <n v="-2160000"/>
    <s v="ADTR 777 AB"/>
    <s v="NANA HAMADJODA"/>
    <s v=""/>
    <s v=""/>
    <x v="0"/>
    <x v="1"/>
    <x v="0"/>
    <x v="23"/>
    <x v="1"/>
    <x v="1"/>
  </r>
  <r>
    <x v="13"/>
    <x v="5"/>
    <x v="51"/>
    <s v="1380065008"/>
    <s v="7004700904"/>
    <s v="2380097563"/>
    <s v="8380159047"/>
    <s v="0001064215"/>
    <x v="13"/>
    <s v="000000100000016408"/>
    <x v="5"/>
    <n v="-1000"/>
    <n v="-5"/>
    <n v="-1850"/>
    <n v="-7000"/>
    <n v="-1843000"/>
    <n v="-1850000"/>
    <s v="ADTR 777 AB"/>
    <s v="NANA HAMADJODA"/>
    <s v=""/>
    <s v=""/>
    <x v="0"/>
    <x v="1"/>
    <x v="0"/>
    <x v="23"/>
    <x v="1"/>
    <x v="1"/>
  </r>
  <r>
    <x v="13"/>
    <x v="5"/>
    <x v="51"/>
    <s v="1380065008"/>
    <s v="9490045754"/>
    <s v="2380097563"/>
    <s v="8380159047"/>
    <s v="0001064215"/>
    <x v="13"/>
    <s v="000000100000015721"/>
    <x v="3"/>
    <n v="250"/>
    <n v="12.5"/>
    <n v="18000"/>
    <n v="17500"/>
    <n v="4482500"/>
    <n v="4500000"/>
    <s v="ADTR 777 AB"/>
    <s v="NANA HAMADJODA"/>
    <s v=""/>
    <s v=""/>
    <x v="0"/>
    <x v="1"/>
    <x v="0"/>
    <x v="23"/>
    <x v="1"/>
    <x v="1"/>
  </r>
  <r>
    <x v="13"/>
    <x v="5"/>
    <x v="51"/>
    <s v="1380065008"/>
    <s v="9490045754"/>
    <s v="2380097563"/>
    <s v="8380159047"/>
    <s v="0001064215"/>
    <x v="13"/>
    <s v="000000100000016952"/>
    <x v="4"/>
    <n v="240"/>
    <n v="6"/>
    <n v="9000"/>
    <n v="8400"/>
    <n v="2151600"/>
    <n v="2160000"/>
    <s v="ADTR 777 AB"/>
    <s v="NANA HAMADJODA"/>
    <s v=""/>
    <s v=""/>
    <x v="0"/>
    <x v="1"/>
    <x v="0"/>
    <x v="23"/>
    <x v="1"/>
    <x v="1"/>
  </r>
  <r>
    <x v="13"/>
    <x v="5"/>
    <x v="51"/>
    <s v="1380065008"/>
    <s v="9490045754"/>
    <s v="2380097563"/>
    <s v="8380159047"/>
    <s v="0001064215"/>
    <x v="13"/>
    <s v="000000100000016408"/>
    <x v="5"/>
    <n v="1000"/>
    <n v="5"/>
    <n v="1850"/>
    <n v="7000"/>
    <n v="1843000"/>
    <n v="1850000"/>
    <s v="ADTR 777 AB"/>
    <s v="NANA HAMADJODA"/>
    <s v=""/>
    <s v=""/>
    <x v="0"/>
    <x v="1"/>
    <x v="0"/>
    <x v="23"/>
    <x v="1"/>
    <x v="1"/>
  </r>
  <r>
    <x v="13"/>
    <x v="5"/>
    <x v="51"/>
    <s v="1380065008"/>
    <s v="9490045762"/>
    <s v="2380097563"/>
    <s v="8380159047"/>
    <s v="0001064215"/>
    <x v="13"/>
    <s v="000000100000015721"/>
    <x v="3"/>
    <n v="250"/>
    <n v="12.5"/>
    <n v="18000"/>
    <n v="17500"/>
    <n v="4482500"/>
    <n v="4500000"/>
    <s v="ADTR 777 AB"/>
    <s v="NANA HAMADJODA"/>
    <s v=""/>
    <s v=""/>
    <x v="0"/>
    <x v="1"/>
    <x v="0"/>
    <x v="23"/>
    <x v="1"/>
    <x v="1"/>
  </r>
  <r>
    <x v="13"/>
    <x v="5"/>
    <x v="51"/>
    <s v="1380065008"/>
    <s v="9490045762"/>
    <s v="2380097563"/>
    <s v="8380159047"/>
    <s v="0001064215"/>
    <x v="13"/>
    <s v="000000100000016952"/>
    <x v="4"/>
    <n v="240"/>
    <n v="6"/>
    <n v="9000"/>
    <n v="8400"/>
    <n v="2151600"/>
    <n v="2160000"/>
    <s v="ADTR 777 AB"/>
    <s v="NANA HAMADJODA"/>
    <s v=""/>
    <s v=""/>
    <x v="0"/>
    <x v="1"/>
    <x v="0"/>
    <x v="23"/>
    <x v="1"/>
    <x v="1"/>
  </r>
  <r>
    <x v="13"/>
    <x v="5"/>
    <x v="51"/>
    <s v="1380065008"/>
    <s v="9490045762"/>
    <s v="2380097563"/>
    <s v="8380159047"/>
    <s v="0001064215"/>
    <x v="13"/>
    <s v="000000100000016408"/>
    <x v="5"/>
    <n v="1000"/>
    <n v="5"/>
    <n v="1850"/>
    <n v="7000"/>
    <n v="1843000"/>
    <n v="1850000"/>
    <s v="ADTR 777 AB"/>
    <s v="NANA HAMADJODA"/>
    <s v=""/>
    <s v=""/>
    <x v="0"/>
    <x v="1"/>
    <x v="0"/>
    <x v="23"/>
    <x v="1"/>
    <x v="1"/>
  </r>
  <r>
    <x v="13"/>
    <x v="5"/>
    <x v="51"/>
    <s v="1380065008"/>
    <s v="9490045763"/>
    <s v="2380097563"/>
    <s v="8380159047"/>
    <s v="0001064215"/>
    <x v="13"/>
    <s v="000000100000015721"/>
    <x v="3"/>
    <n v="250"/>
    <n v="12.5"/>
    <n v="18000"/>
    <n v="17500"/>
    <n v="4482500"/>
    <n v="4500000"/>
    <s v="ADTR 777 AB"/>
    <s v="NANA HAMADJODA"/>
    <s v=""/>
    <s v=""/>
    <x v="0"/>
    <x v="1"/>
    <x v="0"/>
    <x v="23"/>
    <x v="1"/>
    <x v="1"/>
  </r>
  <r>
    <x v="13"/>
    <x v="5"/>
    <x v="51"/>
    <s v="1380065008"/>
    <s v="9490045763"/>
    <s v="2380097563"/>
    <s v="8380159047"/>
    <s v="0001064215"/>
    <x v="13"/>
    <s v="000000100000016952"/>
    <x v="4"/>
    <n v="240"/>
    <n v="6"/>
    <n v="9000"/>
    <n v="8400"/>
    <n v="2151600"/>
    <n v="2160000"/>
    <s v="ADTR 777 AB"/>
    <s v="NANA HAMADJODA"/>
    <s v=""/>
    <s v=""/>
    <x v="0"/>
    <x v="1"/>
    <x v="0"/>
    <x v="23"/>
    <x v="1"/>
    <x v="1"/>
  </r>
  <r>
    <x v="13"/>
    <x v="5"/>
    <x v="51"/>
    <s v="1380065008"/>
    <s v="9490045763"/>
    <s v="2380097563"/>
    <s v="8380159047"/>
    <s v="0001064215"/>
    <x v="13"/>
    <s v="000000100000016408"/>
    <x v="5"/>
    <n v="2500"/>
    <n v="12.5"/>
    <n v="1850"/>
    <n v="17500"/>
    <n v="4607500"/>
    <n v="4625000"/>
    <s v="ADTR 777 AB"/>
    <s v="NANA HAMADJODA"/>
    <s v=""/>
    <s v=""/>
    <x v="0"/>
    <x v="1"/>
    <x v="0"/>
    <x v="23"/>
    <x v="1"/>
    <x v="1"/>
  </r>
  <r>
    <x v="13"/>
    <x v="5"/>
    <x v="51"/>
    <s v="1380065006"/>
    <s v="9490045743"/>
    <s v="2380097561"/>
    <s v="8380159051"/>
    <s v="0001026481"/>
    <x v="15"/>
    <s v="000000100000015723"/>
    <x v="2"/>
    <n v="600"/>
    <n v="30"/>
    <n v="17750"/>
    <n v="42000"/>
    <n v="10608000"/>
    <n v="10650000"/>
    <s v="LTTR 051 AP"/>
    <s v="ABOUBAKAR SIDDIKI"/>
    <s v=""/>
    <s v=""/>
    <x v="0"/>
    <x v="0"/>
    <x v="0"/>
    <x v="23"/>
    <x v="1"/>
    <x v="1"/>
  </r>
  <r>
    <x v="14"/>
    <x v="0"/>
    <x v="51"/>
    <s v="1380064938"/>
    <s v="9490045745"/>
    <s v="2380097462"/>
    <s v="8380159060"/>
    <s v="0001026474"/>
    <x v="0"/>
    <s v="000000100000015723"/>
    <x v="2"/>
    <n v="100"/>
    <n v="5"/>
    <n v="18300"/>
    <n v="7000"/>
    <n v="1823000"/>
    <n v="1830000"/>
    <s v="LT 197 HV"/>
    <s v="FAI HADISON MBULI"/>
    <s v=""/>
    <s v=""/>
    <x v="0"/>
    <x v="0"/>
    <x v="0"/>
    <x v="23"/>
    <x v="1"/>
    <x v="1"/>
  </r>
  <r>
    <x v="9"/>
    <x v="2"/>
    <x v="51"/>
    <s v="1380064885"/>
    <s v="9490045744"/>
    <s v="2380097370"/>
    <s v="8380159067"/>
    <s v="0001098629"/>
    <x v="54"/>
    <s v="000000100000015737"/>
    <x v="0"/>
    <n v="575"/>
    <n v="23"/>
    <n v="1800"/>
    <n v="20294"/>
    <n v="1014706"/>
    <n v="1035000"/>
    <s v="LT 223 KU"/>
    <s v="FOPA DJEUTA BERNARD"/>
    <s v=""/>
    <s v="1400000545"/>
    <x v="0"/>
    <x v="0"/>
    <x v="0"/>
    <x v="23"/>
    <x v="1"/>
    <x v="1"/>
  </r>
  <r>
    <x v="9"/>
    <x v="2"/>
    <x v="51"/>
    <s v="1380064885"/>
    <s v="9490045760"/>
    <s v="2380097370"/>
    <s v="8380159068"/>
    <s v="0001098629"/>
    <x v="54"/>
    <s v="000000100000015737"/>
    <x v="0"/>
    <n v="375"/>
    <n v="15"/>
    <n v="1800"/>
    <n v="13235"/>
    <n v="661765"/>
    <n v="675000"/>
    <s v="LT 945 JL"/>
    <s v="FOPA BERNARD DJEUTA"/>
    <s v=""/>
    <s v="1400000545"/>
    <x v="0"/>
    <x v="0"/>
    <x v="0"/>
    <x v="23"/>
    <x v="1"/>
    <x v="1"/>
  </r>
  <r>
    <x v="10"/>
    <x v="3"/>
    <x v="51"/>
    <s v="1380064992"/>
    <s v="9490045750"/>
    <s v="2380097534"/>
    <s v="8380159069"/>
    <s v="0001062483"/>
    <x v="7"/>
    <s v="000000100000015723"/>
    <x v="2"/>
    <n v="600"/>
    <n v="30"/>
    <n v="18500"/>
    <n v="42000"/>
    <n v="11058000"/>
    <n v="11100000"/>
    <s v="LTTR 077 AQ"/>
    <s v="NIETCHO FIRMIN"/>
    <s v=""/>
    <s v="SALES TO CENTRALE"/>
    <x v="0"/>
    <x v="0"/>
    <x v="0"/>
    <x v="23"/>
    <x v="1"/>
    <x v="1"/>
  </r>
  <r>
    <x v="10"/>
    <x v="3"/>
    <x v="51"/>
    <s v="1380065011"/>
    <s v="9490045751"/>
    <s v="2380097566"/>
    <s v="8380159070"/>
    <s v="0001033708"/>
    <x v="29"/>
    <s v="000000100000015723"/>
    <x v="2"/>
    <n v="300"/>
    <n v="15"/>
    <n v="18700"/>
    <n v="21000"/>
    <n v="5589000"/>
    <n v="5610000"/>
    <s v="LTTR 162 AL"/>
    <s v="SOBZE CHIEUGUI NARCISSE"/>
    <s v=""/>
    <s v="SALES TO TCHOFFO"/>
    <x v="0"/>
    <x v="0"/>
    <x v="0"/>
    <x v="23"/>
    <x v="1"/>
    <x v="1"/>
  </r>
  <r>
    <x v="10"/>
    <x v="3"/>
    <x v="51"/>
    <s v="1380065011"/>
    <s v="9490045751"/>
    <s v="2380097566"/>
    <s v="8380159070"/>
    <s v="0001033708"/>
    <x v="29"/>
    <s v="000000100000015721"/>
    <x v="3"/>
    <n v="100"/>
    <n v="5"/>
    <n v="18700"/>
    <n v="7000"/>
    <n v="1863000"/>
    <n v="1870000"/>
    <s v="LTTR 162 AL"/>
    <s v="SOBZE CHIEUGUI NARCISSE"/>
    <s v=""/>
    <s v="SALES TO TCHOFFO"/>
    <x v="0"/>
    <x v="1"/>
    <x v="0"/>
    <x v="23"/>
    <x v="1"/>
    <x v="1"/>
  </r>
  <r>
    <x v="10"/>
    <x v="3"/>
    <x v="51"/>
    <s v="1380065011"/>
    <s v="9490045751"/>
    <s v="2380097566"/>
    <s v="8380159070"/>
    <s v="0001033708"/>
    <x v="29"/>
    <s v="000000100000016952"/>
    <x v="4"/>
    <n v="200"/>
    <n v="5"/>
    <n v="9350"/>
    <n v="7000"/>
    <n v="1863000"/>
    <n v="1870000"/>
    <s v="LTTR 162 AL"/>
    <s v="SOBZE CHIEUGUI NARCISSE"/>
    <s v=""/>
    <s v="SALES TO TCHOFFO"/>
    <x v="0"/>
    <x v="1"/>
    <x v="0"/>
    <x v="23"/>
    <x v="1"/>
    <x v="1"/>
  </r>
  <r>
    <x v="10"/>
    <x v="3"/>
    <x v="51"/>
    <s v="1380065011"/>
    <s v="9490045751"/>
    <s v="2380097566"/>
    <s v="8380159070"/>
    <s v="0001033708"/>
    <x v="29"/>
    <s v="000000100000016408"/>
    <x v="5"/>
    <n v="1000"/>
    <n v="5"/>
    <n v="1870"/>
    <n v="7000"/>
    <n v="1863000"/>
    <n v="1870000"/>
    <s v="LTTR 162 AL"/>
    <s v="SOBZE CHIEUGUI NARCISSE"/>
    <s v=""/>
    <s v="SALES TO TCHOFFO"/>
    <x v="0"/>
    <x v="1"/>
    <x v="0"/>
    <x v="23"/>
    <x v="1"/>
    <x v="1"/>
  </r>
  <r>
    <x v="10"/>
    <x v="3"/>
    <x v="51"/>
    <s v="1380065014"/>
    <s v="9490045749"/>
    <s v="2380097569"/>
    <s v="8380159071"/>
    <s v="0001026465"/>
    <x v="39"/>
    <s v="000000100000015723"/>
    <x v="2"/>
    <n v="600"/>
    <n v="30"/>
    <n v="18700"/>
    <n v="42000"/>
    <n v="11178000"/>
    <n v="11220000"/>
    <s v="LTTR 597 AN"/>
    <s v="EKEN TCHOUMSSI VINCENT"/>
    <s v=""/>
    <s v=""/>
    <x v="0"/>
    <x v="0"/>
    <x v="0"/>
    <x v="23"/>
    <x v="1"/>
    <x v="1"/>
  </r>
  <r>
    <x v="11"/>
    <x v="1"/>
    <x v="51"/>
    <s v="1380065015"/>
    <s v="9490045755"/>
    <s v="2380097570"/>
    <s v="8380159072"/>
    <s v="0001075994"/>
    <x v="1"/>
    <s v="000000100000015723"/>
    <x v="2"/>
    <n v="150"/>
    <n v="7.5"/>
    <n v="18300"/>
    <n v="10500"/>
    <n v="2734500"/>
    <n v="2745000"/>
    <s v="LT 495 LH"/>
    <s v="TCHETCHOUA JEAN JULES"/>
    <s v=""/>
    <s v=""/>
    <x v="0"/>
    <x v="0"/>
    <x v="0"/>
    <x v="23"/>
    <x v="1"/>
    <x v="1"/>
  </r>
  <r>
    <x v="14"/>
    <x v="0"/>
    <x v="51"/>
    <s v="1380065013"/>
    <s v="9490045748"/>
    <s v="2380097568"/>
    <s v="8380159073"/>
    <s v="0001026455"/>
    <x v="34"/>
    <s v="000000100000015723"/>
    <x v="2"/>
    <n v="580"/>
    <n v="29"/>
    <n v="18300"/>
    <n v="40600"/>
    <n v="10573400"/>
    <n v="10614000"/>
    <s v="LTTR 399 AM"/>
    <s v="CHEDJOU TAKOUKAM OLIVIER"/>
    <s v=""/>
    <s v=""/>
    <x v="0"/>
    <x v="0"/>
    <x v="0"/>
    <x v="23"/>
    <x v="1"/>
    <x v="1"/>
  </r>
  <r>
    <x v="9"/>
    <x v="2"/>
    <x v="51"/>
    <s v="1380064995"/>
    <s v="9490045752"/>
    <s v="2380097537"/>
    <s v="8380159079"/>
    <s v="0001062481"/>
    <x v="6"/>
    <s v="000000100000015723"/>
    <x v="2"/>
    <n v="660"/>
    <n v="33"/>
    <n v="18500"/>
    <n v="46200"/>
    <n v="12163800"/>
    <n v="12210000"/>
    <s v="LTTR 114 AV"/>
    <s v="MUHAMMADOU BASHAR"/>
    <s v=""/>
    <s v=""/>
    <x v="0"/>
    <x v="0"/>
    <x v="0"/>
    <x v="23"/>
    <x v="1"/>
    <x v="1"/>
  </r>
  <r>
    <x v="12"/>
    <x v="4"/>
    <x v="51"/>
    <s v="1380065009"/>
    <s v="9490045756"/>
    <s v="2380097564"/>
    <s v="8380159083"/>
    <s v="0001037061"/>
    <x v="5"/>
    <s v="000000100000015721"/>
    <x v="3"/>
    <n v="80"/>
    <n v="4"/>
    <n v="18500"/>
    <n v="0"/>
    <n v="1480000"/>
    <n v="1480000"/>
    <s v="LT 899 JC"/>
    <s v="KEMBOUO SEVERIN"/>
    <s v=""/>
    <s v=""/>
    <x v="0"/>
    <x v="1"/>
    <x v="0"/>
    <x v="23"/>
    <x v="1"/>
    <x v="1"/>
  </r>
  <r>
    <x v="12"/>
    <x v="4"/>
    <x v="51"/>
    <s v="1380065009"/>
    <s v="9490045756"/>
    <s v="2380097564"/>
    <s v="8380159083"/>
    <s v="0001037061"/>
    <x v="5"/>
    <s v="000000100000016952"/>
    <x v="4"/>
    <n v="100"/>
    <n v="2.5"/>
    <n v="9250"/>
    <n v="0"/>
    <n v="925000"/>
    <n v="925000"/>
    <s v="LT 899 JC"/>
    <s v="KEMBOUO SEVERIN"/>
    <s v=""/>
    <s v=""/>
    <x v="0"/>
    <x v="1"/>
    <x v="0"/>
    <x v="23"/>
    <x v="1"/>
    <x v="1"/>
  </r>
  <r>
    <x v="12"/>
    <x v="4"/>
    <x v="51"/>
    <s v="1380065009"/>
    <s v="9490045756"/>
    <s v="2380097564"/>
    <s v="8380159083"/>
    <s v="0001037061"/>
    <x v="5"/>
    <s v="000000100000016408"/>
    <x v="5"/>
    <n v="300"/>
    <n v="1.5"/>
    <n v="1900"/>
    <n v="0"/>
    <n v="570000"/>
    <n v="570000"/>
    <s v="LT 899 JC"/>
    <s v="KEMBOUO SEVERIN"/>
    <s v=""/>
    <s v=""/>
    <x v="0"/>
    <x v="1"/>
    <x v="0"/>
    <x v="23"/>
    <x v="1"/>
    <x v="1"/>
  </r>
  <r>
    <x v="14"/>
    <x v="0"/>
    <x v="51"/>
    <s v="1380065021"/>
    <s v="9490045758"/>
    <s v="2380097588"/>
    <s v="8380159086"/>
    <s v="0001095733"/>
    <x v="23"/>
    <s v="000000100000015723"/>
    <x v="2"/>
    <n v="414"/>
    <n v="20.7"/>
    <n v="18300"/>
    <n v="28980"/>
    <n v="7547220"/>
    <n v="7576200"/>
    <s v="LT 701 KM"/>
    <s v="NGNEMTCHUENG DJOMKAM SAMUEL"/>
    <s v=""/>
    <s v="1095733"/>
    <x v="0"/>
    <x v="0"/>
    <x v="0"/>
    <x v="23"/>
    <x v="1"/>
    <x v="1"/>
  </r>
  <r>
    <x v="11"/>
    <x v="1"/>
    <x v="52"/>
    <s v="1380064873"/>
    <s v="9490045766"/>
    <s v="2380097358"/>
    <s v="8380158735"/>
    <s v="0001041827"/>
    <x v="46"/>
    <s v="000000100000015737"/>
    <x v="0"/>
    <n v="300"/>
    <n v="12"/>
    <n v="1800"/>
    <n v="10588"/>
    <n v="529412"/>
    <n v="540000"/>
    <s v="OU 091 AY"/>
    <s v="SOB MONDELI"/>
    <s v=""/>
    <s v="1400000554"/>
    <x v="0"/>
    <x v="0"/>
    <x v="0"/>
    <x v="24"/>
    <x v="1"/>
    <x v="1"/>
  </r>
  <r>
    <x v="10"/>
    <x v="3"/>
    <x v="52"/>
    <s v="1380064917"/>
    <s v="9490045772"/>
    <s v="2380097422"/>
    <s v="8380158860"/>
    <s v="0001062483"/>
    <x v="7"/>
    <s v="000000100000015737"/>
    <x v="0"/>
    <n v="375"/>
    <n v="15"/>
    <n v="1800"/>
    <n v="13235"/>
    <n v="661765"/>
    <n v="675000"/>
    <s v="NW 140 BF"/>
    <s v="LEUMENI KAMDE PAUL"/>
    <s v=""/>
    <s v="1400011211-REG. TAGUEMFO"/>
    <x v="0"/>
    <x v="0"/>
    <x v="0"/>
    <x v="24"/>
    <x v="1"/>
    <x v="1"/>
  </r>
  <r>
    <x v="9"/>
    <x v="2"/>
    <x v="52"/>
    <s v="1380064738"/>
    <s v="9490045765"/>
    <s v="2380097165"/>
    <s v="8380158994"/>
    <s v="0001062482"/>
    <x v="14"/>
    <s v="000000100000015737"/>
    <x v="0"/>
    <n v="575"/>
    <n v="23"/>
    <n v="1800"/>
    <n v="20294"/>
    <n v="1014706"/>
    <n v="1035000"/>
    <s v="NW 514 AC"/>
    <s v="GOUALEM ARNAUD"/>
    <s v=""/>
    <s v="1400000327"/>
    <x v="0"/>
    <x v="0"/>
    <x v="0"/>
    <x v="24"/>
    <x v="1"/>
    <x v="1"/>
  </r>
  <r>
    <x v="9"/>
    <x v="2"/>
    <x v="52"/>
    <s v="1380064885"/>
    <s v="9490045776"/>
    <s v="2380097370"/>
    <s v="8380159066"/>
    <s v="0001098629"/>
    <x v="54"/>
    <s v="000000100000015737"/>
    <x v="0"/>
    <n v="550"/>
    <n v="22"/>
    <n v="1800"/>
    <n v="19412"/>
    <n v="970588"/>
    <n v="990000"/>
    <s v="LT 033 IV"/>
    <s v="DELE ALAIN"/>
    <s v=""/>
    <s v="1400000545"/>
    <x v="0"/>
    <x v="0"/>
    <x v="0"/>
    <x v="24"/>
    <x v="1"/>
    <x v="1"/>
  </r>
  <r>
    <x v="13"/>
    <x v="5"/>
    <x v="52"/>
    <s v="1380065008"/>
    <s v="9490045784"/>
    <s v="2380097563"/>
    <s v="8380159074"/>
    <s v="0001064215"/>
    <x v="13"/>
    <s v="000000100000015721"/>
    <x v="3"/>
    <n v="300"/>
    <n v="15"/>
    <n v="18000"/>
    <n v="21000"/>
    <n v="5379000"/>
    <n v="5400000"/>
    <s v="LTTR 624 AS"/>
    <s v="MR ABDOUL RAZAK"/>
    <s v=""/>
    <s v=""/>
    <x v="0"/>
    <x v="1"/>
    <x v="0"/>
    <x v="24"/>
    <x v="1"/>
    <x v="1"/>
  </r>
  <r>
    <x v="13"/>
    <x v="5"/>
    <x v="52"/>
    <s v="1380065008"/>
    <s v="9490045784"/>
    <s v="2380097563"/>
    <s v="8380159074"/>
    <s v="0001064215"/>
    <x v="13"/>
    <s v="000000100000016952"/>
    <x v="4"/>
    <n v="600"/>
    <n v="15"/>
    <n v="9000"/>
    <n v="21000"/>
    <n v="5379000"/>
    <n v="5400000"/>
    <s v="LTTR 624 AS"/>
    <s v="MR ABDOUL RAZAK"/>
    <s v=""/>
    <s v=""/>
    <x v="0"/>
    <x v="1"/>
    <x v="0"/>
    <x v="24"/>
    <x v="1"/>
    <x v="1"/>
  </r>
  <r>
    <x v="13"/>
    <x v="5"/>
    <x v="52"/>
    <s v="1380065008"/>
    <s v="9490045784"/>
    <s v="2380097563"/>
    <s v="8380159074"/>
    <s v="0001064215"/>
    <x v="13"/>
    <s v="000000100000016408"/>
    <x v="5"/>
    <n v="400"/>
    <n v="2"/>
    <n v="1850"/>
    <n v="2800"/>
    <n v="737200"/>
    <n v="740000"/>
    <s v="LTTR 624 AS"/>
    <s v="MR ABDOUL RAZAK"/>
    <s v=""/>
    <s v=""/>
    <x v="0"/>
    <x v="1"/>
    <x v="0"/>
    <x v="24"/>
    <x v="1"/>
    <x v="1"/>
  </r>
  <r>
    <x v="9"/>
    <x v="2"/>
    <x v="52"/>
    <s v="1380064856"/>
    <s v="9490045764"/>
    <s v="2380097336"/>
    <s v="8380159078"/>
    <s v="0001067392"/>
    <x v="2"/>
    <s v="000000100000015721"/>
    <x v="3"/>
    <n v="640"/>
    <n v="32"/>
    <n v="18000"/>
    <n v="44800"/>
    <n v="11475200"/>
    <n v="11520000"/>
    <s v="CH 29 79 42"/>
    <s v="ABOUBAKAR ALIOU"/>
    <s v=""/>
    <s v="SALES TO HAMODA"/>
    <x v="0"/>
    <x v="1"/>
    <x v="0"/>
    <x v="24"/>
    <x v="1"/>
    <x v="1"/>
  </r>
  <r>
    <x v="9"/>
    <x v="2"/>
    <x v="52"/>
    <s v="1380065022"/>
    <s v="9490045771"/>
    <s v="2380097589"/>
    <s v="8380159096"/>
    <s v="0001062481"/>
    <x v="6"/>
    <s v="000000100000015723"/>
    <x v="2"/>
    <n v="620"/>
    <n v="31"/>
    <n v="18500"/>
    <n v="43400"/>
    <n v="11426600"/>
    <n v="11470000"/>
    <s v="LTTR 622 AS"/>
    <s v="MAMOUDOU MOUSSA"/>
    <s v=""/>
    <s v=""/>
    <x v="0"/>
    <x v="0"/>
    <x v="0"/>
    <x v="24"/>
    <x v="1"/>
    <x v="1"/>
  </r>
  <r>
    <x v="9"/>
    <x v="2"/>
    <x v="52"/>
    <s v="1380065022"/>
    <s v="9490045767"/>
    <s v="2380097589"/>
    <s v="8380159097"/>
    <s v="0001062481"/>
    <x v="6"/>
    <s v="000000100000015723"/>
    <x v="2"/>
    <n v="640"/>
    <n v="32"/>
    <n v="18500"/>
    <n v="44800"/>
    <n v="11795200"/>
    <n v="11840000"/>
    <s v="LTTR 882 AU"/>
    <s v="SALE UNARU"/>
    <s v=""/>
    <s v=""/>
    <x v="0"/>
    <x v="0"/>
    <x v="0"/>
    <x v="24"/>
    <x v="1"/>
    <x v="1"/>
  </r>
  <r>
    <x v="9"/>
    <x v="2"/>
    <x v="52"/>
    <s v="1380065022"/>
    <s v="9490045767"/>
    <s v="2380097589"/>
    <s v="8380159098"/>
    <s v="0001062481"/>
    <x v="6"/>
    <s v="000000100000015721"/>
    <x v="3"/>
    <n v="620"/>
    <n v="31"/>
    <n v="18000"/>
    <n v="43400"/>
    <n v="11116600"/>
    <n v="11160000"/>
    <s v="LTTR 398 AO"/>
    <s v="ABDOUL AZIZ ABOUBAKAR"/>
    <s v=""/>
    <s v=""/>
    <x v="0"/>
    <x v="1"/>
    <x v="0"/>
    <x v="24"/>
    <x v="1"/>
    <x v="1"/>
  </r>
  <r>
    <x v="9"/>
    <x v="2"/>
    <x v="52"/>
    <s v="1380065022"/>
    <s v="9490045768"/>
    <s v="2380097589"/>
    <s v="8380159099"/>
    <s v="0001062481"/>
    <x v="6"/>
    <s v="000000100000015721"/>
    <x v="3"/>
    <n v="620"/>
    <n v="31"/>
    <n v="18000"/>
    <n v="43400"/>
    <n v="11116600"/>
    <n v="11160000"/>
    <s v="LTTR 826 AR"/>
    <s v="MOHAMADOU MOCTAROU"/>
    <s v=""/>
    <s v=""/>
    <x v="0"/>
    <x v="1"/>
    <x v="0"/>
    <x v="24"/>
    <x v="1"/>
    <x v="1"/>
  </r>
  <r>
    <x v="11"/>
    <x v="1"/>
    <x v="52"/>
    <s v="1380064591"/>
    <s v="9490045769"/>
    <s v="2380096925"/>
    <s v="8380159100"/>
    <s v="0001028221"/>
    <x v="45"/>
    <s v="000000100000015721"/>
    <x v="3"/>
    <n v="400"/>
    <n v="20"/>
    <n v="18500"/>
    <n v="28000"/>
    <n v="7372000"/>
    <n v="7400000"/>
    <s v="CE 347 IA"/>
    <s v="NGAGOP PHILIBERT"/>
    <s v=""/>
    <s v=""/>
    <x v="0"/>
    <x v="1"/>
    <x v="0"/>
    <x v="24"/>
    <x v="1"/>
    <x v="1"/>
  </r>
  <r>
    <x v="13"/>
    <x v="6"/>
    <x v="52"/>
    <s v="1380065026"/>
    <s v="9490045783"/>
    <s v="2380097595"/>
    <s v="8380159104"/>
    <s v="0001048185"/>
    <x v="24"/>
    <s v="000000100000016408"/>
    <x v="5"/>
    <n v="6400"/>
    <n v="32"/>
    <n v="1825"/>
    <n v="44800"/>
    <n v="11635200"/>
    <n v="11680000"/>
    <s v="LTTR 696 AS"/>
    <s v="TSAPI DJATIO ARNAUD"/>
    <s v=""/>
    <s v="1048185"/>
    <x v="0"/>
    <x v="1"/>
    <x v="0"/>
    <x v="24"/>
    <x v="1"/>
    <x v="1"/>
  </r>
  <r>
    <x v="11"/>
    <x v="1"/>
    <x v="52"/>
    <s v="1380065023"/>
    <s v="9490045775"/>
    <s v="2380097590"/>
    <s v="8380159111"/>
    <s v="0001056089"/>
    <x v="27"/>
    <s v="000000100000015737"/>
    <x v="0"/>
    <n v="225"/>
    <n v="9"/>
    <n v="1800"/>
    <n v="7941"/>
    <n v="397059"/>
    <n v="405000"/>
    <s v="OU 091 AY"/>
    <s v="SOB MONDELI"/>
    <s v=""/>
    <s v="1400000726"/>
    <x v="0"/>
    <x v="0"/>
    <x v="0"/>
    <x v="24"/>
    <x v="1"/>
    <x v="1"/>
  </r>
  <r>
    <x v="10"/>
    <x v="3"/>
    <x v="52"/>
    <s v="1380065024"/>
    <s v="9490045770"/>
    <s v="2380097591"/>
    <s v="8380159113"/>
    <s v="0001042434"/>
    <x v="65"/>
    <s v="000000100000015737"/>
    <x v="0"/>
    <n v="150"/>
    <n v="6"/>
    <n v="1800"/>
    <n v="5294"/>
    <n v="264706"/>
    <n v="270000"/>
    <s v="LT 339 AO"/>
    <s v="TIFFO NGOUO SIMON"/>
    <s v=""/>
    <s v="1400000702/701"/>
    <x v="0"/>
    <x v="0"/>
    <x v="0"/>
    <x v="24"/>
    <x v="1"/>
    <x v="1"/>
  </r>
  <r>
    <x v="11"/>
    <x v="1"/>
    <x v="52"/>
    <s v="1380065007"/>
    <s v="9490045774"/>
    <s v="2380097562"/>
    <s v="8380159117"/>
    <s v="0001062330"/>
    <x v="74"/>
    <s v="000000100000015724"/>
    <x v="1"/>
    <n v="100"/>
    <n v="5"/>
    <n v="19000"/>
    <n v="7000"/>
    <n v="1893000"/>
    <n v="1900000"/>
    <s v="LT 103 KN"/>
    <s v="TADONVOKENG MARTIN"/>
    <s v=""/>
    <s v=""/>
    <x v="0"/>
    <x v="0"/>
    <x v="0"/>
    <x v="24"/>
    <x v="1"/>
    <x v="1"/>
  </r>
  <r>
    <x v="11"/>
    <x v="1"/>
    <x v="52"/>
    <s v="1380065031"/>
    <s v="9490045773"/>
    <s v="2380097602"/>
    <s v="8380159120"/>
    <s v="0001085226"/>
    <x v="11"/>
    <s v="000000100000015723"/>
    <x v="2"/>
    <n v="200"/>
    <n v="10"/>
    <n v="18300"/>
    <n v="0"/>
    <n v="3660000"/>
    <n v="3660000"/>
    <s v="LT 103 KN"/>
    <s v="TADONVOKENG MARTIN"/>
    <s v=""/>
    <s v=""/>
    <x v="0"/>
    <x v="0"/>
    <x v="0"/>
    <x v="24"/>
    <x v="1"/>
    <x v="1"/>
  </r>
  <r>
    <x v="9"/>
    <x v="2"/>
    <x v="52"/>
    <s v="1380065039"/>
    <s v="9490045779"/>
    <s v="2380097619"/>
    <s v="8380159134"/>
    <s v="0001067392"/>
    <x v="2"/>
    <s v="000000100000015721"/>
    <x v="3"/>
    <n v="640"/>
    <n v="32"/>
    <n v="18000"/>
    <n v="44800"/>
    <n v="11475200"/>
    <n v="11520000"/>
    <s v="LTTR 704 AH"/>
    <s v="OUMAROU"/>
    <s v=""/>
    <s v="100000015721"/>
    <x v="0"/>
    <x v="1"/>
    <x v="0"/>
    <x v="24"/>
    <x v="1"/>
    <x v="1"/>
  </r>
  <r>
    <x v="9"/>
    <x v="2"/>
    <x v="52"/>
    <s v="1380065039"/>
    <s v="9490045780"/>
    <s v="2380097619"/>
    <s v="8380159135"/>
    <s v="0001067392"/>
    <x v="2"/>
    <s v="000000100000015721"/>
    <x v="3"/>
    <n v="620"/>
    <n v="31"/>
    <n v="18000"/>
    <n v="43400"/>
    <n v="11116600"/>
    <n v="11160000"/>
    <s v="CH 74 18 67"/>
    <s v="MOUHAMADOU AWALOU"/>
    <s v=""/>
    <s v="100000015721"/>
    <x v="0"/>
    <x v="1"/>
    <x v="0"/>
    <x v="24"/>
    <x v="1"/>
    <x v="1"/>
  </r>
  <r>
    <x v="10"/>
    <x v="3"/>
    <x v="52"/>
    <s v="1380065032"/>
    <s v="9490045777"/>
    <s v="2380097603"/>
    <s v="8380159136"/>
    <s v="0001062483"/>
    <x v="7"/>
    <s v="000000100000015723"/>
    <x v="2"/>
    <n v="200"/>
    <n v="10"/>
    <n v="18250"/>
    <n v="14000"/>
    <n v="3636000"/>
    <n v="3650000"/>
    <s v="LT 079 KN"/>
    <s v="TSAFACK PAUL"/>
    <s v=""/>
    <s v="SALES TO CENTRALE"/>
    <x v="0"/>
    <x v="0"/>
    <x v="0"/>
    <x v="24"/>
    <x v="1"/>
    <x v="1"/>
  </r>
  <r>
    <x v="12"/>
    <x v="4"/>
    <x v="52"/>
    <s v="1380065040"/>
    <s v="9490045778"/>
    <s v="2380097620"/>
    <s v="8380159143"/>
    <s v="0001095709"/>
    <x v="28"/>
    <s v="000000100000015723"/>
    <x v="2"/>
    <n v="350"/>
    <n v="17.5"/>
    <n v="18300"/>
    <n v="24500"/>
    <n v="6380500"/>
    <n v="6405000"/>
    <s v="LT 630 KY"/>
    <s v="MR NDIFOR NAPOLEON"/>
    <s v=""/>
    <s v="1095709"/>
    <x v="0"/>
    <x v="0"/>
    <x v="0"/>
    <x v="24"/>
    <x v="1"/>
    <x v="1"/>
  </r>
  <r>
    <x v="9"/>
    <x v="2"/>
    <x v="52"/>
    <s v="1380065022"/>
    <s v="9490045786"/>
    <s v="2380097589"/>
    <s v="8380159147"/>
    <s v="0001062481"/>
    <x v="6"/>
    <s v="000000100000015721"/>
    <x v="3"/>
    <n v="640"/>
    <n v="32"/>
    <n v="18000"/>
    <n v="44800"/>
    <n v="11475200"/>
    <n v="11520000"/>
    <s v="NWTR 348 AA"/>
    <s v="MR TAPEFO LEONARD"/>
    <s v=""/>
    <s v=""/>
    <x v="0"/>
    <x v="1"/>
    <x v="0"/>
    <x v="24"/>
    <x v="1"/>
    <x v="1"/>
  </r>
  <r>
    <x v="9"/>
    <x v="2"/>
    <x v="52"/>
    <s v="1380065022"/>
    <s v="9490045787"/>
    <s v="2380097589"/>
    <s v="8380159148"/>
    <s v="0001062481"/>
    <x v="6"/>
    <s v="000000100000015723"/>
    <x v="2"/>
    <n v="640"/>
    <n v="32"/>
    <n v="18500"/>
    <n v="44800"/>
    <n v="11795200"/>
    <n v="11840000"/>
    <s v="ADTR 776 AB"/>
    <s v="MR GADIMA SYLVESTRE"/>
    <s v=""/>
    <s v=""/>
    <x v="0"/>
    <x v="0"/>
    <x v="0"/>
    <x v="24"/>
    <x v="1"/>
    <x v="1"/>
  </r>
  <r>
    <x v="10"/>
    <x v="3"/>
    <x v="52"/>
    <s v="1380065041"/>
    <s v="9490045785"/>
    <s v="2380097621"/>
    <s v="8380159150"/>
    <s v="0001033645"/>
    <x v="56"/>
    <s v="000000100000015721"/>
    <x v="3"/>
    <n v="500"/>
    <n v="25"/>
    <n v="18700"/>
    <n v="35000"/>
    <n v="9315000"/>
    <n v="9350000"/>
    <s v="LTTR 079 AQ"/>
    <s v="MR LITIKA BANYE BEDES"/>
    <s v=""/>
    <s v=""/>
    <x v="0"/>
    <x v="1"/>
    <x v="0"/>
    <x v="24"/>
    <x v="1"/>
    <x v="1"/>
  </r>
  <r>
    <x v="10"/>
    <x v="3"/>
    <x v="52"/>
    <s v="1380065041"/>
    <s v="9490045785"/>
    <s v="2380097621"/>
    <s v="8380159150"/>
    <s v="0001033645"/>
    <x v="56"/>
    <s v="000000100000016952"/>
    <x v="4"/>
    <n v="200"/>
    <n v="5"/>
    <n v="9350"/>
    <n v="7000"/>
    <n v="1863000"/>
    <n v="1870000"/>
    <s v="LTTR 079 AQ"/>
    <s v="MR LITIKA BANYE BEDES"/>
    <s v=""/>
    <s v=""/>
    <x v="0"/>
    <x v="1"/>
    <x v="0"/>
    <x v="24"/>
    <x v="1"/>
    <x v="1"/>
  </r>
  <r>
    <x v="14"/>
    <x v="0"/>
    <x v="52"/>
    <s v="1380064928"/>
    <s v="9490045788"/>
    <s v="2380097442"/>
    <s v="8380159151"/>
    <s v="0001026501"/>
    <x v="10"/>
    <s v="000000100000015723"/>
    <x v="2"/>
    <n v="500"/>
    <n v="25"/>
    <n v="18200"/>
    <n v="35000"/>
    <n v="9065000"/>
    <n v="9100000"/>
    <s v="CH 00 83 38"/>
    <s v="MR TENENG STANDLY LONGFI"/>
    <s v=""/>
    <s v=""/>
    <x v="0"/>
    <x v="0"/>
    <x v="0"/>
    <x v="24"/>
    <x v="1"/>
    <x v="1"/>
  </r>
  <r>
    <x v="11"/>
    <x v="1"/>
    <x v="52"/>
    <s v="1380065036"/>
    <s v="9490045782"/>
    <s v="2380097616"/>
    <s v="8380159152"/>
    <s v="0001047470"/>
    <x v="8"/>
    <s v="000000100000015724"/>
    <x v="1"/>
    <n v="50"/>
    <n v="2.5"/>
    <n v="18300"/>
    <n v="3500"/>
    <n v="911500"/>
    <n v="915000"/>
    <s v="LT 079 KN"/>
    <s v="MR TSAFACK PAUL"/>
    <s v=""/>
    <s v=""/>
    <x v="0"/>
    <x v="0"/>
    <x v="0"/>
    <x v="24"/>
    <x v="1"/>
    <x v="1"/>
  </r>
  <r>
    <x v="15"/>
    <x v="4"/>
    <x v="52"/>
    <s v="1380065042"/>
    <s v="9490045789"/>
    <s v="2380097622"/>
    <s v="8380159153"/>
    <s v="0001067454"/>
    <x v="26"/>
    <s v="000000100000015721"/>
    <x v="3"/>
    <n v="400"/>
    <n v="20"/>
    <n v="18400"/>
    <n v="28000"/>
    <n v="7332000"/>
    <n v="7360000"/>
    <s v="LTTR 750 AD"/>
    <s v="MR MOUMI RAYA THOMAS"/>
    <s v=""/>
    <s v=""/>
    <x v="0"/>
    <x v="1"/>
    <x v="0"/>
    <x v="24"/>
    <x v="1"/>
    <x v="1"/>
  </r>
  <r>
    <x v="15"/>
    <x v="4"/>
    <x v="52"/>
    <s v="1380065042"/>
    <s v="9490045789"/>
    <s v="2380097622"/>
    <s v="8380159153"/>
    <s v="0001067454"/>
    <x v="26"/>
    <s v="000000100000016952"/>
    <x v="4"/>
    <n v="400"/>
    <n v="10"/>
    <n v="9200"/>
    <n v="14000"/>
    <n v="3666000"/>
    <n v="3680000"/>
    <s v="LTTR 750 AD"/>
    <s v="MR MOUMI RAYA THOMAS"/>
    <s v=""/>
    <s v=""/>
    <x v="0"/>
    <x v="1"/>
    <x v="0"/>
    <x v="24"/>
    <x v="1"/>
    <x v="1"/>
  </r>
  <r>
    <x v="11"/>
    <x v="1"/>
    <x v="52"/>
    <s v="1380065038"/>
    <s v="9490045790"/>
    <s v="2380097618"/>
    <s v="8380159163"/>
    <s v="0001076068"/>
    <x v="40"/>
    <s v="000000100000015723"/>
    <x v="2"/>
    <n v="420"/>
    <n v="21"/>
    <n v="18300"/>
    <n v="29400"/>
    <n v="7656600"/>
    <n v="7686000"/>
    <s v="OU 541 AZ"/>
    <s v="MR TABANGANG FELIX"/>
    <s v=""/>
    <s v=""/>
    <x v="0"/>
    <x v="0"/>
    <x v="0"/>
    <x v="24"/>
    <x v="1"/>
    <x v="1"/>
  </r>
  <r>
    <x v="11"/>
    <x v="1"/>
    <x v="52"/>
    <s v="1380065051"/>
    <s v="9490045781"/>
    <s v="2380097632"/>
    <s v="8380159164"/>
    <s v="0001028475"/>
    <x v="25"/>
    <s v="000000100000015723"/>
    <x v="2"/>
    <n v="200"/>
    <n v="10"/>
    <n v="18300"/>
    <n v="14000"/>
    <n v="3646000"/>
    <n v="3660000"/>
    <s v="LT 197 HV"/>
    <s v="MR FAI HADISON"/>
    <s v=""/>
    <s v=""/>
    <x v="0"/>
    <x v="0"/>
    <x v="0"/>
    <x v="24"/>
    <x v="1"/>
    <x v="1"/>
  </r>
  <r>
    <x v="14"/>
    <x v="0"/>
    <x v="53"/>
    <s v="1380064989"/>
    <s v="9490045799"/>
    <s v="2380097531"/>
    <s v="8380158978"/>
    <s v="0001050682"/>
    <x v="17"/>
    <s v="000000100000015723"/>
    <x v="2"/>
    <n v="460"/>
    <n v="23"/>
    <n v="18300"/>
    <n v="0"/>
    <n v="8418000"/>
    <n v="8418000"/>
    <s v="NO 264 AW"/>
    <s v="MR KEABOU KUETE MARCEL"/>
    <s v=""/>
    <s v="1050682"/>
    <x v="0"/>
    <x v="0"/>
    <x v="0"/>
    <x v="25"/>
    <x v="1"/>
    <x v="1"/>
  </r>
  <r>
    <x v="14"/>
    <x v="0"/>
    <x v="53"/>
    <s v="1380064988"/>
    <s v="9490045798"/>
    <s v="2380097530"/>
    <s v="8380158981"/>
    <s v="0001102174"/>
    <x v="16"/>
    <s v="000000100000015737"/>
    <x v="0"/>
    <n v="250"/>
    <n v="10"/>
    <n v="1800"/>
    <n v="8824"/>
    <n v="441176"/>
    <n v="450000"/>
    <s v="ES 684 AC"/>
    <s v="DJOUMESSI MENOMBA AURELIEN"/>
    <s v=""/>
    <s v="1400000654/676"/>
    <x v="0"/>
    <x v="0"/>
    <x v="0"/>
    <x v="25"/>
    <x v="1"/>
    <x v="1"/>
  </r>
  <r>
    <x v="14"/>
    <x v="0"/>
    <x v="53"/>
    <s v="1380065033"/>
    <s v="9490045806"/>
    <s v="2380097604"/>
    <s v="8380159127"/>
    <s v="0001041563"/>
    <x v="73"/>
    <s v="000000100000015723"/>
    <x v="2"/>
    <n v="340"/>
    <n v="17"/>
    <n v="18300"/>
    <n v="0"/>
    <n v="6222000"/>
    <n v="6222000"/>
    <s v="OU 954 AV"/>
    <s v="MR TATCHAGO FOCHOMJULIO"/>
    <s v=""/>
    <s v=""/>
    <x v="0"/>
    <x v="0"/>
    <x v="0"/>
    <x v="25"/>
    <x v="1"/>
    <x v="1"/>
  </r>
  <r>
    <x v="10"/>
    <x v="3"/>
    <x v="53"/>
    <s v="1380065032"/>
    <s v="9490045794"/>
    <s v="2380097603"/>
    <s v="8380159137"/>
    <s v="0001062483"/>
    <x v="7"/>
    <s v="000000100000015723"/>
    <x v="2"/>
    <n v="300"/>
    <n v="15"/>
    <n v="18250"/>
    <n v="21000"/>
    <n v="5454000"/>
    <n v="5475000"/>
    <s v="CE 712 HS"/>
    <s v="MR HAKOU KWANDJIO SERGE"/>
    <s v=""/>
    <s v="SALES TO CENTRALE"/>
    <x v="0"/>
    <x v="0"/>
    <x v="0"/>
    <x v="25"/>
    <x v="1"/>
    <x v="1"/>
  </r>
  <r>
    <x v="10"/>
    <x v="3"/>
    <x v="53"/>
    <s v="1380065032"/>
    <s v="9490045815"/>
    <s v="2380097603"/>
    <s v="8380159138"/>
    <s v="0001062483"/>
    <x v="7"/>
    <s v="000000100000015723"/>
    <x v="2"/>
    <n v="400"/>
    <n v="20"/>
    <n v="18250"/>
    <n v="28000"/>
    <n v="7272000"/>
    <n v="7300000"/>
    <s v="CE 347 IA"/>
    <s v="MR NGAGOP PHILIBERT"/>
    <s v=""/>
    <s v="SALES TO CENTRALE"/>
    <x v="0"/>
    <x v="0"/>
    <x v="0"/>
    <x v="25"/>
    <x v="1"/>
    <x v="1"/>
  </r>
  <r>
    <x v="10"/>
    <x v="3"/>
    <x v="53"/>
    <s v="1380065014"/>
    <s v="9490045791"/>
    <s v="2380097569"/>
    <s v="8380159140"/>
    <s v="0001026465"/>
    <x v="39"/>
    <s v="000000100000015723"/>
    <x v="2"/>
    <n v="600"/>
    <n v="30"/>
    <n v="18700"/>
    <n v="42000"/>
    <n v="11178000"/>
    <n v="11220000"/>
    <s v="LTTR 886 AJ"/>
    <s v="MR EWANE INNOCENT"/>
    <s v=""/>
    <s v=""/>
    <x v="0"/>
    <x v="0"/>
    <x v="0"/>
    <x v="25"/>
    <x v="1"/>
    <x v="1"/>
  </r>
  <r>
    <x v="9"/>
    <x v="2"/>
    <x v="53"/>
    <s v="1380065022"/>
    <s v="9490045819"/>
    <s v="2380097589"/>
    <s v="8380159146"/>
    <s v="0001062481"/>
    <x v="6"/>
    <s v="000000100000015721"/>
    <x v="3"/>
    <n v="640"/>
    <n v="32"/>
    <n v="18000"/>
    <n v="44800"/>
    <n v="11475200"/>
    <n v="11520000"/>
    <s v="ENTR 489 AA"/>
    <s v="BOUKAR ABBA"/>
    <s v=""/>
    <s v=""/>
    <x v="0"/>
    <x v="1"/>
    <x v="0"/>
    <x v="25"/>
    <x v="1"/>
    <x v="1"/>
  </r>
  <r>
    <x v="14"/>
    <x v="0"/>
    <x v="53"/>
    <s v="1380065046"/>
    <s v="9490045792"/>
    <s v="2380097626"/>
    <s v="8380159162"/>
    <s v="0001095733"/>
    <x v="23"/>
    <s v="000000100000015723"/>
    <x v="2"/>
    <n v="46"/>
    <n v="2.2999999999999998"/>
    <n v="18300"/>
    <n v="3220"/>
    <n v="838580"/>
    <n v="841800"/>
    <s v="CH 33 52 98"/>
    <s v="MR ISSA YAYA"/>
    <s v=""/>
    <s v="1095733"/>
    <x v="0"/>
    <x v="0"/>
    <x v="0"/>
    <x v="25"/>
    <x v="1"/>
    <x v="1"/>
  </r>
  <r>
    <x v="10"/>
    <x v="3"/>
    <x v="53"/>
    <s v="1380065052"/>
    <s v="9490045818"/>
    <s v="2380097633"/>
    <s v="8380159170"/>
    <s v="0001099238"/>
    <x v="57"/>
    <s v="000000100000015721"/>
    <x v="3"/>
    <n v="100"/>
    <n v="5"/>
    <n v="18700"/>
    <n v="7000"/>
    <n v="1863000"/>
    <n v="1870000"/>
    <s v="LTTR 880 AJ"/>
    <s v="MR NGUELE RODRIGUE"/>
    <s v=""/>
    <s v=""/>
    <x v="0"/>
    <x v="1"/>
    <x v="0"/>
    <x v="25"/>
    <x v="1"/>
    <x v="1"/>
  </r>
  <r>
    <x v="10"/>
    <x v="3"/>
    <x v="53"/>
    <s v="1380065052"/>
    <s v="9490045818"/>
    <s v="2380097633"/>
    <s v="8380159170"/>
    <s v="0001099238"/>
    <x v="57"/>
    <s v="000000100000016952"/>
    <x v="4"/>
    <n v="400"/>
    <n v="10"/>
    <n v="9350"/>
    <n v="14000"/>
    <n v="3726000"/>
    <n v="3740000"/>
    <s v="LTTR 880 AJ"/>
    <s v="MR NGUELE RODRIGUE"/>
    <s v=""/>
    <s v=""/>
    <x v="0"/>
    <x v="1"/>
    <x v="0"/>
    <x v="25"/>
    <x v="1"/>
    <x v="1"/>
  </r>
  <r>
    <x v="10"/>
    <x v="3"/>
    <x v="53"/>
    <s v="1380065052"/>
    <s v="9490045818"/>
    <s v="2380097633"/>
    <s v="8380159170"/>
    <s v="0001099238"/>
    <x v="57"/>
    <s v="000000100000015723"/>
    <x v="2"/>
    <n v="300"/>
    <n v="15"/>
    <n v="18700"/>
    <n v="21000"/>
    <n v="5589000"/>
    <n v="5610000"/>
    <s v="LTTR 880 AJ"/>
    <s v="MR NGUELE RODRIGUE"/>
    <s v=""/>
    <s v=""/>
    <x v="0"/>
    <x v="0"/>
    <x v="0"/>
    <x v="25"/>
    <x v="1"/>
    <x v="1"/>
  </r>
  <r>
    <x v="10"/>
    <x v="3"/>
    <x v="53"/>
    <s v="1380065045"/>
    <s v="9490045802"/>
    <s v="2380097625"/>
    <s v="8380159171"/>
    <s v="0001033809"/>
    <x v="31"/>
    <s v="000000100000015721"/>
    <x v="3"/>
    <n v="50"/>
    <n v="2.5"/>
    <n v="18700"/>
    <n v="0"/>
    <n v="935000"/>
    <n v="935000"/>
    <s v="LTTTR 604 AK"/>
    <s v="FAKO TENTSO MICHEL BECARD"/>
    <s v=""/>
    <s v=""/>
    <x v="0"/>
    <x v="1"/>
    <x v="0"/>
    <x v="25"/>
    <x v="1"/>
    <x v="1"/>
  </r>
  <r>
    <x v="10"/>
    <x v="3"/>
    <x v="53"/>
    <s v="1380065045"/>
    <s v="9490045802"/>
    <s v="2380097625"/>
    <s v="8380159171"/>
    <s v="0001033809"/>
    <x v="31"/>
    <s v="000000100000015723"/>
    <x v="2"/>
    <n v="550"/>
    <n v="27.5"/>
    <n v="18700"/>
    <n v="0"/>
    <n v="10285000"/>
    <n v="10285000"/>
    <s v="LTTTR 604 AK"/>
    <s v="FAKO TENTSO MICHEL BECARD"/>
    <s v=""/>
    <s v=""/>
    <x v="0"/>
    <x v="0"/>
    <x v="0"/>
    <x v="25"/>
    <x v="1"/>
    <x v="1"/>
  </r>
  <r>
    <x v="14"/>
    <x v="0"/>
    <x v="53"/>
    <s v="1380065053"/>
    <s v="9490045793"/>
    <s v="2380097634"/>
    <s v="8380159172"/>
    <s v="0001095733"/>
    <x v="23"/>
    <s v="000000100000015721"/>
    <x v="3"/>
    <n v="20"/>
    <n v="1"/>
    <n v="18500"/>
    <n v="1400"/>
    <n v="368600"/>
    <n v="370000"/>
    <s v="CH 33 52 98"/>
    <s v="MR ISSA YAYA"/>
    <s v=""/>
    <s v="1095733"/>
    <x v="0"/>
    <x v="1"/>
    <x v="0"/>
    <x v="25"/>
    <x v="1"/>
    <x v="1"/>
  </r>
  <r>
    <x v="14"/>
    <x v="0"/>
    <x v="53"/>
    <s v="1380065053"/>
    <s v="9490045793"/>
    <s v="2380097634"/>
    <s v="8380159172"/>
    <s v="0001095733"/>
    <x v="23"/>
    <s v="000000100000016952"/>
    <x v="4"/>
    <n v="40"/>
    <n v="1"/>
    <n v="9250"/>
    <n v="1400"/>
    <n v="368600"/>
    <n v="370000"/>
    <s v="CH 33 52 98"/>
    <s v="MR ISSA YAYA"/>
    <s v=""/>
    <s v="1095733"/>
    <x v="0"/>
    <x v="1"/>
    <x v="0"/>
    <x v="25"/>
    <x v="1"/>
    <x v="1"/>
  </r>
  <r>
    <x v="14"/>
    <x v="0"/>
    <x v="53"/>
    <s v="1380065053"/>
    <s v="9490045793"/>
    <s v="2380097634"/>
    <s v="8380159172"/>
    <s v="0001095733"/>
    <x v="23"/>
    <s v="000000100000015723"/>
    <x v="2"/>
    <n v="132"/>
    <n v="6.6"/>
    <n v="18300"/>
    <n v="9240"/>
    <n v="2406360"/>
    <n v="2415600"/>
    <s v="CH 33 52 98"/>
    <s v="MR ISSA YAYA"/>
    <s v=""/>
    <s v="1095733"/>
    <x v="0"/>
    <x v="0"/>
    <x v="0"/>
    <x v="25"/>
    <x v="1"/>
    <x v="1"/>
  </r>
  <r>
    <x v="14"/>
    <x v="0"/>
    <x v="53"/>
    <s v="1380065054"/>
    <s v="9490045795"/>
    <s v="2380097635"/>
    <s v="8380159177"/>
    <s v="0001026455"/>
    <x v="34"/>
    <s v="000000100000015723"/>
    <x v="2"/>
    <n v="580"/>
    <n v="29"/>
    <n v="18300"/>
    <n v="40600"/>
    <n v="10573400"/>
    <n v="10614000"/>
    <s v="LTTR 274 AF"/>
    <s v="MR ABDOURAHMANOU ABBO"/>
    <s v=""/>
    <s v=""/>
    <x v="0"/>
    <x v="0"/>
    <x v="0"/>
    <x v="25"/>
    <x v="1"/>
    <x v="1"/>
  </r>
  <r>
    <x v="10"/>
    <x v="3"/>
    <x v="53"/>
    <s v="1380064971"/>
    <s v="9490045796"/>
    <s v="2380097509"/>
    <s v="8380159178"/>
    <s v="0001045126"/>
    <x v="19"/>
    <s v="000000500000000009"/>
    <x v="6"/>
    <n v="9.6199999999999992"/>
    <n v="9.6199999999999992"/>
    <n v="40000"/>
    <n v="0"/>
    <n v="384800"/>
    <n v="384800"/>
    <s v=""/>
    <s v=""/>
    <s v=""/>
    <s v="1300000006 - SCREENING SALES"/>
    <x v="1"/>
    <x v="0"/>
    <x v="0"/>
    <x v="25"/>
    <x v="1"/>
    <x v="1"/>
  </r>
  <r>
    <x v="10"/>
    <x v="3"/>
    <x v="53"/>
    <s v="1380064971"/>
    <s v="9490045796"/>
    <s v="2380097509"/>
    <s v="8380159178"/>
    <s v="0001045126"/>
    <x v="19"/>
    <s v="000000500000000009"/>
    <x v="6"/>
    <n v="5.72"/>
    <n v="5.72"/>
    <n v="10000"/>
    <n v="0"/>
    <n v="57200"/>
    <n v="57200"/>
    <s v=""/>
    <s v=""/>
    <s v=""/>
    <s v="1300000006 - SCREENING SALES"/>
    <x v="1"/>
    <x v="0"/>
    <x v="0"/>
    <x v="25"/>
    <x v="1"/>
    <x v="1"/>
  </r>
  <r>
    <x v="13"/>
    <x v="5"/>
    <x v="53"/>
    <s v="1380065059"/>
    <s v="9490045821"/>
    <s v="2380097651"/>
    <s v="8380159195"/>
    <s v="0001064215"/>
    <x v="13"/>
    <s v="000000100000015723"/>
    <x v="2"/>
    <n v="140"/>
    <n v="7"/>
    <n v="18000"/>
    <n v="9800"/>
    <n v="2510200"/>
    <n v="2520000"/>
    <s v="ADTR 387 AC"/>
    <s v="IBRAHIMA"/>
    <s v=""/>
    <s v=""/>
    <x v="0"/>
    <x v="0"/>
    <x v="0"/>
    <x v="25"/>
    <x v="1"/>
    <x v="1"/>
  </r>
  <r>
    <x v="13"/>
    <x v="5"/>
    <x v="53"/>
    <s v="1380065059"/>
    <s v="9490045821"/>
    <s v="2380097651"/>
    <s v="8380159195"/>
    <s v="0001064215"/>
    <x v="13"/>
    <s v="000000100000015721"/>
    <x v="3"/>
    <n v="200"/>
    <n v="10"/>
    <n v="18000"/>
    <n v="14000"/>
    <n v="3586000"/>
    <n v="3600000"/>
    <s v="ADTR 387 AC"/>
    <s v="IBRAHIMA"/>
    <s v=""/>
    <s v=""/>
    <x v="0"/>
    <x v="1"/>
    <x v="0"/>
    <x v="25"/>
    <x v="1"/>
    <x v="1"/>
  </r>
  <r>
    <x v="13"/>
    <x v="5"/>
    <x v="53"/>
    <s v="1380065059"/>
    <s v="9490045821"/>
    <s v="2380097651"/>
    <s v="8380159195"/>
    <s v="0001064215"/>
    <x v="13"/>
    <s v="000000100000016408"/>
    <x v="5"/>
    <n v="2800"/>
    <n v="14"/>
    <n v="1850"/>
    <n v="19600"/>
    <n v="5160400"/>
    <n v="5180000"/>
    <s v="ADTR 387 AC"/>
    <s v="IBRAHIMA"/>
    <s v=""/>
    <s v=""/>
    <x v="0"/>
    <x v="1"/>
    <x v="0"/>
    <x v="25"/>
    <x v="1"/>
    <x v="1"/>
  </r>
  <r>
    <x v="13"/>
    <x v="5"/>
    <x v="53"/>
    <s v="1380065059"/>
    <s v="9490045822"/>
    <s v="2380097651"/>
    <s v="8380159196"/>
    <s v="0001064215"/>
    <x v="13"/>
    <s v="000000100000015723"/>
    <x v="2"/>
    <n v="240"/>
    <n v="12"/>
    <n v="18000"/>
    <n v="16800"/>
    <n v="4303200"/>
    <n v="4320000"/>
    <s v="ADTR 005 AC"/>
    <s v="MOHAMADOU"/>
    <s v=""/>
    <s v=""/>
    <x v="0"/>
    <x v="0"/>
    <x v="0"/>
    <x v="25"/>
    <x v="1"/>
    <x v="1"/>
  </r>
  <r>
    <x v="13"/>
    <x v="5"/>
    <x v="53"/>
    <s v="1380065059"/>
    <s v="9490045822"/>
    <s v="2380097651"/>
    <s v="8380159196"/>
    <s v="0001064215"/>
    <x v="13"/>
    <s v="000000100000015721"/>
    <x v="3"/>
    <n v="50"/>
    <n v="2.5"/>
    <n v="18000"/>
    <n v="3500"/>
    <n v="896500"/>
    <n v="900000"/>
    <s v="ADTR 005 AC"/>
    <s v="MOHAMADOU"/>
    <s v=""/>
    <s v=""/>
    <x v="0"/>
    <x v="1"/>
    <x v="0"/>
    <x v="25"/>
    <x v="1"/>
    <x v="1"/>
  </r>
  <r>
    <x v="13"/>
    <x v="5"/>
    <x v="53"/>
    <s v="1380065059"/>
    <s v="9490045822"/>
    <s v="2380097651"/>
    <s v="8380159196"/>
    <s v="0001064215"/>
    <x v="13"/>
    <s v="000000100000016408"/>
    <x v="5"/>
    <n v="3300"/>
    <n v="16.5"/>
    <n v="1850"/>
    <n v="23100"/>
    <n v="6081900"/>
    <n v="6105000"/>
    <s v="ADTR 005 AC"/>
    <s v="MOHAMADOU"/>
    <s v=""/>
    <s v=""/>
    <x v="0"/>
    <x v="1"/>
    <x v="0"/>
    <x v="25"/>
    <x v="1"/>
    <x v="1"/>
  </r>
  <r>
    <x v="10"/>
    <x v="3"/>
    <x v="53"/>
    <s v="1380064915"/>
    <s v="9490045797"/>
    <s v="2380097420"/>
    <s v="8380159201"/>
    <s v="0001045126"/>
    <x v="19"/>
    <s v="000000100000015737"/>
    <x v="0"/>
    <n v="3"/>
    <n v="0.12"/>
    <n v="1800"/>
    <n v="106"/>
    <n v="5294"/>
    <n v="5400"/>
    <s v=""/>
    <s v=""/>
    <s v=""/>
    <s v="1300000000 - RIZWAN"/>
    <x v="0"/>
    <x v="0"/>
    <x v="0"/>
    <x v="25"/>
    <x v="1"/>
    <x v="1"/>
  </r>
  <r>
    <x v="10"/>
    <x v="3"/>
    <x v="53"/>
    <s v="1380065028"/>
    <s v="9490045804"/>
    <s v="2380097646"/>
    <s v="8380159214"/>
    <s v="0001045126"/>
    <x v="19"/>
    <s v="000000500000000009"/>
    <x v="6"/>
    <n v="2.96"/>
    <n v="2.96"/>
    <n v="50000"/>
    <n v="0"/>
    <n v="148000"/>
    <n v="148000"/>
    <s v=""/>
    <s v=""/>
    <s v=""/>
    <s v="1300000007 - TAKOUDJOU"/>
    <x v="1"/>
    <x v="0"/>
    <x v="0"/>
    <x v="25"/>
    <x v="1"/>
    <x v="1"/>
  </r>
  <r>
    <x v="10"/>
    <x v="3"/>
    <x v="53"/>
    <s v="1380065028"/>
    <s v="9490045804"/>
    <s v="2380097646"/>
    <s v="8380159214"/>
    <s v="0001045126"/>
    <x v="19"/>
    <s v="000000500000000009"/>
    <x v="6"/>
    <n v="12.88"/>
    <n v="12.88"/>
    <n v="10000"/>
    <n v="0"/>
    <n v="128800"/>
    <n v="128800"/>
    <s v=""/>
    <s v=""/>
    <s v=""/>
    <s v="1300000007 - TAKOUDJOU"/>
    <x v="1"/>
    <x v="0"/>
    <x v="0"/>
    <x v="25"/>
    <x v="1"/>
    <x v="1"/>
  </r>
  <r>
    <x v="9"/>
    <x v="2"/>
    <x v="53"/>
    <s v="1380065022"/>
    <s v="9490045805"/>
    <s v="2380097589"/>
    <s v="8380159218"/>
    <s v="0001062481"/>
    <x v="6"/>
    <s v="000000100000015723"/>
    <x v="2"/>
    <n v="640"/>
    <n v="32"/>
    <n v="18500"/>
    <n v="44800"/>
    <n v="11795200"/>
    <n v="11840000"/>
    <s v="LTTR 971 AR"/>
    <s v="MAMOUDOU MOUSSA"/>
    <s v=""/>
    <s v=""/>
    <x v="0"/>
    <x v="0"/>
    <x v="0"/>
    <x v="25"/>
    <x v="1"/>
    <x v="1"/>
  </r>
  <r>
    <x v="11"/>
    <x v="1"/>
    <x v="53"/>
    <s v="1380065066"/>
    <s v="9490045800"/>
    <s v="2380097658"/>
    <s v="8380159219"/>
    <s v="0001075994"/>
    <x v="1"/>
    <s v="000000100000015723"/>
    <x v="2"/>
    <n v="220"/>
    <n v="11"/>
    <n v="18300"/>
    <n v="15400"/>
    <n v="4010600"/>
    <n v="4026000"/>
    <s v="LT 495 LH"/>
    <s v="TCHETCHOUA JEAN JULES"/>
    <s v=""/>
    <s v=""/>
    <x v="0"/>
    <x v="0"/>
    <x v="0"/>
    <x v="25"/>
    <x v="1"/>
    <x v="1"/>
  </r>
  <r>
    <x v="14"/>
    <x v="0"/>
    <x v="53"/>
    <s v="1380065055"/>
    <s v="9490045801"/>
    <s v="2380097636"/>
    <s v="8380159220"/>
    <s v="0001026474"/>
    <x v="0"/>
    <s v="000000100000015723"/>
    <x v="2"/>
    <n v="400"/>
    <n v="20"/>
    <n v="18300"/>
    <n v="28000"/>
    <n v="7292000"/>
    <n v="7320000"/>
    <s v="LT 160 HR"/>
    <s v="MOSSY FOKOU JOJO HERVE"/>
    <s v=""/>
    <s v=""/>
    <x v="0"/>
    <x v="0"/>
    <x v="0"/>
    <x v="25"/>
    <x v="1"/>
    <x v="1"/>
  </r>
  <r>
    <x v="10"/>
    <x v="3"/>
    <x v="53"/>
    <s v="1380065061"/>
    <s v="9490045803"/>
    <s v="2380097653"/>
    <s v="8380159222"/>
    <s v="0001045126"/>
    <x v="19"/>
    <s v="000000500000000009"/>
    <x v="6"/>
    <n v="0.24"/>
    <n v="0.24"/>
    <n v="50000"/>
    <n v="0"/>
    <n v="12000"/>
    <n v="12000"/>
    <s v=""/>
    <s v=""/>
    <s v=""/>
    <s v="1300000009 - SANGONG RUTH"/>
    <x v="1"/>
    <x v="0"/>
    <x v="0"/>
    <x v="25"/>
    <x v="1"/>
    <x v="1"/>
  </r>
  <r>
    <x v="10"/>
    <x v="3"/>
    <x v="53"/>
    <s v="1380065061"/>
    <s v="9490045803"/>
    <s v="2380097653"/>
    <s v="8380159222"/>
    <s v="0001045126"/>
    <x v="19"/>
    <s v="000000500000000009"/>
    <x v="6"/>
    <n v="19.12"/>
    <n v="19.12"/>
    <n v="10000"/>
    <n v="0"/>
    <n v="191200"/>
    <n v="191200"/>
    <s v=""/>
    <s v=""/>
    <s v=""/>
    <s v="1300000009 - SANGONG RUTH"/>
    <x v="1"/>
    <x v="0"/>
    <x v="0"/>
    <x v="25"/>
    <x v="1"/>
    <x v="1"/>
  </r>
  <r>
    <x v="9"/>
    <x v="2"/>
    <x v="53"/>
    <s v="1380065067"/>
    <s v="9490045814"/>
    <s v="2380097659"/>
    <s v="8380159224"/>
    <s v="0001067392"/>
    <x v="2"/>
    <s v="000000100000015737"/>
    <x v="0"/>
    <n v="675"/>
    <n v="27"/>
    <n v="1800"/>
    <n v="23824"/>
    <n v="1191176"/>
    <n v="1215000"/>
    <s v="LTTR 151 AP"/>
    <s v="NSANGOU SALIFOU"/>
    <s v=""/>
    <s v="1400000783"/>
    <x v="0"/>
    <x v="0"/>
    <x v="0"/>
    <x v="25"/>
    <x v="1"/>
    <x v="1"/>
  </r>
  <r>
    <x v="9"/>
    <x v="2"/>
    <x v="53"/>
    <s v="1380065067"/>
    <s v="9490045808"/>
    <s v="2380097659"/>
    <s v="8380159225"/>
    <s v="0001067392"/>
    <x v="2"/>
    <s v="000000100000015737"/>
    <x v="0"/>
    <n v="575"/>
    <n v="23"/>
    <n v="1800"/>
    <n v="20294"/>
    <n v="1014706"/>
    <n v="1035000"/>
    <s v="LT 518 JY"/>
    <s v="KONGNING DOUANLA DARLIN"/>
    <s v=""/>
    <s v="1400000783"/>
    <x v="0"/>
    <x v="0"/>
    <x v="0"/>
    <x v="25"/>
    <x v="1"/>
    <x v="1"/>
  </r>
  <r>
    <x v="9"/>
    <x v="2"/>
    <x v="53"/>
    <s v="1380065067"/>
    <s v="9490045808"/>
    <s v="2380097659"/>
    <s v="8380159226"/>
    <s v="0001067392"/>
    <x v="2"/>
    <s v="000000100000015737"/>
    <x v="0"/>
    <n v="575"/>
    <n v="23"/>
    <n v="1800"/>
    <n v="20294"/>
    <n v="1014706"/>
    <n v="1035000"/>
    <s v="LT 128 KV"/>
    <s v="TCHINDA TEUZEM GUY MERLIN"/>
    <s v=""/>
    <s v="1400000783"/>
    <x v="0"/>
    <x v="0"/>
    <x v="0"/>
    <x v="25"/>
    <x v="1"/>
    <x v="1"/>
  </r>
  <r>
    <x v="9"/>
    <x v="2"/>
    <x v="53"/>
    <s v="1380065070"/>
    <s v="9490045807"/>
    <s v="2380097669"/>
    <s v="8380159231"/>
    <s v="0001062481"/>
    <x v="6"/>
    <s v="000000100000016408"/>
    <x v="5"/>
    <n v="1000"/>
    <n v="5"/>
    <n v="1900"/>
    <n v="7000"/>
    <n v="1893000"/>
    <n v="1900000"/>
    <s v="LTTR 620 AS"/>
    <s v="BANLA MOHAMED"/>
    <s v=""/>
    <s v=""/>
    <x v="0"/>
    <x v="1"/>
    <x v="0"/>
    <x v="25"/>
    <x v="1"/>
    <x v="1"/>
  </r>
  <r>
    <x v="9"/>
    <x v="2"/>
    <x v="53"/>
    <s v="1380065070"/>
    <s v="9490045807"/>
    <s v="2380097669"/>
    <s v="8380159231"/>
    <s v="0001062481"/>
    <x v="6"/>
    <s v="000000100000016952"/>
    <x v="4"/>
    <n v="400"/>
    <n v="10"/>
    <n v="9000"/>
    <n v="14000"/>
    <n v="3586000"/>
    <n v="3600000"/>
    <s v="LTTR 620 AS"/>
    <s v="BANLA MOHAMED"/>
    <s v=""/>
    <s v=""/>
    <x v="0"/>
    <x v="1"/>
    <x v="0"/>
    <x v="25"/>
    <x v="1"/>
    <x v="1"/>
  </r>
  <r>
    <x v="11"/>
    <x v="1"/>
    <x v="53"/>
    <s v="1380065072"/>
    <s v="9490045812"/>
    <s v="2380097671"/>
    <s v="8380159247"/>
    <s v="0001047470"/>
    <x v="8"/>
    <s v="000000100000015723"/>
    <x v="2"/>
    <n v="200"/>
    <n v="10"/>
    <n v="18300"/>
    <n v="14000"/>
    <n v="3646000"/>
    <n v="3660000"/>
    <s v="LT 201 IK"/>
    <s v="MR DJOUMANI JEAN PAUL"/>
    <s v=""/>
    <s v=""/>
    <x v="0"/>
    <x v="0"/>
    <x v="0"/>
    <x v="25"/>
    <x v="1"/>
    <x v="1"/>
  </r>
  <r>
    <x v="12"/>
    <x v="4"/>
    <x v="53"/>
    <s v="1380065071"/>
    <s v="9490045811"/>
    <s v="2380097670"/>
    <s v="8380159251"/>
    <s v="0001095709"/>
    <x v="28"/>
    <s v="000000100000016952"/>
    <x v="4"/>
    <n v="100"/>
    <n v="2.5"/>
    <n v="9250"/>
    <n v="3500"/>
    <n v="921500"/>
    <n v="925000"/>
    <s v="LT 630 KY"/>
    <s v="MR NDIFOR NAPOLEON"/>
    <s v=""/>
    <s v="1095709"/>
    <x v="0"/>
    <x v="1"/>
    <x v="0"/>
    <x v="25"/>
    <x v="1"/>
    <x v="1"/>
  </r>
  <r>
    <x v="12"/>
    <x v="4"/>
    <x v="53"/>
    <s v="1380065071"/>
    <s v="9490045811"/>
    <s v="2380097670"/>
    <s v="8380159251"/>
    <s v="0001095709"/>
    <x v="28"/>
    <s v="000000100000015723"/>
    <x v="2"/>
    <n v="300"/>
    <n v="15"/>
    <n v="18300"/>
    <n v="21000"/>
    <n v="5469000"/>
    <n v="5490000"/>
    <s v="LT 630 KY"/>
    <s v="MR NDIFOR NAPOLEON"/>
    <s v=""/>
    <s v="1095709"/>
    <x v="0"/>
    <x v="0"/>
    <x v="0"/>
    <x v="25"/>
    <x v="1"/>
    <x v="1"/>
  </r>
  <r>
    <x v="11"/>
    <x v="1"/>
    <x v="53"/>
    <s v="1380065075"/>
    <s v="9490045813"/>
    <s v="2380097675"/>
    <s v="8380159254"/>
    <s v="0001099132"/>
    <x v="22"/>
    <s v="000000100000015723"/>
    <x v="2"/>
    <n v="100"/>
    <n v="5"/>
    <n v="18300"/>
    <n v="7000"/>
    <n v="1823000"/>
    <n v="1830000"/>
    <s v="LT 201 IK"/>
    <s v="MR DJOUMANI JEAN PAUL"/>
    <s v=""/>
    <s v=""/>
    <x v="0"/>
    <x v="0"/>
    <x v="0"/>
    <x v="25"/>
    <x v="1"/>
    <x v="1"/>
  </r>
  <r>
    <x v="11"/>
    <x v="1"/>
    <x v="53"/>
    <s v="1380065073"/>
    <s v="9490045810"/>
    <s v="2380097672"/>
    <s v="8380159255"/>
    <s v="0001064793"/>
    <x v="44"/>
    <s v="000000100000015724"/>
    <x v="1"/>
    <n v="40"/>
    <n v="2"/>
    <n v="19000"/>
    <n v="2800"/>
    <n v="757200"/>
    <n v="760000"/>
    <s v="LT 201 IK"/>
    <s v="MR DJOUMANI JEAN PAUL"/>
    <s v=""/>
    <s v=""/>
    <x v="0"/>
    <x v="0"/>
    <x v="0"/>
    <x v="25"/>
    <x v="1"/>
    <x v="1"/>
  </r>
  <r>
    <x v="10"/>
    <x v="3"/>
    <x v="53"/>
    <s v="1380065079"/>
    <s v="9490045816"/>
    <s v="2380097687"/>
    <s v="8380159261"/>
    <s v="0001033399"/>
    <x v="38"/>
    <s v="000000100000015723"/>
    <x v="2"/>
    <n v="600"/>
    <n v="30"/>
    <n v="18700"/>
    <n v="0"/>
    <n v="11220000"/>
    <n v="11220000"/>
    <s v="LTTR 885 AJ"/>
    <s v="MR BLAISE CHIA KWENGA"/>
    <s v=""/>
    <s v=""/>
    <x v="0"/>
    <x v="0"/>
    <x v="0"/>
    <x v="25"/>
    <x v="1"/>
    <x v="1"/>
  </r>
  <r>
    <x v="11"/>
    <x v="1"/>
    <x v="53"/>
    <s v="1380065080"/>
    <s v="9490045809"/>
    <s v="2380097688"/>
    <s v="8380159262"/>
    <s v="0001028475"/>
    <x v="25"/>
    <s v="000000100000015723"/>
    <x v="2"/>
    <n v="200"/>
    <n v="10"/>
    <n v="18300"/>
    <n v="14000"/>
    <n v="3646000"/>
    <n v="3660000"/>
    <s v="LT 103 KN"/>
    <s v="MR TADONVOKENG MARTIN"/>
    <s v=""/>
    <s v=""/>
    <x v="0"/>
    <x v="0"/>
    <x v="0"/>
    <x v="25"/>
    <x v="1"/>
    <x v="1"/>
  </r>
  <r>
    <x v="11"/>
    <x v="1"/>
    <x v="53"/>
    <s v="1380064614"/>
    <s v="9490045817"/>
    <s v="2380096956"/>
    <s v="8380159264"/>
    <s v="0001034417"/>
    <x v="12"/>
    <s v="000000100000015737"/>
    <x v="0"/>
    <n v="575"/>
    <n v="23"/>
    <n v="1800"/>
    <n v="20294"/>
    <n v="1014706"/>
    <n v="1035000"/>
    <s v="OU 639 AZ"/>
    <s v="MR MELI TATANG  IDRISS"/>
    <s v=""/>
    <s v="1400000640"/>
    <x v="0"/>
    <x v="0"/>
    <x v="0"/>
    <x v="25"/>
    <x v="1"/>
    <x v="1"/>
  </r>
  <r>
    <x v="9"/>
    <x v="2"/>
    <x v="53"/>
    <s v="1380065067"/>
    <s v="9490045820"/>
    <s v="2380097659"/>
    <s v="8380159269"/>
    <s v="0001067392"/>
    <x v="2"/>
    <s v="000000100000015737"/>
    <x v="0"/>
    <n v="575"/>
    <n v="23"/>
    <n v="1800"/>
    <n v="20294"/>
    <n v="1014706"/>
    <n v="1035000"/>
    <s v="LT 172 BI"/>
    <s v="MR NDOUNGUE SEVERIN"/>
    <s v=""/>
    <s v="1400000783"/>
    <x v="0"/>
    <x v="0"/>
    <x v="0"/>
    <x v="25"/>
    <x v="1"/>
    <x v="1"/>
  </r>
  <r>
    <x v="10"/>
    <x v="3"/>
    <x v="54"/>
    <s v="1380064400"/>
    <s v="9490045824"/>
    <s v="2380096568"/>
    <s v="8380157245"/>
    <s v="0001045126"/>
    <x v="19"/>
    <s v="000000100000015723"/>
    <x v="2"/>
    <n v="160"/>
    <n v="8"/>
    <n v="18700"/>
    <n v="11200"/>
    <n v="2980800"/>
    <n v="2992000"/>
    <s v="CE 776 DK"/>
    <s v="M. NDJABOU"/>
    <s v="695 295 088"/>
    <s v="SALES TO RETAIL"/>
    <x v="2"/>
    <x v="0"/>
    <x v="0"/>
    <x v="26"/>
    <x v="1"/>
    <x v="1"/>
  </r>
  <r>
    <x v="11"/>
    <x v="1"/>
    <x v="54"/>
    <s v="1380064788"/>
    <s v="9490045825"/>
    <s v="2380097238"/>
    <s v="8380158655"/>
    <s v="0001075994"/>
    <x v="1"/>
    <s v="000000100000015737"/>
    <x v="0"/>
    <n v="125"/>
    <n v="5"/>
    <n v="1800"/>
    <n v="4412"/>
    <n v="220588"/>
    <n v="225000"/>
    <s v="LT 952 KU"/>
    <s v="TOUKAM CLAUDE"/>
    <s v=""/>
    <s v="1400000451/517"/>
    <x v="0"/>
    <x v="0"/>
    <x v="0"/>
    <x v="26"/>
    <x v="1"/>
    <x v="1"/>
  </r>
  <r>
    <x v="10"/>
    <x v="3"/>
    <x v="54"/>
    <s v="1380064917"/>
    <s v="9490045823"/>
    <s v="2380097422"/>
    <s v="8380159125"/>
    <s v="0001062483"/>
    <x v="7"/>
    <s v="000000100000015737"/>
    <x v="0"/>
    <n v="200"/>
    <n v="8"/>
    <n v="1800"/>
    <n v="7059"/>
    <n v="352941"/>
    <n v="360000"/>
    <s v="NW 140 BF"/>
    <s v="LEUMENI KAMDE PAUL"/>
    <s v=""/>
    <s v="1400011211-REG. TAGUEMFO"/>
    <x v="0"/>
    <x v="0"/>
    <x v="0"/>
    <x v="26"/>
    <x v="1"/>
    <x v="1"/>
  </r>
  <r>
    <x v="9"/>
    <x v="2"/>
    <x v="54"/>
    <s v="1380065067"/>
    <s v="9490045826"/>
    <s v="2380097659"/>
    <s v="8380159227"/>
    <s v="0001067392"/>
    <x v="2"/>
    <s v="000000100000015737"/>
    <x v="0"/>
    <n v="575"/>
    <n v="23"/>
    <n v="1800"/>
    <n v="20294"/>
    <n v="1014706"/>
    <n v="1035000"/>
    <s v="LT 617 JU"/>
    <s v="SONWA ROSTANT"/>
    <s v=""/>
    <s v="1400000783"/>
    <x v="0"/>
    <x v="0"/>
    <x v="0"/>
    <x v="26"/>
    <x v="1"/>
    <x v="1"/>
  </r>
  <r>
    <x v="9"/>
    <x v="2"/>
    <x v="54"/>
    <s v="1380065067"/>
    <s v="9490045827"/>
    <s v="2380097659"/>
    <s v="8380159228"/>
    <s v="0001067392"/>
    <x v="2"/>
    <s v="000000100000015737"/>
    <x v="0"/>
    <n v="575"/>
    <n v="23"/>
    <n v="1800"/>
    <n v="20294"/>
    <n v="1014706"/>
    <n v="1035000"/>
    <s v="LT 223 KU"/>
    <s v="MELI WAMBA ROMEO"/>
    <s v=""/>
    <s v="1400000783"/>
    <x v="0"/>
    <x v="0"/>
    <x v="0"/>
    <x v="26"/>
    <x v="1"/>
    <x v="1"/>
  </r>
  <r>
    <x v="11"/>
    <x v="1"/>
    <x v="54"/>
    <s v="1380065065"/>
    <s v="9490045832"/>
    <s v="2380097657"/>
    <s v="8380159229"/>
    <s v="0001037193"/>
    <x v="3"/>
    <s v="000000100000015737"/>
    <x v="0"/>
    <n v="575"/>
    <n v="23"/>
    <n v="1800"/>
    <n v="20294"/>
    <n v="1014706"/>
    <n v="1035000"/>
    <s v="OU 706 AZ"/>
    <s v="KOFFO MOFFO HERVE"/>
    <s v=""/>
    <s v="1400000781"/>
    <x v="0"/>
    <x v="0"/>
    <x v="0"/>
    <x v="26"/>
    <x v="1"/>
    <x v="1"/>
  </r>
  <r>
    <x v="12"/>
    <x v="4"/>
    <x v="54"/>
    <s v="1380065081"/>
    <s v="9490045828"/>
    <s v="2380097689"/>
    <s v="8380159268"/>
    <s v="0001050151"/>
    <x v="18"/>
    <s v="000000100000016952"/>
    <x v="4"/>
    <n v="20"/>
    <n v="0.5"/>
    <n v="9250"/>
    <n v="0"/>
    <n v="185000"/>
    <n v="185000"/>
    <s v="LT 434 JM"/>
    <s v="WABIA FESIMUH ERNEST"/>
    <s v=""/>
    <s v="1050151"/>
    <x v="0"/>
    <x v="1"/>
    <x v="0"/>
    <x v="26"/>
    <x v="1"/>
    <x v="1"/>
  </r>
  <r>
    <x v="12"/>
    <x v="4"/>
    <x v="54"/>
    <s v="1380065081"/>
    <s v="9490045828"/>
    <s v="2380097689"/>
    <s v="8380159268"/>
    <s v="0001050151"/>
    <x v="18"/>
    <s v="000000100000015723"/>
    <x v="2"/>
    <n v="340"/>
    <n v="17"/>
    <n v="18300"/>
    <n v="0"/>
    <n v="6222000"/>
    <n v="6222000"/>
    <s v="LT 434 JM"/>
    <s v="WABIA FESIMUH ERNEST"/>
    <s v=""/>
    <s v="1050151"/>
    <x v="0"/>
    <x v="0"/>
    <x v="0"/>
    <x v="26"/>
    <x v="1"/>
    <x v="1"/>
  </r>
  <r>
    <x v="13"/>
    <x v="6"/>
    <x v="54"/>
    <s v="1380065026"/>
    <s v="9490045830"/>
    <s v="2380097595"/>
    <s v="8380159270"/>
    <s v="0001048185"/>
    <x v="24"/>
    <s v="000000100000016408"/>
    <x v="5"/>
    <n v="3000"/>
    <n v="15"/>
    <n v="1825"/>
    <n v="21000"/>
    <n v="5454000"/>
    <n v="5475000"/>
    <s v="LTTR 760 AM"/>
    <s v="PIPA JESPA AWA"/>
    <s v=""/>
    <s v="1048185"/>
    <x v="0"/>
    <x v="1"/>
    <x v="0"/>
    <x v="26"/>
    <x v="1"/>
    <x v="1"/>
  </r>
  <r>
    <x v="13"/>
    <x v="6"/>
    <x v="54"/>
    <s v="1380065026"/>
    <s v="9490045830"/>
    <s v="2380097595"/>
    <s v="8380159270"/>
    <s v="0001048185"/>
    <x v="24"/>
    <s v="000000100000016952"/>
    <x v="4"/>
    <n v="680"/>
    <n v="17"/>
    <n v="9000"/>
    <n v="23800"/>
    <n v="6096200"/>
    <n v="6120000"/>
    <s v="LTTR 760 AM"/>
    <s v="PIPA JESPA AWA"/>
    <s v=""/>
    <s v="1048185"/>
    <x v="0"/>
    <x v="1"/>
    <x v="0"/>
    <x v="26"/>
    <x v="1"/>
    <x v="1"/>
  </r>
  <r>
    <x v="11"/>
    <x v="1"/>
    <x v="54"/>
    <s v="1380065065"/>
    <s v="9490045832"/>
    <s v="2380097657"/>
    <s v="8380159272"/>
    <s v="0001037193"/>
    <x v="3"/>
    <s v="000000100000015737"/>
    <x v="0"/>
    <n v="550"/>
    <n v="22"/>
    <n v="1800"/>
    <n v="19412"/>
    <n v="970588"/>
    <n v="990000"/>
    <s v="CH 32 39 49"/>
    <s v="KAMENI MBOUYEU GUY"/>
    <s v=""/>
    <s v="1400000781"/>
    <x v="0"/>
    <x v="0"/>
    <x v="0"/>
    <x v="26"/>
    <x v="1"/>
    <x v="1"/>
  </r>
  <r>
    <x v="13"/>
    <x v="5"/>
    <x v="54"/>
    <s v="1380065083"/>
    <s v="9490045837"/>
    <s v="2380097691"/>
    <s v="8380159278"/>
    <s v="0001064215"/>
    <x v="13"/>
    <s v="000000100000015724"/>
    <x v="1"/>
    <n v="620"/>
    <n v="31"/>
    <n v="18500"/>
    <n v="43400"/>
    <n v="11426600"/>
    <n v="11470000"/>
    <s v="ADTR 354 AC"/>
    <s v="MOHAMADOU MOUKTAROU"/>
    <s v=""/>
    <s v=""/>
    <x v="0"/>
    <x v="0"/>
    <x v="0"/>
    <x v="26"/>
    <x v="1"/>
    <x v="1"/>
  </r>
  <r>
    <x v="13"/>
    <x v="5"/>
    <x v="54"/>
    <s v="1380065083"/>
    <s v="9490045841"/>
    <s v="2380097691"/>
    <s v="8380159279"/>
    <s v="0001064215"/>
    <x v="13"/>
    <s v="000000100000015724"/>
    <x v="1"/>
    <n v="640"/>
    <n v="32"/>
    <n v="18500"/>
    <n v="44800"/>
    <n v="11795200"/>
    <n v="11840000"/>
    <s v="LTTR 396 AR"/>
    <s v="AHMADOU BADAWIYOU"/>
    <s v=""/>
    <s v=""/>
    <x v="0"/>
    <x v="0"/>
    <x v="0"/>
    <x v="26"/>
    <x v="1"/>
    <x v="1"/>
  </r>
  <r>
    <x v="11"/>
    <x v="1"/>
    <x v="54"/>
    <s v="1380065065"/>
    <s v="9490045832"/>
    <s v="2380097657"/>
    <s v="8380159281"/>
    <s v="0001037193"/>
    <x v="3"/>
    <s v="000000100000015737"/>
    <x v="0"/>
    <n v="575"/>
    <n v="23"/>
    <n v="1800"/>
    <n v="20294"/>
    <n v="1014706"/>
    <n v="1035000"/>
    <s v="NW 613 AB"/>
    <s v="PONGA KUETE YANNICK"/>
    <s v=""/>
    <s v="1400000781"/>
    <x v="0"/>
    <x v="0"/>
    <x v="0"/>
    <x v="26"/>
    <x v="1"/>
    <x v="1"/>
  </r>
  <r>
    <x v="11"/>
    <x v="1"/>
    <x v="54"/>
    <s v="1380065088"/>
    <s v="9490045829"/>
    <s v="2380097699"/>
    <s v="8380159283"/>
    <s v="0001056089"/>
    <x v="27"/>
    <s v="000000100000015723"/>
    <x v="2"/>
    <n v="200"/>
    <n v="10"/>
    <n v="18300"/>
    <n v="0"/>
    <n v="3660000"/>
    <n v="3660000"/>
    <s v="LT 197 HV"/>
    <s v="FAI HADISON MBULI"/>
    <s v=""/>
    <s v=""/>
    <x v="0"/>
    <x v="0"/>
    <x v="0"/>
    <x v="26"/>
    <x v="1"/>
    <x v="1"/>
  </r>
  <r>
    <x v="12"/>
    <x v="4"/>
    <x v="54"/>
    <s v="1380065092"/>
    <s v="9490045831"/>
    <s v="2380097702"/>
    <s v="8380159284"/>
    <s v="0001095709"/>
    <x v="28"/>
    <s v="000000100000015721"/>
    <x v="3"/>
    <n v="100"/>
    <n v="5"/>
    <n v="18500"/>
    <n v="7000"/>
    <n v="1843000"/>
    <n v="1850000"/>
    <s v="LT 630 KY"/>
    <s v="NDIFOR NAPOLEON"/>
    <s v=""/>
    <s v="1095709"/>
    <x v="0"/>
    <x v="1"/>
    <x v="0"/>
    <x v="26"/>
    <x v="1"/>
    <x v="1"/>
  </r>
  <r>
    <x v="12"/>
    <x v="4"/>
    <x v="54"/>
    <s v="1380065092"/>
    <s v="9490045831"/>
    <s v="2380097702"/>
    <s v="8380159284"/>
    <s v="0001095709"/>
    <x v="28"/>
    <s v="000000100000015723"/>
    <x v="2"/>
    <n v="250"/>
    <n v="12.5"/>
    <n v="18300"/>
    <n v="17500"/>
    <n v="4557500"/>
    <n v="4575000"/>
    <s v="LT 630 KY"/>
    <s v="NDIFOR NAPOLEON"/>
    <s v=""/>
    <s v="1095709"/>
    <x v="0"/>
    <x v="0"/>
    <x v="0"/>
    <x v="26"/>
    <x v="1"/>
    <x v="1"/>
  </r>
  <r>
    <x v="9"/>
    <x v="2"/>
    <x v="54"/>
    <s v="1380063624"/>
    <s v="9490045838"/>
    <s v="2380094958"/>
    <s v="8380159289"/>
    <s v="0001067392"/>
    <x v="2"/>
    <s v="000000100000016952"/>
    <x v="4"/>
    <n v="1280"/>
    <n v="32"/>
    <n v="9000"/>
    <n v="44800"/>
    <n v="11475200"/>
    <n v="11520000"/>
    <s v="LTTR 911 AO"/>
    <s v="MOHAMADOU AWAL"/>
    <s v=""/>
    <s v="SALES TO HAMODA"/>
    <x v="0"/>
    <x v="1"/>
    <x v="0"/>
    <x v="26"/>
    <x v="1"/>
    <x v="1"/>
  </r>
  <r>
    <x v="9"/>
    <x v="2"/>
    <x v="54"/>
    <s v="1380065062"/>
    <s v="9490045834"/>
    <s v="2380097654"/>
    <s v="8380159320"/>
    <s v="0001062482"/>
    <x v="14"/>
    <s v="000000100000015721"/>
    <x v="3"/>
    <n v="340"/>
    <n v="17"/>
    <n v="18000"/>
    <n v="23800"/>
    <n v="6096200"/>
    <n v="6120000"/>
    <s v="LTTR 526 AV"/>
    <s v="NDJEL BATESKOU  SIMON"/>
    <s v=""/>
    <s v=""/>
    <x v="0"/>
    <x v="1"/>
    <x v="0"/>
    <x v="26"/>
    <x v="1"/>
    <x v="1"/>
  </r>
  <r>
    <x v="9"/>
    <x v="2"/>
    <x v="54"/>
    <s v="1380065062"/>
    <s v="9490045834"/>
    <s v="2380097654"/>
    <s v="8380159320"/>
    <s v="0001062482"/>
    <x v="14"/>
    <s v="000000100000016952"/>
    <x v="4"/>
    <n v="600"/>
    <n v="15"/>
    <n v="9000"/>
    <n v="21000"/>
    <n v="5379000"/>
    <n v="5400000"/>
    <s v="LTTR 526 AV"/>
    <s v="NDJEL BATESKOU  SIMON"/>
    <s v=""/>
    <s v=""/>
    <x v="0"/>
    <x v="1"/>
    <x v="0"/>
    <x v="26"/>
    <x v="1"/>
    <x v="1"/>
  </r>
  <r>
    <x v="9"/>
    <x v="2"/>
    <x v="54"/>
    <s v="1380065067"/>
    <s v="9490045836"/>
    <s v="2380097659"/>
    <s v="8380159321"/>
    <s v="0001067392"/>
    <x v="2"/>
    <s v="000000100000015737"/>
    <x v="0"/>
    <n v="575"/>
    <n v="23"/>
    <n v="1800"/>
    <n v="20294"/>
    <n v="1014706"/>
    <n v="1035000"/>
    <s v="NW 809 BI"/>
    <s v="TADZA NDE IDRISS ALEX"/>
    <s v=""/>
    <s v="1400000783"/>
    <x v="0"/>
    <x v="0"/>
    <x v="0"/>
    <x v="26"/>
    <x v="1"/>
    <x v="1"/>
  </r>
  <r>
    <x v="14"/>
    <x v="0"/>
    <x v="54"/>
    <s v="1380065097"/>
    <s v="9490045835"/>
    <s v="2380097710"/>
    <s v="8380159338"/>
    <s v="0001029639"/>
    <x v="30"/>
    <s v="000000100000015737"/>
    <x v="0"/>
    <n v="575"/>
    <n v="23"/>
    <n v="1800"/>
    <n v="20294"/>
    <n v="1014706"/>
    <n v="1035000"/>
    <s v="LT 977 IO"/>
    <s v="KENFACK SIMPLICE HERMAN"/>
    <s v=""/>
    <s v="1400000832"/>
    <x v="0"/>
    <x v="0"/>
    <x v="0"/>
    <x v="26"/>
    <x v="1"/>
    <x v="1"/>
  </r>
  <r>
    <x v="11"/>
    <x v="1"/>
    <x v="54"/>
    <s v="1380064788"/>
    <s v="9490045833"/>
    <s v="2380097238"/>
    <s v="8380159341"/>
    <s v="0001075994"/>
    <x v="1"/>
    <s v="000000100000015737"/>
    <x v="0"/>
    <n v="125"/>
    <n v="5"/>
    <n v="1800"/>
    <n v="4412"/>
    <n v="220588"/>
    <n v="225000"/>
    <s v="T 952 KU"/>
    <s v="TOUKAM CLAUDE"/>
    <s v=""/>
    <s v="1400000451/517"/>
    <x v="0"/>
    <x v="0"/>
    <x v="0"/>
    <x v="26"/>
    <x v="1"/>
    <x v="1"/>
  </r>
  <r>
    <x v="9"/>
    <x v="2"/>
    <x v="54"/>
    <s v="1380065101"/>
    <s v="9490045839"/>
    <s v="2380097714"/>
    <s v="8380159342"/>
    <s v="0001062481"/>
    <x v="6"/>
    <s v="000000100000015721"/>
    <x v="3"/>
    <n v="640"/>
    <n v="32"/>
    <n v="18000"/>
    <n v="44800"/>
    <n v="11475200"/>
    <n v="11520000"/>
    <s v="LTTR 872 AT"/>
    <s v="HESSANA SALE"/>
    <s v=""/>
    <s v=""/>
    <x v="0"/>
    <x v="1"/>
    <x v="0"/>
    <x v="26"/>
    <x v="1"/>
    <x v="1"/>
  </r>
  <r>
    <x v="9"/>
    <x v="2"/>
    <x v="54"/>
    <s v="1380065101"/>
    <s v="9490045842"/>
    <s v="2380097714"/>
    <s v="8380159343"/>
    <s v="0001062481"/>
    <x v="6"/>
    <s v="000000100000015724"/>
    <x v="1"/>
    <n v="640"/>
    <n v="32"/>
    <n v="19000"/>
    <n v="44800"/>
    <n v="12115200"/>
    <n v="12160000"/>
    <s v="LTTR 745 AV"/>
    <s v="MAMAN HAMATOUKOUR"/>
    <s v=""/>
    <s v=""/>
    <x v="0"/>
    <x v="0"/>
    <x v="0"/>
    <x v="26"/>
    <x v="1"/>
    <x v="1"/>
  </r>
  <r>
    <x v="9"/>
    <x v="2"/>
    <x v="54"/>
    <s v="1380065062"/>
    <s v="9490045840"/>
    <s v="2380097654"/>
    <s v="8380159346"/>
    <s v="0001062482"/>
    <x v="14"/>
    <s v="000000100000015721"/>
    <x v="3"/>
    <n v="600"/>
    <n v="30"/>
    <n v="18000"/>
    <n v="42000"/>
    <n v="10758000"/>
    <n v="10800000"/>
    <s v="LTTR 528 AV"/>
    <s v="BINYAM LONGO JAUVIES"/>
    <s v=""/>
    <s v=""/>
    <x v="0"/>
    <x v="1"/>
    <x v="0"/>
    <x v="26"/>
    <x v="1"/>
    <x v="1"/>
  </r>
  <r>
    <x v="9"/>
    <x v="2"/>
    <x v="55"/>
    <s v="1380064780"/>
    <s v="9490045862"/>
    <s v="2380097227"/>
    <s v="8380158436"/>
    <s v="0001062482"/>
    <x v="14"/>
    <s v="000000100000015723"/>
    <x v="2"/>
    <n v="640"/>
    <n v="32"/>
    <n v="18000"/>
    <n v="44800"/>
    <n v="11475200"/>
    <n v="11520000"/>
    <s v="LTTR 382 AQ"/>
    <s v="MOHAMADOU MOUSTAPHA"/>
    <s v=""/>
    <s v=""/>
    <x v="0"/>
    <x v="0"/>
    <x v="0"/>
    <x v="27"/>
    <x v="1"/>
    <x v="1"/>
  </r>
  <r>
    <x v="14"/>
    <x v="0"/>
    <x v="55"/>
    <s v="1380065060"/>
    <s v="9490045843"/>
    <s v="2380097652"/>
    <s v="8380159198"/>
    <s v="0001095733"/>
    <x v="23"/>
    <s v="000000100000015723"/>
    <x v="2"/>
    <n v="38"/>
    <n v="1.9"/>
    <n v="18300"/>
    <n v="2660"/>
    <n v="692740"/>
    <n v="695400"/>
    <s v="LT 701 KM"/>
    <s v="NGNEMTCHUENG DJOMKAM SAMUEL"/>
    <s v=""/>
    <s v="1095733"/>
    <x v="0"/>
    <x v="0"/>
    <x v="0"/>
    <x v="27"/>
    <x v="1"/>
    <x v="1"/>
  </r>
  <r>
    <x v="9"/>
    <x v="2"/>
    <x v="55"/>
    <s v="1380065067"/>
    <s v="9490045849"/>
    <s v="2380097659"/>
    <s v="8380159223"/>
    <s v="0001067392"/>
    <x v="2"/>
    <s v="000000100000015737"/>
    <x v="0"/>
    <n v="750"/>
    <n v="30"/>
    <n v="1800"/>
    <n v="26471"/>
    <n v="1323529"/>
    <n v="1350000"/>
    <s v="LTTR 118 AE"/>
    <s v="ADAMU MOHAMADOU UBA"/>
    <s v=""/>
    <s v="1400000783"/>
    <x v="0"/>
    <x v="0"/>
    <x v="0"/>
    <x v="27"/>
    <x v="1"/>
    <x v="1"/>
  </r>
  <r>
    <x v="11"/>
    <x v="1"/>
    <x v="55"/>
    <s v="1380065065"/>
    <s v="7004700905"/>
    <s v="2380097657"/>
    <s v="8380159230"/>
    <s v="0001037193"/>
    <x v="3"/>
    <s v="000000100000015737"/>
    <x v="0"/>
    <n v="-625"/>
    <n v="-25"/>
    <n v="-1800"/>
    <n v="-22059"/>
    <n v="-1102941"/>
    <n v="-1125000"/>
    <s v="NW 613 AB"/>
    <s v="MR PONGA KUETE YANNICK"/>
    <s v=""/>
    <s v="1400000781"/>
    <x v="0"/>
    <x v="0"/>
    <x v="0"/>
    <x v="27"/>
    <x v="1"/>
    <x v="1"/>
  </r>
  <r>
    <x v="11"/>
    <x v="1"/>
    <x v="55"/>
    <s v="1380065065"/>
    <s v="9490045856"/>
    <s v="2380097657"/>
    <s v="8380159230"/>
    <s v="0001037193"/>
    <x v="3"/>
    <s v="000000100000015737"/>
    <x v="0"/>
    <n v="625"/>
    <n v="25"/>
    <n v="1800"/>
    <n v="22059"/>
    <n v="1102941"/>
    <n v="1125000"/>
    <s v="NW 613 AB"/>
    <s v="MR PONGA KUETE YANNICK"/>
    <s v=""/>
    <s v="1400000781"/>
    <x v="0"/>
    <x v="0"/>
    <x v="0"/>
    <x v="27"/>
    <x v="1"/>
    <x v="1"/>
  </r>
  <r>
    <x v="11"/>
    <x v="1"/>
    <x v="55"/>
    <s v="1380065065"/>
    <s v="9490045861"/>
    <s v="2380097657"/>
    <s v="8380159230"/>
    <s v="0001037193"/>
    <x v="3"/>
    <s v="000000100000015737"/>
    <x v="0"/>
    <n v="575"/>
    <n v="23"/>
    <n v="1800"/>
    <n v="20294"/>
    <n v="1014706"/>
    <n v="1035000"/>
    <s v="NW 613 AB"/>
    <s v="MR PONGA KUETE YANNICK"/>
    <s v=""/>
    <s v="1400000781"/>
    <x v="0"/>
    <x v="0"/>
    <x v="0"/>
    <x v="27"/>
    <x v="1"/>
    <x v="1"/>
  </r>
  <r>
    <x v="14"/>
    <x v="0"/>
    <x v="55"/>
    <s v="1380064842"/>
    <s v="9490045847"/>
    <s v="2380097314"/>
    <s v="8380159232"/>
    <s v="0001095733"/>
    <x v="23"/>
    <s v="000000100000015737"/>
    <x v="0"/>
    <n v="575"/>
    <n v="23"/>
    <n v="1800"/>
    <n v="20294"/>
    <n v="1014706"/>
    <n v="1035000"/>
    <s v="CH 29 75 66"/>
    <s v="NGOUFO MATINIEN"/>
    <s v=""/>
    <s v="1400000483"/>
    <x v="0"/>
    <x v="0"/>
    <x v="0"/>
    <x v="27"/>
    <x v="1"/>
    <x v="1"/>
  </r>
  <r>
    <x v="13"/>
    <x v="5"/>
    <x v="55"/>
    <s v="1380065083"/>
    <s v="9490045852"/>
    <s v="2380097691"/>
    <s v="8380159282"/>
    <s v="0001064215"/>
    <x v="13"/>
    <s v="000000100000015724"/>
    <x v="1"/>
    <n v="640"/>
    <n v="32"/>
    <n v="18500"/>
    <n v="44800"/>
    <n v="11795200"/>
    <n v="11840000"/>
    <s v="LTTR 665 AS"/>
    <s v="ABDOUSSALAM"/>
    <s v=""/>
    <s v=""/>
    <x v="0"/>
    <x v="0"/>
    <x v="0"/>
    <x v="27"/>
    <x v="1"/>
    <x v="1"/>
  </r>
  <r>
    <x v="10"/>
    <x v="3"/>
    <x v="55"/>
    <s v="1380065087"/>
    <s v="9490045845"/>
    <s v="2380097698"/>
    <s v="8380159285"/>
    <s v="0001026465"/>
    <x v="39"/>
    <s v="000000100000015723"/>
    <x v="2"/>
    <n v="600"/>
    <n v="30"/>
    <n v="18700"/>
    <n v="42000"/>
    <n v="11178000"/>
    <n v="11220000"/>
    <s v="LTTR 597 AN"/>
    <s v="EKEN TCHOUMSSI VINCENT"/>
    <s v=""/>
    <s v=""/>
    <x v="0"/>
    <x v="0"/>
    <x v="0"/>
    <x v="27"/>
    <x v="1"/>
    <x v="1"/>
  </r>
  <r>
    <x v="9"/>
    <x v="2"/>
    <x v="55"/>
    <s v="1380063624"/>
    <s v="9490045848"/>
    <s v="2380094958"/>
    <s v="8380159290"/>
    <s v="0001067392"/>
    <x v="2"/>
    <s v="000000100000016952"/>
    <x v="4"/>
    <n v="1280"/>
    <n v="32"/>
    <n v="8375"/>
    <n v="44800"/>
    <n v="10675200"/>
    <n v="10720000"/>
    <s v="LTTR 470 AV"/>
    <s v="NANA ABDOULKADIRI"/>
    <s v=""/>
    <s v="SALES TO HAMODA"/>
    <x v="0"/>
    <x v="1"/>
    <x v="0"/>
    <x v="27"/>
    <x v="1"/>
    <x v="1"/>
  </r>
  <r>
    <x v="14"/>
    <x v="0"/>
    <x v="55"/>
    <s v="1380065090"/>
    <s v="9490045851"/>
    <s v="2380097700"/>
    <s v="8380159295"/>
    <s v="0001067076"/>
    <x v="59"/>
    <s v="000000100000015723"/>
    <x v="2"/>
    <n v="460"/>
    <n v="23"/>
    <n v="18300"/>
    <n v="32200"/>
    <n v="8385800"/>
    <n v="8418000"/>
    <s v="LT 376 KB"/>
    <s v="ZANGUE SIMPLICE"/>
    <s v=""/>
    <s v="1067076"/>
    <x v="0"/>
    <x v="0"/>
    <x v="0"/>
    <x v="27"/>
    <x v="1"/>
    <x v="1"/>
  </r>
  <r>
    <x v="9"/>
    <x v="2"/>
    <x v="55"/>
    <s v="1380065067"/>
    <s v="9490045846"/>
    <s v="2380097659"/>
    <s v="8380159322"/>
    <s v="0001067392"/>
    <x v="2"/>
    <s v="000000100000015737"/>
    <x v="0"/>
    <n v="125"/>
    <n v="5"/>
    <n v="1800"/>
    <n v="4412"/>
    <n v="220588"/>
    <n v="225000"/>
    <s v="LT 033 IV"/>
    <s v="DELE ALAIN"/>
    <s v=""/>
    <s v="1400000783"/>
    <x v="0"/>
    <x v="0"/>
    <x v="0"/>
    <x v="27"/>
    <x v="1"/>
    <x v="1"/>
  </r>
  <r>
    <x v="10"/>
    <x v="3"/>
    <x v="55"/>
    <s v="1380065096"/>
    <s v="9490045853"/>
    <s v="2380097708"/>
    <s v="8380159323"/>
    <s v="0001026465"/>
    <x v="39"/>
    <s v="000000100000015723"/>
    <x v="2"/>
    <n v="600"/>
    <n v="30"/>
    <n v="18700"/>
    <n v="42000"/>
    <n v="11178000"/>
    <n v="11220000"/>
    <s v="LTTR 160 AL"/>
    <s v="TCHOUNACK ANGELBERT"/>
    <s v=""/>
    <s v=""/>
    <x v="0"/>
    <x v="0"/>
    <x v="0"/>
    <x v="27"/>
    <x v="1"/>
    <x v="1"/>
  </r>
  <r>
    <x v="14"/>
    <x v="0"/>
    <x v="55"/>
    <s v="1380065091"/>
    <s v="9490045854"/>
    <s v="2380097701"/>
    <s v="8380159324"/>
    <s v="0001026501"/>
    <x v="10"/>
    <s v="000000100000015723"/>
    <x v="2"/>
    <n v="500"/>
    <n v="25"/>
    <n v="18200"/>
    <n v="35000"/>
    <n v="9065000"/>
    <n v="9100000"/>
    <s v="NW 083 BI"/>
    <s v="NTCHIAMENE SAHA ALAIN"/>
    <s v=""/>
    <s v=""/>
    <x v="0"/>
    <x v="0"/>
    <x v="0"/>
    <x v="27"/>
    <x v="1"/>
    <x v="1"/>
  </r>
  <r>
    <x v="13"/>
    <x v="6"/>
    <x v="55"/>
    <s v="1380065094"/>
    <s v="9490045863"/>
    <s v="2380097706"/>
    <s v="8380159328"/>
    <s v="0001048185"/>
    <x v="24"/>
    <s v="000000100000015723"/>
    <x v="2"/>
    <n v="640"/>
    <n v="32"/>
    <n v="18000"/>
    <n v="44800"/>
    <n v="11475200"/>
    <n v="11520000"/>
    <s v="ADTR 063 AC"/>
    <s v="OUSSEIINI MOHAMADOU"/>
    <s v=""/>
    <s v="1048185"/>
    <x v="0"/>
    <x v="0"/>
    <x v="0"/>
    <x v="27"/>
    <x v="1"/>
    <x v="1"/>
  </r>
  <r>
    <x v="10"/>
    <x v="3"/>
    <x v="55"/>
    <s v="1380065098"/>
    <s v="9490045860"/>
    <s v="2380097709"/>
    <s v="8380159339"/>
    <s v="0001034106"/>
    <x v="42"/>
    <s v="000000100000015723"/>
    <x v="2"/>
    <n v="600"/>
    <n v="30"/>
    <n v="18700"/>
    <n v="0"/>
    <n v="11220000"/>
    <n v="11220000"/>
    <s v="LTTR 572 AS"/>
    <s v="ESSIMI DIEUDONNE"/>
    <s v=""/>
    <s v=""/>
    <x v="0"/>
    <x v="0"/>
    <x v="0"/>
    <x v="27"/>
    <x v="1"/>
    <x v="1"/>
  </r>
  <r>
    <x v="9"/>
    <x v="2"/>
    <x v="55"/>
    <s v="1380065101"/>
    <s v="9490045844"/>
    <s v="2380097714"/>
    <s v="8380159344"/>
    <s v="0001062481"/>
    <x v="6"/>
    <s v="000000100000015724"/>
    <x v="1"/>
    <n v="620"/>
    <n v="31"/>
    <n v="19000"/>
    <n v="43400"/>
    <n v="11736600"/>
    <n v="11780000"/>
    <s v="LTTR 619 AS"/>
    <s v="MUHAMADOU AHMADU KORANO"/>
    <s v=""/>
    <s v=""/>
    <x v="0"/>
    <x v="0"/>
    <x v="0"/>
    <x v="27"/>
    <x v="1"/>
    <x v="1"/>
  </r>
  <r>
    <x v="9"/>
    <x v="2"/>
    <x v="55"/>
    <s v="1380065101"/>
    <s v="9490045844"/>
    <s v="2380097714"/>
    <s v="8380159345"/>
    <s v="0001062481"/>
    <x v="6"/>
    <s v="000000100000015724"/>
    <x v="1"/>
    <n v="640"/>
    <n v="32"/>
    <n v="19000"/>
    <n v="44800"/>
    <n v="12115200"/>
    <n v="12160000"/>
    <s v="ADTR 785 AB"/>
    <s v="IYA HAMADOU"/>
    <s v=""/>
    <s v=""/>
    <x v="0"/>
    <x v="0"/>
    <x v="0"/>
    <x v="27"/>
    <x v="1"/>
    <x v="1"/>
  </r>
  <r>
    <x v="11"/>
    <x v="1"/>
    <x v="55"/>
    <s v="1380065093"/>
    <s v="9490045850"/>
    <s v="2380097703"/>
    <s v="8380159369"/>
    <s v="0001041827"/>
    <x v="46"/>
    <s v="000000100000015723"/>
    <x v="2"/>
    <n v="300"/>
    <n v="15"/>
    <n v="18300"/>
    <n v="21000"/>
    <n v="5469000"/>
    <n v="5490000"/>
    <s v="LT 103 KN"/>
    <s v="TADONVOKENG MARTIN"/>
    <s v=""/>
    <s v="SALES TO STE EXCLUSIVE"/>
    <x v="0"/>
    <x v="0"/>
    <x v="0"/>
    <x v="27"/>
    <x v="1"/>
    <x v="1"/>
  </r>
  <r>
    <x v="11"/>
    <x v="1"/>
    <x v="55"/>
    <s v="1380065104"/>
    <s v="9490045855"/>
    <s v="2380097724"/>
    <s v="8380159389"/>
    <s v="0001047470"/>
    <x v="8"/>
    <s v="000000100000015721"/>
    <x v="3"/>
    <n v="30"/>
    <n v="1.5"/>
    <n v="18500"/>
    <n v="2100"/>
    <n v="552900"/>
    <n v="555000"/>
    <s v="LT 201 IK"/>
    <s v="DJOUMANI JEAN PAUL"/>
    <s v=""/>
    <s v=""/>
    <x v="0"/>
    <x v="1"/>
    <x v="0"/>
    <x v="27"/>
    <x v="1"/>
    <x v="1"/>
  </r>
  <r>
    <x v="11"/>
    <x v="1"/>
    <x v="55"/>
    <s v="1380065104"/>
    <s v="9490045855"/>
    <s v="2380097724"/>
    <s v="8380159389"/>
    <s v="0001047470"/>
    <x v="8"/>
    <s v="000000100000016952"/>
    <x v="4"/>
    <n v="60"/>
    <n v="1.5"/>
    <n v="9250"/>
    <n v="2100"/>
    <n v="552900"/>
    <n v="555000"/>
    <s v="LT 201 IK"/>
    <s v="DJOUMANI JEAN PAUL"/>
    <s v=""/>
    <s v=""/>
    <x v="0"/>
    <x v="1"/>
    <x v="0"/>
    <x v="27"/>
    <x v="1"/>
    <x v="1"/>
  </r>
  <r>
    <x v="11"/>
    <x v="1"/>
    <x v="55"/>
    <s v="1380065104"/>
    <s v="9490045855"/>
    <s v="2380097724"/>
    <s v="8380159391"/>
    <s v="0001047470"/>
    <x v="8"/>
    <s v="000000100000015723"/>
    <x v="2"/>
    <n v="300"/>
    <n v="15"/>
    <n v="18300"/>
    <n v="21000"/>
    <n v="5469000"/>
    <n v="5490000"/>
    <s v="LT 201 IK"/>
    <s v="DJOUMANI JEAN PAUL"/>
    <s v=""/>
    <s v=""/>
    <x v="0"/>
    <x v="0"/>
    <x v="0"/>
    <x v="27"/>
    <x v="1"/>
    <x v="1"/>
  </r>
  <r>
    <x v="14"/>
    <x v="0"/>
    <x v="55"/>
    <s v="1380065107"/>
    <s v="9490045858"/>
    <s v="2380097727"/>
    <s v="8380159393"/>
    <s v="0001095733"/>
    <x v="23"/>
    <s v="000000100000015723"/>
    <x v="2"/>
    <n v="422"/>
    <n v="21.1"/>
    <n v="18300"/>
    <n v="29540"/>
    <n v="7693060"/>
    <n v="7722600"/>
    <s v="LT 701 KM"/>
    <s v="NGNEMTCHUENG DJOMKAM SAMUEL"/>
    <s v=""/>
    <s v="1095733"/>
    <x v="0"/>
    <x v="0"/>
    <x v="0"/>
    <x v="27"/>
    <x v="1"/>
    <x v="1"/>
  </r>
  <r>
    <x v="11"/>
    <x v="1"/>
    <x v="55"/>
    <s v="1380065117"/>
    <s v="9490045857"/>
    <s v="2380097741"/>
    <s v="8380159404"/>
    <s v="0001028475"/>
    <x v="25"/>
    <s v="000000100000015723"/>
    <x v="2"/>
    <n v="163"/>
    <n v="8.15"/>
    <n v="18300"/>
    <n v="11410"/>
    <n v="2971490"/>
    <n v="2982900"/>
    <s v="LT 197 HV"/>
    <s v="MR FAI HADISON"/>
    <s v=""/>
    <s v=""/>
    <x v="0"/>
    <x v="0"/>
    <x v="0"/>
    <x v="27"/>
    <x v="1"/>
    <x v="1"/>
  </r>
  <r>
    <x v="12"/>
    <x v="4"/>
    <x v="55"/>
    <s v="1380065095"/>
    <s v="9490045859"/>
    <s v="2380097707"/>
    <s v="8380159417"/>
    <s v="0001037061"/>
    <x v="5"/>
    <s v="000000100000015723"/>
    <x v="2"/>
    <n v="140"/>
    <n v="7"/>
    <n v="17700"/>
    <n v="0"/>
    <n v="2478000"/>
    <n v="2478000"/>
    <s v="LT 899 LC"/>
    <s v="MR KEMBOUO SEVERIN"/>
    <s v=""/>
    <s v=""/>
    <x v="0"/>
    <x v="0"/>
    <x v="0"/>
    <x v="27"/>
    <x v="1"/>
    <x v="1"/>
  </r>
  <r>
    <x v="14"/>
    <x v="0"/>
    <x v="56"/>
    <s v="1380064607"/>
    <s v="9490045879"/>
    <s v="2380096950"/>
    <s v="8380157979"/>
    <s v="0001029639"/>
    <x v="30"/>
    <s v="000000100000015723"/>
    <x v="2"/>
    <n v="440"/>
    <n v="22"/>
    <n v="18300"/>
    <n v="30800"/>
    <n v="8021200"/>
    <n v="8052000"/>
    <s v="CH 86 19 42"/>
    <s v="ZEUTSA ALEX BIENVENU"/>
    <s v=""/>
    <s v=""/>
    <x v="0"/>
    <x v="0"/>
    <x v="0"/>
    <x v="28"/>
    <x v="1"/>
    <x v="1"/>
  </r>
  <r>
    <x v="10"/>
    <x v="3"/>
    <x v="56"/>
    <s v="1380063947"/>
    <s v="9490045873"/>
    <s v="2380095624"/>
    <s v="8380158651"/>
    <s v="0001062483"/>
    <x v="7"/>
    <s v="000000100000015737"/>
    <x v="0"/>
    <n v="25"/>
    <n v="1"/>
    <n v="1800"/>
    <n v="882"/>
    <n v="44118"/>
    <n v="45000"/>
    <s v="LT 446 KP"/>
    <s v="MEUMTANE NAMEKONG OLYVIE"/>
    <s v=""/>
    <s v="1400013281"/>
    <x v="0"/>
    <x v="0"/>
    <x v="0"/>
    <x v="28"/>
    <x v="1"/>
    <x v="1"/>
  </r>
  <r>
    <x v="13"/>
    <x v="6"/>
    <x v="56"/>
    <s v="1380065094"/>
    <s v="9490045866"/>
    <s v="2380097706"/>
    <s v="8380159327"/>
    <s v="0001048185"/>
    <x v="24"/>
    <s v="000000100000015723"/>
    <x v="2"/>
    <n v="640"/>
    <n v="32"/>
    <n v="18000"/>
    <n v="44800"/>
    <n v="11475200"/>
    <n v="11520000"/>
    <s v="LTTR 465 AU"/>
    <s v="MOHAMADOU MOUTAWAKILOU"/>
    <s v=""/>
    <s v="1048185"/>
    <x v="0"/>
    <x v="0"/>
    <x v="0"/>
    <x v="28"/>
    <x v="1"/>
    <x v="1"/>
  </r>
  <r>
    <x v="13"/>
    <x v="6"/>
    <x v="56"/>
    <s v="1380065094"/>
    <s v="9490045866"/>
    <s v="2380097706"/>
    <s v="8380159330"/>
    <s v="0001048185"/>
    <x v="24"/>
    <s v="000000100000015723"/>
    <x v="2"/>
    <n v="640"/>
    <n v="32"/>
    <n v="18000"/>
    <n v="44800"/>
    <n v="11475200"/>
    <n v="11520000"/>
    <s v="LTTR 158 AT"/>
    <s v="KUM KENNETH FUNG"/>
    <s v=""/>
    <s v="1048185"/>
    <x v="0"/>
    <x v="0"/>
    <x v="0"/>
    <x v="28"/>
    <x v="1"/>
    <x v="1"/>
  </r>
  <r>
    <x v="13"/>
    <x v="6"/>
    <x v="56"/>
    <s v="1380065094"/>
    <s v="9490045866"/>
    <s v="2380097706"/>
    <s v="8380159331"/>
    <s v="0001048185"/>
    <x v="24"/>
    <s v="000000100000015723"/>
    <x v="2"/>
    <n v="640"/>
    <n v="32"/>
    <n v="18000"/>
    <n v="44800"/>
    <n v="11475200"/>
    <n v="11520000"/>
    <s v="LTTR 649 AV"/>
    <s v="NKWETI PETER"/>
    <s v=""/>
    <s v="1048185"/>
    <x v="0"/>
    <x v="0"/>
    <x v="0"/>
    <x v="28"/>
    <x v="1"/>
    <x v="1"/>
  </r>
  <r>
    <x v="9"/>
    <x v="2"/>
    <x v="56"/>
    <s v="1380064205"/>
    <s v="9490045867"/>
    <s v="2380096212"/>
    <s v="8380159347"/>
    <s v="0001062482"/>
    <x v="14"/>
    <s v="000000100000015723"/>
    <x v="2"/>
    <n v="640"/>
    <n v="32"/>
    <n v="18000"/>
    <n v="44800"/>
    <n v="11475200"/>
    <n v="11520000"/>
    <s v="ADTR 355 AB"/>
    <s v="MOHAMADOU BADAMASSI"/>
    <s v=""/>
    <s v=""/>
    <x v="0"/>
    <x v="0"/>
    <x v="0"/>
    <x v="28"/>
    <x v="1"/>
    <x v="1"/>
  </r>
  <r>
    <x v="10"/>
    <x v="3"/>
    <x v="56"/>
    <s v="1380065032"/>
    <s v="9490045865"/>
    <s v="2380097603"/>
    <s v="8380159351"/>
    <s v="0001062483"/>
    <x v="7"/>
    <s v="000000100000015723"/>
    <x v="2"/>
    <n v="300"/>
    <n v="15"/>
    <n v="18250"/>
    <n v="21000"/>
    <n v="5454000"/>
    <n v="5475000"/>
    <s v="CE 712 HS"/>
    <s v="HAKOU KWANDJIO SERGE"/>
    <s v=""/>
    <s v="SALES TO CENTRALE"/>
    <x v="0"/>
    <x v="0"/>
    <x v="0"/>
    <x v="28"/>
    <x v="1"/>
    <x v="1"/>
  </r>
  <r>
    <x v="14"/>
    <x v="0"/>
    <x v="56"/>
    <s v="1380065100"/>
    <s v="9490045875"/>
    <s v="2380097713"/>
    <s v="8380159366"/>
    <s v="0001030024"/>
    <x v="51"/>
    <s v="000000100000015723"/>
    <x v="2"/>
    <n v="300"/>
    <n v="15"/>
    <n v="18300"/>
    <n v="0"/>
    <n v="5490000"/>
    <n v="5490000"/>
    <s v="NW 5823 E"/>
    <s v="MR DJIEMENI GABRIEL"/>
    <s v=""/>
    <s v=""/>
    <x v="0"/>
    <x v="0"/>
    <x v="0"/>
    <x v="28"/>
    <x v="1"/>
    <x v="1"/>
  </r>
  <r>
    <x v="9"/>
    <x v="2"/>
    <x v="56"/>
    <s v="1380065101"/>
    <s v="9490045869"/>
    <s v="2380097714"/>
    <s v="8380159371"/>
    <s v="0001062481"/>
    <x v="6"/>
    <s v="000000100000015723"/>
    <x v="2"/>
    <n v="620"/>
    <n v="31"/>
    <n v="18500"/>
    <n v="43400"/>
    <n v="11426600"/>
    <n v="11470000"/>
    <s v="LTTR 711 AL"/>
    <s v="YUGUDA ALIYU"/>
    <s v=""/>
    <s v=""/>
    <x v="0"/>
    <x v="0"/>
    <x v="0"/>
    <x v="28"/>
    <x v="1"/>
    <x v="1"/>
  </r>
  <r>
    <x v="9"/>
    <x v="2"/>
    <x v="56"/>
    <s v="1380065101"/>
    <s v="9490045868"/>
    <s v="2380097714"/>
    <s v="8380159372"/>
    <s v="0001062481"/>
    <x v="6"/>
    <s v="000000100000015723"/>
    <x v="2"/>
    <n v="640"/>
    <n v="32"/>
    <n v="18500"/>
    <n v="44800"/>
    <n v="11795200"/>
    <n v="11840000"/>
    <s v="LTTR 407 AH"/>
    <s v="ABOUBAKAR GOMBO"/>
    <s v=""/>
    <s v=""/>
    <x v="0"/>
    <x v="0"/>
    <x v="0"/>
    <x v="28"/>
    <x v="1"/>
    <x v="1"/>
  </r>
  <r>
    <x v="11"/>
    <x v="1"/>
    <x v="56"/>
    <s v="1380065102"/>
    <s v="9490045870"/>
    <s v="2380097715"/>
    <s v="8380159386"/>
    <s v="0001099132"/>
    <x v="22"/>
    <s v="000000100000015721"/>
    <x v="3"/>
    <n v="100"/>
    <n v="5"/>
    <n v="18500"/>
    <n v="7000"/>
    <n v="1843000"/>
    <n v="1850000"/>
    <s v="LT 103 KN"/>
    <s v="MR TADONVOKENG"/>
    <s v=""/>
    <s v=""/>
    <x v="0"/>
    <x v="1"/>
    <x v="0"/>
    <x v="28"/>
    <x v="1"/>
    <x v="1"/>
  </r>
  <r>
    <x v="11"/>
    <x v="1"/>
    <x v="56"/>
    <s v="1380065102"/>
    <s v="9490045870"/>
    <s v="2380097715"/>
    <s v="8380159386"/>
    <s v="0001099132"/>
    <x v="22"/>
    <s v="000000100000015723"/>
    <x v="2"/>
    <n v="130"/>
    <n v="6.5"/>
    <n v="18300"/>
    <n v="9100"/>
    <n v="2369900"/>
    <n v="2379000"/>
    <s v="LT 103 KN"/>
    <s v="MR TADONVOKENG"/>
    <s v=""/>
    <s v=""/>
    <x v="0"/>
    <x v="0"/>
    <x v="0"/>
    <x v="28"/>
    <x v="1"/>
    <x v="1"/>
  </r>
  <r>
    <x v="10"/>
    <x v="3"/>
    <x v="56"/>
    <s v="1380065106"/>
    <s v="9490045872"/>
    <s v="2380097726"/>
    <s v="8380159396"/>
    <s v="0001042434"/>
    <x v="65"/>
    <s v="000000100000015723"/>
    <x v="2"/>
    <n v="300"/>
    <n v="15"/>
    <n v="18300"/>
    <n v="0"/>
    <n v="5490000"/>
    <n v="5490000"/>
    <s v="CE 347 IA"/>
    <s v="MR NGAGOP PHILIBERT"/>
    <s v=""/>
    <s v=""/>
    <x v="0"/>
    <x v="0"/>
    <x v="0"/>
    <x v="28"/>
    <x v="1"/>
    <x v="1"/>
  </r>
  <r>
    <x v="14"/>
    <x v="0"/>
    <x v="56"/>
    <s v="1380065112"/>
    <s v="9490045878"/>
    <s v="2380097732"/>
    <s v="8380159398"/>
    <s v="0001050682"/>
    <x v="17"/>
    <s v="000000100000015721"/>
    <x v="3"/>
    <n v="100"/>
    <n v="5"/>
    <n v="18500"/>
    <n v="0"/>
    <n v="1850000"/>
    <n v="1850000"/>
    <s v="NO 264 AW"/>
    <s v="KEABOU KUETE MARCEL"/>
    <s v=""/>
    <s v="1050682"/>
    <x v="0"/>
    <x v="1"/>
    <x v="0"/>
    <x v="28"/>
    <x v="1"/>
    <x v="1"/>
  </r>
  <r>
    <x v="14"/>
    <x v="0"/>
    <x v="56"/>
    <s v="1380065112"/>
    <s v="9490045878"/>
    <s v="2380097732"/>
    <s v="8380159398"/>
    <s v="0001050682"/>
    <x v="17"/>
    <s v="000000100000016952"/>
    <x v="4"/>
    <n v="120"/>
    <n v="3"/>
    <n v="9250"/>
    <n v="0"/>
    <n v="1110000"/>
    <n v="1110000"/>
    <s v="NO 264 AW"/>
    <s v="KEABOU KUETE MARCEL"/>
    <s v=""/>
    <s v="1050682"/>
    <x v="0"/>
    <x v="1"/>
    <x v="0"/>
    <x v="28"/>
    <x v="1"/>
    <x v="1"/>
  </r>
  <r>
    <x v="14"/>
    <x v="0"/>
    <x v="56"/>
    <s v="1380065112"/>
    <s v="9490045878"/>
    <s v="2380097732"/>
    <s v="8380159398"/>
    <s v="0001050682"/>
    <x v="17"/>
    <s v="000000100000016408"/>
    <x v="5"/>
    <n v="600"/>
    <n v="3"/>
    <n v="1900"/>
    <n v="0"/>
    <n v="1140000"/>
    <n v="1140000"/>
    <s v="NO 264 AW"/>
    <s v="KEABOU KUETE MARCEL"/>
    <s v=""/>
    <s v="1050682"/>
    <x v="0"/>
    <x v="1"/>
    <x v="0"/>
    <x v="28"/>
    <x v="1"/>
    <x v="1"/>
  </r>
  <r>
    <x v="14"/>
    <x v="0"/>
    <x v="56"/>
    <s v="1380065112"/>
    <s v="9490045878"/>
    <s v="2380097732"/>
    <s v="8380159398"/>
    <s v="0001050682"/>
    <x v="17"/>
    <s v="000000100000015723"/>
    <x v="2"/>
    <n v="240"/>
    <n v="12"/>
    <n v="18300"/>
    <n v="0"/>
    <n v="4392000"/>
    <n v="4392000"/>
    <s v="NO 264 AW"/>
    <s v="KEABOU KUETE MARCEL"/>
    <s v=""/>
    <s v="1050682"/>
    <x v="0"/>
    <x v="0"/>
    <x v="0"/>
    <x v="28"/>
    <x v="1"/>
    <x v="1"/>
  </r>
  <r>
    <x v="14"/>
    <x v="0"/>
    <x v="56"/>
    <s v="1380065113"/>
    <s v="9490045877"/>
    <s v="2380097733"/>
    <s v="8380159399"/>
    <s v="0001026455"/>
    <x v="34"/>
    <s v="000000100000015723"/>
    <x v="2"/>
    <n v="580"/>
    <n v="29"/>
    <n v="18300"/>
    <n v="40600"/>
    <n v="10573400"/>
    <n v="10614000"/>
    <s v="LTTR 274 AF"/>
    <s v="ABDOURAHMANOU ABBO"/>
    <s v=""/>
    <s v=""/>
    <x v="0"/>
    <x v="0"/>
    <x v="0"/>
    <x v="28"/>
    <x v="1"/>
    <x v="1"/>
  </r>
  <r>
    <x v="10"/>
    <x v="3"/>
    <x v="56"/>
    <s v="1380065114"/>
    <s v="9490045876"/>
    <s v="2380097734"/>
    <s v="8380159400"/>
    <s v="0001048039"/>
    <x v="33"/>
    <s v="000000100000015721"/>
    <x v="3"/>
    <n v="200"/>
    <n v="10"/>
    <n v="18700"/>
    <n v="14000"/>
    <n v="3726000"/>
    <n v="3740000"/>
    <s v="CETR 100 AD"/>
    <s v="MALIE URBIN GUILLAUME"/>
    <s v=""/>
    <s v=""/>
    <x v="0"/>
    <x v="1"/>
    <x v="0"/>
    <x v="28"/>
    <x v="1"/>
    <x v="1"/>
  </r>
  <r>
    <x v="10"/>
    <x v="3"/>
    <x v="56"/>
    <s v="1380065114"/>
    <s v="9490045876"/>
    <s v="2380097734"/>
    <s v="8380159400"/>
    <s v="0001048039"/>
    <x v="33"/>
    <s v="000000100000016952"/>
    <x v="4"/>
    <n v="200"/>
    <n v="5"/>
    <n v="9350"/>
    <n v="7000"/>
    <n v="1863000"/>
    <n v="1870000"/>
    <s v="CETR 100 AD"/>
    <s v="MALIE URBIN GUILLAUME"/>
    <s v=""/>
    <s v=""/>
    <x v="0"/>
    <x v="1"/>
    <x v="0"/>
    <x v="28"/>
    <x v="1"/>
    <x v="1"/>
  </r>
  <r>
    <x v="10"/>
    <x v="3"/>
    <x v="56"/>
    <s v="1380065114"/>
    <s v="9490045876"/>
    <s v="2380097734"/>
    <s v="8380159400"/>
    <s v="0001048039"/>
    <x v="33"/>
    <s v="000000100000015723"/>
    <x v="2"/>
    <n v="300"/>
    <n v="15"/>
    <n v="18700"/>
    <n v="21000"/>
    <n v="5589000"/>
    <n v="5610000"/>
    <s v="CETR 100 AD"/>
    <s v="MALIE URBIN GUILLAUME"/>
    <s v=""/>
    <s v=""/>
    <x v="0"/>
    <x v="0"/>
    <x v="0"/>
    <x v="28"/>
    <x v="1"/>
    <x v="1"/>
  </r>
  <r>
    <x v="10"/>
    <x v="3"/>
    <x v="56"/>
    <s v="1380065110"/>
    <s v="9490045884"/>
    <s v="2380097730"/>
    <s v="8380159401"/>
    <s v="0001037060"/>
    <x v="70"/>
    <s v="000000100000015723"/>
    <x v="2"/>
    <n v="600"/>
    <n v="30"/>
    <n v="18700"/>
    <n v="0"/>
    <n v="11220000"/>
    <n v="11220000"/>
    <s v="LTTR 080 AQ"/>
    <s v="MR AWAH CHRISTIAN"/>
    <s v=""/>
    <s v=""/>
    <x v="0"/>
    <x v="0"/>
    <x v="0"/>
    <x v="28"/>
    <x v="1"/>
    <x v="1"/>
  </r>
  <r>
    <x v="13"/>
    <x v="6"/>
    <x v="56"/>
    <s v="1380065116"/>
    <s v="9490045871"/>
    <s v="2380097740"/>
    <s v="8380159402"/>
    <s v="0001048185"/>
    <x v="24"/>
    <s v="000000100000015737"/>
    <x v="0"/>
    <n v="325"/>
    <n v="13"/>
    <n v="1800"/>
    <n v="11471"/>
    <n v="573529"/>
    <n v="585000"/>
    <s v="LT 182 JG"/>
    <s v="MR IBRAHIM ADAMU"/>
    <s v=""/>
    <s v="1400000856"/>
    <x v="0"/>
    <x v="0"/>
    <x v="0"/>
    <x v="28"/>
    <x v="1"/>
    <x v="1"/>
  </r>
  <r>
    <x v="14"/>
    <x v="0"/>
    <x v="56"/>
    <s v="1380065091"/>
    <s v="9490045874"/>
    <s v="2380097701"/>
    <s v="8380159405"/>
    <s v="0001026501"/>
    <x v="10"/>
    <s v="000000100000015723"/>
    <x v="2"/>
    <n v="400"/>
    <n v="20"/>
    <n v="18200"/>
    <n v="28000"/>
    <n v="7252000"/>
    <n v="7280000"/>
    <s v="NW 282 BJ"/>
    <s v="MR NGUEMETA ERIC BLAISE"/>
    <s v=""/>
    <s v=""/>
    <x v="0"/>
    <x v="0"/>
    <x v="0"/>
    <x v="28"/>
    <x v="1"/>
    <x v="1"/>
  </r>
  <r>
    <x v="14"/>
    <x v="0"/>
    <x v="56"/>
    <s v="1380065091"/>
    <s v="9490045874"/>
    <s v="2380097701"/>
    <s v="8380159405"/>
    <s v="0001026501"/>
    <x v="10"/>
    <s v="000000100000015724"/>
    <x v="1"/>
    <n v="100"/>
    <n v="5"/>
    <n v="18900"/>
    <n v="7000"/>
    <n v="1883000"/>
    <n v="1890000"/>
    <s v="NW 282 BJ"/>
    <s v="MR NGUEMETA ERIC BLAISE"/>
    <s v=""/>
    <s v=""/>
    <x v="0"/>
    <x v="0"/>
    <x v="0"/>
    <x v="28"/>
    <x v="1"/>
    <x v="1"/>
  </r>
  <r>
    <x v="12"/>
    <x v="4"/>
    <x v="56"/>
    <s v="1380065119"/>
    <s v="9490045864"/>
    <s v="2380097743"/>
    <s v="8380159406"/>
    <s v="0001095709"/>
    <x v="28"/>
    <s v="000000100000016408"/>
    <x v="5"/>
    <n v="500"/>
    <n v="2.5"/>
    <n v="1900"/>
    <n v="3500"/>
    <n v="946500"/>
    <n v="950000"/>
    <s v="LT 630 KY"/>
    <s v="MR NDIFOR NAPOLEON"/>
    <s v=""/>
    <s v="1095709"/>
    <x v="0"/>
    <x v="1"/>
    <x v="0"/>
    <x v="28"/>
    <x v="1"/>
    <x v="1"/>
  </r>
  <r>
    <x v="12"/>
    <x v="4"/>
    <x v="56"/>
    <s v="1380065119"/>
    <s v="9490045864"/>
    <s v="2380097743"/>
    <s v="8380159406"/>
    <s v="0001095709"/>
    <x v="28"/>
    <s v="000000100000015723"/>
    <x v="2"/>
    <n v="300"/>
    <n v="15"/>
    <n v="18300"/>
    <n v="21000"/>
    <n v="5469000"/>
    <n v="5490000"/>
    <s v="LT 630 KY"/>
    <s v="MR NDIFOR NAPOLEON"/>
    <s v=""/>
    <s v="1095709"/>
    <x v="0"/>
    <x v="0"/>
    <x v="0"/>
    <x v="28"/>
    <x v="1"/>
    <x v="1"/>
  </r>
  <r>
    <x v="11"/>
    <x v="1"/>
    <x v="56"/>
    <s v="1380065111"/>
    <s v="9490045883"/>
    <s v="2380097731"/>
    <s v="8380159408"/>
    <s v="0001034318"/>
    <x v="53"/>
    <s v="000000100000015723"/>
    <x v="2"/>
    <n v="600"/>
    <n v="30"/>
    <n v="18000"/>
    <n v="0"/>
    <n v="10800000"/>
    <n v="10800000"/>
    <s v="LTTR 750 AD"/>
    <s v="MR RAYA MOUMI THOMAS"/>
    <s v=""/>
    <s v=""/>
    <x v="0"/>
    <x v="0"/>
    <x v="0"/>
    <x v="28"/>
    <x v="1"/>
    <x v="1"/>
  </r>
  <r>
    <x v="10"/>
    <x v="3"/>
    <x v="56"/>
    <s v="1380065109"/>
    <s v="9490045886"/>
    <s v="2380097729"/>
    <s v="8380159419"/>
    <s v="0001063955"/>
    <x v="80"/>
    <s v="000000100000015723"/>
    <x v="2"/>
    <n v="589"/>
    <n v="29.45"/>
    <n v="18700"/>
    <n v="0"/>
    <n v="11014300"/>
    <n v="11014300"/>
    <s v="CETR 379 AD"/>
    <s v="MRVMBONING TATANG RENE"/>
    <s v=""/>
    <s v=""/>
    <x v="0"/>
    <x v="0"/>
    <x v="0"/>
    <x v="28"/>
    <x v="1"/>
    <x v="1"/>
  </r>
  <r>
    <x v="10"/>
    <x v="3"/>
    <x v="56"/>
    <s v="1380065109"/>
    <s v="9490045886"/>
    <s v="2380097729"/>
    <s v="8380159419"/>
    <s v="0001063955"/>
    <x v="80"/>
    <s v="000000100000016952"/>
    <x v="4"/>
    <n v="20"/>
    <n v="0.5"/>
    <n v="9350"/>
    <n v="0"/>
    <n v="187000"/>
    <n v="187000"/>
    <s v="CETR 379 AD"/>
    <s v="MRVMBONING TATANG RENE"/>
    <s v=""/>
    <s v=""/>
    <x v="0"/>
    <x v="1"/>
    <x v="0"/>
    <x v="28"/>
    <x v="1"/>
    <x v="1"/>
  </r>
  <r>
    <x v="10"/>
    <x v="3"/>
    <x v="56"/>
    <s v="1380065109"/>
    <s v="9490045886"/>
    <s v="2380097729"/>
    <s v="8380159419"/>
    <s v="0001063955"/>
    <x v="80"/>
    <s v="000000100000016408"/>
    <x v="5"/>
    <n v="10"/>
    <n v="0.05"/>
    <n v="1870"/>
    <n v="0"/>
    <n v="18700"/>
    <n v="18700"/>
    <s v="CETR 379 AD"/>
    <s v="MRVMBONING TATANG RENE"/>
    <s v=""/>
    <s v=""/>
    <x v="0"/>
    <x v="1"/>
    <x v="0"/>
    <x v="28"/>
    <x v="1"/>
    <x v="1"/>
  </r>
  <r>
    <x v="14"/>
    <x v="0"/>
    <x v="56"/>
    <s v="1380065097"/>
    <s v="9490045882"/>
    <s v="2380097710"/>
    <s v="8380159423"/>
    <s v="0001029639"/>
    <x v="30"/>
    <s v="000000100000015737"/>
    <x v="0"/>
    <n v="25"/>
    <n v="1"/>
    <n v="1800"/>
    <n v="882"/>
    <n v="44118"/>
    <n v="45000"/>
    <s v="CH 86 19 42"/>
    <s v="ZEUTSA ALEX BIENVENU"/>
    <s v=""/>
    <s v="1400000832"/>
    <x v="0"/>
    <x v="0"/>
    <x v="0"/>
    <x v="28"/>
    <x v="1"/>
    <x v="1"/>
  </r>
  <r>
    <x v="9"/>
    <x v="2"/>
    <x v="56"/>
    <s v="1380065129"/>
    <s v="9490045881"/>
    <s v="2380097753"/>
    <s v="8380159424"/>
    <s v="0001062481"/>
    <x v="6"/>
    <s v="000000100000015721"/>
    <x v="3"/>
    <n v="640"/>
    <n v="32"/>
    <n v="18000"/>
    <n v="44800"/>
    <n v="11475200"/>
    <n v="11520000"/>
    <s v="LTTR 545 AS"/>
    <s v="OUSMANOU ABBA"/>
    <s v=""/>
    <s v=""/>
    <x v="0"/>
    <x v="1"/>
    <x v="0"/>
    <x v="28"/>
    <x v="1"/>
    <x v="1"/>
  </r>
  <r>
    <x v="9"/>
    <x v="2"/>
    <x v="56"/>
    <s v="1380065129"/>
    <s v="9490045885"/>
    <s v="2380097753"/>
    <s v="8380159425"/>
    <s v="0001062481"/>
    <x v="6"/>
    <s v="000000100000016952"/>
    <x v="4"/>
    <n v="1280"/>
    <n v="32"/>
    <n v="9000"/>
    <n v="44800"/>
    <n v="11475200"/>
    <n v="11520000"/>
    <s v="LTTR 876 AP"/>
    <s v="MAMOUDOU MOUSSA"/>
    <s v=""/>
    <s v=""/>
    <x v="0"/>
    <x v="1"/>
    <x v="0"/>
    <x v="28"/>
    <x v="1"/>
    <x v="1"/>
  </r>
  <r>
    <x v="9"/>
    <x v="2"/>
    <x v="56"/>
    <s v="1380065129"/>
    <s v="9490045885"/>
    <s v="2380097753"/>
    <s v="8380159428"/>
    <s v="0001062481"/>
    <x v="6"/>
    <s v="000000100000015724"/>
    <x v="1"/>
    <n v="640"/>
    <n v="32"/>
    <n v="19000"/>
    <n v="44800"/>
    <n v="12115200"/>
    <n v="12160000"/>
    <s v="ADTR 117 AC"/>
    <s v="YAYA ADAMOU"/>
    <s v=""/>
    <s v=""/>
    <x v="0"/>
    <x v="0"/>
    <x v="0"/>
    <x v="28"/>
    <x v="1"/>
    <x v="1"/>
  </r>
  <r>
    <x v="9"/>
    <x v="2"/>
    <x v="56"/>
    <s v="1380065129"/>
    <s v="9490045887"/>
    <s v="2380097753"/>
    <s v="8380159429"/>
    <s v="0001062481"/>
    <x v="6"/>
    <s v="000000100000015724"/>
    <x v="1"/>
    <n v="640"/>
    <n v="32"/>
    <n v="19000"/>
    <n v="44800"/>
    <n v="12115200"/>
    <n v="12160000"/>
    <s v="LTTR 629 AS"/>
    <s v="MAMOUDOU MOUSSA"/>
    <s v=""/>
    <s v=""/>
    <x v="0"/>
    <x v="0"/>
    <x v="0"/>
    <x v="28"/>
    <x v="1"/>
    <x v="1"/>
  </r>
  <r>
    <x v="15"/>
    <x v="4"/>
    <x v="56"/>
    <s v="1380065127"/>
    <s v="9490045888"/>
    <s v="2380097751"/>
    <s v="8380159430"/>
    <s v="0001067454"/>
    <x v="26"/>
    <s v="000000100000015724"/>
    <x v="1"/>
    <n v="600"/>
    <n v="30"/>
    <n v="18800"/>
    <n v="42000"/>
    <n v="11238000"/>
    <n v="11280000"/>
    <s v="LTTR 079 AQ"/>
    <s v="LITIKA BANYE BEDES"/>
    <s v=""/>
    <s v=""/>
    <x v="0"/>
    <x v="0"/>
    <x v="0"/>
    <x v="28"/>
    <x v="1"/>
    <x v="1"/>
  </r>
  <r>
    <x v="13"/>
    <x v="6"/>
    <x v="56"/>
    <s v="1380065130"/>
    <s v="9490045880"/>
    <s v="2380097754"/>
    <s v="8380159432"/>
    <s v="0001048185"/>
    <x v="24"/>
    <s v="000000100000016408"/>
    <x v="5"/>
    <n v="6400"/>
    <n v="32"/>
    <n v="1825"/>
    <n v="44800"/>
    <n v="11635200"/>
    <n v="11680000"/>
    <s v="LTTR 527 AT"/>
    <s v="BEKONO EBONG"/>
    <s v=""/>
    <s v="1048185"/>
    <x v="0"/>
    <x v="1"/>
    <x v="0"/>
    <x v="28"/>
    <x v="1"/>
    <x v="1"/>
  </r>
  <r>
    <x v="11"/>
    <x v="1"/>
    <x v="57"/>
    <s v="1380065044"/>
    <s v="9490045893"/>
    <s v="2380097624"/>
    <s v="8380159200"/>
    <s v="0001047470"/>
    <x v="8"/>
    <s v="000000100000015721"/>
    <x v="3"/>
    <n v="50"/>
    <n v="2.5"/>
    <n v="18500"/>
    <n v="3500"/>
    <n v="921500"/>
    <n v="925000"/>
    <s v="LT 103 KN"/>
    <s v="MR TADONVOKENG MARTIN"/>
    <s v=""/>
    <s v=""/>
    <x v="0"/>
    <x v="1"/>
    <x v="0"/>
    <x v="29"/>
    <x v="1"/>
    <x v="1"/>
  </r>
  <r>
    <x v="11"/>
    <x v="1"/>
    <x v="57"/>
    <s v="1380065044"/>
    <s v="9490045893"/>
    <s v="2380097624"/>
    <s v="8380159200"/>
    <s v="0001047470"/>
    <x v="8"/>
    <s v="000000100000016952"/>
    <x v="4"/>
    <n v="60"/>
    <n v="1.5"/>
    <n v="9250"/>
    <n v="2100"/>
    <n v="552900"/>
    <n v="555000"/>
    <s v="LT 103 KN"/>
    <s v="MR TADONVOKENG MARTIN"/>
    <s v=""/>
    <s v=""/>
    <x v="0"/>
    <x v="1"/>
    <x v="0"/>
    <x v="29"/>
    <x v="1"/>
    <x v="1"/>
  </r>
  <r>
    <x v="10"/>
    <x v="3"/>
    <x v="57"/>
    <s v="1380065106"/>
    <s v="9490045891"/>
    <s v="2380097726"/>
    <s v="8380159394"/>
    <s v="0001042434"/>
    <x v="65"/>
    <s v="000000100000015723"/>
    <x v="2"/>
    <n v="300"/>
    <n v="15"/>
    <n v="18300"/>
    <n v="0"/>
    <n v="5490000"/>
    <n v="5490000"/>
    <s v="LT 201 IK"/>
    <s v="DJOUMANI JEAN PAUL"/>
    <s v=""/>
    <s v=""/>
    <x v="0"/>
    <x v="0"/>
    <x v="0"/>
    <x v="29"/>
    <x v="1"/>
    <x v="1"/>
  </r>
  <r>
    <x v="13"/>
    <x v="6"/>
    <x v="57"/>
    <s v="1380065116"/>
    <s v="9490045892"/>
    <s v="2380097740"/>
    <s v="8380159403"/>
    <s v="0001048185"/>
    <x v="24"/>
    <s v="000000100000015737"/>
    <x v="0"/>
    <n v="250"/>
    <n v="10"/>
    <n v="1800"/>
    <n v="8824"/>
    <n v="441176"/>
    <n v="450000"/>
    <s v="CH 82 85 30"/>
    <s v="MR IBRAHIM UMARU"/>
    <s v=""/>
    <s v="1400000856"/>
    <x v="0"/>
    <x v="0"/>
    <x v="0"/>
    <x v="29"/>
    <x v="1"/>
    <x v="1"/>
  </r>
  <r>
    <x v="9"/>
    <x v="2"/>
    <x v="57"/>
    <s v="1380065129"/>
    <s v="9490045901"/>
    <s v="2380097753"/>
    <s v="8380159427"/>
    <s v="0001062481"/>
    <x v="6"/>
    <s v="000000100000015723"/>
    <x v="2"/>
    <n v="600"/>
    <n v="30"/>
    <n v="18500"/>
    <n v="42000"/>
    <n v="11058000"/>
    <n v="11100000"/>
    <s v="LTTR 510 AT"/>
    <s v="YOUSSOUFA MOHAMADOU"/>
    <s v=""/>
    <s v=""/>
    <x v="0"/>
    <x v="0"/>
    <x v="0"/>
    <x v="29"/>
    <x v="1"/>
    <x v="1"/>
  </r>
  <r>
    <x v="13"/>
    <x v="6"/>
    <x v="57"/>
    <s v="1380065130"/>
    <s v="9490045909"/>
    <s v="2380097754"/>
    <s v="8380159431"/>
    <s v="0001048185"/>
    <x v="24"/>
    <s v="000000100000016408"/>
    <x v="5"/>
    <n v="6400"/>
    <n v="32"/>
    <n v="1825"/>
    <n v="44800"/>
    <n v="11635200"/>
    <n v="11680000"/>
    <s v="LTTR 727 AV"/>
    <s v="MOHAMADOU AOUAL"/>
    <s v=""/>
    <s v="1048185"/>
    <x v="0"/>
    <x v="1"/>
    <x v="0"/>
    <x v="29"/>
    <x v="1"/>
    <x v="1"/>
  </r>
  <r>
    <x v="13"/>
    <x v="6"/>
    <x v="57"/>
    <s v="1380065130"/>
    <s v="9490045911"/>
    <s v="2380097754"/>
    <s v="8380159436"/>
    <s v="0001048185"/>
    <x v="24"/>
    <s v="000000100000015723"/>
    <x v="2"/>
    <n v="640"/>
    <n v="32"/>
    <n v="18000"/>
    <n v="44800"/>
    <n v="11475200"/>
    <n v="11520000"/>
    <s v="LTTR 017 AU"/>
    <s v="ABOUBAKAR SIDDIKI"/>
    <s v=""/>
    <s v="1048185"/>
    <x v="0"/>
    <x v="0"/>
    <x v="0"/>
    <x v="29"/>
    <x v="1"/>
    <x v="1"/>
  </r>
  <r>
    <x v="10"/>
    <x v="3"/>
    <x v="57"/>
    <s v="1380065126"/>
    <s v="9490045896"/>
    <s v="2380097750"/>
    <s v="8380159437"/>
    <s v="0001054242"/>
    <x v="4"/>
    <s v="000000100000015723"/>
    <x v="2"/>
    <n v="600"/>
    <n v="30"/>
    <n v="18700"/>
    <n v="42000"/>
    <n v="11178000"/>
    <n v="11220000"/>
    <s v="LTTR 074 AQ"/>
    <s v="YUSUFU ABUBAKAR"/>
    <s v=""/>
    <s v=""/>
    <x v="0"/>
    <x v="0"/>
    <x v="0"/>
    <x v="29"/>
    <x v="1"/>
    <x v="1"/>
  </r>
  <r>
    <x v="11"/>
    <x v="1"/>
    <x v="57"/>
    <s v="1380065132"/>
    <s v="9490045895"/>
    <s v="2380097756"/>
    <s v="8380159438"/>
    <s v="0001056089"/>
    <x v="27"/>
    <s v="000000100000015723"/>
    <x v="2"/>
    <n v="150"/>
    <n v="7.5"/>
    <n v="18300"/>
    <n v="0"/>
    <n v="2745000"/>
    <n v="2745000"/>
    <s v="LT 103 KN"/>
    <s v="MR TADONVOKENG MARTIN"/>
    <s v=""/>
    <s v=""/>
    <x v="0"/>
    <x v="0"/>
    <x v="0"/>
    <x v="29"/>
    <x v="1"/>
    <x v="1"/>
  </r>
  <r>
    <x v="11"/>
    <x v="1"/>
    <x v="57"/>
    <s v="1380065133"/>
    <s v="9490045894"/>
    <s v="2380097757"/>
    <s v="8380159439"/>
    <s v="0001047470"/>
    <x v="8"/>
    <s v="000000100000015721"/>
    <x v="3"/>
    <n v="30"/>
    <n v="1.5"/>
    <n v="18500"/>
    <n v="2100"/>
    <n v="552900"/>
    <n v="555000"/>
    <s v="LT 103 KN"/>
    <s v="MR TADONVOKENG MARTIN"/>
    <s v=""/>
    <s v=""/>
    <x v="0"/>
    <x v="1"/>
    <x v="0"/>
    <x v="29"/>
    <x v="1"/>
    <x v="1"/>
  </r>
  <r>
    <x v="11"/>
    <x v="1"/>
    <x v="57"/>
    <s v="1380065133"/>
    <s v="9490045894"/>
    <s v="2380097757"/>
    <s v="8380159439"/>
    <s v="0001047470"/>
    <x v="8"/>
    <s v="000000100000016952"/>
    <x v="4"/>
    <n v="70"/>
    <n v="1.75"/>
    <n v="9250"/>
    <n v="2450"/>
    <n v="645050"/>
    <n v="647500"/>
    <s v="LT 103 KN"/>
    <s v="MR TADONVOKENG MARTIN"/>
    <s v=""/>
    <s v=""/>
    <x v="0"/>
    <x v="1"/>
    <x v="0"/>
    <x v="29"/>
    <x v="1"/>
    <x v="1"/>
  </r>
  <r>
    <x v="11"/>
    <x v="1"/>
    <x v="57"/>
    <s v="1380065133"/>
    <s v="9490045894"/>
    <s v="2380097757"/>
    <s v="8380159439"/>
    <s v="0001047470"/>
    <x v="8"/>
    <s v="000000100000016408"/>
    <x v="5"/>
    <n v="100"/>
    <n v="0.5"/>
    <n v="1900"/>
    <n v="700"/>
    <n v="189300"/>
    <n v="190000"/>
    <s v="LT 103 KN"/>
    <s v="MR TADONVOKENG MARTIN"/>
    <s v=""/>
    <s v=""/>
    <x v="0"/>
    <x v="1"/>
    <x v="0"/>
    <x v="29"/>
    <x v="1"/>
    <x v="1"/>
  </r>
  <r>
    <x v="11"/>
    <x v="1"/>
    <x v="57"/>
    <s v="1380065124"/>
    <s v="9490045904"/>
    <s v="2380097748"/>
    <s v="8380159440"/>
    <s v="0001075994"/>
    <x v="1"/>
    <s v="000000100000015723"/>
    <x v="2"/>
    <n v="100"/>
    <n v="5"/>
    <n v="18300"/>
    <n v="7000"/>
    <n v="1823000"/>
    <n v="1830000"/>
    <s v="LT 495 LH"/>
    <s v="MR TCHEUTCHOUA JEAN JULES"/>
    <s v=""/>
    <s v=""/>
    <x v="0"/>
    <x v="0"/>
    <x v="0"/>
    <x v="29"/>
    <x v="1"/>
    <x v="1"/>
  </r>
  <r>
    <x v="12"/>
    <x v="4"/>
    <x v="57"/>
    <s v="1380065128"/>
    <s v="9490045889"/>
    <s v="2380097752"/>
    <s v="8380159441"/>
    <s v="0001095709"/>
    <x v="28"/>
    <s v="000000100000015723"/>
    <x v="2"/>
    <n v="300"/>
    <n v="15"/>
    <n v="18300"/>
    <n v="21000"/>
    <n v="5469000"/>
    <n v="5490000"/>
    <s v="LT 630 AY"/>
    <s v="NDIFOR NAPOLEON"/>
    <s v=""/>
    <s v="1095709"/>
    <x v="0"/>
    <x v="0"/>
    <x v="0"/>
    <x v="29"/>
    <x v="1"/>
    <x v="1"/>
  </r>
  <r>
    <x v="12"/>
    <x v="4"/>
    <x v="57"/>
    <s v="1380065128"/>
    <s v="9490045889"/>
    <s v="2380097752"/>
    <s v="8380159441"/>
    <s v="0001095709"/>
    <x v="28"/>
    <s v="000000100000015721"/>
    <x v="3"/>
    <n v="50"/>
    <n v="2.5"/>
    <n v="18500"/>
    <n v="3500"/>
    <n v="921500"/>
    <n v="925000"/>
    <s v="LT 630 AY"/>
    <s v="NDIFOR NAPOLEON"/>
    <s v=""/>
    <s v="1095709"/>
    <x v="0"/>
    <x v="1"/>
    <x v="0"/>
    <x v="29"/>
    <x v="1"/>
    <x v="1"/>
  </r>
  <r>
    <x v="12"/>
    <x v="4"/>
    <x v="57"/>
    <s v="1380065128"/>
    <s v="9490045890"/>
    <s v="2380097752"/>
    <s v="8380159442"/>
    <s v="0001095709"/>
    <x v="28"/>
    <s v="000000100000015723"/>
    <x v="2"/>
    <n v="300"/>
    <n v="15"/>
    <n v="18300"/>
    <n v="21000"/>
    <n v="5469000"/>
    <n v="5490000"/>
    <s v="NW 075 AS"/>
    <s v="WIRBA LINUS SHIYLA"/>
    <s v=""/>
    <s v="1095709"/>
    <x v="0"/>
    <x v="0"/>
    <x v="0"/>
    <x v="29"/>
    <x v="1"/>
    <x v="1"/>
  </r>
  <r>
    <x v="11"/>
    <x v="1"/>
    <x v="57"/>
    <s v="1380065134"/>
    <s v="9490045899"/>
    <s v="2380097758"/>
    <s v="8380159444"/>
    <s v="0001075994"/>
    <x v="1"/>
    <s v="000000100000015723"/>
    <x v="2"/>
    <n v="105"/>
    <n v="5.25"/>
    <n v="18300"/>
    <n v="7350"/>
    <n v="1914150"/>
    <n v="1921500"/>
    <s v="LT 495 LH"/>
    <s v="MR TCHEUTCHOUA JEAN JULES"/>
    <s v=""/>
    <s v=""/>
    <x v="0"/>
    <x v="0"/>
    <x v="0"/>
    <x v="29"/>
    <x v="1"/>
    <x v="1"/>
  </r>
  <r>
    <x v="11"/>
    <x v="1"/>
    <x v="57"/>
    <s v="1380065134"/>
    <s v="9490045900"/>
    <s v="2380097758"/>
    <s v="8380159445"/>
    <s v="0001075994"/>
    <x v="1"/>
    <s v="000000100000016408"/>
    <x v="5"/>
    <n v="150"/>
    <n v="0.75"/>
    <n v="1900"/>
    <n v="1050"/>
    <n v="283950"/>
    <n v="285000"/>
    <s v="LT 495 LH"/>
    <s v="MR TCHEUTCHOUA JEAN JULES"/>
    <s v=""/>
    <s v=""/>
    <x v="0"/>
    <x v="1"/>
    <x v="0"/>
    <x v="29"/>
    <x v="1"/>
    <x v="1"/>
  </r>
  <r>
    <x v="12"/>
    <x v="4"/>
    <x v="57"/>
    <s v="1380065136"/>
    <s v="9490045898"/>
    <s v="2380097760"/>
    <s v="8380159448"/>
    <s v="0001095709"/>
    <x v="28"/>
    <s v="000000100000015737"/>
    <x v="0"/>
    <n v="600"/>
    <n v="24"/>
    <n v="1800"/>
    <n v="21176"/>
    <n v="1058824"/>
    <n v="1080000"/>
    <s v="LT 446 KP"/>
    <s v="MR MEUMTANE NAMAKONG OLYVIE"/>
    <s v=""/>
    <s v="1400000873 / 892"/>
    <x v="0"/>
    <x v="0"/>
    <x v="0"/>
    <x v="29"/>
    <x v="1"/>
    <x v="1"/>
  </r>
  <r>
    <x v="9"/>
    <x v="2"/>
    <x v="57"/>
    <s v="1380065135"/>
    <s v="9490045907"/>
    <s v="2380097759"/>
    <s v="8380159449"/>
    <s v="0001067392"/>
    <x v="2"/>
    <s v="000000100000015737"/>
    <x v="0"/>
    <n v="600"/>
    <n v="24"/>
    <n v="1800"/>
    <n v="21176"/>
    <n v="1058824"/>
    <n v="1080000"/>
    <s v="CE 289 LF"/>
    <s v="MR KANA TCHINDA SEKALIEH"/>
    <s v=""/>
    <s v="1400000890"/>
    <x v="0"/>
    <x v="0"/>
    <x v="0"/>
    <x v="29"/>
    <x v="1"/>
    <x v="1"/>
  </r>
  <r>
    <x v="9"/>
    <x v="2"/>
    <x v="57"/>
    <s v="1380065135"/>
    <s v="9490045902"/>
    <s v="2380097759"/>
    <s v="8380159450"/>
    <s v="0001067392"/>
    <x v="2"/>
    <s v="000000100000015737"/>
    <x v="0"/>
    <n v="450"/>
    <n v="18"/>
    <n v="1800"/>
    <n v="15882"/>
    <n v="794118"/>
    <n v="810000"/>
    <s v="LT 033 IV"/>
    <s v="MR MELI NGANGA EMMANUEL"/>
    <s v=""/>
    <s v="1400000890"/>
    <x v="0"/>
    <x v="0"/>
    <x v="0"/>
    <x v="29"/>
    <x v="1"/>
    <x v="1"/>
  </r>
  <r>
    <x v="9"/>
    <x v="2"/>
    <x v="57"/>
    <s v="1380065135"/>
    <s v="9490045897"/>
    <s v="2380097759"/>
    <s v="8380159451"/>
    <s v="0001067392"/>
    <x v="2"/>
    <s v="000000100000015737"/>
    <x v="0"/>
    <n v="250"/>
    <n v="10"/>
    <n v="1800"/>
    <n v="8824"/>
    <n v="441176"/>
    <n v="450000"/>
    <s v="LT 194 KA"/>
    <s v="MR DEMANO NARCIS"/>
    <s v=""/>
    <s v="1400000890"/>
    <x v="0"/>
    <x v="0"/>
    <x v="0"/>
    <x v="29"/>
    <x v="1"/>
    <x v="1"/>
  </r>
  <r>
    <x v="9"/>
    <x v="2"/>
    <x v="57"/>
    <s v="1380065135"/>
    <s v="9490045905"/>
    <s v="2380097759"/>
    <s v="8380159452"/>
    <s v="0001067392"/>
    <x v="2"/>
    <s v="000000100000015737"/>
    <x v="0"/>
    <n v="575"/>
    <n v="23"/>
    <n v="1800"/>
    <n v="20294"/>
    <n v="1014706"/>
    <n v="1035000"/>
    <s v="LT 128 KV"/>
    <s v="MR TCHINDA TEUZEM GUY"/>
    <s v=""/>
    <s v="1400000890"/>
    <x v="0"/>
    <x v="0"/>
    <x v="0"/>
    <x v="29"/>
    <x v="1"/>
    <x v="1"/>
  </r>
  <r>
    <x v="11"/>
    <x v="1"/>
    <x v="57"/>
    <s v="1380065137"/>
    <s v="9490045908"/>
    <s v="2380097761"/>
    <s v="8380159455"/>
    <s v="0001028221"/>
    <x v="45"/>
    <s v="000000100000015737"/>
    <x v="0"/>
    <n v="575"/>
    <n v="23"/>
    <n v="1800"/>
    <n v="20294"/>
    <n v="1014706"/>
    <n v="1035000"/>
    <s v="OU 477 BA"/>
    <s v="YEMELE CHARLES HUBERT"/>
    <s v=""/>
    <s v="1400000877"/>
    <x v="0"/>
    <x v="0"/>
    <x v="0"/>
    <x v="29"/>
    <x v="1"/>
    <x v="1"/>
  </r>
  <r>
    <x v="12"/>
    <x v="4"/>
    <x v="57"/>
    <s v="1380065136"/>
    <s v="9490045903"/>
    <s v="2380097760"/>
    <s v="8380159456"/>
    <s v="0001095709"/>
    <x v="28"/>
    <s v="000000100000015737"/>
    <x v="0"/>
    <n v="600"/>
    <n v="24"/>
    <n v="1800"/>
    <n v="21176"/>
    <n v="1058824"/>
    <n v="1080000"/>
    <s v="LT 085 KQ"/>
    <s v="MR TIOKANG TADA NELSON"/>
    <s v=""/>
    <s v="1400000873 / 892"/>
    <x v="0"/>
    <x v="0"/>
    <x v="0"/>
    <x v="29"/>
    <x v="1"/>
    <x v="1"/>
  </r>
  <r>
    <x v="14"/>
    <x v="0"/>
    <x v="57"/>
    <s v="1380065140"/>
    <s v="9490045910"/>
    <s v="2380097764"/>
    <s v="8380159457"/>
    <s v="0001095733"/>
    <x v="23"/>
    <s v="000000100000015723"/>
    <x v="2"/>
    <n v="146"/>
    <n v="7.3"/>
    <n v="18300"/>
    <n v="10220"/>
    <n v="2661580"/>
    <n v="2671800"/>
    <s v="CH 33 52 98"/>
    <s v="MR ISSA YAYA"/>
    <s v=""/>
    <s v="1095733"/>
    <x v="0"/>
    <x v="0"/>
    <x v="0"/>
    <x v="29"/>
    <x v="1"/>
    <x v="1"/>
  </r>
  <r>
    <x v="13"/>
    <x v="5"/>
    <x v="57"/>
    <s v="1380065141"/>
    <s v="9490045906"/>
    <s v="2380097765"/>
    <s v="8380159458"/>
    <s v="0001026481"/>
    <x v="15"/>
    <s v="000000100000015737"/>
    <x v="0"/>
    <n v="250"/>
    <n v="10"/>
    <n v="1800"/>
    <n v="8824"/>
    <n v="441176"/>
    <n v="450000"/>
    <s v="LT 259 AN"/>
    <s v="TONYE TONYYE PAUL"/>
    <s v=""/>
    <s v="550K OF 29.01.22 TO POST"/>
    <x v="0"/>
    <x v="0"/>
    <x v="0"/>
    <x v="29"/>
    <x v="1"/>
    <x v="1"/>
  </r>
  <r>
    <x v="12"/>
    <x v="4"/>
    <x v="58"/>
    <s v="9490045756"/>
    <s v="7005306612"/>
    <s v="2389507983"/>
    <s v="2389507983"/>
    <s v="0001037061"/>
    <x v="5"/>
    <s v="000000100000015721"/>
    <x v="3"/>
    <n v="0"/>
    <n v="0"/>
    <n v="-600"/>
    <n v="0"/>
    <n v="-48000"/>
    <n v="-48000"/>
    <s v=""/>
    <s v=""/>
    <s v=""/>
    <s v="9490045756"/>
    <x v="0"/>
    <x v="1"/>
    <x v="0"/>
    <x v="30"/>
    <x v="1"/>
    <x v="1"/>
  </r>
  <r>
    <x v="12"/>
    <x v="4"/>
    <x v="58"/>
    <s v="9490045756"/>
    <s v="7005306612"/>
    <s v="2389507983"/>
    <s v="2389507983"/>
    <s v="0001037061"/>
    <x v="5"/>
    <s v="000000100000016952"/>
    <x v="4"/>
    <n v="0"/>
    <n v="0"/>
    <n v="-300"/>
    <n v="0"/>
    <n v="-30000"/>
    <n v="-30000"/>
    <s v=""/>
    <s v=""/>
    <s v=""/>
    <s v="9490045756"/>
    <x v="0"/>
    <x v="1"/>
    <x v="0"/>
    <x v="30"/>
    <x v="1"/>
    <x v="1"/>
  </r>
  <r>
    <x v="12"/>
    <x v="4"/>
    <x v="58"/>
    <s v="9490045756"/>
    <s v="7005306612"/>
    <s v="2389507983"/>
    <s v="2389507983"/>
    <s v="0001037061"/>
    <x v="5"/>
    <s v="000000100000016408"/>
    <x v="5"/>
    <n v="0"/>
    <n v="0"/>
    <n v="-60"/>
    <n v="0"/>
    <n v="-18000"/>
    <n v="-18000"/>
    <s v=""/>
    <s v=""/>
    <s v=""/>
    <s v="9490045756"/>
    <x v="0"/>
    <x v="1"/>
    <x v="0"/>
    <x v="30"/>
    <x v="1"/>
    <x v="1"/>
  </r>
  <r>
    <x v="13"/>
    <x v="5"/>
    <x v="58"/>
    <s v="9490045672"/>
    <s v="7005306613"/>
    <s v="2389507986"/>
    <s v="2389507986"/>
    <s v="0001064215"/>
    <x v="13"/>
    <s v="000000100000016408"/>
    <x v="5"/>
    <n v="0"/>
    <n v="0"/>
    <n v="-50"/>
    <n v="-14000"/>
    <n v="-86000"/>
    <n v="-100000"/>
    <s v=""/>
    <s v=""/>
    <s v=""/>
    <s v="9490045672"/>
    <x v="0"/>
    <x v="1"/>
    <x v="0"/>
    <x v="30"/>
    <x v="1"/>
    <x v="1"/>
  </r>
  <r>
    <x v="13"/>
    <x v="5"/>
    <x v="58"/>
    <s v="9490045733"/>
    <s v="7005306614"/>
    <s v="2389507987"/>
    <s v="2389507987"/>
    <s v="0001064215"/>
    <x v="13"/>
    <s v="000000100000016408"/>
    <x v="5"/>
    <n v="0"/>
    <n v="0"/>
    <n v="-50"/>
    <n v="-7000"/>
    <n v="-43000"/>
    <n v="-50000"/>
    <s v=""/>
    <s v=""/>
    <s v=""/>
    <s v="9490045733"/>
    <x v="0"/>
    <x v="1"/>
    <x v="0"/>
    <x v="30"/>
    <x v="1"/>
    <x v="1"/>
  </r>
  <r>
    <x v="9"/>
    <x v="2"/>
    <x v="58"/>
    <s v="9490045848"/>
    <s v="7005401177"/>
    <s v="2389601489"/>
    <s v="2389601489"/>
    <s v="0001067392"/>
    <x v="2"/>
    <s v="000000100000016952"/>
    <x v="4"/>
    <n v="0"/>
    <n v="0"/>
    <n v="625"/>
    <n v="44800"/>
    <n v="755200"/>
    <n v="800000"/>
    <s v=""/>
    <s v=""/>
    <s v=""/>
    <s v="9490045848"/>
    <x v="0"/>
    <x v="1"/>
    <x v="0"/>
    <x v="30"/>
    <x v="1"/>
    <x v="1"/>
  </r>
  <r>
    <x v="10"/>
    <x v="3"/>
    <x v="58"/>
    <s v="9490045751"/>
    <s v="7005401178"/>
    <s v="2389601490"/>
    <s v="2389601490"/>
    <s v="0001033708"/>
    <x v="29"/>
    <s v="000000100000016408"/>
    <x v="5"/>
    <n v="0"/>
    <n v="0"/>
    <n v="70"/>
    <n v="7000"/>
    <n v="63000"/>
    <n v="70000"/>
    <s v=""/>
    <s v=""/>
    <s v=""/>
    <s v="9490045751"/>
    <x v="0"/>
    <x v="1"/>
    <x v="0"/>
    <x v="30"/>
    <x v="1"/>
    <x v="1"/>
  </r>
  <r>
    <x v="10"/>
    <x v="3"/>
    <x v="58"/>
    <s v="9490045886"/>
    <s v="7005401179"/>
    <s v="2389601491"/>
    <s v="2389601491"/>
    <s v="0001063955"/>
    <x v="80"/>
    <s v="000000100000016408"/>
    <x v="5"/>
    <n v="0"/>
    <n v="0"/>
    <n v="70"/>
    <n v="0"/>
    <n v="700"/>
    <n v="700"/>
    <s v=""/>
    <s v=""/>
    <s v=""/>
    <s v="9490045886"/>
    <x v="0"/>
    <x v="1"/>
    <x v="0"/>
    <x v="30"/>
    <x v="1"/>
    <x v="1"/>
  </r>
  <r>
    <x v="11"/>
    <x v="1"/>
    <x v="58"/>
    <s v="9490045782"/>
    <s v="7005401180"/>
    <s v="2389601492"/>
    <s v="2389601492"/>
    <s v="0001047470"/>
    <x v="8"/>
    <s v="000000100000015724"/>
    <x v="1"/>
    <n v="0"/>
    <n v="0"/>
    <n v="700"/>
    <n v="3500"/>
    <n v="31500"/>
    <n v="35000"/>
    <s v=""/>
    <s v=""/>
    <s v=""/>
    <s v="9490045782"/>
    <x v="0"/>
    <x v="0"/>
    <x v="0"/>
    <x v="30"/>
    <x v="1"/>
    <x v="1"/>
  </r>
  <r>
    <x v="9"/>
    <x v="2"/>
    <x v="58"/>
    <s v="1380064670"/>
    <s v="9490045924"/>
    <s v="2380097045"/>
    <s v="8380159274"/>
    <s v="0001062482"/>
    <x v="14"/>
    <s v="000000100000015737"/>
    <x v="0"/>
    <n v="275"/>
    <n v="11"/>
    <n v="1800"/>
    <n v="9706"/>
    <n v="485294"/>
    <n v="495000"/>
    <s v="NW 455 AD"/>
    <s v="MBUNYA CELESTINE"/>
    <s v=""/>
    <s v="1400013833"/>
    <x v="0"/>
    <x v="0"/>
    <x v="0"/>
    <x v="30"/>
    <x v="1"/>
    <x v="1"/>
  </r>
  <r>
    <x v="9"/>
    <x v="2"/>
    <x v="58"/>
    <s v="1380064738"/>
    <s v="9490045925"/>
    <s v="2380097165"/>
    <s v="8380159276"/>
    <s v="0001062482"/>
    <x v="14"/>
    <s v="000000100000015737"/>
    <x v="0"/>
    <n v="300"/>
    <n v="12"/>
    <n v="1800"/>
    <n v="10588"/>
    <n v="529412"/>
    <n v="540000"/>
    <s v=""/>
    <s v=""/>
    <s v=""/>
    <s v="1400000327"/>
    <x v="0"/>
    <x v="0"/>
    <x v="0"/>
    <x v="30"/>
    <x v="1"/>
    <x v="1"/>
  </r>
  <r>
    <x v="11"/>
    <x v="1"/>
    <x v="58"/>
    <s v="1380065105"/>
    <s v="9490045922"/>
    <s v="2380097725"/>
    <s v="8380159392"/>
    <s v="0001047470"/>
    <x v="8"/>
    <s v="000000100000015723"/>
    <x v="2"/>
    <n v="50"/>
    <n v="2.5"/>
    <n v="18300"/>
    <n v="3500"/>
    <n v="911500"/>
    <n v="915000"/>
    <s v="LT 197 HV"/>
    <s v="FAI HADISON MBULI"/>
    <s v=""/>
    <s v=""/>
    <x v="0"/>
    <x v="0"/>
    <x v="0"/>
    <x v="30"/>
    <x v="1"/>
    <x v="1"/>
  </r>
  <r>
    <x v="9"/>
    <x v="2"/>
    <x v="58"/>
    <s v="1380065129"/>
    <s v="9490045933"/>
    <s v="2380097753"/>
    <s v="8380159426"/>
    <s v="0001062481"/>
    <x v="6"/>
    <s v="000000100000016408"/>
    <x v="5"/>
    <n v="6200"/>
    <n v="31"/>
    <n v="1900"/>
    <n v="43400"/>
    <n v="11736600"/>
    <n v="11780000"/>
    <s v="LTTR 052 AW"/>
    <s v="YAHYA SALE"/>
    <s v=""/>
    <s v=""/>
    <x v="0"/>
    <x v="1"/>
    <x v="0"/>
    <x v="30"/>
    <x v="1"/>
    <x v="1"/>
  </r>
  <r>
    <x v="13"/>
    <x v="6"/>
    <x v="58"/>
    <s v="1380065130"/>
    <s v="9490045917"/>
    <s v="2380097754"/>
    <s v="8380159433"/>
    <s v="0001048185"/>
    <x v="24"/>
    <s v="000000100000015723"/>
    <x v="2"/>
    <n v="660"/>
    <n v="33"/>
    <n v="18000"/>
    <n v="46200"/>
    <n v="11833800"/>
    <n v="11880000"/>
    <s v="LTTR 694 AV"/>
    <s v="CHU KANGA JUDE"/>
    <s v=""/>
    <s v="1048185"/>
    <x v="0"/>
    <x v="0"/>
    <x v="0"/>
    <x v="30"/>
    <x v="1"/>
    <x v="1"/>
  </r>
  <r>
    <x v="13"/>
    <x v="6"/>
    <x v="58"/>
    <s v="1380065130"/>
    <s v="9490045913"/>
    <s v="2380097754"/>
    <s v="8380159434"/>
    <s v="0001048185"/>
    <x v="24"/>
    <s v="000000100000015723"/>
    <x v="2"/>
    <n v="640"/>
    <n v="32"/>
    <n v="18000"/>
    <n v="44800"/>
    <n v="11475200"/>
    <n v="11520000"/>
    <s v="LTTR 281 AV"/>
    <s v="DOKO DANIEL"/>
    <s v=""/>
    <s v="1048185"/>
    <x v="0"/>
    <x v="0"/>
    <x v="0"/>
    <x v="30"/>
    <x v="1"/>
    <x v="1"/>
  </r>
  <r>
    <x v="13"/>
    <x v="6"/>
    <x v="58"/>
    <s v="1380065130"/>
    <s v="9490045912"/>
    <s v="2380097754"/>
    <s v="8380159435"/>
    <s v="0001048185"/>
    <x v="24"/>
    <s v="000000100000015723"/>
    <x v="2"/>
    <n v="640"/>
    <n v="32"/>
    <n v="18000"/>
    <n v="44800"/>
    <n v="11475200"/>
    <n v="11520000"/>
    <s v="ESTR 760 AA"/>
    <s v="MOHAMADOU BACHIROU"/>
    <s v=""/>
    <s v="1048185"/>
    <x v="0"/>
    <x v="0"/>
    <x v="0"/>
    <x v="30"/>
    <x v="1"/>
    <x v="1"/>
  </r>
  <r>
    <x v="14"/>
    <x v="0"/>
    <x v="58"/>
    <s v="1380065131"/>
    <s v="9490045914"/>
    <s v="2380097755"/>
    <s v="8380159443"/>
    <s v="0001034471"/>
    <x v="105"/>
    <s v="000000100000015723"/>
    <x v="2"/>
    <n v="600"/>
    <n v="30"/>
    <n v="19000"/>
    <n v="0"/>
    <n v="11400000"/>
    <n v="11400000"/>
    <s v="LTTR 158 AL"/>
    <s v="COSMOS NKE"/>
    <s v=""/>
    <s v="SALES TO UBO"/>
    <x v="0"/>
    <x v="0"/>
    <x v="0"/>
    <x v="30"/>
    <x v="1"/>
    <x v="1"/>
  </r>
  <r>
    <x v="11"/>
    <x v="1"/>
    <x v="58"/>
    <s v="1380065125"/>
    <s v="9490045920"/>
    <s v="2380097749"/>
    <s v="8380159446"/>
    <s v="0001099132"/>
    <x v="22"/>
    <s v="000000100000015723"/>
    <x v="2"/>
    <n v="100"/>
    <n v="5"/>
    <n v="18300"/>
    <n v="7000"/>
    <n v="1823000"/>
    <n v="1830000"/>
    <s v="LT 103 KN"/>
    <s v="TADONVOKENG MARTIN"/>
    <s v=""/>
    <s v=""/>
    <x v="0"/>
    <x v="0"/>
    <x v="0"/>
    <x v="30"/>
    <x v="1"/>
    <x v="1"/>
  </r>
  <r>
    <x v="11"/>
    <x v="1"/>
    <x v="58"/>
    <s v="1380065125"/>
    <s v="9490045920"/>
    <s v="2380097749"/>
    <s v="8380159446"/>
    <s v="0001099132"/>
    <x v="22"/>
    <s v="000000100000015724"/>
    <x v="1"/>
    <n v="50"/>
    <n v="2.5"/>
    <n v="19000"/>
    <n v="3500"/>
    <n v="946500"/>
    <n v="950000"/>
    <s v="LT 103 KN"/>
    <s v="TADONVOKENG MARTIN"/>
    <s v=""/>
    <s v=""/>
    <x v="0"/>
    <x v="0"/>
    <x v="0"/>
    <x v="30"/>
    <x v="1"/>
    <x v="1"/>
  </r>
  <r>
    <x v="9"/>
    <x v="2"/>
    <x v="58"/>
    <s v="1380065135"/>
    <s v="9490045934"/>
    <s v="2380097759"/>
    <s v="8380159453"/>
    <s v="0001067392"/>
    <x v="2"/>
    <s v="000000100000015737"/>
    <x v="0"/>
    <n v="575"/>
    <n v="23"/>
    <n v="1800"/>
    <n v="20294"/>
    <n v="1014706"/>
    <n v="1035000"/>
    <s v="LT 223 KU"/>
    <s v="MELI WAMBA ROMEO"/>
    <s v=""/>
    <s v="1400000890"/>
    <x v="0"/>
    <x v="0"/>
    <x v="0"/>
    <x v="30"/>
    <x v="1"/>
    <x v="1"/>
  </r>
  <r>
    <x v="9"/>
    <x v="2"/>
    <x v="58"/>
    <s v="1380065135"/>
    <s v="9490045939"/>
    <s v="2380097759"/>
    <s v="8380159454"/>
    <s v="0001067392"/>
    <x v="2"/>
    <s v="000000100000015737"/>
    <x v="0"/>
    <n v="50"/>
    <n v="2"/>
    <n v="1800"/>
    <n v="1765"/>
    <n v="88235"/>
    <n v="90000"/>
    <s v="LT 090 JU"/>
    <s v="NOUME ARNOLD"/>
    <s v=""/>
    <s v="1400000890"/>
    <x v="0"/>
    <x v="0"/>
    <x v="0"/>
    <x v="30"/>
    <x v="1"/>
    <x v="1"/>
  </r>
  <r>
    <x v="13"/>
    <x v="5"/>
    <x v="58"/>
    <s v="1380065143"/>
    <s v="9490045916"/>
    <s v="2380097767"/>
    <s v="8380159459"/>
    <s v="0001064215"/>
    <x v="13"/>
    <s v="000000100000015723"/>
    <x v="2"/>
    <n v="200"/>
    <n v="10"/>
    <n v="18000"/>
    <n v="14000"/>
    <n v="3586000"/>
    <n v="3600000"/>
    <s v="ADTR 386 AC"/>
    <s v="MR HAMADOU HAMINOU"/>
    <s v=""/>
    <s v=""/>
    <x v="0"/>
    <x v="0"/>
    <x v="0"/>
    <x v="30"/>
    <x v="1"/>
    <x v="1"/>
  </r>
  <r>
    <x v="13"/>
    <x v="5"/>
    <x v="58"/>
    <s v="1380065143"/>
    <s v="9490045916"/>
    <s v="2380097767"/>
    <s v="8380159459"/>
    <s v="0001064215"/>
    <x v="13"/>
    <s v="000000100000015721"/>
    <x v="3"/>
    <n v="150"/>
    <n v="7.5"/>
    <n v="18000"/>
    <n v="10500"/>
    <n v="2689500"/>
    <n v="2700000"/>
    <s v="ADTR 386 AC"/>
    <s v="MR HAMADOU HAMINOU"/>
    <s v=""/>
    <s v=""/>
    <x v="0"/>
    <x v="1"/>
    <x v="0"/>
    <x v="30"/>
    <x v="1"/>
    <x v="1"/>
  </r>
  <r>
    <x v="13"/>
    <x v="5"/>
    <x v="58"/>
    <s v="1380065143"/>
    <s v="9490045916"/>
    <s v="2380097767"/>
    <s v="8380159459"/>
    <s v="0001064215"/>
    <x v="13"/>
    <s v="000000100000016952"/>
    <x v="4"/>
    <n v="300"/>
    <n v="7.5"/>
    <n v="9000"/>
    <n v="10500"/>
    <n v="2689500"/>
    <n v="2700000"/>
    <s v="ADTR 386 AC"/>
    <s v="MR HAMADOU HAMINOU"/>
    <s v=""/>
    <s v=""/>
    <x v="0"/>
    <x v="1"/>
    <x v="0"/>
    <x v="30"/>
    <x v="1"/>
    <x v="1"/>
  </r>
  <r>
    <x v="13"/>
    <x v="5"/>
    <x v="58"/>
    <s v="1380065143"/>
    <s v="9490045916"/>
    <s v="2380097767"/>
    <s v="8380159459"/>
    <s v="0001064215"/>
    <x v="13"/>
    <s v="000000100000016408"/>
    <x v="5"/>
    <n v="1400"/>
    <n v="7"/>
    <n v="1850"/>
    <n v="9800"/>
    <n v="2580200"/>
    <n v="2590000"/>
    <s v="ADTR 386 AC"/>
    <s v="MR HAMADOU HAMINOU"/>
    <s v=""/>
    <s v=""/>
    <x v="0"/>
    <x v="1"/>
    <x v="0"/>
    <x v="30"/>
    <x v="1"/>
    <x v="1"/>
  </r>
  <r>
    <x v="10"/>
    <x v="3"/>
    <x v="58"/>
    <s v="1380065142"/>
    <s v="9490045915"/>
    <s v="2380097766"/>
    <s v="8380159460"/>
    <s v="0001099238"/>
    <x v="57"/>
    <s v="000000100000015723"/>
    <x v="2"/>
    <n v="600"/>
    <n v="30"/>
    <n v="18700"/>
    <n v="42000"/>
    <n v="11178000"/>
    <n v="11220000"/>
    <s v="LTTR 885 AJ"/>
    <s v="MR BLAISE CHIA KWENGA"/>
    <s v=""/>
    <s v=""/>
    <x v="0"/>
    <x v="0"/>
    <x v="0"/>
    <x v="30"/>
    <x v="1"/>
    <x v="1"/>
  </r>
  <r>
    <x v="12"/>
    <x v="4"/>
    <x v="58"/>
    <s v="1380065139"/>
    <s v="9490045918"/>
    <s v="2380097763"/>
    <s v="8380159461"/>
    <s v="0001050151"/>
    <x v="18"/>
    <s v="000000100000015723"/>
    <x v="2"/>
    <n v="395"/>
    <n v="19.75"/>
    <n v="18300"/>
    <n v="0"/>
    <n v="7228500"/>
    <n v="7228500"/>
    <s v="LT 434 JM"/>
    <s v="MR WABIA FESIMUH ERNEST"/>
    <s v=""/>
    <s v="1050151"/>
    <x v="0"/>
    <x v="0"/>
    <x v="0"/>
    <x v="30"/>
    <x v="1"/>
    <x v="1"/>
  </r>
  <r>
    <x v="12"/>
    <x v="4"/>
    <x v="58"/>
    <s v="1380065139"/>
    <s v="9490045918"/>
    <s v="2380097763"/>
    <s v="8380159461"/>
    <s v="0001050151"/>
    <x v="18"/>
    <s v="000000100000016408"/>
    <x v="5"/>
    <n v="50"/>
    <n v="0.25"/>
    <n v="1900"/>
    <n v="0"/>
    <n v="95000"/>
    <n v="95000"/>
    <s v="LT 434 JM"/>
    <s v="MR WABIA FESIMUH ERNEST"/>
    <s v=""/>
    <s v="1050151"/>
    <x v="0"/>
    <x v="1"/>
    <x v="0"/>
    <x v="30"/>
    <x v="1"/>
    <x v="1"/>
  </r>
  <r>
    <x v="13"/>
    <x v="6"/>
    <x v="58"/>
    <s v="1380064610"/>
    <s v="9490045921"/>
    <s v="2380096953"/>
    <s v="8380159462"/>
    <s v="0001062965"/>
    <x v="43"/>
    <s v="000000100000016952"/>
    <x v="4"/>
    <n v="120"/>
    <n v="3"/>
    <n v="8750"/>
    <n v="4200"/>
    <n v="1045800"/>
    <n v="1050000"/>
    <s v="LTTR 717 AT"/>
    <s v="ABBA AHMADOU"/>
    <s v=""/>
    <s v="1062965"/>
    <x v="0"/>
    <x v="1"/>
    <x v="0"/>
    <x v="30"/>
    <x v="1"/>
    <x v="1"/>
  </r>
  <r>
    <x v="13"/>
    <x v="6"/>
    <x v="58"/>
    <s v="1380064610"/>
    <s v="9490045921"/>
    <s v="2380096953"/>
    <s v="8380159462"/>
    <s v="0001062965"/>
    <x v="43"/>
    <s v="000000100000015723"/>
    <x v="2"/>
    <n v="160"/>
    <n v="8"/>
    <n v="17500"/>
    <n v="11200"/>
    <n v="2788800"/>
    <n v="2800000"/>
    <s v="LTTR 717 AT"/>
    <s v="ABBA AHMADOU"/>
    <s v=""/>
    <s v="1062965"/>
    <x v="0"/>
    <x v="0"/>
    <x v="0"/>
    <x v="30"/>
    <x v="1"/>
    <x v="1"/>
  </r>
  <r>
    <x v="11"/>
    <x v="1"/>
    <x v="58"/>
    <s v="1380065122"/>
    <s v="9490045919"/>
    <s v="2380097746"/>
    <s v="8380159463"/>
    <s v="0001085226"/>
    <x v="11"/>
    <s v="000000100000015723"/>
    <x v="2"/>
    <n v="100"/>
    <n v="5"/>
    <n v="18300"/>
    <n v="0"/>
    <n v="1830000"/>
    <n v="1830000"/>
    <s v="LT 103 KN"/>
    <s v="TADONVOKENG MARTIN"/>
    <s v=""/>
    <s v=""/>
    <x v="0"/>
    <x v="0"/>
    <x v="0"/>
    <x v="30"/>
    <x v="1"/>
    <x v="1"/>
  </r>
  <r>
    <x v="12"/>
    <x v="4"/>
    <x v="58"/>
    <s v="1380065148"/>
    <s v="9490045932"/>
    <s v="2380097772"/>
    <s v="8380159472"/>
    <s v="0001037061"/>
    <x v="5"/>
    <s v="000000100000015721"/>
    <x v="3"/>
    <n v="75"/>
    <n v="3.75"/>
    <n v="17900"/>
    <n v="0"/>
    <n v="1342500"/>
    <n v="1342500"/>
    <s v="LT 899 LC"/>
    <s v="KEMBOUO SEVERIN"/>
    <s v=""/>
    <s v=""/>
    <x v="0"/>
    <x v="1"/>
    <x v="0"/>
    <x v="30"/>
    <x v="1"/>
    <x v="1"/>
  </r>
  <r>
    <x v="12"/>
    <x v="4"/>
    <x v="58"/>
    <s v="1380065148"/>
    <s v="9490045932"/>
    <s v="2380097772"/>
    <s v="8380159472"/>
    <s v="0001037061"/>
    <x v="5"/>
    <s v="000000100000016952"/>
    <x v="4"/>
    <n v="50"/>
    <n v="1.25"/>
    <n v="8950"/>
    <n v="0"/>
    <n v="447500"/>
    <n v="447500"/>
    <s v="LT 899 LC"/>
    <s v="KEMBOUO SEVERIN"/>
    <s v=""/>
    <s v=""/>
    <x v="0"/>
    <x v="1"/>
    <x v="0"/>
    <x v="30"/>
    <x v="1"/>
    <x v="1"/>
  </r>
  <r>
    <x v="12"/>
    <x v="4"/>
    <x v="58"/>
    <s v="1380065148"/>
    <s v="9490045932"/>
    <s v="2380097772"/>
    <s v="8380159472"/>
    <s v="0001037061"/>
    <x v="5"/>
    <s v="000000100000016408"/>
    <x v="5"/>
    <n v="1000"/>
    <n v="5"/>
    <n v="1840"/>
    <n v="0"/>
    <n v="1840000"/>
    <n v="1840000"/>
    <s v="LT 899 LC"/>
    <s v="KEMBOUO SEVERIN"/>
    <s v=""/>
    <s v=""/>
    <x v="0"/>
    <x v="1"/>
    <x v="0"/>
    <x v="30"/>
    <x v="1"/>
    <x v="1"/>
  </r>
  <r>
    <x v="11"/>
    <x v="1"/>
    <x v="58"/>
    <s v="1380065151"/>
    <s v="9490045923"/>
    <s v="2380097777"/>
    <s v="8380159477"/>
    <s v="0001028475"/>
    <x v="25"/>
    <s v="000000100000015723"/>
    <x v="2"/>
    <n v="182"/>
    <n v="9.1"/>
    <n v="18300"/>
    <n v="12740"/>
    <n v="3317860"/>
    <n v="3330600"/>
    <s v="LT 197 HV"/>
    <s v="FAI HADISON MBULI"/>
    <s v=""/>
    <s v=""/>
    <x v="0"/>
    <x v="0"/>
    <x v="0"/>
    <x v="30"/>
    <x v="1"/>
    <x v="1"/>
  </r>
  <r>
    <x v="9"/>
    <x v="2"/>
    <x v="58"/>
    <s v="1380065152"/>
    <s v="9490045929"/>
    <s v="2380097778"/>
    <s v="8380159478"/>
    <s v="0001062481"/>
    <x v="6"/>
    <s v="000000100000015724"/>
    <x v="1"/>
    <n v="620"/>
    <n v="31"/>
    <n v="19000"/>
    <n v="43400"/>
    <n v="11736600"/>
    <n v="11780000"/>
    <s v="LTTR 710 AL"/>
    <s v="BANLA MOHAMED NYUYFONE"/>
    <s v=""/>
    <s v=""/>
    <x v="0"/>
    <x v="0"/>
    <x v="0"/>
    <x v="30"/>
    <x v="1"/>
    <x v="1"/>
  </r>
  <r>
    <x v="9"/>
    <x v="2"/>
    <x v="58"/>
    <s v="1380065152"/>
    <s v="9490045929"/>
    <s v="2380097778"/>
    <s v="8380159480"/>
    <s v="0001062481"/>
    <x v="6"/>
    <s v="000000100000015724"/>
    <x v="1"/>
    <n v="540"/>
    <n v="27"/>
    <n v="19000"/>
    <n v="37800"/>
    <n v="10222200"/>
    <n v="10260000"/>
    <s v="LTTR 712 AL"/>
    <s v="MAMOUDOU MOUSSA"/>
    <s v=""/>
    <s v=""/>
    <x v="0"/>
    <x v="0"/>
    <x v="0"/>
    <x v="30"/>
    <x v="1"/>
    <x v="1"/>
  </r>
  <r>
    <x v="9"/>
    <x v="2"/>
    <x v="58"/>
    <s v="1380065152"/>
    <s v="9490045929"/>
    <s v="2380097778"/>
    <s v="8380159480"/>
    <s v="0001062481"/>
    <x v="6"/>
    <s v="000000100000015724"/>
    <x v="1"/>
    <n v="80"/>
    <n v="4"/>
    <n v="19000"/>
    <n v="5600"/>
    <n v="1514400"/>
    <n v="1520000"/>
    <s v="LTTR 712 AL"/>
    <s v="MAMOUDOU MOUSSA"/>
    <s v=""/>
    <s v=""/>
    <x v="0"/>
    <x v="0"/>
    <x v="0"/>
    <x v="30"/>
    <x v="1"/>
    <x v="1"/>
  </r>
  <r>
    <x v="13"/>
    <x v="6"/>
    <x v="58"/>
    <s v="1380065116"/>
    <s v="9490045926"/>
    <s v="2380097740"/>
    <s v="8380159482"/>
    <s v="0001048185"/>
    <x v="24"/>
    <s v="000000100000015737"/>
    <x v="0"/>
    <n v="250"/>
    <n v="10"/>
    <n v="1800"/>
    <n v="8824"/>
    <n v="441176"/>
    <n v="450000"/>
    <s v="LT 182 JG"/>
    <s v="IBRAHIM UMARU"/>
    <s v=""/>
    <s v="1400000856"/>
    <x v="0"/>
    <x v="0"/>
    <x v="0"/>
    <x v="30"/>
    <x v="1"/>
    <x v="1"/>
  </r>
  <r>
    <x v="11"/>
    <x v="1"/>
    <x v="58"/>
    <s v="1380065154"/>
    <s v="9490045945"/>
    <s v="2380097780"/>
    <s v="8380159486"/>
    <s v="0001028475"/>
    <x v="25"/>
    <s v="000000100000015723"/>
    <x v="2"/>
    <n v="55"/>
    <n v="2.75"/>
    <n v="18300"/>
    <n v="3850"/>
    <n v="1002650"/>
    <n v="1006500"/>
    <s v="LT 201 IK"/>
    <s v="DJOUMANI JEAN PAUL"/>
    <s v=""/>
    <s v=""/>
    <x v="0"/>
    <x v="0"/>
    <x v="0"/>
    <x v="30"/>
    <x v="1"/>
    <x v="1"/>
  </r>
  <r>
    <x v="11"/>
    <x v="1"/>
    <x v="58"/>
    <s v="1380065155"/>
    <s v="9490045927"/>
    <s v="2380097781"/>
    <s v="8380159490"/>
    <s v="0001041827"/>
    <x v="46"/>
    <s v="000000100000015723"/>
    <x v="2"/>
    <n v="200"/>
    <n v="10"/>
    <n v="18300"/>
    <n v="14000"/>
    <n v="3646000"/>
    <n v="3660000"/>
    <s v="LT 079 KN"/>
    <s v="TSAFACK PAUL"/>
    <s v=""/>
    <s v="SALES TO EXCLUSIVE"/>
    <x v="0"/>
    <x v="0"/>
    <x v="0"/>
    <x v="30"/>
    <x v="1"/>
    <x v="1"/>
  </r>
  <r>
    <x v="10"/>
    <x v="3"/>
    <x v="58"/>
    <s v="1380065160"/>
    <s v="9490045930"/>
    <s v="2380097787"/>
    <s v="8380159491"/>
    <s v="0001026465"/>
    <x v="39"/>
    <s v="000000100000015723"/>
    <x v="2"/>
    <n v="600"/>
    <n v="30"/>
    <n v="18700"/>
    <n v="42000"/>
    <n v="11178000"/>
    <n v="11220000"/>
    <s v="LTTR 160 AL"/>
    <s v="TCHOUNACK ANGILBERT"/>
    <s v=""/>
    <s v=""/>
    <x v="0"/>
    <x v="0"/>
    <x v="0"/>
    <x v="30"/>
    <x v="1"/>
    <x v="1"/>
  </r>
  <r>
    <x v="11"/>
    <x v="1"/>
    <x v="58"/>
    <s v="1380065159"/>
    <s v="9490045928"/>
    <s v="2380097786"/>
    <s v="8380159494"/>
    <s v="0001047470"/>
    <x v="8"/>
    <s v="000000100000015723"/>
    <x v="2"/>
    <n v="100"/>
    <n v="5"/>
    <n v="18300"/>
    <n v="7000"/>
    <n v="1823000"/>
    <n v="1830000"/>
    <s v="LT 079 KN"/>
    <s v="TSAFACK PAUL"/>
    <s v=""/>
    <s v=""/>
    <x v="0"/>
    <x v="0"/>
    <x v="0"/>
    <x v="30"/>
    <x v="1"/>
    <x v="1"/>
  </r>
  <r>
    <x v="10"/>
    <x v="3"/>
    <x v="58"/>
    <s v="1380065161"/>
    <s v="9490045936"/>
    <s v="2380097788"/>
    <s v="8380159495"/>
    <s v="0001099238"/>
    <x v="57"/>
    <s v="000000100000015737"/>
    <x v="0"/>
    <n v="700"/>
    <n v="28"/>
    <n v="1800"/>
    <n v="24706"/>
    <n v="1235294"/>
    <n v="1260000"/>
    <s v="LTTR 774 AG"/>
    <s v="NGOUMBA FARIKOU"/>
    <s v=""/>
    <s v="1400000914"/>
    <x v="0"/>
    <x v="0"/>
    <x v="0"/>
    <x v="30"/>
    <x v="1"/>
    <x v="1"/>
  </r>
  <r>
    <x v="16"/>
    <x v="8"/>
    <x v="58"/>
    <s v="1380065144"/>
    <s v="9490045931"/>
    <s v="2380097785"/>
    <s v="8380159496"/>
    <s v="0001107324"/>
    <x v="106"/>
    <s v="000000100000015723"/>
    <x v="2"/>
    <n v="600"/>
    <n v="30"/>
    <n v="18900"/>
    <n v="222353"/>
    <n v="11117647"/>
    <n v="11340000"/>
    <s v="CETR 100 AD"/>
    <s v="MALIE URBIN GUILLAUME"/>
    <s v=""/>
    <s v="SALES TO FEUKOUO"/>
    <x v="0"/>
    <x v="0"/>
    <x v="0"/>
    <x v="30"/>
    <x v="1"/>
    <x v="1"/>
  </r>
  <r>
    <x v="14"/>
    <x v="0"/>
    <x v="58"/>
    <s v="1380065163"/>
    <s v="9490045935"/>
    <s v="2380097790"/>
    <s v="8380159497"/>
    <s v="0001026455"/>
    <x v="34"/>
    <s v="000000100000015721"/>
    <x v="3"/>
    <n v="100"/>
    <n v="5"/>
    <n v="18500"/>
    <n v="7000"/>
    <n v="1843000"/>
    <n v="1850000"/>
    <s v="LT 647 BX"/>
    <s v="MEFENYA EUTROPE"/>
    <s v=""/>
    <s v=""/>
    <x v="0"/>
    <x v="1"/>
    <x v="0"/>
    <x v="30"/>
    <x v="1"/>
    <x v="1"/>
  </r>
  <r>
    <x v="14"/>
    <x v="0"/>
    <x v="58"/>
    <s v="1380065163"/>
    <s v="9490045935"/>
    <s v="2380097790"/>
    <s v="8380159497"/>
    <s v="0001026455"/>
    <x v="34"/>
    <s v="000000100000016952"/>
    <x v="4"/>
    <n v="240"/>
    <n v="6"/>
    <n v="9250"/>
    <n v="8400"/>
    <n v="2211600"/>
    <n v="2220000"/>
    <s v="LT 647 BX"/>
    <s v="MEFENYA EUTROPE"/>
    <s v=""/>
    <s v=""/>
    <x v="0"/>
    <x v="1"/>
    <x v="0"/>
    <x v="30"/>
    <x v="1"/>
    <x v="1"/>
  </r>
  <r>
    <x v="14"/>
    <x v="0"/>
    <x v="58"/>
    <s v="1380065163"/>
    <s v="9490045935"/>
    <s v="2380097790"/>
    <s v="8380159497"/>
    <s v="0001026455"/>
    <x v="34"/>
    <s v="000000100000015723"/>
    <x v="2"/>
    <n v="40"/>
    <n v="2"/>
    <n v="18300"/>
    <n v="2800"/>
    <n v="729200"/>
    <n v="732000"/>
    <s v="LT 647 BX"/>
    <s v="MEFENYA EUTROPE"/>
    <s v=""/>
    <s v=""/>
    <x v="0"/>
    <x v="0"/>
    <x v="0"/>
    <x v="30"/>
    <x v="1"/>
    <x v="1"/>
  </r>
  <r>
    <x v="14"/>
    <x v="0"/>
    <x v="58"/>
    <s v="1380065163"/>
    <s v="9490045935"/>
    <s v="2380097790"/>
    <s v="8380159498"/>
    <s v="0001026455"/>
    <x v="34"/>
    <s v="000000100000015723"/>
    <x v="2"/>
    <n v="160"/>
    <n v="8"/>
    <n v="18300"/>
    <n v="11200"/>
    <n v="2916800"/>
    <n v="2928000"/>
    <s v="LT 647 BX"/>
    <s v="MEFENYA EUTROPE"/>
    <s v=""/>
    <s v=""/>
    <x v="0"/>
    <x v="0"/>
    <x v="0"/>
    <x v="30"/>
    <x v="1"/>
    <x v="1"/>
  </r>
  <r>
    <x v="11"/>
    <x v="1"/>
    <x v="58"/>
    <s v="1380065170"/>
    <s v="9490045937"/>
    <s v="2380097800"/>
    <s v="8380159505"/>
    <s v="0001037054"/>
    <x v="101"/>
    <s v="000000100000015724"/>
    <x v="1"/>
    <n v="190"/>
    <n v="9.5"/>
    <n v="19000"/>
    <n v="0"/>
    <n v="3610000"/>
    <n v="3610000"/>
    <s v="CE 712 HS"/>
    <s v="HAKOU KWANDJIO"/>
    <s v=""/>
    <s v="SALES ZEPOL"/>
    <x v="0"/>
    <x v="0"/>
    <x v="0"/>
    <x v="30"/>
    <x v="1"/>
    <x v="1"/>
  </r>
  <r>
    <x v="11"/>
    <x v="1"/>
    <x v="58"/>
    <s v="1380065165"/>
    <s v="9490045940"/>
    <s v="2380097794"/>
    <s v="8380159506"/>
    <s v="0001099132"/>
    <x v="22"/>
    <s v="000000100000015721"/>
    <x v="3"/>
    <n v="20"/>
    <n v="1"/>
    <n v="18500"/>
    <n v="1400"/>
    <n v="368600"/>
    <n v="370000"/>
    <s v="CE 347 IA"/>
    <s v="NGAGOP PHILIBERT"/>
    <s v=""/>
    <s v=""/>
    <x v="0"/>
    <x v="1"/>
    <x v="0"/>
    <x v="30"/>
    <x v="1"/>
    <x v="1"/>
  </r>
  <r>
    <x v="11"/>
    <x v="1"/>
    <x v="58"/>
    <s v="1380065165"/>
    <s v="9490045940"/>
    <s v="2380097794"/>
    <s v="8380159506"/>
    <s v="0001099132"/>
    <x v="22"/>
    <s v="000000100000016952"/>
    <x v="4"/>
    <n v="100"/>
    <n v="2.5"/>
    <n v="9250"/>
    <n v="3500"/>
    <n v="921500"/>
    <n v="925000"/>
    <s v="CE 347 IA"/>
    <s v="NGAGOP PHILIBERT"/>
    <s v=""/>
    <s v=""/>
    <x v="0"/>
    <x v="1"/>
    <x v="0"/>
    <x v="30"/>
    <x v="1"/>
    <x v="1"/>
  </r>
  <r>
    <x v="11"/>
    <x v="1"/>
    <x v="58"/>
    <s v="1380065165"/>
    <s v="9490045940"/>
    <s v="2380097794"/>
    <s v="8380159506"/>
    <s v="0001099132"/>
    <x v="22"/>
    <s v="000000100000016408"/>
    <x v="5"/>
    <n v="250"/>
    <n v="1.25"/>
    <n v="1900"/>
    <n v="1750"/>
    <n v="473250"/>
    <n v="475000"/>
    <s v="CE 347 IA"/>
    <s v="NGAGOP PHILIBERT"/>
    <s v=""/>
    <s v=""/>
    <x v="0"/>
    <x v="1"/>
    <x v="0"/>
    <x v="30"/>
    <x v="1"/>
    <x v="1"/>
  </r>
  <r>
    <x v="11"/>
    <x v="1"/>
    <x v="58"/>
    <s v="1380065165"/>
    <s v="9490045940"/>
    <s v="2380097794"/>
    <s v="8380159506"/>
    <s v="0001099132"/>
    <x v="22"/>
    <s v="000000100000015723"/>
    <x v="2"/>
    <n v="130"/>
    <n v="6.5"/>
    <n v="18300"/>
    <n v="9100"/>
    <n v="2369900"/>
    <n v="2379000"/>
    <s v="CE 347 IA"/>
    <s v="NGAGOP PHILIBERT"/>
    <s v=""/>
    <s v=""/>
    <x v="0"/>
    <x v="0"/>
    <x v="0"/>
    <x v="30"/>
    <x v="1"/>
    <x v="1"/>
  </r>
  <r>
    <x v="11"/>
    <x v="1"/>
    <x v="58"/>
    <s v="1380065162"/>
    <s v="9490045942"/>
    <s v="2380097789"/>
    <s v="8380159508"/>
    <s v="0001026678"/>
    <x v="83"/>
    <s v="000000100000015723"/>
    <x v="2"/>
    <n v="31"/>
    <n v="1.55"/>
    <n v="17000"/>
    <n v="0"/>
    <n v="0"/>
    <n v="0"/>
    <s v="LT 201 IK"/>
    <s v="DJOUMANI JEAN PAUL"/>
    <s v=""/>
    <s v="Oct/Nov/Dec 21-Free bags LTT BAK CH"/>
    <x v="0"/>
    <x v="0"/>
    <x v="0"/>
    <x v="30"/>
    <x v="1"/>
    <x v="1"/>
  </r>
  <r>
    <x v="11"/>
    <x v="1"/>
    <x v="58"/>
    <s v="1380065162"/>
    <s v="9490045942"/>
    <s v="2380097789"/>
    <s v="8380159508"/>
    <s v="0001026678"/>
    <x v="83"/>
    <s v="000000100000015723"/>
    <x v="2"/>
    <n v="8"/>
    <n v="0.4"/>
    <n v="17000"/>
    <n v="0"/>
    <n v="0"/>
    <n v="0"/>
    <s v="LT 201 IK"/>
    <s v="DJOUMANI JEAN PAUL"/>
    <s v=""/>
    <s v="Oct/Nov/Dec 21-Free bags LTT BAK CH"/>
    <x v="0"/>
    <x v="0"/>
    <x v="0"/>
    <x v="30"/>
    <x v="1"/>
    <x v="1"/>
  </r>
  <r>
    <x v="11"/>
    <x v="1"/>
    <x v="58"/>
    <s v="1380065162"/>
    <s v="9490045942"/>
    <s v="2380097789"/>
    <s v="8380159509"/>
    <s v="0001026678"/>
    <x v="83"/>
    <s v="000000100000015723"/>
    <x v="2"/>
    <n v="15"/>
    <n v="0.75"/>
    <n v="17000"/>
    <n v="0"/>
    <n v="0"/>
    <n v="0"/>
    <s v="LT 201 IK"/>
    <s v="DJOUMANI JEAN PAUL"/>
    <s v=""/>
    <s v="Oct/Nov/Dec 21-Free bags LTT BAK CH"/>
    <x v="0"/>
    <x v="0"/>
    <x v="0"/>
    <x v="30"/>
    <x v="1"/>
    <x v="1"/>
  </r>
  <r>
    <x v="11"/>
    <x v="1"/>
    <x v="58"/>
    <s v="1380065162"/>
    <s v="9490045943"/>
    <s v="2380097789"/>
    <s v="8380159510"/>
    <s v="0001026678"/>
    <x v="83"/>
    <s v="000000100000015723"/>
    <x v="2"/>
    <n v="14"/>
    <n v="0.7"/>
    <n v="17000"/>
    <n v="0"/>
    <n v="0"/>
    <n v="0"/>
    <s v="LT 201 IK"/>
    <s v="DJOUMANI JEAN PAUL"/>
    <s v=""/>
    <s v="Oct/Nov/Dec 21-Free bags LTT BAK CH"/>
    <x v="0"/>
    <x v="0"/>
    <x v="0"/>
    <x v="30"/>
    <x v="1"/>
    <x v="1"/>
  </r>
  <r>
    <x v="11"/>
    <x v="1"/>
    <x v="58"/>
    <s v="1380065162"/>
    <s v="9490045943"/>
    <s v="2380097789"/>
    <s v="8380159511"/>
    <s v="0001026678"/>
    <x v="83"/>
    <s v="000000100000015723"/>
    <x v="2"/>
    <n v="8"/>
    <n v="0.4"/>
    <n v="17000"/>
    <n v="0"/>
    <n v="0"/>
    <n v="0"/>
    <s v="LT 201 IK"/>
    <s v="DJOUMANI JEAN PAUL"/>
    <s v=""/>
    <s v="Oct/Nov/Dec 21-Free bags LTT BAK CH"/>
    <x v="0"/>
    <x v="0"/>
    <x v="0"/>
    <x v="30"/>
    <x v="1"/>
    <x v="1"/>
  </r>
  <r>
    <x v="11"/>
    <x v="1"/>
    <x v="58"/>
    <s v="1380065172"/>
    <s v="9490045944"/>
    <s v="2380097802"/>
    <s v="8380159512"/>
    <s v="0001047470"/>
    <x v="8"/>
    <s v="000000100000015723"/>
    <x v="2"/>
    <n v="100"/>
    <n v="5"/>
    <n v="18300"/>
    <n v="7000"/>
    <n v="1823000"/>
    <n v="1830000"/>
    <s v="LT 201 IK"/>
    <s v="DJOUMANI JEAN PAUL"/>
    <s v=""/>
    <s v=""/>
    <x v="0"/>
    <x v="0"/>
    <x v="0"/>
    <x v="30"/>
    <x v="1"/>
    <x v="1"/>
  </r>
  <r>
    <x v="11"/>
    <x v="1"/>
    <x v="58"/>
    <s v="1380065173"/>
    <s v="9490045946"/>
    <s v="2380097803"/>
    <s v="8380159514"/>
    <s v="0001028475"/>
    <x v="25"/>
    <s v="000000100000015723"/>
    <x v="2"/>
    <n v="100"/>
    <n v="5"/>
    <n v="18300"/>
    <n v="7000"/>
    <n v="1823000"/>
    <n v="1830000"/>
    <s v="LT 201 IK"/>
    <s v="DJOUMANI JEAN PAUL"/>
    <s v=""/>
    <s v=""/>
    <x v="0"/>
    <x v="0"/>
    <x v="0"/>
    <x v="30"/>
    <x v="1"/>
    <x v="1"/>
  </r>
  <r>
    <x v="11"/>
    <x v="1"/>
    <x v="58"/>
    <s v="1380065157"/>
    <s v="9490045938"/>
    <s v="2380097783"/>
    <s v="8380159518"/>
    <s v="0001064793"/>
    <x v="44"/>
    <s v="000000100000015724"/>
    <x v="1"/>
    <n v="100"/>
    <n v="5"/>
    <n v="19000"/>
    <n v="7000"/>
    <n v="1893000"/>
    <n v="1900000"/>
    <s v="CE 712 HS"/>
    <s v="HAKOU KWANDJIO"/>
    <s v=""/>
    <s v=""/>
    <x v="0"/>
    <x v="0"/>
    <x v="0"/>
    <x v="30"/>
    <x v="1"/>
    <x v="1"/>
  </r>
  <r>
    <x v="11"/>
    <x v="1"/>
    <x v="58"/>
    <s v="1380065138"/>
    <s v="9490045941"/>
    <s v="2380097762"/>
    <s v="8380159521"/>
    <s v="0001050925"/>
    <x v="76"/>
    <s v="000000100000015723"/>
    <x v="2"/>
    <n v="200"/>
    <n v="10"/>
    <n v="18300"/>
    <n v="14000"/>
    <n v="3646000"/>
    <n v="3660000"/>
    <s v=""/>
    <s v=""/>
    <s v=""/>
    <s v=""/>
    <x v="0"/>
    <x v="0"/>
    <x v="0"/>
    <x v="30"/>
    <x v="1"/>
    <x v="1"/>
  </r>
  <r>
    <x v="12"/>
    <x v="4"/>
    <x v="58"/>
    <s v="1380065179"/>
    <s v="9490045947"/>
    <s v="2380097819"/>
    <s v="8380159522"/>
    <s v="0001033762"/>
    <x v="60"/>
    <s v="000000100000015723"/>
    <x v="2"/>
    <n v="600"/>
    <n v="30"/>
    <n v="18300"/>
    <n v="0"/>
    <n v="10980000"/>
    <n v="10980000"/>
    <s v="LTTR 597 AN"/>
    <s v="MEKEM ELVIS"/>
    <s v=""/>
    <s v="1033762"/>
    <x v="0"/>
    <x v="0"/>
    <x v="0"/>
    <x v="30"/>
    <x v="1"/>
    <x v="1"/>
  </r>
  <r>
    <x v="16"/>
    <x v="8"/>
    <x v="58"/>
    <s v="1380064904"/>
    <s v="9490045949"/>
    <s v="2380097398"/>
    <s v="8380159523"/>
    <s v="0001105845"/>
    <x v="102"/>
    <s v="000000100000015723"/>
    <x v="2"/>
    <n v="600"/>
    <n v="30"/>
    <n v="18700"/>
    <n v="220000"/>
    <n v="11000000"/>
    <n v="11220000"/>
    <s v="LTTR 080 AQ"/>
    <s v="AWAH CHRISTIAN"/>
    <s v=""/>
    <s v="SALES TO EBESSA"/>
    <x v="0"/>
    <x v="0"/>
    <x v="0"/>
    <x v="30"/>
    <x v="1"/>
    <x v="1"/>
  </r>
  <r>
    <x v="10"/>
    <x v="3"/>
    <x v="58"/>
    <s v="1380065177"/>
    <s v="9490045948"/>
    <s v="2380097816"/>
    <s v="8380159524"/>
    <s v="0001037173"/>
    <x v="62"/>
    <s v="000000100000015723"/>
    <x v="2"/>
    <n v="600"/>
    <n v="30"/>
    <n v="18700"/>
    <n v="0"/>
    <n v="11220000"/>
    <n v="11220000"/>
    <s v="LTTR 074 AQ"/>
    <s v="YUSUFU ABUBAKAR"/>
    <s v=""/>
    <s v=""/>
    <x v="0"/>
    <x v="0"/>
    <x v="0"/>
    <x v="30"/>
    <x v="1"/>
    <x v="1"/>
  </r>
  <r>
    <x v="11"/>
    <x v="1"/>
    <x v="58"/>
    <s v="1380065202"/>
    <s v="9490045957"/>
    <s v="2380097861"/>
    <s v="8380159566"/>
    <s v="0001026678"/>
    <x v="83"/>
    <s v="000000100000016408"/>
    <x v="5"/>
    <n v="1240"/>
    <n v="6.2"/>
    <n v="1650"/>
    <n v="0"/>
    <n v="0"/>
    <n v="0"/>
    <s v=""/>
    <s v=""/>
    <s v=""/>
    <s v="COMP BM PROMO 2021 - CENTER"/>
    <x v="2"/>
    <x v="1"/>
    <x v="0"/>
    <x v="30"/>
    <x v="1"/>
    <x v="1"/>
  </r>
  <r>
    <x v="11"/>
    <x v="1"/>
    <x v="58"/>
    <s v="1380065203"/>
    <s v="9490045958"/>
    <s v="2380097862"/>
    <s v="8380159577"/>
    <s v="0001026678"/>
    <x v="83"/>
    <s v="000000100000015723"/>
    <x v="2"/>
    <n v="48"/>
    <n v="2.4"/>
    <n v="17000"/>
    <n v="114240"/>
    <n v="0"/>
    <n v="114240"/>
    <s v=""/>
    <s v=""/>
    <s v=""/>
    <s v="Cumulative loss in transit FGY1"/>
    <x v="2"/>
    <x v="0"/>
    <x v="0"/>
    <x v="30"/>
    <x v="1"/>
    <x v="1"/>
  </r>
  <r>
    <x v="11"/>
    <x v="1"/>
    <x v="58"/>
    <s v="1380065203"/>
    <s v="9490045958"/>
    <s v="2380097862"/>
    <s v="8380159577"/>
    <s v="0001026678"/>
    <x v="83"/>
    <s v="000000100000015724"/>
    <x v="1"/>
    <n v="68"/>
    <n v="3.4"/>
    <n v="18000"/>
    <n v="171360"/>
    <n v="0"/>
    <n v="171360"/>
    <s v=""/>
    <s v=""/>
    <s v=""/>
    <s v="Cumulative loss in transit FGY1"/>
    <x v="2"/>
    <x v="0"/>
    <x v="0"/>
    <x v="30"/>
    <x v="1"/>
    <x v="1"/>
  </r>
  <r>
    <x v="11"/>
    <x v="1"/>
    <x v="58"/>
    <s v="1380065203"/>
    <s v="9490045958"/>
    <s v="2380097862"/>
    <s v="8380159577"/>
    <s v="0001026678"/>
    <x v="83"/>
    <s v="000000100000016952"/>
    <x v="4"/>
    <n v="2"/>
    <n v="0.05"/>
    <n v="8500"/>
    <n v="2380"/>
    <n v="0"/>
    <n v="2380"/>
    <s v=""/>
    <s v=""/>
    <s v=""/>
    <s v="Cumulative loss in transit FGY1"/>
    <x v="2"/>
    <x v="1"/>
    <x v="0"/>
    <x v="30"/>
    <x v="1"/>
    <x v="1"/>
  </r>
  <r>
    <x v="11"/>
    <x v="1"/>
    <x v="58"/>
    <s v="1380065203"/>
    <s v="9490045958"/>
    <s v="2380097862"/>
    <s v="8380159577"/>
    <s v="0001026678"/>
    <x v="83"/>
    <s v="000000100000015722"/>
    <x v="9"/>
    <n v="1"/>
    <n v="0.05"/>
    <n v="17500"/>
    <n v="2450"/>
    <n v="0"/>
    <n v="2450"/>
    <s v=""/>
    <s v=""/>
    <s v=""/>
    <s v="Cumulative loss in transit FGY1"/>
    <x v="2"/>
    <x v="0"/>
    <x v="0"/>
    <x v="3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BD84D3-B5C0-41E0-B87F-F6E685BAC09A}" name="DailySales" cacheId="2" applyNumberFormats="0" applyBorderFormats="0" applyFontFormats="0" applyPatternFormats="0" applyAlignmentFormats="0" applyWidthHeightFormats="1" dataCaption="Values" updatedVersion="6" minRefreshableVersion="5" useAutoFormatting="1" rowGrandTotals="0" itemPrintTitles="1" createdVersion="6" indent="0" outline="1" outlineData="1" multipleFieldFilters="0" chartFormat="3" rowHeaderCaption="CUSTOMER GROUPED BY REGION" colHeaderCaption="  ">
  <location ref="D16:Y47" firstHeaderRow="1" firstDataRow="3" firstDataCol="1"/>
  <pivotFields count="29">
    <pivotField axis="axisRow" showAll="0">
      <items count="18">
        <item x="16"/>
        <item x="7"/>
        <item x="15"/>
        <item x="12"/>
        <item x="3"/>
        <item x="8"/>
        <item x="2"/>
        <item x="5"/>
        <item x="1"/>
        <item x="6"/>
        <item x="10"/>
        <item x="11"/>
        <item x="9"/>
        <item x="14"/>
        <item x="13"/>
        <item x="4"/>
        <item x="0"/>
        <item t="default"/>
      </items>
    </pivotField>
    <pivotField showAll="0">
      <items count="10">
        <item h="1" x="8"/>
        <item x="0"/>
        <item h="1" x="6"/>
        <item h="1" x="1"/>
        <item h="1" x="4"/>
        <item h="1" x="7"/>
        <item h="1" x="2"/>
        <item h="1" x="5"/>
        <item h="1" x="3"/>
        <item t="default"/>
      </items>
    </pivotField>
    <pivotField numFmtId="14"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pivotField showAll="0"/>
    <pivotField showAll="0"/>
    <pivotField showAll="0"/>
    <pivotField showAll="0"/>
    <pivotField axis="axisRow" showAll="0">
      <items count="108">
        <item x="67"/>
        <item x="59"/>
        <item x="10"/>
        <item x="71"/>
        <item x="70"/>
        <item x="51"/>
        <item x="77"/>
        <item x="7"/>
        <item x="31"/>
        <item x="68"/>
        <item x="63"/>
        <item x="78"/>
        <item x="96"/>
        <item x="35"/>
        <item x="62"/>
        <item x="66"/>
        <item x="17"/>
        <item x="72"/>
        <item x="23"/>
        <item x="102"/>
        <item x="15"/>
        <item x="97"/>
        <item x="82"/>
        <item x="87"/>
        <item x="54"/>
        <item x="106"/>
        <item x="52"/>
        <item x="56"/>
        <item x="64"/>
        <item x="38"/>
        <item x="84"/>
        <item x="20"/>
        <item x="76"/>
        <item x="4"/>
        <item x="49"/>
        <item x="2"/>
        <item x="8"/>
        <item x="85"/>
        <item x="12"/>
        <item x="26"/>
        <item x="22"/>
        <item x="53"/>
        <item x="57"/>
        <item x="93"/>
        <item x="16"/>
        <item x="50"/>
        <item x="11"/>
        <item x="103"/>
        <item x="39"/>
        <item x="75"/>
        <item x="28"/>
        <item x="99"/>
        <item x="94"/>
        <item x="27"/>
        <item x="48"/>
        <item x="79"/>
        <item x="45"/>
        <item x="6"/>
        <item x="13"/>
        <item x="73"/>
        <item x="1"/>
        <item x="32"/>
        <item x="91"/>
        <item x="69"/>
        <item x="80"/>
        <item x="86"/>
        <item x="58"/>
        <item x="24"/>
        <item x="18"/>
        <item x="98"/>
        <item x="19"/>
        <item x="83"/>
        <item x="37"/>
        <item x="42"/>
        <item x="55"/>
        <item x="43"/>
        <item x="92"/>
        <item x="100"/>
        <item x="89"/>
        <item x="101"/>
        <item x="0"/>
        <item x="34"/>
        <item x="40"/>
        <item x="47"/>
        <item x="65"/>
        <item x="81"/>
        <item x="21"/>
        <item x="25"/>
        <item x="44"/>
        <item x="46"/>
        <item x="74"/>
        <item x="90"/>
        <item x="9"/>
        <item x="104"/>
        <item x="60"/>
        <item x="95"/>
        <item x="33"/>
        <item x="29"/>
        <item x="3"/>
        <item x="36"/>
        <item x="41"/>
        <item x="14"/>
        <item x="61"/>
        <item x="30"/>
        <item x="105"/>
        <item x="88"/>
        <item x="5"/>
        <item t="default"/>
      </items>
    </pivotField>
    <pivotField showAll="0"/>
    <pivotField axis="axisCol" showAll="0">
      <items count="12">
        <item x="8"/>
        <item x="7"/>
        <item x="4"/>
        <item x="3"/>
        <item x="5"/>
        <item x="9"/>
        <item x="10"/>
        <item x="6"/>
        <item x="2"/>
        <item x="1"/>
        <item x="0"/>
        <item t="default"/>
      </items>
    </pivotField>
    <pivotField dataField="1" numFmtId="166" showAll="0"/>
    <pivotField dataField="1" numFmtId="166" showAll="0"/>
    <pivotField numFmtId="4" showAll="0"/>
    <pivotField numFmtId="4" showAll="0"/>
    <pivotField dataField="1" numFmtId="4" showAll="0"/>
    <pivotField numFmtId="4" showAll="0"/>
    <pivotField showAll="0"/>
    <pivotField showAll="0"/>
    <pivotField showAll="0"/>
    <pivotField showAll="0"/>
    <pivotField showAll="0">
      <items count="4">
        <item x="0"/>
        <item x="1"/>
        <item x="2"/>
        <item t="default"/>
      </items>
    </pivotField>
    <pivotField showAll="0">
      <items count="4">
        <item x="1"/>
        <item x="0"/>
        <item x="2"/>
        <item t="default"/>
      </items>
    </pivotField>
    <pivotField showAll="0">
      <items count="4">
        <item x="0"/>
        <item x="1"/>
        <item x="2"/>
        <item t="default"/>
      </items>
    </pivotField>
    <pivotField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showAll="0">
      <items count="3">
        <item x="1"/>
        <item x="0"/>
        <item t="default"/>
      </items>
    </pivotField>
    <pivotField showAll="0">
      <items count="3">
        <item x="0"/>
        <item x="1"/>
        <item t="default"/>
      </items>
    </pivotField>
    <pivotField dragToRow="0" dragToCol="0" dragToPage="0" showAll="0" defaultSubtotal="0"/>
    <pivotField dragToRow="0" dragToCol="0" dragToPage="0" showAll="0" defaultSubtotal="0"/>
  </pivotFields>
  <rowFields count="2">
    <field x="0"/>
    <field x="8"/>
  </rowFields>
  <rowItems count="29">
    <i>
      <x v="13"/>
    </i>
    <i r="1">
      <x v="1"/>
    </i>
    <i r="1">
      <x v="2"/>
    </i>
    <i r="1">
      <x v="5"/>
    </i>
    <i r="1">
      <x v="6"/>
    </i>
    <i r="1">
      <x v="16"/>
    </i>
    <i r="1">
      <x v="18"/>
    </i>
    <i r="1">
      <x v="44"/>
    </i>
    <i r="1">
      <x v="59"/>
    </i>
    <i r="1">
      <x v="80"/>
    </i>
    <i r="1">
      <x v="81"/>
    </i>
    <i r="1">
      <x v="85"/>
    </i>
    <i r="1">
      <x v="103"/>
    </i>
    <i r="1">
      <x v="104"/>
    </i>
    <i>
      <x v="16"/>
    </i>
    <i r="1">
      <x v="1"/>
    </i>
    <i r="1">
      <x v="2"/>
    </i>
    <i r="1">
      <x v="5"/>
    </i>
    <i r="1">
      <x v="6"/>
    </i>
    <i r="1">
      <x v="16"/>
    </i>
    <i r="1">
      <x v="18"/>
    </i>
    <i r="1">
      <x v="23"/>
    </i>
    <i r="1">
      <x v="30"/>
    </i>
    <i r="1">
      <x v="44"/>
    </i>
    <i r="1">
      <x v="59"/>
    </i>
    <i r="1">
      <x v="80"/>
    </i>
    <i r="1">
      <x v="81"/>
    </i>
    <i r="1">
      <x v="85"/>
    </i>
    <i r="1">
      <x v="103"/>
    </i>
  </rowItems>
  <colFields count="2">
    <field x="10"/>
    <field x="-2"/>
  </colFields>
  <colItems count="21">
    <i>
      <x v="2"/>
      <x/>
    </i>
    <i r="1" i="1">
      <x v="1"/>
    </i>
    <i r="1" i="2">
      <x v="2"/>
    </i>
    <i>
      <x v="3"/>
      <x/>
    </i>
    <i r="1" i="1">
      <x v="1"/>
    </i>
    <i r="1" i="2">
      <x v="2"/>
    </i>
    <i>
      <x v="4"/>
      <x/>
    </i>
    <i r="1" i="1">
      <x v="1"/>
    </i>
    <i r="1" i="2">
      <x v="2"/>
    </i>
    <i>
      <x v="8"/>
      <x/>
    </i>
    <i r="1" i="1">
      <x v="1"/>
    </i>
    <i r="1" i="2">
      <x v="2"/>
    </i>
    <i>
      <x v="9"/>
      <x/>
    </i>
    <i r="1" i="1">
      <x v="1"/>
    </i>
    <i r="1" i="2">
      <x v="2"/>
    </i>
    <i>
      <x v="10"/>
      <x/>
    </i>
    <i r="1" i="1">
      <x v="1"/>
    </i>
    <i r="1" i="2">
      <x v="2"/>
    </i>
    <i t="grand">
      <x/>
    </i>
    <i t="grand" i="1">
      <x/>
    </i>
    <i t="grand" i="2">
      <x/>
    </i>
  </colItems>
  <dataFields count="3">
    <dataField name="Sales Qty" fld="11" baseField="0" baseItem="0"/>
    <dataField name=" MT" fld="12" baseField="0" baseItem="0"/>
    <dataField name=" Net Value" fld="15" baseField="0" baseItem="0" numFmtId="167"/>
  </dataFields>
  <formats count="27">
    <format dxfId="322">
      <pivotArea outline="0" collapsedLevelsAreSubtotals="1" fieldPosition="0"/>
    </format>
    <format dxfId="323">
      <pivotArea dataOnly="0" labelOnly="1" outline="0" axis="axisValues" fieldPosition="0"/>
    </format>
    <format dxfId="321">
      <pivotArea type="all" dataOnly="0" outline="0" fieldPosition="0"/>
    </format>
    <format dxfId="320">
      <pivotArea outline="0" collapsedLevelsAreSubtotals="1" fieldPosition="0"/>
    </format>
    <format dxfId="319">
      <pivotArea type="origin" dataOnly="0" labelOnly="1" outline="0" fieldPosition="0"/>
    </format>
    <format dxfId="318">
      <pivotArea field="10" type="button" dataOnly="0" labelOnly="1" outline="0" axis="axisCol" fieldPosition="0"/>
    </format>
    <format dxfId="317">
      <pivotArea field="-2" type="button" dataOnly="0" labelOnly="1" outline="0" axis="axisCol" fieldPosition="1"/>
    </format>
    <format dxfId="316">
      <pivotArea type="topRight" dataOnly="0" labelOnly="1" outline="0" fieldPosition="0"/>
    </format>
    <format dxfId="315">
      <pivotArea field="0" type="button" dataOnly="0" labelOnly="1" outline="0" axis="axisRow" fieldPosition="0"/>
    </format>
    <format dxfId="314">
      <pivotArea dataOnly="0" labelOnly="1" fieldPosition="0">
        <references count="1">
          <reference field="0" count="2">
            <x v="13"/>
            <x v="16"/>
          </reference>
        </references>
      </pivotArea>
    </format>
    <format dxfId="313">
      <pivotArea dataOnly="0" labelOnly="1" fieldPosition="0">
        <references count="2">
          <reference field="0" count="1" selected="0">
            <x v="13"/>
          </reference>
          <reference field="8" count="13">
            <x v="1"/>
            <x v="2"/>
            <x v="5"/>
            <x v="6"/>
            <x v="16"/>
            <x v="18"/>
            <x v="44"/>
            <x v="59"/>
            <x v="80"/>
            <x v="81"/>
            <x v="85"/>
            <x v="103"/>
            <x v="104"/>
          </reference>
        </references>
      </pivotArea>
    </format>
    <format dxfId="312">
      <pivotArea dataOnly="0" labelOnly="1" fieldPosition="0">
        <references count="2">
          <reference field="0" count="1" selected="0">
            <x v="16"/>
          </reference>
          <reference field="8" count="14">
            <x v="1"/>
            <x v="2"/>
            <x v="5"/>
            <x v="6"/>
            <x v="16"/>
            <x v="18"/>
            <x v="23"/>
            <x v="30"/>
            <x v="44"/>
            <x v="59"/>
            <x v="80"/>
            <x v="81"/>
            <x v="85"/>
            <x v="103"/>
          </reference>
        </references>
      </pivotArea>
    </format>
    <format dxfId="311">
      <pivotArea dataOnly="0" labelOnly="1" fieldPosition="0">
        <references count="1">
          <reference field="10" count="6">
            <x v="2"/>
            <x v="3"/>
            <x v="4"/>
            <x v="8"/>
            <x v="9"/>
            <x v="10"/>
          </reference>
        </references>
      </pivotArea>
    </format>
    <format dxfId="310">
      <pivotArea field="10" dataOnly="0" labelOnly="1" grandCol="1" outline="0" axis="axisCol" fieldPosition="0">
        <references count="1">
          <reference field="4294967294" count="1" selected="0">
            <x v="0"/>
          </reference>
        </references>
      </pivotArea>
    </format>
    <format dxfId="309">
      <pivotArea field="10" dataOnly="0" labelOnly="1" grandCol="1" outline="0" axis="axisCol" fieldPosition="0">
        <references count="1">
          <reference field="4294967294" count="1" selected="0">
            <x v="1"/>
          </reference>
        </references>
      </pivotArea>
    </format>
    <format dxfId="308">
      <pivotArea field="10" dataOnly="0" labelOnly="1" grandCol="1" outline="0" axis="axisCol" fieldPosition="0">
        <references count="1">
          <reference field="4294967294" count="1" selected="0">
            <x v="2"/>
          </reference>
        </references>
      </pivotArea>
    </format>
    <format dxfId="307">
      <pivotArea dataOnly="0" labelOnly="1" outline="0" fieldPosition="0">
        <references count="2">
          <reference field="4294967294" count="3">
            <x v="0"/>
            <x v="1"/>
            <x v="2"/>
          </reference>
          <reference field="10" count="1" selected="0">
            <x v="2"/>
          </reference>
        </references>
      </pivotArea>
    </format>
    <format dxfId="306">
      <pivotArea dataOnly="0" labelOnly="1" outline="0" fieldPosition="0">
        <references count="2">
          <reference field="4294967294" count="3">
            <x v="0"/>
            <x v="1"/>
            <x v="2"/>
          </reference>
          <reference field="10" count="1" selected="0">
            <x v="3"/>
          </reference>
        </references>
      </pivotArea>
    </format>
    <format dxfId="305">
      <pivotArea dataOnly="0" labelOnly="1" outline="0" fieldPosition="0">
        <references count="2">
          <reference field="4294967294" count="3">
            <x v="0"/>
            <x v="1"/>
            <x v="2"/>
          </reference>
          <reference field="10" count="1" selected="0">
            <x v="4"/>
          </reference>
        </references>
      </pivotArea>
    </format>
    <format dxfId="304">
      <pivotArea dataOnly="0" labelOnly="1" outline="0" fieldPosition="0">
        <references count="2">
          <reference field="4294967294" count="3">
            <x v="0"/>
            <x v="1"/>
            <x v="2"/>
          </reference>
          <reference field="10" count="1" selected="0">
            <x v="8"/>
          </reference>
        </references>
      </pivotArea>
    </format>
    <format dxfId="303">
      <pivotArea dataOnly="0" labelOnly="1" outline="0" fieldPosition="0">
        <references count="2">
          <reference field="4294967294" count="3">
            <x v="0"/>
            <x v="1"/>
            <x v="2"/>
          </reference>
          <reference field="10" count="1" selected="0">
            <x v="9"/>
          </reference>
        </references>
      </pivotArea>
    </format>
    <format dxfId="302">
      <pivotArea dataOnly="0" labelOnly="1" outline="0" fieldPosition="0">
        <references count="2">
          <reference field="4294967294" count="3">
            <x v="0"/>
            <x v="1"/>
            <x v="2"/>
          </reference>
          <reference field="10" count="1" selected="0">
            <x v="10"/>
          </reference>
        </references>
      </pivotArea>
    </format>
    <format dxfId="301">
      <pivotArea dataOnly="0" outline="0" fieldPosition="0">
        <references count="1">
          <reference field="10" count="1">
            <x v="2"/>
          </reference>
        </references>
      </pivotArea>
    </format>
    <format dxfId="300">
      <pivotArea dataOnly="0" outline="0" fieldPosition="0">
        <references count="1">
          <reference field="10" count="1">
            <x v="2"/>
          </reference>
        </references>
      </pivotArea>
    </format>
    <format dxfId="299">
      <pivotArea dataOnly="0" outline="0" fieldPosition="0">
        <references count="1">
          <reference field="4294967294" count="1">
            <x v="1"/>
          </reference>
        </references>
      </pivotArea>
    </format>
    <format dxfId="298">
      <pivotArea dataOnly="0" outline="0" fieldPosition="0">
        <references count="1">
          <reference field="4294967294" count="1">
            <x v="2"/>
          </reference>
        </references>
      </pivotArea>
    </format>
    <format dxfId="297">
      <pivotArea dataOnly="0" outline="0" fieldPosition="0">
        <references count="1">
          <reference field="4294967294" count="1">
            <x v="0"/>
          </reference>
        </references>
      </pivotArea>
    </format>
  </formats>
  <chartFormats count="2">
    <chartFormat chart="1" format="1" series="1">
      <pivotArea type="data" outline="0" fieldPosition="0">
        <references count="1">
          <reference field="4294967294" count="1" selected="0">
            <x v="2"/>
          </reference>
        </references>
      </pivotArea>
    </chartFormat>
    <chartFormat chart="2" format="2" series="1">
      <pivotArea type="data" outline="0" fieldPosition="0">
        <references count="1">
          <reference field="4294967294" count="1" selected="0">
            <x v="2"/>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956624-FA29-4362-829F-3835737844FD}" name="Customer"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D1:AE108" firstHeaderRow="1" firstDataRow="1" firstDataCol="1"/>
  <pivotFields count="29">
    <pivotField showAll="0" defaultSubtotal="0">
      <items count="17">
        <item x="16"/>
        <item x="7"/>
        <item x="15"/>
        <item x="12"/>
        <item x="3"/>
        <item x="8"/>
        <item x="2"/>
        <item x="5"/>
        <item x="1"/>
        <item x="6"/>
        <item x="10"/>
        <item x="11"/>
        <item x="9"/>
        <item x="14"/>
        <item x="13"/>
        <item x="4"/>
        <item x="0"/>
      </items>
    </pivotField>
    <pivotField showAll="0">
      <items count="10">
        <item x="8"/>
        <item x="0"/>
        <item x="6"/>
        <item x="1"/>
        <item x="4"/>
        <item x="7"/>
        <item x="2"/>
        <item x="5"/>
        <item x="3"/>
        <item t="default"/>
      </items>
    </pivotField>
    <pivotField numFmtId="14" showAll="0"/>
    <pivotField showAll="0"/>
    <pivotField showAll="0"/>
    <pivotField showAll="0"/>
    <pivotField showAll="0"/>
    <pivotField showAll="0"/>
    <pivotField axis="axisRow" showAll="0">
      <items count="108">
        <item x="67"/>
        <item x="59"/>
        <item x="10"/>
        <item x="71"/>
        <item x="70"/>
        <item x="51"/>
        <item x="77"/>
        <item x="7"/>
        <item x="31"/>
        <item x="68"/>
        <item x="63"/>
        <item x="78"/>
        <item x="96"/>
        <item x="35"/>
        <item x="62"/>
        <item x="66"/>
        <item x="17"/>
        <item x="72"/>
        <item x="23"/>
        <item x="102"/>
        <item x="15"/>
        <item x="97"/>
        <item x="82"/>
        <item x="87"/>
        <item x="54"/>
        <item x="106"/>
        <item x="52"/>
        <item x="56"/>
        <item x="64"/>
        <item x="38"/>
        <item x="84"/>
        <item x="20"/>
        <item x="76"/>
        <item x="4"/>
        <item x="49"/>
        <item x="2"/>
        <item x="8"/>
        <item x="85"/>
        <item x="12"/>
        <item x="26"/>
        <item x="22"/>
        <item x="53"/>
        <item x="57"/>
        <item x="93"/>
        <item x="16"/>
        <item x="50"/>
        <item x="11"/>
        <item x="103"/>
        <item x="39"/>
        <item x="75"/>
        <item x="28"/>
        <item x="99"/>
        <item x="94"/>
        <item x="27"/>
        <item x="48"/>
        <item x="79"/>
        <item x="45"/>
        <item x="6"/>
        <item x="13"/>
        <item x="73"/>
        <item x="1"/>
        <item x="32"/>
        <item x="91"/>
        <item x="69"/>
        <item x="80"/>
        <item x="86"/>
        <item x="58"/>
        <item x="24"/>
        <item x="18"/>
        <item x="98"/>
        <item x="19"/>
        <item x="83"/>
        <item x="37"/>
        <item x="42"/>
        <item x="55"/>
        <item x="43"/>
        <item x="92"/>
        <item x="100"/>
        <item x="89"/>
        <item x="101"/>
        <item x="0"/>
        <item x="34"/>
        <item x="40"/>
        <item x="47"/>
        <item x="65"/>
        <item x="81"/>
        <item x="21"/>
        <item x="25"/>
        <item x="44"/>
        <item x="46"/>
        <item x="74"/>
        <item x="90"/>
        <item x="9"/>
        <item x="104"/>
        <item x="60"/>
        <item x="95"/>
        <item x="33"/>
        <item x="29"/>
        <item x="3"/>
        <item x="36"/>
        <item x="41"/>
        <item x="14"/>
        <item x="61"/>
        <item x="30"/>
        <item x="105"/>
        <item x="88"/>
        <item x="5"/>
        <item t="default"/>
      </items>
    </pivotField>
    <pivotField showAll="0"/>
    <pivotField showAll="0"/>
    <pivotField numFmtId="166" showAll="0"/>
    <pivotField numFmtId="166" showAll="0"/>
    <pivotField numFmtId="4" showAll="0"/>
    <pivotField numFmtId="4" showAll="0"/>
    <pivotField dataField="1" numFmtId="4" showAll="0"/>
    <pivotField numFmtId="4" showAll="0"/>
    <pivotField showAll="0"/>
    <pivotField showAll="0"/>
    <pivotField showAll="0"/>
    <pivotField showAll="0"/>
    <pivotField showAll="0"/>
    <pivotField showAll="0">
      <items count="4">
        <item x="1"/>
        <item x="0"/>
        <item x="2"/>
        <item t="default"/>
      </items>
    </pivotField>
    <pivotField showAll="0">
      <items count="4">
        <item x="0"/>
        <item x="1"/>
        <item x="2"/>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3">
        <item x="1"/>
        <item x="0"/>
        <item t="default"/>
      </items>
    </pivotField>
    <pivotField showAll="0">
      <items count="3">
        <item x="0"/>
        <item x="1"/>
        <item t="default"/>
      </items>
    </pivotField>
    <pivotField dragToRow="0" dragToCol="0" dragToPage="0" showAll="0" defaultSubtotal="0"/>
    <pivotField dragToRow="0" dragToCol="0" dragToPage="0" showAll="0" defaultSubtotal="0"/>
  </pivotFields>
  <rowFields count="1">
    <field x="8"/>
  </rowFields>
  <rowItems count="10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rowItems>
  <colItems count="1">
    <i/>
  </colItems>
  <dataFields count="1">
    <dataField name="Sum of Net Value" fld="15" baseField="0" baseItem="0" numFmtId="167"/>
  </dataFields>
  <formats count="2">
    <format dxfId="354">
      <pivotArea outline="0" collapsedLevelsAreSubtotals="1" fieldPosition="0"/>
    </format>
    <format dxfId="35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1E8F13-9110-42D5-AA83-DB5082022E1E}" name="DailySales"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A1:B32" firstHeaderRow="1" firstDataRow="1" firstDataCol="1"/>
  <pivotFields count="29">
    <pivotField showAll="0">
      <items count="18">
        <item x="16"/>
        <item x="7"/>
        <item x="15"/>
        <item x="12"/>
        <item x="3"/>
        <item x="8"/>
        <item x="2"/>
        <item x="5"/>
        <item x="1"/>
        <item x="6"/>
        <item x="10"/>
        <item x="11"/>
        <item x="9"/>
        <item x="14"/>
        <item x="13"/>
        <item x="4"/>
        <item x="0"/>
        <item t="default"/>
      </items>
    </pivotField>
    <pivotField showAll="0"/>
    <pivotField numFmtId="14" showAll="0"/>
    <pivotField showAll="0"/>
    <pivotField showAll="0"/>
    <pivotField showAll="0"/>
    <pivotField showAll="0"/>
    <pivotField showAll="0"/>
    <pivotField showAll="0"/>
    <pivotField showAll="0"/>
    <pivotField showAll="0"/>
    <pivotField numFmtId="166" showAll="0"/>
    <pivotField numFmtId="166" showAll="0"/>
    <pivotField numFmtId="4" showAll="0"/>
    <pivotField numFmtId="4" showAll="0"/>
    <pivotField dataField="1" numFmtId="4" showAll="0"/>
    <pivotField numFmtId="4" showAll="0"/>
    <pivotField showAll="0"/>
    <pivotField showAll="0"/>
    <pivotField showAll="0"/>
    <pivotField showAll="0"/>
    <pivotField showAll="0"/>
    <pivotField showAll="0">
      <items count="4">
        <item x="1"/>
        <item x="0"/>
        <item x="2"/>
        <item t="default"/>
      </items>
    </pivotField>
    <pivotField showAll="0">
      <items count="4">
        <item x="0"/>
        <item x="1"/>
        <item x="2"/>
        <item t="default"/>
      </items>
    </pivotField>
    <pivotField axis="axisRow"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showAll="0">
      <items count="3">
        <item x="1"/>
        <item x="0"/>
        <item t="default"/>
      </items>
    </pivotField>
    <pivotField showAll="0">
      <items count="3">
        <item x="0"/>
        <item x="1"/>
        <item t="default"/>
      </items>
    </pivotField>
    <pivotField dragToRow="0" dragToCol="0" dragToPage="0" showAll="0" defaultSubtotal="0"/>
    <pivotField dragToRow="0" dragToCol="0" dragToPage="0" showAll="0" defaultSubtotal="0"/>
  </pivotFields>
  <rowFields count="1">
    <field x="2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Net Value" fld="15" baseField="0" baseItem="0" numFmtId="167"/>
  </dataFields>
  <formats count="2">
    <format dxfId="356">
      <pivotArea outline="0" collapsedLevelsAreSubtotals="1" fieldPosition="0"/>
    </format>
    <format dxfId="355">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1F92B2-35F8-46F4-BB90-BA787FA41631}" name="Region"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AA1:AB10" firstHeaderRow="1" firstDataRow="1" firstDataCol="1"/>
  <pivotFields count="29">
    <pivotField showAll="0" defaultSubtotal="0">
      <items count="17">
        <item x="16"/>
        <item x="7"/>
        <item x="15"/>
        <item x="12"/>
        <item x="3"/>
        <item x="8"/>
        <item x="2"/>
        <item x="5"/>
        <item x="1"/>
        <item x="6"/>
        <item x="10"/>
        <item x="11"/>
        <item x="9"/>
        <item x="14"/>
        <item x="13"/>
        <item x="4"/>
        <item x="0"/>
      </items>
    </pivotField>
    <pivotField axis="axisRow" showAll="0">
      <items count="10">
        <item x="8"/>
        <item x="0"/>
        <item x="6"/>
        <item x="1"/>
        <item x="4"/>
        <item x="7"/>
        <item x="2"/>
        <item x="5"/>
        <item x="3"/>
        <item t="default"/>
      </items>
    </pivotField>
    <pivotField numFmtId="14" showAll="0"/>
    <pivotField showAll="0"/>
    <pivotField showAll="0"/>
    <pivotField showAll="0"/>
    <pivotField showAll="0"/>
    <pivotField showAll="0"/>
    <pivotField showAll="0"/>
    <pivotField showAll="0"/>
    <pivotField showAll="0"/>
    <pivotField numFmtId="166" showAll="0"/>
    <pivotField numFmtId="166" showAll="0"/>
    <pivotField numFmtId="4" showAll="0"/>
    <pivotField numFmtId="4" showAll="0"/>
    <pivotField dataField="1" numFmtId="4" showAll="0"/>
    <pivotField numFmtId="4" showAll="0"/>
    <pivotField showAll="0"/>
    <pivotField showAll="0"/>
    <pivotField showAll="0"/>
    <pivotField showAll="0"/>
    <pivotField showAll="0"/>
    <pivotField showAll="0">
      <items count="4">
        <item x="1"/>
        <item x="0"/>
        <item x="2"/>
        <item t="default"/>
      </items>
    </pivotField>
    <pivotField showAll="0">
      <items count="4">
        <item x="0"/>
        <item x="1"/>
        <item x="2"/>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3">
        <item x="1"/>
        <item x="0"/>
        <item t="default"/>
      </items>
    </pivotField>
    <pivotField showAll="0">
      <items count="3">
        <item x="0"/>
        <item x="1"/>
        <item t="default"/>
      </items>
    </pivotField>
    <pivotField dragToRow="0" dragToCol="0" dragToPage="0" showAll="0" defaultSubtotal="0"/>
    <pivotField dragToRow="0" dragToCol="0" dragToPage="0" showAll="0" defaultSubtotal="0"/>
  </pivotFields>
  <rowFields count="1">
    <field x="1"/>
  </rowFields>
  <rowItems count="9">
    <i>
      <x/>
    </i>
    <i>
      <x v="1"/>
    </i>
    <i>
      <x v="2"/>
    </i>
    <i>
      <x v="3"/>
    </i>
    <i>
      <x v="4"/>
    </i>
    <i>
      <x v="5"/>
    </i>
    <i>
      <x v="6"/>
    </i>
    <i>
      <x v="7"/>
    </i>
    <i>
      <x v="8"/>
    </i>
  </rowItems>
  <colItems count="1">
    <i/>
  </colItems>
  <dataFields count="1">
    <dataField name="Sum of Net Value" fld="15" baseField="0" baseItem="0" numFmtId="167"/>
  </dataFields>
  <formats count="2">
    <format dxfId="358">
      <pivotArea outline="0" collapsedLevelsAreSubtotals="1" fieldPosition="0"/>
    </format>
    <format dxfId="357">
      <pivotArea dataOnly="0" labelOnly="1" outline="0" axis="axisValues" fieldPosition="0"/>
    </format>
  </formats>
  <chartFormats count="10">
    <chartFormat chart="2" format="20" series="1">
      <pivotArea type="data" outline="0" fieldPosition="0">
        <references count="1">
          <reference field="4294967294" count="1" selected="0">
            <x v="0"/>
          </reference>
        </references>
      </pivotArea>
    </chartFormat>
    <chartFormat chart="2" format="21">
      <pivotArea type="data" outline="0" fieldPosition="0">
        <references count="2">
          <reference field="4294967294" count="1" selected="0">
            <x v="0"/>
          </reference>
          <reference field="1" count="1" selected="0">
            <x v="0"/>
          </reference>
        </references>
      </pivotArea>
    </chartFormat>
    <chartFormat chart="2" format="22">
      <pivotArea type="data" outline="0" fieldPosition="0">
        <references count="2">
          <reference field="4294967294" count="1" selected="0">
            <x v="0"/>
          </reference>
          <reference field="1" count="1" selected="0">
            <x v="1"/>
          </reference>
        </references>
      </pivotArea>
    </chartFormat>
    <chartFormat chart="2" format="23">
      <pivotArea type="data" outline="0" fieldPosition="0">
        <references count="2">
          <reference field="4294967294" count="1" selected="0">
            <x v="0"/>
          </reference>
          <reference field="1" count="1" selected="0">
            <x v="2"/>
          </reference>
        </references>
      </pivotArea>
    </chartFormat>
    <chartFormat chart="2" format="24">
      <pivotArea type="data" outline="0" fieldPosition="0">
        <references count="2">
          <reference field="4294967294" count="1" selected="0">
            <x v="0"/>
          </reference>
          <reference field="1" count="1" selected="0">
            <x v="3"/>
          </reference>
        </references>
      </pivotArea>
    </chartFormat>
    <chartFormat chart="2" format="25">
      <pivotArea type="data" outline="0" fieldPosition="0">
        <references count="2">
          <reference field="4294967294" count="1" selected="0">
            <x v="0"/>
          </reference>
          <reference field="1" count="1" selected="0">
            <x v="4"/>
          </reference>
        </references>
      </pivotArea>
    </chartFormat>
    <chartFormat chart="2" format="26">
      <pivotArea type="data" outline="0" fieldPosition="0">
        <references count="2">
          <reference field="4294967294" count="1" selected="0">
            <x v="0"/>
          </reference>
          <reference field="1" count="1" selected="0">
            <x v="5"/>
          </reference>
        </references>
      </pivotArea>
    </chartFormat>
    <chartFormat chart="2" format="27">
      <pivotArea type="data" outline="0" fieldPosition="0">
        <references count="2">
          <reference field="4294967294" count="1" selected="0">
            <x v="0"/>
          </reference>
          <reference field="1" count="1" selected="0">
            <x v="6"/>
          </reference>
        </references>
      </pivotArea>
    </chartFormat>
    <chartFormat chart="2" format="28">
      <pivotArea type="data" outline="0" fieldPosition="0">
        <references count="2">
          <reference field="4294967294" count="1" selected="0">
            <x v="0"/>
          </reference>
          <reference field="1" count="1" selected="0">
            <x v="7"/>
          </reference>
        </references>
      </pivotArea>
    </chartFormat>
    <chartFormat chart="2" format="29">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F5F678-622D-4264-8DE9-B093DBDB66EC}" name="Category"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U1:V4" firstHeaderRow="1" firstDataRow="1" firstDataCol="1"/>
  <pivotFields count="29">
    <pivotField showAll="0">
      <items count="18">
        <item x="16"/>
        <item x="7"/>
        <item x="15"/>
        <item x="12"/>
        <item x="3"/>
        <item x="8"/>
        <item x="2"/>
        <item x="5"/>
        <item x="1"/>
        <item x="6"/>
        <item x="10"/>
        <item x="11"/>
        <item x="9"/>
        <item x="14"/>
        <item x="13"/>
        <item x="4"/>
        <item x="0"/>
        <item t="default"/>
      </items>
    </pivotField>
    <pivotField showAll="0"/>
    <pivotField numFmtId="14" showAll="0"/>
    <pivotField showAll="0"/>
    <pivotField showAll="0"/>
    <pivotField showAll="0"/>
    <pivotField showAll="0"/>
    <pivotField showAll="0"/>
    <pivotField showAll="0"/>
    <pivotField showAll="0"/>
    <pivotField showAll="0"/>
    <pivotField numFmtId="166" showAll="0"/>
    <pivotField numFmtId="166" showAll="0"/>
    <pivotField numFmtId="4" showAll="0"/>
    <pivotField numFmtId="4" showAll="0"/>
    <pivotField dataField="1" numFmtId="4" showAll="0"/>
    <pivotField numFmtId="4" showAll="0"/>
    <pivotField showAll="0"/>
    <pivotField showAll="0"/>
    <pivotField showAll="0"/>
    <pivotField showAll="0"/>
    <pivotField showAll="0"/>
    <pivotField axis="axisRow" showAll="0">
      <items count="4">
        <item x="1"/>
        <item x="0"/>
        <item x="2"/>
        <item t="default"/>
      </items>
    </pivotField>
    <pivotField showAll="0">
      <items count="4">
        <item x="0"/>
        <item x="1"/>
        <item x="2"/>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3">
        <item x="1"/>
        <item x="0"/>
        <item t="default"/>
      </items>
    </pivotField>
    <pivotField showAll="0">
      <items count="3">
        <item x="0"/>
        <item x="1"/>
        <item t="default"/>
      </items>
    </pivotField>
    <pivotField dragToRow="0" dragToCol="0" dragToPage="0" showAll="0" defaultSubtotal="0"/>
    <pivotField dragToRow="0" dragToCol="0" dragToPage="0" showAll="0" defaultSubtotal="0"/>
  </pivotFields>
  <rowFields count="1">
    <field x="22"/>
  </rowFields>
  <rowItems count="3">
    <i>
      <x/>
    </i>
    <i>
      <x v="1"/>
    </i>
    <i>
      <x v="2"/>
    </i>
  </rowItems>
  <colItems count="1">
    <i/>
  </colItems>
  <dataFields count="1">
    <dataField name="Sum of Net Value" fld="15" baseField="0" baseItem="0" numFmtId="167"/>
  </dataFields>
  <formats count="2">
    <format dxfId="360">
      <pivotArea outline="0" collapsedLevelsAreSubtotals="1" fieldPosition="0"/>
    </format>
    <format dxfId="359">
      <pivotArea dataOnly="0" labelOnly="1" outline="0" axis="axisValues" fieldPosition="0"/>
    </format>
  </format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2" count="1" selected="0">
            <x v="0"/>
          </reference>
        </references>
      </pivotArea>
    </chartFormat>
    <chartFormat chart="2" format="10">
      <pivotArea type="data" outline="0" fieldPosition="0">
        <references count="2">
          <reference field="4294967294" count="1" selected="0">
            <x v="0"/>
          </reference>
          <reference field="22" count="1" selected="0">
            <x v="1"/>
          </reference>
        </references>
      </pivotArea>
    </chartFormat>
    <chartFormat chart="2" format="11">
      <pivotArea type="data" outline="0" fieldPosition="0">
        <references count="2">
          <reference field="4294967294" count="1" selected="0">
            <x v="0"/>
          </reference>
          <reference field="2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B487F9-3A83-4654-8582-11BC5A83395D}" name="Products"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N1:P12" firstHeaderRow="0" firstDataRow="1" firstDataCol="1"/>
  <pivotFields count="29">
    <pivotField showAll="0">
      <items count="18">
        <item x="16"/>
        <item x="7"/>
        <item x="15"/>
        <item x="12"/>
        <item x="3"/>
        <item x="8"/>
        <item x="2"/>
        <item x="5"/>
        <item x="1"/>
        <item x="6"/>
        <item x="10"/>
        <item x="11"/>
        <item x="9"/>
        <item x="14"/>
        <item x="13"/>
        <item x="4"/>
        <item x="0"/>
        <item t="default"/>
      </items>
    </pivotField>
    <pivotField showAll="0"/>
    <pivotField numFmtId="14" showAll="0"/>
    <pivotField showAll="0"/>
    <pivotField showAll="0"/>
    <pivotField showAll="0"/>
    <pivotField showAll="0"/>
    <pivotField showAll="0"/>
    <pivotField showAll="0"/>
    <pivotField showAll="0"/>
    <pivotField axis="axisRow" showAll="0">
      <items count="12">
        <item x="8"/>
        <item x="7"/>
        <item x="4"/>
        <item x="3"/>
        <item x="5"/>
        <item x="9"/>
        <item x="10"/>
        <item x="6"/>
        <item x="2"/>
        <item x="1"/>
        <item x="0"/>
        <item t="default"/>
      </items>
    </pivotField>
    <pivotField dataField="1" numFmtId="166" showAll="0"/>
    <pivotField dataField="1" numFmtId="166" showAll="0"/>
    <pivotField numFmtId="4" showAll="0"/>
    <pivotField numFmtId="4" showAll="0"/>
    <pivotField numFmtId="4" showAll="0"/>
    <pivotField numFmtId="4" showAll="0"/>
    <pivotField showAll="0"/>
    <pivotField showAll="0"/>
    <pivotField showAll="0"/>
    <pivotField showAll="0"/>
    <pivotField showAll="0"/>
    <pivotField showAll="0">
      <items count="4">
        <item x="1"/>
        <item x="0"/>
        <item x="2"/>
        <item t="default"/>
      </items>
    </pivotField>
    <pivotField showAll="0">
      <items count="4">
        <item x="0"/>
        <item x="1"/>
        <item x="2"/>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3">
        <item x="1"/>
        <item x="0"/>
        <item t="default"/>
      </items>
    </pivotField>
    <pivotField showAll="0">
      <items count="3">
        <item x="0"/>
        <item x="1"/>
        <item t="default"/>
      </items>
    </pivotField>
    <pivotField dragToRow="0" dragToCol="0" dragToPage="0" showAll="0" defaultSubtotal="0"/>
    <pivotField dragToRow="0" dragToCol="0" dragToPage="0" showAll="0" defaultSubtotal="0"/>
  </pivotFields>
  <rowFields count="1">
    <field x="10"/>
  </rowFields>
  <rowItems count="11">
    <i>
      <x/>
    </i>
    <i>
      <x v="1"/>
    </i>
    <i>
      <x v="2"/>
    </i>
    <i>
      <x v="3"/>
    </i>
    <i>
      <x v="4"/>
    </i>
    <i>
      <x v="5"/>
    </i>
    <i>
      <x v="6"/>
    </i>
    <i>
      <x v="7"/>
    </i>
    <i>
      <x v="8"/>
    </i>
    <i>
      <x v="9"/>
    </i>
    <i>
      <x v="10"/>
    </i>
  </rowItems>
  <colFields count="1">
    <field x="-2"/>
  </colFields>
  <colItems count="2">
    <i>
      <x/>
    </i>
    <i i="1">
      <x v="1"/>
    </i>
  </colItems>
  <dataFields count="2">
    <dataField name="Sum of Quantity" fld="11" baseField="0" baseItem="0"/>
    <dataField name="Sum of MT" fld="12" baseField="0" baseItem="0"/>
  </dataFields>
  <formats count="2">
    <format dxfId="362">
      <pivotArea outline="0" collapsedLevelsAreSubtotals="1" fieldPosition="0"/>
    </format>
    <format dxfId="36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8A736E-5446-4B8B-A676-E5B3C4512447}" name="Monthly"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G1:K3" firstHeaderRow="0" firstDataRow="1" firstDataCol="1"/>
  <pivotFields count="29">
    <pivotField showAll="0">
      <items count="18">
        <item x="16"/>
        <item x="7"/>
        <item x="15"/>
        <item x="12"/>
        <item x="3"/>
        <item x="8"/>
        <item x="2"/>
        <item x="5"/>
        <item x="1"/>
        <item x="6"/>
        <item x="10"/>
        <item x="11"/>
        <item x="9"/>
        <item x="14"/>
        <item x="13"/>
        <item x="4"/>
        <item x="0"/>
        <item t="default"/>
      </items>
    </pivotField>
    <pivotField showAll="0"/>
    <pivotField numFmtId="14" showAll="0"/>
    <pivotField showAll="0"/>
    <pivotField showAll="0"/>
    <pivotField showAll="0"/>
    <pivotField showAll="0"/>
    <pivotField showAll="0"/>
    <pivotField showAll="0"/>
    <pivotField showAll="0"/>
    <pivotField showAll="0"/>
    <pivotField numFmtId="166" showAll="0"/>
    <pivotField numFmtId="166" showAll="0"/>
    <pivotField numFmtId="4" showAll="0"/>
    <pivotField numFmtId="4" showAll="0"/>
    <pivotField dataField="1" numFmtId="4" showAll="0"/>
    <pivotField dataField="1" numFmtId="4" showAll="0"/>
    <pivotField showAll="0"/>
    <pivotField showAll="0"/>
    <pivotField showAll="0"/>
    <pivotField showAll="0"/>
    <pivotField showAll="0"/>
    <pivotField showAll="0">
      <items count="4">
        <item x="1"/>
        <item x="0"/>
        <item x="2"/>
        <item t="default"/>
      </items>
    </pivotField>
    <pivotField showAll="0">
      <items count="4">
        <item x="0"/>
        <item x="1"/>
        <item x="2"/>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3">
        <item x="1"/>
        <item x="0"/>
        <item t="default"/>
      </items>
    </pivotField>
    <pivotField showAll="0">
      <items count="3">
        <item x="0"/>
        <item x="1"/>
        <item t="default"/>
      </items>
    </pivotField>
    <pivotField dataField="1" dragToRow="0" dragToCol="0" dragToPage="0" showAll="0" defaultSubtotal="0"/>
    <pivotField dataField="1" dragToRow="0" dragToCol="0" dragToPage="0" showAll="0" defaultSubtotal="0"/>
  </pivotFields>
  <rowFields count="1">
    <field x="25"/>
  </rowFields>
  <rowItems count="2">
    <i>
      <x/>
    </i>
    <i>
      <x v="1"/>
    </i>
  </rowItems>
  <colFields count="1">
    <field x="-2"/>
  </colFields>
  <colItems count="4">
    <i>
      <x/>
    </i>
    <i i="1">
      <x v="1"/>
    </i>
    <i i="2">
      <x v="2"/>
    </i>
    <i i="3">
      <x v="3"/>
    </i>
  </colItems>
  <dataFields count="4">
    <dataField name="Sum of Gross Value" fld="16" baseField="0" baseItem="0"/>
    <dataField name="Sum of Net Value" fld="15" baseField="0" baseItem="0" numFmtId="167"/>
    <dataField name="Sum of Sales Tax" fld="27" baseField="0" baseItem="0" numFmtId="4"/>
    <dataField name="Sum of Tax Percentage" fld="28" baseField="25" baseItem="0" numFmtId="10"/>
  </dataFields>
  <formats count="3">
    <format dxfId="365">
      <pivotArea outline="0" collapsedLevelsAreSubtotals="1" fieldPosition="0"/>
    </format>
    <format dxfId="364">
      <pivotArea dataOnly="0" labelOnly="1" outline="0" axis="axisValues" fieldPosition="0"/>
    </format>
    <format dxfId="363">
      <pivotArea outline="0" fieldPosition="0">
        <references count="1">
          <reference field="4294967294" count="1">
            <x v="3"/>
          </reference>
        </references>
      </pivotArea>
    </format>
  </formats>
  <chartFormats count="7">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 chart="2" format="14">
      <pivotArea type="data" outline="0" fieldPosition="0">
        <references count="2">
          <reference field="4294967294" count="1" selected="0">
            <x v="1"/>
          </reference>
          <reference field="25" count="1" selected="0">
            <x v="0"/>
          </reference>
        </references>
      </pivotArea>
    </chartFormat>
    <chartFormat chart="2" format="15">
      <pivotArea type="data" outline="0" fieldPosition="0">
        <references count="2">
          <reference field="4294967294" count="1" selected="0">
            <x v="1"/>
          </reference>
          <reference field="25" count="1" selected="0">
            <x v="1"/>
          </reference>
        </references>
      </pivotArea>
    </chartFormat>
    <chartFormat chart="2" format="16" series="1">
      <pivotArea type="data" outline="0" fieldPosition="0">
        <references count="1">
          <reference field="4294967294" count="1" selected="0">
            <x v="2"/>
          </reference>
        </references>
      </pivotArea>
    </chartFormat>
    <chartFormat chart="2" format="17" series="1">
      <pivotArea type="data" outline="0" fieldPosition="0">
        <references count="1">
          <reference field="4294967294" count="1" selected="0">
            <x v="3"/>
          </reference>
        </references>
      </pivotArea>
    </chartFormat>
    <chartFormat chart="2" format="1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15D285-44E7-40D1-898C-CAAC8D14738C}" name="OverAll"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1:E2" firstHeaderRow="0" firstDataRow="1" firstDataCol="0"/>
  <pivotFields count="29">
    <pivotField showAll="0">
      <items count="18">
        <item x="16"/>
        <item x="7"/>
        <item x="15"/>
        <item x="12"/>
        <item x="3"/>
        <item x="8"/>
        <item x="2"/>
        <item x="5"/>
        <item x="1"/>
        <item x="6"/>
        <item x="10"/>
        <item x="11"/>
        <item x="9"/>
        <item x="14"/>
        <item x="13"/>
        <item x="4"/>
        <item x="0"/>
        <item t="default"/>
      </items>
    </pivotField>
    <pivotField showAll="0"/>
    <pivotField numFmtId="14" showAll="0"/>
    <pivotField showAll="0"/>
    <pivotField showAll="0"/>
    <pivotField showAll="0"/>
    <pivotField showAll="0"/>
    <pivotField showAll="0"/>
    <pivotField showAll="0"/>
    <pivotField showAll="0"/>
    <pivotField showAll="0"/>
    <pivotField numFmtId="166" showAll="0"/>
    <pivotField numFmtId="166" showAll="0"/>
    <pivotField numFmtId="4" showAll="0"/>
    <pivotField numFmtId="4" showAll="0"/>
    <pivotField dataField="1" numFmtId="4" showAll="0"/>
    <pivotField dataField="1" numFmtId="4" showAll="0"/>
    <pivotField showAll="0"/>
    <pivotField showAll="0"/>
    <pivotField showAll="0"/>
    <pivotField showAll="0"/>
    <pivotField showAll="0"/>
    <pivotField showAll="0">
      <items count="4">
        <item x="1"/>
        <item x="0"/>
        <item x="2"/>
        <item t="default"/>
      </items>
    </pivotField>
    <pivotField showAll="0">
      <items count="4">
        <item x="0"/>
        <item x="1"/>
        <item x="2"/>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3">
        <item x="1"/>
        <item x="0"/>
        <item t="default"/>
      </items>
    </pivotField>
    <pivotField showAll="0">
      <items count="3">
        <item x="0"/>
        <item x="1"/>
        <item t="default"/>
      </items>
    </pivotField>
    <pivotField dragToRow="0" dragToCol="0" dragToPage="0" showAll="0" defaultSubtotal="0"/>
    <pivotField dragToRow="0" dragToCol="0" dragToPage="0" showAll="0" defaultSubtotal="0"/>
  </pivotFields>
  <rowItems count="1">
    <i/>
  </rowItems>
  <colFields count="1">
    <field x="-2"/>
  </colFields>
  <colItems count="2">
    <i>
      <x/>
    </i>
    <i i="1">
      <x v="1"/>
    </i>
  </colItems>
  <dataFields count="2">
    <dataField name="Sum of Gross Value" fld="16" baseField="0" baseItem="0"/>
    <dataField name="Sum of Net Value" fld="15" baseField="0" baseItem="0" numFmtId="167"/>
  </dataFields>
  <formats count="2">
    <format dxfId="367">
      <pivotArea outline="0" collapsedLevelsAreSubtotals="1" fieldPosition="0"/>
    </format>
    <format dxfId="36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EBF2769-DCEC-4DA2-B0A8-8E8451E29D09}" name="Label"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X1:Y4" firstHeaderRow="1" firstDataRow="1" firstDataCol="1"/>
  <pivotFields count="29">
    <pivotField showAll="0">
      <items count="18">
        <item x="16"/>
        <item x="7"/>
        <item x="15"/>
        <item x="12"/>
        <item x="3"/>
        <item x="8"/>
        <item x="2"/>
        <item x="5"/>
        <item x="1"/>
        <item x="6"/>
        <item x="10"/>
        <item x="11"/>
        <item x="9"/>
        <item x="14"/>
        <item x="13"/>
        <item x="4"/>
        <item x="0"/>
        <item t="default"/>
      </items>
    </pivotField>
    <pivotField showAll="0"/>
    <pivotField numFmtId="14" showAll="0"/>
    <pivotField showAll="0"/>
    <pivotField showAll="0"/>
    <pivotField showAll="0"/>
    <pivotField showAll="0"/>
    <pivotField showAll="0"/>
    <pivotField showAll="0"/>
    <pivotField showAll="0"/>
    <pivotField showAll="0"/>
    <pivotField numFmtId="166" showAll="0"/>
    <pivotField numFmtId="166" showAll="0"/>
    <pivotField numFmtId="4" showAll="0"/>
    <pivotField numFmtId="4" showAll="0"/>
    <pivotField dataField="1" numFmtId="4" showAll="0"/>
    <pivotField numFmtId="4" showAll="0"/>
    <pivotField showAll="0"/>
    <pivotField showAll="0"/>
    <pivotField showAll="0"/>
    <pivotField showAll="0"/>
    <pivotField showAll="0"/>
    <pivotField showAll="0">
      <items count="4">
        <item x="1"/>
        <item x="0"/>
        <item x="2"/>
        <item t="default"/>
      </items>
    </pivotField>
    <pivotField axis="axisRow" showAll="0">
      <items count="4">
        <item x="0"/>
        <item x="1"/>
        <item x="2"/>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3">
        <item x="1"/>
        <item x="0"/>
        <item t="default"/>
      </items>
    </pivotField>
    <pivotField showAll="0">
      <items count="3">
        <item x="0"/>
        <item x="1"/>
        <item t="default"/>
      </items>
    </pivotField>
    <pivotField dragToRow="0" dragToCol="0" dragToPage="0" showAll="0" defaultSubtotal="0"/>
    <pivotField dragToRow="0" dragToCol="0" dragToPage="0" showAll="0" defaultSubtotal="0"/>
  </pivotFields>
  <rowFields count="1">
    <field x="23"/>
  </rowFields>
  <rowItems count="3">
    <i>
      <x/>
    </i>
    <i>
      <x v="1"/>
    </i>
    <i>
      <x v="2"/>
    </i>
  </rowItems>
  <colItems count="1">
    <i/>
  </colItems>
  <dataFields count="1">
    <dataField name="Sum of Net Value" fld="15" baseField="0" baseItem="0" numFmtId="167"/>
  </dataFields>
  <formats count="2">
    <format dxfId="369">
      <pivotArea outline="0" collapsedLevelsAreSubtotals="1" fieldPosition="0"/>
    </format>
    <format dxfId="368">
      <pivotArea dataOnly="0" labelOnly="1" outline="0" axis="axisValues" fieldPosition="0"/>
    </format>
  </format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3" count="1" selected="0">
            <x v="0"/>
          </reference>
        </references>
      </pivotArea>
    </chartFormat>
    <chartFormat chart="2" format="10">
      <pivotArea type="data" outline="0" fieldPosition="0">
        <references count="2">
          <reference field="4294967294" count="1" selected="0">
            <x v="0"/>
          </reference>
          <reference field="23" count="1" selected="0">
            <x v="1"/>
          </reference>
        </references>
      </pivotArea>
    </chartFormat>
    <chartFormat chart="2" format="11">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Group" xr10:uid="{9470BBE9-2E76-4069-97C1-6D1B9A20EE7A}" sourceName="Sales Group">
  <pivotTables>
    <pivotTable tabId="20" name="DailySales"/>
    <pivotTable tabId="20" name="Category"/>
    <pivotTable tabId="20" name="Customer"/>
    <pivotTable tabId="20" name="Label"/>
    <pivotTable tabId="20" name="Monthly"/>
    <pivotTable tabId="20" name="OverAll"/>
    <pivotTable tabId="20" name="Products"/>
    <pivotTable tabId="20" name="Region"/>
    <pivotTable tabId="21" name="DailySales"/>
  </pivotTables>
  <data>
    <tabular pivotCacheId="216284870">
      <items count="17">
        <i x="16" s="1"/>
        <i x="7" s="1"/>
        <i x="15" s="1"/>
        <i x="12" s="1"/>
        <i x="3" s="1"/>
        <i x="8" s="1"/>
        <i x="2" s="1"/>
        <i x="5" s="1"/>
        <i x="1" s="1"/>
        <i x="6" s="1"/>
        <i x="10" s="1"/>
        <i x="11" s="1"/>
        <i x="9" s="1"/>
        <i x="14" s="1"/>
        <i x="13" s="1"/>
        <i x="4" s="1"/>
        <i x="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8F6AA4E-1A31-484A-808A-FD8841F59C8E}" sourceName="Category">
  <pivotTables>
    <pivotTable tabId="20" name="DailySales"/>
    <pivotTable tabId="20" name="Category"/>
    <pivotTable tabId="20" name="Customer"/>
    <pivotTable tabId="20" name="Label"/>
    <pivotTable tabId="20" name="Monthly"/>
    <pivotTable tabId="20" name="OverAll"/>
    <pivotTable tabId="20" name="Products"/>
    <pivotTable tabId="20" name="Region"/>
    <pivotTable tabId="21" name="DailySales"/>
  </pivotTables>
  <data>
    <tabular pivotCacheId="216284870">
      <items count="3">
        <i x="1" s="1"/>
        <i x="0"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belly" xr10:uid="{F0A0927F-DD2A-4D3F-A6A9-631BB874A1C6}" sourceName="Labelly">
  <pivotTables>
    <pivotTable tabId="20" name="DailySales"/>
    <pivotTable tabId="20" name="Category"/>
    <pivotTable tabId="20" name="Customer"/>
    <pivotTable tabId="20" name="Label"/>
    <pivotTable tabId="20" name="Monthly"/>
    <pivotTable tabId="20" name="OverAll"/>
    <pivotTable tabId="20" name="Products"/>
    <pivotTable tabId="20" name="Region"/>
    <pivotTable tabId="21" name="DailySales"/>
  </pivotTables>
  <data>
    <tabular pivotCacheId="216284870">
      <items count="3">
        <i x="0" s="1"/>
        <i x="1" s="1"/>
        <i x="2"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0684EFA-AF9B-429F-8D02-2EBAF98349AB}" sourceName="Month">
  <pivotTables>
    <pivotTable tabId="20" name="DailySales"/>
    <pivotTable tabId="20" name="Category"/>
    <pivotTable tabId="20" name="Customer"/>
    <pivotTable tabId="20" name="Label"/>
    <pivotTable tabId="20" name="Monthly"/>
    <pivotTable tabId="20" name="OverAll"/>
    <pivotTable tabId="20" name="Products"/>
    <pivotTable tabId="20" name="Region"/>
    <pivotTable tabId="21" name="DailySales"/>
  </pivotTables>
  <data>
    <tabular pivotCacheId="216284870">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934E102-B595-44CB-86F3-3D78BFCF54D9}" sourceName="Year">
  <pivotTables>
    <pivotTable tabId="20" name="DailySales"/>
    <pivotTable tabId="20" name="Category"/>
    <pivotTable tabId="20" name="Customer"/>
    <pivotTable tabId="20" name="Label"/>
    <pivotTable tabId="20" name="Monthly"/>
    <pivotTable tabId="20" name="OverAll"/>
    <pivotTable tabId="20" name="Products"/>
    <pivotTable tabId="20" name="Region"/>
    <pivotTable tabId="21" name="DailySales"/>
  </pivotTables>
  <data>
    <tabular pivotCacheId="216284870">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Office" xr10:uid="{370C9119-B521-4883-8CAF-5A337BF6A6FA}" sourceName="Sales Office">
  <pivotTables>
    <pivotTable tabId="21" name="DailySales"/>
  </pivotTables>
  <data>
    <tabular pivotCacheId="216284870">
      <items count="9">
        <i x="8"/>
        <i x="0" s="1"/>
        <i x="6"/>
        <i x="1"/>
        <i x="4"/>
        <i x="7"/>
        <i x="2"/>
        <i x="5"/>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Group" xr10:uid="{A5339577-3AC6-4EB3-9D4F-6D07BC404CED}" cache="Slicer_Sales_Group" caption="GROUP" style="Slicer Style 1" rowHeight="225425"/>
  <slicer name="Category" xr10:uid="{1CC7BBA6-713C-4979-A123-97570C0139B0}" cache="Slicer_Category" caption="CATEGORY" style="Slicer Style 1" rowHeight="225425"/>
  <slicer name="Labelly" xr10:uid="{2DBA3F64-B774-4538-8B60-29531670755B}" cache="Slicer_Labelly" caption="LABEL" style="Slicer Style 1" rowHeight="225425"/>
  <slicer name="Month" xr10:uid="{6F6C1EFB-C8FB-4D92-8631-8ED6A33266E5}" cache="Slicer_Month" caption="MONTH" columnCount="12" style="Slicer Style 1" rowHeight="225425"/>
  <slicer name="Year" xr10:uid="{8487D1AA-386F-4C56-84E1-91211C3AA2EC}" cache="Slicer_Year" caption="YEAR" style="Slicer Style 1"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Group 1" xr10:uid="{83A5937C-6F56-437F-A57C-1FF5937DF5E9}" cache="Slicer_Sales_Group" caption="SALES GROUP" style="SlicerStyleLight2" rowHeight="225425"/>
  <slicer name="Category 1" xr10:uid="{5904CDCF-8441-4DFC-BC79-B5C704EBACB3}" cache="Slicer_Category" caption="CATEGORY" style="SlicerStyleLight2" rowHeight="225425"/>
  <slicer name="Labelly 1" xr10:uid="{29973CD9-13D0-4B4B-A574-FD6DD1C8030E}" cache="Slicer_Labelly" caption="LABELLING" style="SlicerStyleLight2" rowHeight="225425"/>
  <slicer name="Sales Office" xr10:uid="{CD714B55-474E-4259-A58C-9157ED3BDFC8}" cache="Slicer_Sales_Office" caption="SALES OFFICE" style="SlicerStyleLight2"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1F7E2D-B1F6-448C-A8C9-843B547396C1}" name="Table1" displayName="Table1" ref="A1:AA2226" totalsRowShown="0" headerRowDxfId="352" dataDxfId="351" headerRowCellStyle="Normal 10">
  <autoFilter ref="A1:AA2226" xr:uid="{2C94648F-D078-4269-8AA0-2342EEB5349D}"/>
  <tableColumns count="27">
    <tableColumn id="1" xr3:uid="{A96E6547-5666-4C9E-B993-DDD31A414912}" name="Sales Group" dataDxfId="350"/>
    <tableColumn id="2" xr3:uid="{1A982ECE-FD41-4771-86D2-4B330B8DA1EF}" name="Sales Office" dataDxfId="349"/>
    <tableColumn id="3" xr3:uid="{FF4075AA-4C03-4AE6-973E-E332B6A301B3}" name="Billing date" dataDxfId="348"/>
    <tableColumn id="4" xr3:uid="{BBA7B942-579A-484D-A5BC-6044FA45992B}" name="Sales Contract No" dataDxfId="347"/>
    <tableColumn id="5" xr3:uid="{B8026EF4-8357-431B-BC5D-4F0EF9E13797}" name="Invoice No" dataDxfId="346"/>
    <tableColumn id="6" xr3:uid="{B56D5D54-3CC6-4310-B5AA-E7A022F34083}" name="Sales Order" dataDxfId="345"/>
    <tableColumn id="7" xr3:uid="{7BD6A220-CD2B-421F-BCD2-104E9AF4A2EC}" name="Delivery" dataDxfId="344"/>
    <tableColumn id="8" xr3:uid="{7C45F0DA-B35E-442E-8EA2-02E2A7E43170}" name="Customer No" dataDxfId="343"/>
    <tableColumn id="9" xr3:uid="{9A3E98FD-A2C8-4E53-9824-66DDC03E79A2}" name="Name" dataDxfId="342"/>
    <tableColumn id="10" xr3:uid="{5DBE11FD-BC8F-46D7-97E0-34623E4AF61C}" name="Material Code" dataDxfId="341"/>
    <tableColumn id="11" xr3:uid="{D00F0570-BA9E-472C-AB61-864B6796978E}" name="Material Code Description" dataDxfId="340"/>
    <tableColumn id="12" xr3:uid="{44255AB6-3636-4FB6-B0B5-FF7A9644DA3E}" name="Quantity" dataDxfId="339"/>
    <tableColumn id="13" xr3:uid="{73011F9C-1016-4599-8B30-30E94032DD5F}" name="MT" dataDxfId="338"/>
    <tableColumn id="14" xr3:uid="{85A3B2E0-7943-4058-8275-4878DCAF6359}" name="Per Unit Rate" dataDxfId="337"/>
    <tableColumn id="15" xr3:uid="{8C1D7401-DBE8-4FFA-8B88-B1D0D43078E0}" name="Tax" dataDxfId="336"/>
    <tableColumn id="16" xr3:uid="{DA095751-61F4-4584-AF1F-CA07A8CBD2D5}" name="Net Value" dataDxfId="335"/>
    <tableColumn id="17" xr3:uid="{162D9119-ADCA-4449-8923-1BCAE6B88F16}" name="Gross Value" dataDxfId="334"/>
    <tableColumn id="18" xr3:uid="{3F4F5597-E404-4D57-AA9F-FDFE2F9AD420}" name="Truck Number" dataDxfId="333"/>
    <tableColumn id="19" xr3:uid="{0CE79B2B-D697-49EB-81CA-209881831B5D}" name="Driver Name" dataDxfId="332"/>
    <tableColumn id="20" xr3:uid="{D88C5E92-07CB-43EF-A83E-070CDCE5EA88}" name="Phone number" dataDxfId="331"/>
    <tableColumn id="21" xr3:uid="{E1572AC8-3205-47D3-88A0-07EA12CC3CA2}" name="Reference number" dataDxfId="330"/>
    <tableColumn id="22" xr3:uid="{906682AD-F755-48D3-A38F-E6F833AEC64B}" name="Storage Location" dataDxfId="329"/>
    <tableColumn id="23" xr3:uid="{CB1343E3-6F11-4FA8-B8CF-18873AB50EA4}" name="Category" dataDxfId="328">
      <calculatedColumnFormula>VLOOKUP(Table1[[#This Row],[Material Code]],'Product Master Data'!$A$1:$D$16,4,FALSE)</calculatedColumnFormula>
    </tableColumn>
    <tableColumn id="24" xr3:uid="{7B25DC06-78FC-4F08-A026-109FAD2652C9}" name="Labelly" dataDxfId="327">
      <calculatedColumnFormula>VLOOKUP(Table1[[#This Row],[Material Code]],'Product Master Data'!$A$1:$D$15,3,FALSE)</calculatedColumnFormula>
    </tableColumn>
    <tableColumn id="25" xr3:uid="{6F4EFBDC-1B65-40DF-BB37-B89333A4805C}" name="Day" dataDxfId="326">
      <calculatedColumnFormula>DAY(Table1[[#This Row],[Billing date]])</calculatedColumnFormula>
    </tableColumn>
    <tableColumn id="26" xr3:uid="{C2B57EE7-CF79-4A60-A16A-3A7FC79128EC}" name="Month" dataDxfId="325">
      <calculatedColumnFormula>TEXT(Table1[[#This Row],[Billing date]],"mmm")</calculatedColumnFormula>
    </tableColumn>
    <tableColumn id="27" xr3:uid="{CF23FE93-8967-442B-848D-D60B7BF7AD4C}" name="Year" dataDxfId="324">
      <calculatedColumnFormula>YEAR(Table1[[#This Row],[Billing date]])</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Billing_date" xr10:uid="{B3AEEB7B-F32D-4FB5-9C73-339C0A29A25E}" sourceName="Billing date">
  <pivotTables>
    <pivotTable tabId="21" name="DailySales"/>
  </pivotTables>
  <state minimalRefreshVersion="6" lastRefreshVersion="6" pivotCacheId="216284870" filterType="unknown">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Billing date" xr10:uid="{F7D70B4B-ECF7-4996-A2BB-D77EDFB6DFF9}" cache="NativeTimeline_Billing_date" caption="BILLING DATE" level="2" selectionLevel="2" scrollPosition="2021-01-01T00:00:00" style="TimeSlicerStyleDark2"/>
</timeline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BB4FD-A75B-4850-B7BC-F80D8A5D7421}">
  <sheetPr>
    <tabColor rgb="FF002060"/>
  </sheetPr>
  <dimension ref="AJ1"/>
  <sheetViews>
    <sheetView showGridLines="0" topLeftCell="A19" zoomScale="80" zoomScaleNormal="80" workbookViewId="0">
      <selection activeCell="AE42" sqref="AE42"/>
    </sheetView>
  </sheetViews>
  <sheetFormatPr defaultRowHeight="12.75" x14ac:dyDescent="0.2"/>
  <sheetData>
    <row r="1" spans="36:36" x14ac:dyDescent="0.2">
      <c r="AJ1">
        <v>98</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4339" r:id="rId4" name="Scroll Bar 3">
              <controlPr defaultSize="0" autoPict="0">
                <anchor moveWithCells="1">
                  <from>
                    <xdr:col>15</xdr:col>
                    <xdr:colOff>323850</xdr:colOff>
                    <xdr:row>19</xdr:row>
                    <xdr:rowOff>142875</xdr:rowOff>
                  </from>
                  <to>
                    <xdr:col>15</xdr:col>
                    <xdr:colOff>600075</xdr:colOff>
                    <xdr:row>34</xdr:row>
                    <xdr:rowOff>114300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903A3-E540-4450-8E0F-8370526FCE88}">
  <sheetPr>
    <tabColor rgb="FF0070C0"/>
  </sheetPr>
  <dimension ref="D2:Y2025"/>
  <sheetViews>
    <sheetView showGridLines="0" tabSelected="1" workbookViewId="0">
      <selection activeCell="O6" sqref="O6"/>
    </sheetView>
  </sheetViews>
  <sheetFormatPr defaultRowHeight="12.75" x14ac:dyDescent="0.2"/>
  <cols>
    <col min="3" max="3" width="13.28515625" customWidth="1"/>
    <col min="4" max="4" width="35.5703125" bestFit="1" customWidth="1"/>
    <col min="5" max="5" width="20.140625" style="155" bestFit="1" customWidth="1"/>
    <col min="6" max="6" width="4.42578125" bestFit="1" customWidth="1"/>
    <col min="7" max="7" width="11.5703125" bestFit="1" customWidth="1"/>
    <col min="8" max="8" width="19.42578125" bestFit="1" customWidth="1"/>
    <col min="9" max="9" width="4.42578125" bestFit="1" customWidth="1"/>
    <col min="10" max="10" width="11.5703125" bestFit="1" customWidth="1"/>
    <col min="11" max="11" width="17" bestFit="1" customWidth="1"/>
    <col min="12" max="12" width="4.42578125" bestFit="1" customWidth="1"/>
    <col min="13" max="13" width="11.5703125" bestFit="1" customWidth="1"/>
    <col min="14" max="14" width="29.85546875" bestFit="1" customWidth="1"/>
    <col min="15" max="15" width="7" bestFit="1" customWidth="1"/>
    <col min="16" max="16" width="12.5703125" bestFit="1" customWidth="1"/>
    <col min="17" max="17" width="22.7109375" bestFit="1" customWidth="1"/>
    <col min="18" max="18" width="4.42578125" bestFit="1" customWidth="1"/>
    <col min="19" max="19" width="10.5703125" bestFit="1" customWidth="1"/>
    <col min="20" max="20" width="17.7109375" bestFit="1" customWidth="1"/>
    <col min="21" max="21" width="5.42578125" bestFit="1" customWidth="1"/>
    <col min="22" max="22" width="11.5703125" bestFit="1" customWidth="1"/>
    <col min="23" max="23" width="15" bestFit="1" customWidth="1"/>
    <col min="24" max="24" width="9.28515625" bestFit="1" customWidth="1"/>
    <col min="25" max="25" width="15.7109375" bestFit="1" customWidth="1"/>
    <col min="26" max="26" width="11.140625" bestFit="1" customWidth="1"/>
    <col min="27" max="27" width="4.42578125" bestFit="1" customWidth="1"/>
    <col min="28" max="28" width="10.5703125" bestFit="1" customWidth="1"/>
    <col min="29" max="29" width="29.85546875" bestFit="1" customWidth="1"/>
    <col min="30" max="30" width="7" bestFit="1" customWidth="1"/>
    <col min="31" max="31" width="12.5703125" bestFit="1" customWidth="1"/>
    <col min="32" max="32" width="22.7109375" bestFit="1" customWidth="1"/>
    <col min="33" max="33" width="7" bestFit="1" customWidth="1"/>
    <col min="34" max="34" width="12.5703125" bestFit="1" customWidth="1"/>
    <col min="35" max="35" width="17.7109375" bestFit="1" customWidth="1"/>
    <col min="36" max="36" width="7" bestFit="1" customWidth="1"/>
    <col min="37" max="37" width="11.5703125" bestFit="1" customWidth="1"/>
    <col min="38" max="38" width="15" bestFit="1" customWidth="1"/>
    <col min="39" max="39" width="9.28515625" bestFit="1" customWidth="1"/>
    <col min="40" max="40" width="15.7109375" bestFit="1" customWidth="1"/>
    <col min="41" max="41" width="31.140625" bestFit="1" customWidth="1"/>
    <col min="42" max="42" width="10.7109375" bestFit="1" customWidth="1"/>
    <col min="43" max="43" width="17" bestFit="1" customWidth="1"/>
    <col min="44" max="44" width="20.5703125" bestFit="1" customWidth="1"/>
    <col min="45" max="45" width="15.5703125" bestFit="1" customWidth="1"/>
    <col min="46" max="46" width="22" bestFit="1" customWidth="1"/>
    <col min="47" max="47" width="21" bestFit="1" customWidth="1"/>
    <col min="48" max="48" width="16" bestFit="1" customWidth="1"/>
    <col min="49" max="49" width="22.42578125" bestFit="1" customWidth="1"/>
  </cols>
  <sheetData>
    <row r="2" spans="4:25" x14ac:dyDescent="0.2">
      <c r="D2" s="186" t="s">
        <v>8533</v>
      </c>
      <c r="E2" s="187"/>
      <c r="F2" s="187"/>
      <c r="G2" s="187"/>
      <c r="H2" s="187"/>
      <c r="I2" s="187"/>
      <c r="J2" s="187"/>
      <c r="K2" s="187"/>
      <c r="L2" s="187"/>
      <c r="M2" s="187"/>
      <c r="N2" s="187"/>
      <c r="O2" s="187"/>
      <c r="P2" s="188"/>
    </row>
    <row r="3" spans="4:25" x14ac:dyDescent="0.2">
      <c r="D3" s="189"/>
      <c r="E3" s="190"/>
      <c r="F3" s="190"/>
      <c r="G3" s="190"/>
      <c r="H3" s="190"/>
      <c r="I3" s="190"/>
      <c r="J3" s="190"/>
      <c r="K3" s="190"/>
      <c r="L3" s="190"/>
      <c r="M3" s="190"/>
      <c r="N3" s="190"/>
      <c r="O3" s="190"/>
      <c r="P3" s="191"/>
    </row>
    <row r="4" spans="4:25" x14ac:dyDescent="0.2">
      <c r="D4" s="192"/>
      <c r="E4" s="193"/>
      <c r="F4" s="193"/>
      <c r="G4" s="193"/>
      <c r="H4" s="193"/>
      <c r="I4" s="193"/>
      <c r="J4" s="193"/>
      <c r="K4" s="193"/>
      <c r="L4" s="193"/>
      <c r="M4" s="193"/>
      <c r="N4" s="193"/>
      <c r="O4" s="193"/>
      <c r="P4" s="194"/>
    </row>
    <row r="6" spans="4:25" x14ac:dyDescent="0.2">
      <c r="E6"/>
    </row>
    <row r="7" spans="4:25" x14ac:dyDescent="0.2">
      <c r="E7"/>
    </row>
    <row r="8" spans="4:25" x14ac:dyDescent="0.2">
      <c r="E8"/>
    </row>
    <row r="9" spans="4:25" x14ac:dyDescent="0.2">
      <c r="E9"/>
    </row>
    <row r="10" spans="4:25" x14ac:dyDescent="0.2">
      <c r="E10"/>
    </row>
    <row r="11" spans="4:25" x14ac:dyDescent="0.2">
      <c r="E11"/>
    </row>
    <row r="12" spans="4:25" x14ac:dyDescent="0.2">
      <c r="E12"/>
    </row>
    <row r="13" spans="4:25" x14ac:dyDescent="0.2">
      <c r="E13"/>
    </row>
    <row r="14" spans="4:25" x14ac:dyDescent="0.2">
      <c r="E14"/>
    </row>
    <row r="15" spans="4:25" x14ac:dyDescent="0.2">
      <c r="E15"/>
    </row>
    <row r="16" spans="4:25" x14ac:dyDescent="0.2">
      <c r="D16" s="172"/>
      <c r="E16" s="173" t="s">
        <v>8526</v>
      </c>
      <c r="F16" s="172"/>
      <c r="G16" s="172"/>
      <c r="H16" s="172"/>
      <c r="I16" s="172"/>
      <c r="J16" s="172"/>
      <c r="K16" s="172"/>
      <c r="L16" s="172"/>
      <c r="M16" s="172"/>
      <c r="N16" s="172"/>
      <c r="O16" s="172"/>
      <c r="P16" s="172"/>
      <c r="Q16" s="172"/>
      <c r="R16" s="172"/>
      <c r="S16" s="172"/>
      <c r="T16" s="172"/>
      <c r="U16" s="172"/>
      <c r="V16" s="172"/>
      <c r="W16" s="172"/>
      <c r="X16" s="172"/>
      <c r="Y16" s="172"/>
    </row>
    <row r="17" spans="4:25" x14ac:dyDescent="0.2">
      <c r="D17" s="172"/>
      <c r="E17" s="176" t="s">
        <v>182</v>
      </c>
      <c r="F17" s="176"/>
      <c r="G17" s="176"/>
      <c r="H17" s="172" t="s">
        <v>177</v>
      </c>
      <c r="I17" s="172"/>
      <c r="J17" s="172"/>
      <c r="K17" s="172" t="s">
        <v>184</v>
      </c>
      <c r="L17" s="172"/>
      <c r="M17" s="172"/>
      <c r="N17" s="172" t="s">
        <v>165</v>
      </c>
      <c r="O17" s="172"/>
      <c r="P17" s="172"/>
      <c r="Q17" s="172" t="s">
        <v>126</v>
      </c>
      <c r="R17" s="172"/>
      <c r="S17" s="172"/>
      <c r="T17" s="172" t="s">
        <v>113</v>
      </c>
      <c r="U17" s="172"/>
      <c r="V17" s="172"/>
      <c r="W17" s="172" t="s">
        <v>8527</v>
      </c>
      <c r="X17" s="172" t="s">
        <v>8529</v>
      </c>
      <c r="Y17" s="172" t="s">
        <v>8531</v>
      </c>
    </row>
    <row r="18" spans="4:25" ht="15" x14ac:dyDescent="0.2">
      <c r="D18" s="173" t="s">
        <v>8525</v>
      </c>
      <c r="E18" s="177" t="s">
        <v>8528</v>
      </c>
      <c r="F18" s="180" t="s">
        <v>8530</v>
      </c>
      <c r="G18" s="183" t="s">
        <v>8532</v>
      </c>
      <c r="H18" s="177" t="s">
        <v>8528</v>
      </c>
      <c r="I18" s="180" t="s">
        <v>8530</v>
      </c>
      <c r="J18" s="183" t="s">
        <v>8532</v>
      </c>
      <c r="K18" s="177" t="s">
        <v>8528</v>
      </c>
      <c r="L18" s="180" t="s">
        <v>8530</v>
      </c>
      <c r="M18" s="183" t="s">
        <v>8532</v>
      </c>
      <c r="N18" s="177" t="s">
        <v>8528</v>
      </c>
      <c r="O18" s="180" t="s">
        <v>8530</v>
      </c>
      <c r="P18" s="183" t="s">
        <v>8532</v>
      </c>
      <c r="Q18" s="177" t="s">
        <v>8528</v>
      </c>
      <c r="R18" s="180" t="s">
        <v>8530</v>
      </c>
      <c r="S18" s="183" t="s">
        <v>8532</v>
      </c>
      <c r="T18" s="177" t="s">
        <v>8528</v>
      </c>
      <c r="U18" s="180" t="s">
        <v>8530</v>
      </c>
      <c r="V18" s="183" t="s">
        <v>8532</v>
      </c>
      <c r="W18" s="172"/>
      <c r="X18" s="172"/>
      <c r="Y18" s="172"/>
    </row>
    <row r="19" spans="4:25" ht="15" x14ac:dyDescent="0.2">
      <c r="D19" s="174" t="s">
        <v>4666</v>
      </c>
      <c r="E19" s="178">
        <v>2688</v>
      </c>
      <c r="F19" s="181">
        <v>67.2</v>
      </c>
      <c r="G19" s="184">
        <v>24902520</v>
      </c>
      <c r="H19" s="179">
        <v>990</v>
      </c>
      <c r="I19" s="182">
        <v>49.5</v>
      </c>
      <c r="J19" s="185">
        <v>18256900</v>
      </c>
      <c r="K19" s="179">
        <v>5000</v>
      </c>
      <c r="L19" s="182">
        <v>25</v>
      </c>
      <c r="M19" s="185">
        <v>9554800</v>
      </c>
      <c r="N19" s="179">
        <v>23758</v>
      </c>
      <c r="O19" s="182">
        <v>1187.9000000000001</v>
      </c>
      <c r="P19" s="185">
        <v>434739740</v>
      </c>
      <c r="Q19" s="179">
        <v>200</v>
      </c>
      <c r="R19" s="182">
        <v>10</v>
      </c>
      <c r="S19" s="185">
        <v>3766000</v>
      </c>
      <c r="T19" s="179">
        <v>6600</v>
      </c>
      <c r="U19" s="182">
        <v>264</v>
      </c>
      <c r="V19" s="185">
        <v>11647060</v>
      </c>
      <c r="W19" s="179">
        <v>39236</v>
      </c>
      <c r="X19" s="182">
        <v>1603.6000000000001</v>
      </c>
      <c r="Y19" s="185">
        <v>502867020</v>
      </c>
    </row>
    <row r="20" spans="4:25" ht="15" x14ac:dyDescent="0.2">
      <c r="D20" s="175" t="s">
        <v>1677</v>
      </c>
      <c r="E20" s="178">
        <v>100</v>
      </c>
      <c r="F20" s="181">
        <v>2.5</v>
      </c>
      <c r="G20" s="184">
        <v>921500</v>
      </c>
      <c r="H20" s="179">
        <v>50</v>
      </c>
      <c r="I20" s="182">
        <v>2.5</v>
      </c>
      <c r="J20" s="185">
        <v>921500</v>
      </c>
      <c r="K20" s="179">
        <v>100</v>
      </c>
      <c r="L20" s="182">
        <v>0.5</v>
      </c>
      <c r="M20" s="185">
        <v>189300</v>
      </c>
      <c r="N20" s="179">
        <v>1730</v>
      </c>
      <c r="O20" s="182">
        <v>86.5</v>
      </c>
      <c r="P20" s="185">
        <v>31537900</v>
      </c>
      <c r="Q20" s="179"/>
      <c r="R20" s="182"/>
      <c r="S20" s="185"/>
      <c r="T20" s="179">
        <v>575</v>
      </c>
      <c r="U20" s="182">
        <v>23</v>
      </c>
      <c r="V20" s="185">
        <v>1014706</v>
      </c>
      <c r="W20" s="179">
        <v>2555</v>
      </c>
      <c r="X20" s="182">
        <v>115</v>
      </c>
      <c r="Y20" s="185">
        <v>34584906</v>
      </c>
    </row>
    <row r="21" spans="4:25" ht="15" x14ac:dyDescent="0.2">
      <c r="D21" s="175" t="s">
        <v>45</v>
      </c>
      <c r="E21" s="178"/>
      <c r="F21" s="181"/>
      <c r="G21" s="184"/>
      <c r="H21" s="179"/>
      <c r="I21" s="182"/>
      <c r="J21" s="185"/>
      <c r="K21" s="179"/>
      <c r="L21" s="182"/>
      <c r="M21" s="185"/>
      <c r="N21" s="179">
        <v>3800</v>
      </c>
      <c r="O21" s="182">
        <v>190</v>
      </c>
      <c r="P21" s="185">
        <v>68894000</v>
      </c>
      <c r="Q21" s="179">
        <v>200</v>
      </c>
      <c r="R21" s="182">
        <v>10</v>
      </c>
      <c r="S21" s="185">
        <v>3766000</v>
      </c>
      <c r="T21" s="179">
        <v>1250</v>
      </c>
      <c r="U21" s="182">
        <v>50</v>
      </c>
      <c r="V21" s="185">
        <v>2205882</v>
      </c>
      <c r="W21" s="179">
        <v>5250</v>
      </c>
      <c r="X21" s="182">
        <v>250</v>
      </c>
      <c r="Y21" s="185">
        <v>74865882</v>
      </c>
    </row>
    <row r="22" spans="4:25" ht="15" x14ac:dyDescent="0.2">
      <c r="D22" s="175" t="s">
        <v>22</v>
      </c>
      <c r="E22" s="178"/>
      <c r="F22" s="181"/>
      <c r="G22" s="184"/>
      <c r="H22" s="179"/>
      <c r="I22" s="182"/>
      <c r="J22" s="185"/>
      <c r="K22" s="179"/>
      <c r="L22" s="182"/>
      <c r="M22" s="185"/>
      <c r="N22" s="179">
        <v>1500</v>
      </c>
      <c r="O22" s="182">
        <v>75</v>
      </c>
      <c r="P22" s="185">
        <v>28050000</v>
      </c>
      <c r="Q22" s="179"/>
      <c r="R22" s="182"/>
      <c r="S22" s="185"/>
      <c r="T22" s="179">
        <v>300</v>
      </c>
      <c r="U22" s="182">
        <v>12</v>
      </c>
      <c r="V22" s="185">
        <v>529412</v>
      </c>
      <c r="W22" s="179">
        <v>1800</v>
      </c>
      <c r="X22" s="182">
        <v>87</v>
      </c>
      <c r="Y22" s="185">
        <v>28579412</v>
      </c>
    </row>
    <row r="23" spans="4:25" ht="15" x14ac:dyDescent="0.2">
      <c r="D23" s="175" t="s">
        <v>2554</v>
      </c>
      <c r="E23" s="178">
        <v>600</v>
      </c>
      <c r="F23" s="181">
        <v>15</v>
      </c>
      <c r="G23" s="184">
        <v>5649000</v>
      </c>
      <c r="H23" s="179"/>
      <c r="I23" s="182"/>
      <c r="J23" s="185"/>
      <c r="K23" s="179">
        <v>2000</v>
      </c>
      <c r="L23" s="182">
        <v>10</v>
      </c>
      <c r="M23" s="185">
        <v>3866000</v>
      </c>
      <c r="N23" s="179">
        <v>700</v>
      </c>
      <c r="O23" s="182">
        <v>35</v>
      </c>
      <c r="P23" s="185">
        <v>13041000</v>
      </c>
      <c r="Q23" s="179"/>
      <c r="R23" s="182"/>
      <c r="S23" s="185"/>
      <c r="T23" s="179"/>
      <c r="U23" s="182"/>
      <c r="V23" s="185"/>
      <c r="W23" s="179">
        <v>3300</v>
      </c>
      <c r="X23" s="182">
        <v>60</v>
      </c>
      <c r="Y23" s="185">
        <v>22556000</v>
      </c>
    </row>
    <row r="24" spans="4:25" ht="15" x14ac:dyDescent="0.2">
      <c r="D24" s="175" t="s">
        <v>46</v>
      </c>
      <c r="E24" s="178">
        <v>360</v>
      </c>
      <c r="F24" s="181">
        <v>9</v>
      </c>
      <c r="G24" s="184">
        <v>3330000</v>
      </c>
      <c r="H24" s="179">
        <v>160</v>
      </c>
      <c r="I24" s="182">
        <v>8</v>
      </c>
      <c r="J24" s="185">
        <v>2960000</v>
      </c>
      <c r="K24" s="179">
        <v>600</v>
      </c>
      <c r="L24" s="182">
        <v>3</v>
      </c>
      <c r="M24" s="185">
        <v>1140000</v>
      </c>
      <c r="N24" s="179">
        <v>2280</v>
      </c>
      <c r="O24" s="182">
        <v>114</v>
      </c>
      <c r="P24" s="185">
        <v>41724000</v>
      </c>
      <c r="Q24" s="179"/>
      <c r="R24" s="182"/>
      <c r="S24" s="185"/>
      <c r="T24" s="179">
        <v>675</v>
      </c>
      <c r="U24" s="182">
        <v>27</v>
      </c>
      <c r="V24" s="185">
        <v>1191177</v>
      </c>
      <c r="W24" s="179">
        <v>4075</v>
      </c>
      <c r="X24" s="182">
        <v>161</v>
      </c>
      <c r="Y24" s="185">
        <v>50345177</v>
      </c>
    </row>
    <row r="25" spans="4:25" ht="15" x14ac:dyDescent="0.2">
      <c r="D25" s="175" t="s">
        <v>449</v>
      </c>
      <c r="E25" s="178">
        <v>80</v>
      </c>
      <c r="F25" s="181">
        <v>2</v>
      </c>
      <c r="G25" s="184">
        <v>737200</v>
      </c>
      <c r="H25" s="179">
        <v>60</v>
      </c>
      <c r="I25" s="182">
        <v>3</v>
      </c>
      <c r="J25" s="185">
        <v>1105800</v>
      </c>
      <c r="K25" s="179"/>
      <c r="L25" s="182"/>
      <c r="M25" s="185"/>
      <c r="N25" s="179">
        <v>5908</v>
      </c>
      <c r="O25" s="182">
        <v>295.39999999999998</v>
      </c>
      <c r="P25" s="185">
        <v>107702840</v>
      </c>
      <c r="Q25" s="179"/>
      <c r="R25" s="182"/>
      <c r="S25" s="185"/>
      <c r="T25" s="179">
        <v>1725</v>
      </c>
      <c r="U25" s="182">
        <v>69</v>
      </c>
      <c r="V25" s="185">
        <v>3044118</v>
      </c>
      <c r="W25" s="179">
        <v>7773</v>
      </c>
      <c r="X25" s="182">
        <v>369.4</v>
      </c>
      <c r="Y25" s="185">
        <v>112589958</v>
      </c>
    </row>
    <row r="26" spans="4:25" ht="15" x14ac:dyDescent="0.2">
      <c r="D26" s="175" t="s">
        <v>342</v>
      </c>
      <c r="E26" s="178"/>
      <c r="F26" s="181"/>
      <c r="G26" s="184"/>
      <c r="H26" s="179"/>
      <c r="I26" s="182"/>
      <c r="J26" s="185"/>
      <c r="K26" s="179"/>
      <c r="L26" s="182"/>
      <c r="M26" s="185"/>
      <c r="N26" s="179">
        <v>300</v>
      </c>
      <c r="O26" s="182">
        <v>15</v>
      </c>
      <c r="P26" s="185">
        <v>5490000</v>
      </c>
      <c r="Q26" s="179"/>
      <c r="R26" s="182"/>
      <c r="S26" s="185"/>
      <c r="T26" s="179">
        <v>250</v>
      </c>
      <c r="U26" s="182">
        <v>10</v>
      </c>
      <c r="V26" s="185">
        <v>441176</v>
      </c>
      <c r="W26" s="179">
        <v>550</v>
      </c>
      <c r="X26" s="182">
        <v>25</v>
      </c>
      <c r="Y26" s="185">
        <v>5931176</v>
      </c>
    </row>
    <row r="27" spans="4:25" ht="15" x14ac:dyDescent="0.2">
      <c r="D27" s="175" t="s">
        <v>89</v>
      </c>
      <c r="E27" s="178"/>
      <c r="F27" s="181"/>
      <c r="G27" s="184"/>
      <c r="H27" s="179"/>
      <c r="I27" s="182"/>
      <c r="J27" s="185"/>
      <c r="K27" s="179"/>
      <c r="L27" s="182"/>
      <c r="M27" s="185"/>
      <c r="N27" s="179">
        <v>340</v>
      </c>
      <c r="O27" s="182">
        <v>17</v>
      </c>
      <c r="P27" s="185">
        <v>6222000</v>
      </c>
      <c r="Q27" s="179"/>
      <c r="R27" s="182"/>
      <c r="S27" s="185"/>
      <c r="T27" s="179"/>
      <c r="U27" s="182"/>
      <c r="V27" s="185"/>
      <c r="W27" s="179">
        <v>340</v>
      </c>
      <c r="X27" s="182">
        <v>17</v>
      </c>
      <c r="Y27" s="185">
        <v>6222000</v>
      </c>
    </row>
    <row r="28" spans="4:25" ht="15" x14ac:dyDescent="0.2">
      <c r="D28" s="175" t="s">
        <v>36</v>
      </c>
      <c r="E28" s="178">
        <v>550</v>
      </c>
      <c r="F28" s="181">
        <v>13.75</v>
      </c>
      <c r="G28" s="184">
        <v>5068250</v>
      </c>
      <c r="H28" s="179">
        <v>200</v>
      </c>
      <c r="I28" s="182">
        <v>10</v>
      </c>
      <c r="J28" s="185">
        <v>3686000</v>
      </c>
      <c r="K28" s="179">
        <v>500</v>
      </c>
      <c r="L28" s="182">
        <v>2.5</v>
      </c>
      <c r="M28" s="185">
        <v>946500</v>
      </c>
      <c r="N28" s="179">
        <v>2200</v>
      </c>
      <c r="O28" s="182">
        <v>110</v>
      </c>
      <c r="P28" s="185">
        <v>40466000</v>
      </c>
      <c r="Q28" s="179"/>
      <c r="R28" s="182"/>
      <c r="S28" s="185"/>
      <c r="T28" s="179">
        <v>525</v>
      </c>
      <c r="U28" s="182">
        <v>21</v>
      </c>
      <c r="V28" s="185">
        <v>926471</v>
      </c>
      <c r="W28" s="179">
        <v>3975</v>
      </c>
      <c r="X28" s="182">
        <v>157.25</v>
      </c>
      <c r="Y28" s="185">
        <v>51093221</v>
      </c>
    </row>
    <row r="29" spans="4:25" ht="15" x14ac:dyDescent="0.2">
      <c r="D29" s="175" t="s">
        <v>41</v>
      </c>
      <c r="E29" s="178">
        <v>640</v>
      </c>
      <c r="F29" s="181">
        <v>16</v>
      </c>
      <c r="G29" s="184">
        <v>5897600</v>
      </c>
      <c r="H29" s="179">
        <v>220</v>
      </c>
      <c r="I29" s="182">
        <v>11</v>
      </c>
      <c r="J29" s="185">
        <v>4054600</v>
      </c>
      <c r="K29" s="179">
        <v>1800</v>
      </c>
      <c r="L29" s="182">
        <v>9</v>
      </c>
      <c r="M29" s="185">
        <v>3413000</v>
      </c>
      <c r="N29" s="179">
        <v>3600</v>
      </c>
      <c r="O29" s="182">
        <v>180</v>
      </c>
      <c r="P29" s="185">
        <v>65628000</v>
      </c>
      <c r="Q29" s="179"/>
      <c r="R29" s="182"/>
      <c r="S29" s="185"/>
      <c r="T29" s="179">
        <v>700</v>
      </c>
      <c r="U29" s="182">
        <v>28</v>
      </c>
      <c r="V29" s="185">
        <v>1235294</v>
      </c>
      <c r="W29" s="179">
        <v>6960</v>
      </c>
      <c r="X29" s="182">
        <v>244</v>
      </c>
      <c r="Y29" s="185">
        <v>80228494</v>
      </c>
    </row>
    <row r="30" spans="4:25" ht="15" x14ac:dyDescent="0.2">
      <c r="D30" s="175" t="s">
        <v>2712</v>
      </c>
      <c r="E30" s="178">
        <v>38</v>
      </c>
      <c r="F30" s="181">
        <v>0.95</v>
      </c>
      <c r="G30" s="184">
        <v>350170</v>
      </c>
      <c r="H30" s="179"/>
      <c r="I30" s="182"/>
      <c r="J30" s="185"/>
      <c r="K30" s="179"/>
      <c r="L30" s="182"/>
      <c r="M30" s="185"/>
      <c r="N30" s="179"/>
      <c r="O30" s="182"/>
      <c r="P30" s="185"/>
      <c r="Q30" s="179"/>
      <c r="R30" s="182"/>
      <c r="S30" s="185"/>
      <c r="T30" s="179"/>
      <c r="U30" s="182"/>
      <c r="V30" s="185"/>
      <c r="W30" s="179">
        <v>38</v>
      </c>
      <c r="X30" s="182">
        <v>0.95</v>
      </c>
      <c r="Y30" s="185">
        <v>350170</v>
      </c>
    </row>
    <row r="31" spans="4:25" ht="15" x14ac:dyDescent="0.2">
      <c r="D31" s="175" t="s">
        <v>524</v>
      </c>
      <c r="E31" s="178">
        <v>320</v>
      </c>
      <c r="F31" s="181">
        <v>8</v>
      </c>
      <c r="G31" s="184">
        <v>2948800</v>
      </c>
      <c r="H31" s="179">
        <v>300</v>
      </c>
      <c r="I31" s="182">
        <v>15</v>
      </c>
      <c r="J31" s="185">
        <v>5529000</v>
      </c>
      <c r="K31" s="179"/>
      <c r="L31" s="182"/>
      <c r="M31" s="185"/>
      <c r="N31" s="179">
        <v>800</v>
      </c>
      <c r="O31" s="182">
        <v>40</v>
      </c>
      <c r="P31" s="185">
        <v>14584000</v>
      </c>
      <c r="Q31" s="179"/>
      <c r="R31" s="182"/>
      <c r="S31" s="185"/>
      <c r="T31" s="179">
        <v>600</v>
      </c>
      <c r="U31" s="182">
        <v>24</v>
      </c>
      <c r="V31" s="185">
        <v>1058824</v>
      </c>
      <c r="W31" s="179">
        <v>2020</v>
      </c>
      <c r="X31" s="182">
        <v>87</v>
      </c>
      <c r="Y31" s="185">
        <v>24120624</v>
      </c>
    </row>
    <row r="32" spans="4:25" ht="15" x14ac:dyDescent="0.2">
      <c r="D32" s="175" t="s">
        <v>7741</v>
      </c>
      <c r="E32" s="178"/>
      <c r="F32" s="181"/>
      <c r="G32" s="184"/>
      <c r="H32" s="179"/>
      <c r="I32" s="182"/>
      <c r="J32" s="185"/>
      <c r="K32" s="179"/>
      <c r="L32" s="182"/>
      <c r="M32" s="185"/>
      <c r="N32" s="179">
        <v>600</v>
      </c>
      <c r="O32" s="182">
        <v>30</v>
      </c>
      <c r="P32" s="185">
        <v>11400000</v>
      </c>
      <c r="Q32" s="179"/>
      <c r="R32" s="182"/>
      <c r="S32" s="185"/>
      <c r="T32" s="179"/>
      <c r="U32" s="182"/>
      <c r="V32" s="185"/>
      <c r="W32" s="179">
        <v>600</v>
      </c>
      <c r="X32" s="182">
        <v>30</v>
      </c>
      <c r="Y32" s="185">
        <v>11400000</v>
      </c>
    </row>
    <row r="33" spans="4:25" ht="15" x14ac:dyDescent="0.2">
      <c r="D33" s="174" t="s">
        <v>107</v>
      </c>
      <c r="E33" s="178">
        <v>1750</v>
      </c>
      <c r="F33" s="181">
        <v>43.75</v>
      </c>
      <c r="G33" s="184">
        <v>16241850</v>
      </c>
      <c r="H33" s="179">
        <v>1130</v>
      </c>
      <c r="I33" s="182">
        <v>56.5</v>
      </c>
      <c r="J33" s="185">
        <v>21057100</v>
      </c>
      <c r="K33" s="179">
        <v>5900</v>
      </c>
      <c r="L33" s="182">
        <v>29.5</v>
      </c>
      <c r="M33" s="185">
        <v>11250700</v>
      </c>
      <c r="N33" s="179">
        <v>20285</v>
      </c>
      <c r="O33" s="182">
        <v>1014.25</v>
      </c>
      <c r="P33" s="185">
        <v>370129350</v>
      </c>
      <c r="Q33" s="179">
        <v>260</v>
      </c>
      <c r="R33" s="182">
        <v>13</v>
      </c>
      <c r="S33" s="185">
        <v>4757800</v>
      </c>
      <c r="T33" s="179">
        <v>7300</v>
      </c>
      <c r="U33" s="182">
        <v>292</v>
      </c>
      <c r="V33" s="185">
        <v>14313724</v>
      </c>
      <c r="W33" s="179">
        <v>36625</v>
      </c>
      <c r="X33" s="182">
        <v>1449</v>
      </c>
      <c r="Y33" s="185">
        <v>437750524</v>
      </c>
    </row>
    <row r="34" spans="4:25" ht="15" x14ac:dyDescent="0.2">
      <c r="D34" s="175" t="s">
        <v>1677</v>
      </c>
      <c r="E34" s="178"/>
      <c r="F34" s="181"/>
      <c r="G34" s="184"/>
      <c r="H34" s="179"/>
      <c r="I34" s="182"/>
      <c r="J34" s="185"/>
      <c r="K34" s="179"/>
      <c r="L34" s="182"/>
      <c r="M34" s="185"/>
      <c r="N34" s="179">
        <v>690</v>
      </c>
      <c r="O34" s="182">
        <v>34.5</v>
      </c>
      <c r="P34" s="185">
        <v>12578700</v>
      </c>
      <c r="Q34" s="179">
        <v>230</v>
      </c>
      <c r="R34" s="182">
        <v>11.5</v>
      </c>
      <c r="S34" s="185">
        <v>4192900</v>
      </c>
      <c r="T34" s="179">
        <v>100</v>
      </c>
      <c r="U34" s="182">
        <v>4</v>
      </c>
      <c r="V34" s="185">
        <v>196078</v>
      </c>
      <c r="W34" s="179">
        <v>1020</v>
      </c>
      <c r="X34" s="182">
        <v>50</v>
      </c>
      <c r="Y34" s="185">
        <v>16967678</v>
      </c>
    </row>
    <row r="35" spans="4:25" ht="15" x14ac:dyDescent="0.2">
      <c r="D35" s="175" t="s">
        <v>45</v>
      </c>
      <c r="E35" s="178"/>
      <c r="F35" s="181"/>
      <c r="G35" s="184"/>
      <c r="H35" s="179"/>
      <c r="I35" s="182"/>
      <c r="J35" s="185"/>
      <c r="K35" s="179"/>
      <c r="L35" s="182"/>
      <c r="M35" s="185"/>
      <c r="N35" s="179">
        <v>4830</v>
      </c>
      <c r="O35" s="182">
        <v>241.5</v>
      </c>
      <c r="P35" s="185">
        <v>87567900</v>
      </c>
      <c r="Q35" s="179">
        <v>30</v>
      </c>
      <c r="R35" s="182">
        <v>1.5</v>
      </c>
      <c r="S35" s="185">
        <v>564900</v>
      </c>
      <c r="T35" s="179">
        <v>850</v>
      </c>
      <c r="U35" s="182">
        <v>34</v>
      </c>
      <c r="V35" s="185">
        <v>1666666</v>
      </c>
      <c r="W35" s="179">
        <v>5710</v>
      </c>
      <c r="X35" s="182">
        <v>277</v>
      </c>
      <c r="Y35" s="185">
        <v>89799466</v>
      </c>
    </row>
    <row r="36" spans="4:25" ht="15" x14ac:dyDescent="0.2">
      <c r="D36" s="175" t="s">
        <v>22</v>
      </c>
      <c r="E36" s="178"/>
      <c r="F36" s="181"/>
      <c r="G36" s="184"/>
      <c r="H36" s="179"/>
      <c r="I36" s="182"/>
      <c r="J36" s="185"/>
      <c r="K36" s="179"/>
      <c r="L36" s="182"/>
      <c r="M36" s="185"/>
      <c r="N36" s="179"/>
      <c r="O36" s="182"/>
      <c r="P36" s="185"/>
      <c r="Q36" s="179"/>
      <c r="R36" s="182"/>
      <c r="S36" s="185"/>
      <c r="T36" s="179">
        <v>350</v>
      </c>
      <c r="U36" s="182">
        <v>14</v>
      </c>
      <c r="V36" s="185">
        <v>686275</v>
      </c>
      <c r="W36" s="179">
        <v>350</v>
      </c>
      <c r="X36" s="182">
        <v>14</v>
      </c>
      <c r="Y36" s="185">
        <v>686275</v>
      </c>
    </row>
    <row r="37" spans="4:25" ht="15" x14ac:dyDescent="0.2">
      <c r="D37" s="175" t="s">
        <v>2554</v>
      </c>
      <c r="E37" s="178"/>
      <c r="F37" s="181"/>
      <c r="G37" s="184"/>
      <c r="H37" s="179"/>
      <c r="I37" s="182"/>
      <c r="J37" s="185"/>
      <c r="K37" s="179">
        <v>1500</v>
      </c>
      <c r="L37" s="182">
        <v>7.5</v>
      </c>
      <c r="M37" s="185">
        <v>2914500</v>
      </c>
      <c r="N37" s="179">
        <v>450</v>
      </c>
      <c r="O37" s="182">
        <v>22.5</v>
      </c>
      <c r="P37" s="185">
        <v>8428500</v>
      </c>
      <c r="Q37" s="179"/>
      <c r="R37" s="182"/>
      <c r="S37" s="185"/>
      <c r="T37" s="179">
        <v>150</v>
      </c>
      <c r="U37" s="182">
        <v>6</v>
      </c>
      <c r="V37" s="185">
        <v>294118</v>
      </c>
      <c r="W37" s="179">
        <v>2100</v>
      </c>
      <c r="X37" s="182">
        <v>36</v>
      </c>
      <c r="Y37" s="185">
        <v>11637118</v>
      </c>
    </row>
    <row r="38" spans="4:25" ht="15" x14ac:dyDescent="0.2">
      <c r="D38" s="175" t="s">
        <v>46</v>
      </c>
      <c r="E38" s="178">
        <v>160</v>
      </c>
      <c r="F38" s="181">
        <v>4</v>
      </c>
      <c r="G38" s="184">
        <v>1480000</v>
      </c>
      <c r="H38" s="179">
        <v>160</v>
      </c>
      <c r="I38" s="182">
        <v>8</v>
      </c>
      <c r="J38" s="185">
        <v>2960000</v>
      </c>
      <c r="K38" s="179">
        <v>1000</v>
      </c>
      <c r="L38" s="182">
        <v>5</v>
      </c>
      <c r="M38" s="185">
        <v>1900000</v>
      </c>
      <c r="N38" s="179">
        <v>2800</v>
      </c>
      <c r="O38" s="182">
        <v>140</v>
      </c>
      <c r="P38" s="185">
        <v>51240000</v>
      </c>
      <c r="Q38" s="179"/>
      <c r="R38" s="182"/>
      <c r="S38" s="185"/>
      <c r="T38" s="179">
        <v>675</v>
      </c>
      <c r="U38" s="182">
        <v>27</v>
      </c>
      <c r="V38" s="185">
        <v>1323529</v>
      </c>
      <c r="W38" s="179">
        <v>4795</v>
      </c>
      <c r="X38" s="182">
        <v>184</v>
      </c>
      <c r="Y38" s="185">
        <v>58903529</v>
      </c>
    </row>
    <row r="39" spans="4:25" ht="15" x14ac:dyDescent="0.2">
      <c r="D39" s="175" t="s">
        <v>449</v>
      </c>
      <c r="E39" s="178">
        <v>20</v>
      </c>
      <c r="F39" s="181">
        <v>0.5</v>
      </c>
      <c r="G39" s="184">
        <v>184300</v>
      </c>
      <c r="H39" s="179">
        <v>80</v>
      </c>
      <c r="I39" s="182">
        <v>4</v>
      </c>
      <c r="J39" s="185">
        <v>1474400</v>
      </c>
      <c r="K39" s="179">
        <v>600</v>
      </c>
      <c r="L39" s="182">
        <v>3</v>
      </c>
      <c r="M39" s="185">
        <v>1135800</v>
      </c>
      <c r="N39" s="179">
        <v>4530</v>
      </c>
      <c r="O39" s="182">
        <v>226.5</v>
      </c>
      <c r="P39" s="185">
        <v>82581900</v>
      </c>
      <c r="Q39" s="179"/>
      <c r="R39" s="182"/>
      <c r="S39" s="185"/>
      <c r="T39" s="179">
        <v>1075</v>
      </c>
      <c r="U39" s="182">
        <v>43</v>
      </c>
      <c r="V39" s="185">
        <v>2107843</v>
      </c>
      <c r="W39" s="179">
        <v>6305</v>
      </c>
      <c r="X39" s="182">
        <v>277</v>
      </c>
      <c r="Y39" s="185">
        <v>87484243</v>
      </c>
    </row>
    <row r="40" spans="4:25" ht="15" x14ac:dyDescent="0.2">
      <c r="D40" s="175" t="s">
        <v>3237</v>
      </c>
      <c r="E40" s="178"/>
      <c r="F40" s="181"/>
      <c r="G40" s="184"/>
      <c r="H40" s="179"/>
      <c r="I40" s="182"/>
      <c r="J40" s="185"/>
      <c r="K40" s="179"/>
      <c r="L40" s="182"/>
      <c r="M40" s="185"/>
      <c r="N40" s="179"/>
      <c r="O40" s="182"/>
      <c r="P40" s="185"/>
      <c r="Q40" s="179"/>
      <c r="R40" s="182"/>
      <c r="S40" s="185"/>
      <c r="T40" s="179">
        <v>150</v>
      </c>
      <c r="U40" s="182">
        <v>6</v>
      </c>
      <c r="V40" s="185">
        <v>294117</v>
      </c>
      <c r="W40" s="179">
        <v>150</v>
      </c>
      <c r="X40" s="182">
        <v>6</v>
      </c>
      <c r="Y40" s="185">
        <v>294117</v>
      </c>
    </row>
    <row r="41" spans="4:25" ht="15" x14ac:dyDescent="0.2">
      <c r="D41" s="175" t="s">
        <v>2858</v>
      </c>
      <c r="E41" s="178">
        <v>300</v>
      </c>
      <c r="F41" s="181">
        <v>7.5</v>
      </c>
      <c r="G41" s="184">
        <v>2764500</v>
      </c>
      <c r="H41" s="179">
        <v>120</v>
      </c>
      <c r="I41" s="182">
        <v>6</v>
      </c>
      <c r="J41" s="185">
        <v>2211600</v>
      </c>
      <c r="K41" s="179"/>
      <c r="L41" s="182"/>
      <c r="M41" s="185"/>
      <c r="N41" s="179"/>
      <c r="O41" s="182"/>
      <c r="P41" s="185"/>
      <c r="Q41" s="179"/>
      <c r="R41" s="182"/>
      <c r="S41" s="185"/>
      <c r="T41" s="179"/>
      <c r="U41" s="182"/>
      <c r="V41" s="185"/>
      <c r="W41" s="179">
        <v>420</v>
      </c>
      <c r="X41" s="182">
        <v>13.5</v>
      </c>
      <c r="Y41" s="185">
        <v>4976100</v>
      </c>
    </row>
    <row r="42" spans="4:25" ht="15" x14ac:dyDescent="0.2">
      <c r="D42" s="175" t="s">
        <v>342</v>
      </c>
      <c r="E42" s="178"/>
      <c r="F42" s="181"/>
      <c r="G42" s="184"/>
      <c r="H42" s="179"/>
      <c r="I42" s="182"/>
      <c r="J42" s="185"/>
      <c r="K42" s="179"/>
      <c r="L42" s="182"/>
      <c r="M42" s="185"/>
      <c r="N42" s="179">
        <v>600</v>
      </c>
      <c r="O42" s="182">
        <v>30</v>
      </c>
      <c r="P42" s="185">
        <v>10980000</v>
      </c>
      <c r="Q42" s="179"/>
      <c r="R42" s="182"/>
      <c r="S42" s="185"/>
      <c r="T42" s="179">
        <v>100</v>
      </c>
      <c r="U42" s="182">
        <v>4</v>
      </c>
      <c r="V42" s="185">
        <v>196078</v>
      </c>
      <c r="W42" s="179">
        <v>700</v>
      </c>
      <c r="X42" s="182">
        <v>34</v>
      </c>
      <c r="Y42" s="185">
        <v>11176078</v>
      </c>
    </row>
    <row r="43" spans="4:25" ht="15" x14ac:dyDescent="0.2">
      <c r="D43" s="175" t="s">
        <v>89</v>
      </c>
      <c r="E43" s="178"/>
      <c r="F43" s="181"/>
      <c r="G43" s="184"/>
      <c r="H43" s="179"/>
      <c r="I43" s="182"/>
      <c r="J43" s="185"/>
      <c r="K43" s="179"/>
      <c r="L43" s="182"/>
      <c r="M43" s="185"/>
      <c r="N43" s="179">
        <v>340</v>
      </c>
      <c r="O43" s="182">
        <v>17</v>
      </c>
      <c r="P43" s="185">
        <v>6222000</v>
      </c>
      <c r="Q43" s="179"/>
      <c r="R43" s="182"/>
      <c r="S43" s="185"/>
      <c r="T43" s="179">
        <v>150</v>
      </c>
      <c r="U43" s="182">
        <v>6</v>
      </c>
      <c r="V43" s="185">
        <v>294118</v>
      </c>
      <c r="W43" s="179">
        <v>490</v>
      </c>
      <c r="X43" s="182">
        <v>23</v>
      </c>
      <c r="Y43" s="185">
        <v>6516118</v>
      </c>
    </row>
    <row r="44" spans="4:25" ht="15" x14ac:dyDescent="0.2">
      <c r="D44" s="175" t="s">
        <v>36</v>
      </c>
      <c r="E44" s="178">
        <v>360</v>
      </c>
      <c r="F44" s="181">
        <v>9</v>
      </c>
      <c r="G44" s="184">
        <v>3317400</v>
      </c>
      <c r="H44" s="179">
        <v>170</v>
      </c>
      <c r="I44" s="182">
        <v>8.5</v>
      </c>
      <c r="J44" s="185">
        <v>3133100</v>
      </c>
      <c r="K44" s="179">
        <v>800</v>
      </c>
      <c r="L44" s="182">
        <v>4</v>
      </c>
      <c r="M44" s="185">
        <v>1514400</v>
      </c>
      <c r="N44" s="179">
        <v>2040</v>
      </c>
      <c r="O44" s="182">
        <v>102</v>
      </c>
      <c r="P44" s="185">
        <v>37189200</v>
      </c>
      <c r="Q44" s="179"/>
      <c r="R44" s="182"/>
      <c r="S44" s="185"/>
      <c r="T44" s="179">
        <v>1450</v>
      </c>
      <c r="U44" s="182">
        <v>58</v>
      </c>
      <c r="V44" s="185">
        <v>2843138</v>
      </c>
      <c r="W44" s="179">
        <v>4820</v>
      </c>
      <c r="X44" s="182">
        <v>181.5</v>
      </c>
      <c r="Y44" s="185">
        <v>47997238</v>
      </c>
    </row>
    <row r="45" spans="4:25" ht="15" x14ac:dyDescent="0.2">
      <c r="D45" s="175" t="s">
        <v>41</v>
      </c>
      <c r="E45" s="178">
        <v>510</v>
      </c>
      <c r="F45" s="181">
        <v>12.750000000000002</v>
      </c>
      <c r="G45" s="184">
        <v>4699650</v>
      </c>
      <c r="H45" s="179">
        <v>200</v>
      </c>
      <c r="I45" s="182">
        <v>10</v>
      </c>
      <c r="J45" s="185">
        <v>3686000</v>
      </c>
      <c r="K45" s="179">
        <v>2000</v>
      </c>
      <c r="L45" s="182">
        <v>10</v>
      </c>
      <c r="M45" s="185">
        <v>3786000</v>
      </c>
      <c r="N45" s="179">
        <v>3405</v>
      </c>
      <c r="O45" s="182">
        <v>170.25</v>
      </c>
      <c r="P45" s="185">
        <v>62073150</v>
      </c>
      <c r="Q45" s="179"/>
      <c r="R45" s="182"/>
      <c r="S45" s="185"/>
      <c r="T45" s="179">
        <v>1400</v>
      </c>
      <c r="U45" s="182">
        <v>56</v>
      </c>
      <c r="V45" s="185">
        <v>2745098</v>
      </c>
      <c r="W45" s="179">
        <v>7515</v>
      </c>
      <c r="X45" s="182">
        <v>259</v>
      </c>
      <c r="Y45" s="185">
        <v>76989898</v>
      </c>
    </row>
    <row r="46" spans="4:25" ht="15" x14ac:dyDescent="0.2">
      <c r="D46" s="175" t="s">
        <v>2712</v>
      </c>
      <c r="E46" s="178"/>
      <c r="F46" s="181"/>
      <c r="G46" s="184"/>
      <c r="H46" s="179"/>
      <c r="I46" s="182"/>
      <c r="J46" s="185"/>
      <c r="K46" s="179"/>
      <c r="L46" s="182"/>
      <c r="M46" s="185"/>
      <c r="N46" s="179"/>
      <c r="O46" s="182"/>
      <c r="P46" s="185"/>
      <c r="Q46" s="179"/>
      <c r="R46" s="182"/>
      <c r="S46" s="185"/>
      <c r="T46" s="179">
        <v>300</v>
      </c>
      <c r="U46" s="182">
        <v>12</v>
      </c>
      <c r="V46" s="185">
        <v>588235</v>
      </c>
      <c r="W46" s="179">
        <v>300</v>
      </c>
      <c r="X46" s="182">
        <v>12</v>
      </c>
      <c r="Y46" s="185">
        <v>588235</v>
      </c>
    </row>
    <row r="47" spans="4:25" ht="15" x14ac:dyDescent="0.2">
      <c r="D47" s="175" t="s">
        <v>524</v>
      </c>
      <c r="E47" s="178">
        <v>400</v>
      </c>
      <c r="F47" s="181">
        <v>10</v>
      </c>
      <c r="G47" s="184">
        <v>3796000</v>
      </c>
      <c r="H47" s="179">
        <v>400</v>
      </c>
      <c r="I47" s="182">
        <v>20</v>
      </c>
      <c r="J47" s="185">
        <v>7592000</v>
      </c>
      <c r="K47" s="179"/>
      <c r="L47" s="182"/>
      <c r="M47" s="185"/>
      <c r="N47" s="179">
        <v>600</v>
      </c>
      <c r="O47" s="182">
        <v>30</v>
      </c>
      <c r="P47" s="185">
        <v>11268000</v>
      </c>
      <c r="Q47" s="179"/>
      <c r="R47" s="182"/>
      <c r="S47" s="185"/>
      <c r="T47" s="179">
        <v>550</v>
      </c>
      <c r="U47" s="182">
        <v>22</v>
      </c>
      <c r="V47" s="185">
        <v>1078431</v>
      </c>
      <c r="W47" s="179">
        <v>1950</v>
      </c>
      <c r="X47" s="182">
        <v>82</v>
      </c>
      <c r="Y47" s="185">
        <v>23734431</v>
      </c>
    </row>
    <row r="48" spans="4:25" ht="15" x14ac:dyDescent="0.2">
      <c r="E48"/>
    </row>
    <row r="49" spans="5:5" ht="15" x14ac:dyDescent="0.2">
      <c r="E49"/>
    </row>
    <row r="50" spans="5:5" ht="15" x14ac:dyDescent="0.2">
      <c r="E50"/>
    </row>
    <row r="51" spans="5:5" ht="15" x14ac:dyDescent="0.2">
      <c r="E51"/>
    </row>
    <row r="52" spans="5:5" ht="15" x14ac:dyDescent="0.2">
      <c r="E52"/>
    </row>
    <row r="53" spans="5:5" ht="15" x14ac:dyDescent="0.2">
      <c r="E53"/>
    </row>
    <row r="54" spans="5:5" ht="15" x14ac:dyDescent="0.2">
      <c r="E54"/>
    </row>
    <row r="55" spans="5:5" ht="15" x14ac:dyDescent="0.2">
      <c r="E55"/>
    </row>
    <row r="56" spans="5:5" ht="15" x14ac:dyDescent="0.2">
      <c r="E56"/>
    </row>
    <row r="57" spans="5:5" ht="15" x14ac:dyDescent="0.2">
      <c r="E57"/>
    </row>
    <row r="58" spans="5:5" ht="15" x14ac:dyDescent="0.2">
      <c r="E58"/>
    </row>
    <row r="59" spans="5:5" ht="15" x14ac:dyDescent="0.2">
      <c r="E59"/>
    </row>
    <row r="60" spans="5:5" ht="15" x14ac:dyDescent="0.2">
      <c r="E60"/>
    </row>
    <row r="61" spans="5:5" ht="15" x14ac:dyDescent="0.2">
      <c r="E61"/>
    </row>
    <row r="62" spans="5:5" ht="15" x14ac:dyDescent="0.2">
      <c r="E62"/>
    </row>
    <row r="63" spans="5:5" ht="15" x14ac:dyDescent="0.2">
      <c r="E63"/>
    </row>
    <row r="64" spans="5:5" ht="15" x14ac:dyDescent="0.2">
      <c r="E64"/>
    </row>
    <row r="65" spans="5:5" ht="15" x14ac:dyDescent="0.2">
      <c r="E65"/>
    </row>
    <row r="66" spans="5:5" ht="15" x14ac:dyDescent="0.2">
      <c r="E66"/>
    </row>
    <row r="67" spans="5:5" ht="15" x14ac:dyDescent="0.2">
      <c r="E67"/>
    </row>
    <row r="68" spans="5:5" ht="15" x14ac:dyDescent="0.2">
      <c r="E68"/>
    </row>
    <row r="69" spans="5:5" ht="15" x14ac:dyDescent="0.2">
      <c r="E69"/>
    </row>
    <row r="70" spans="5:5" ht="15" x14ac:dyDescent="0.2">
      <c r="E70"/>
    </row>
    <row r="71" spans="5:5" ht="15" x14ac:dyDescent="0.2">
      <c r="E71"/>
    </row>
    <row r="72" spans="5:5" ht="15" x14ac:dyDescent="0.2">
      <c r="E72"/>
    </row>
    <row r="73" spans="5:5" ht="15" x14ac:dyDescent="0.2">
      <c r="E73"/>
    </row>
    <row r="74" spans="5:5" ht="15" x14ac:dyDescent="0.2">
      <c r="E74"/>
    </row>
    <row r="75" spans="5:5" ht="15" x14ac:dyDescent="0.2">
      <c r="E75"/>
    </row>
    <row r="76" spans="5:5" ht="15" x14ac:dyDescent="0.2">
      <c r="E76"/>
    </row>
    <row r="77" spans="5:5" ht="15" x14ac:dyDescent="0.2">
      <c r="E77"/>
    </row>
    <row r="78" spans="5:5" ht="15" x14ac:dyDescent="0.2">
      <c r="E78"/>
    </row>
    <row r="79" spans="5:5" ht="15" x14ac:dyDescent="0.2">
      <c r="E79"/>
    </row>
    <row r="80" spans="5:5" ht="15" x14ac:dyDescent="0.2">
      <c r="E80"/>
    </row>
    <row r="81" spans="5:5" ht="15" x14ac:dyDescent="0.2">
      <c r="E81"/>
    </row>
    <row r="82" spans="5:5" ht="15" x14ac:dyDescent="0.2">
      <c r="E82"/>
    </row>
    <row r="83" spans="5:5" ht="15" x14ac:dyDescent="0.2">
      <c r="E83"/>
    </row>
    <row r="84" spans="5:5" ht="15" x14ac:dyDescent="0.2">
      <c r="E84"/>
    </row>
    <row r="85" spans="5:5" ht="15" x14ac:dyDescent="0.2">
      <c r="E85"/>
    </row>
    <row r="86" spans="5:5" ht="15" x14ac:dyDescent="0.2">
      <c r="E86"/>
    </row>
    <row r="87" spans="5:5" ht="15" x14ac:dyDescent="0.2">
      <c r="E87"/>
    </row>
    <row r="88" spans="5:5" ht="15" x14ac:dyDescent="0.2">
      <c r="E88"/>
    </row>
    <row r="89" spans="5:5" ht="15" x14ac:dyDescent="0.2">
      <c r="E89"/>
    </row>
    <row r="90" spans="5:5" ht="15" x14ac:dyDescent="0.2">
      <c r="E90"/>
    </row>
    <row r="91" spans="5:5" ht="15" x14ac:dyDescent="0.2">
      <c r="E91"/>
    </row>
    <row r="92" spans="5:5" ht="15" x14ac:dyDescent="0.2">
      <c r="E92"/>
    </row>
    <row r="93" spans="5:5" ht="15" x14ac:dyDescent="0.2">
      <c r="E93"/>
    </row>
    <row r="94" spans="5:5" ht="15" x14ac:dyDescent="0.2">
      <c r="E94"/>
    </row>
    <row r="95" spans="5:5" ht="15" x14ac:dyDescent="0.2">
      <c r="E95"/>
    </row>
    <row r="96" spans="5:5" ht="15" x14ac:dyDescent="0.2">
      <c r="E96"/>
    </row>
    <row r="97" spans="5:5" ht="15" x14ac:dyDescent="0.2">
      <c r="E97"/>
    </row>
    <row r="98" spans="5:5" ht="15" x14ac:dyDescent="0.2">
      <c r="E98"/>
    </row>
    <row r="99" spans="5:5" ht="15" x14ac:dyDescent="0.2">
      <c r="E99"/>
    </row>
    <row r="100" spans="5:5" ht="15" x14ac:dyDescent="0.2">
      <c r="E100"/>
    </row>
    <row r="101" spans="5:5" ht="15" x14ac:dyDescent="0.2">
      <c r="E101"/>
    </row>
    <row r="102" spans="5:5" ht="15" x14ac:dyDescent="0.2">
      <c r="E102"/>
    </row>
    <row r="103" spans="5:5" ht="15" x14ac:dyDescent="0.2">
      <c r="E103"/>
    </row>
    <row r="104" spans="5:5" ht="15" x14ac:dyDescent="0.2">
      <c r="E104"/>
    </row>
    <row r="105" spans="5:5" ht="15" x14ac:dyDescent="0.2">
      <c r="E105"/>
    </row>
    <row r="106" spans="5:5" ht="15" x14ac:dyDescent="0.2">
      <c r="E106"/>
    </row>
    <row r="107" spans="5:5" ht="15" x14ac:dyDescent="0.2">
      <c r="E107"/>
    </row>
    <row r="108" spans="5:5" ht="15" x14ac:dyDescent="0.2">
      <c r="E108"/>
    </row>
    <row r="109" spans="5:5" ht="15" x14ac:dyDescent="0.2">
      <c r="E109"/>
    </row>
    <row r="110" spans="5:5" ht="15" x14ac:dyDescent="0.2">
      <c r="E110"/>
    </row>
    <row r="111" spans="5:5" ht="15" x14ac:dyDescent="0.2">
      <c r="E111"/>
    </row>
    <row r="112" spans="5:5" ht="15" x14ac:dyDescent="0.2">
      <c r="E112"/>
    </row>
    <row r="113" spans="5:5" ht="15" x14ac:dyDescent="0.2">
      <c r="E113"/>
    </row>
    <row r="114" spans="5:5" ht="15" x14ac:dyDescent="0.2">
      <c r="E114"/>
    </row>
    <row r="115" spans="5:5" ht="15" x14ac:dyDescent="0.2">
      <c r="E115"/>
    </row>
    <row r="116" spans="5:5" ht="15" x14ac:dyDescent="0.2">
      <c r="E116"/>
    </row>
    <row r="117" spans="5:5" ht="15" x14ac:dyDescent="0.2">
      <c r="E117"/>
    </row>
    <row r="118" spans="5:5" ht="15" x14ac:dyDescent="0.2">
      <c r="E118"/>
    </row>
    <row r="119" spans="5:5" ht="15" x14ac:dyDescent="0.2">
      <c r="E119"/>
    </row>
    <row r="120" spans="5:5" ht="15" x14ac:dyDescent="0.2">
      <c r="E120"/>
    </row>
    <row r="121" spans="5:5" ht="15" x14ac:dyDescent="0.2">
      <c r="E121"/>
    </row>
    <row r="122" spans="5:5" ht="15" x14ac:dyDescent="0.2">
      <c r="E122"/>
    </row>
    <row r="123" spans="5:5" ht="15" x14ac:dyDescent="0.2">
      <c r="E123"/>
    </row>
    <row r="124" spans="5:5" ht="15" x14ac:dyDescent="0.2">
      <c r="E124"/>
    </row>
    <row r="125" spans="5:5" ht="15" x14ac:dyDescent="0.2">
      <c r="E125"/>
    </row>
    <row r="126" spans="5:5" ht="15" x14ac:dyDescent="0.2">
      <c r="E126"/>
    </row>
    <row r="127" spans="5:5" ht="15" x14ac:dyDescent="0.2">
      <c r="E127"/>
    </row>
    <row r="128" spans="5:5" ht="15" x14ac:dyDescent="0.2">
      <c r="E128"/>
    </row>
    <row r="129" spans="5:5" ht="15" x14ac:dyDescent="0.2">
      <c r="E129"/>
    </row>
    <row r="130" spans="5:5" ht="15" x14ac:dyDescent="0.2">
      <c r="E130"/>
    </row>
    <row r="131" spans="5:5" ht="15" x14ac:dyDescent="0.2">
      <c r="E131"/>
    </row>
    <row r="132" spans="5:5" ht="15" x14ac:dyDescent="0.2">
      <c r="E132"/>
    </row>
    <row r="133" spans="5:5" ht="15" x14ac:dyDescent="0.2">
      <c r="E133"/>
    </row>
    <row r="134" spans="5:5" ht="15" x14ac:dyDescent="0.2">
      <c r="E134"/>
    </row>
    <row r="135" spans="5:5" ht="15" x14ac:dyDescent="0.2">
      <c r="E135"/>
    </row>
    <row r="136" spans="5:5" ht="15" x14ac:dyDescent="0.2">
      <c r="E136"/>
    </row>
    <row r="137" spans="5:5" ht="15" x14ac:dyDescent="0.2">
      <c r="E137"/>
    </row>
    <row r="138" spans="5:5" ht="15" x14ac:dyDescent="0.2">
      <c r="E138"/>
    </row>
    <row r="139" spans="5:5" ht="15" x14ac:dyDescent="0.2">
      <c r="E139"/>
    </row>
    <row r="140" spans="5:5" ht="15" x14ac:dyDescent="0.2">
      <c r="E140"/>
    </row>
    <row r="141" spans="5:5" ht="15" x14ac:dyDescent="0.2">
      <c r="E141"/>
    </row>
    <row r="142" spans="5:5" ht="15" x14ac:dyDescent="0.2">
      <c r="E142"/>
    </row>
    <row r="143" spans="5:5" ht="15" x14ac:dyDescent="0.2">
      <c r="E143"/>
    </row>
    <row r="144" spans="5:5" ht="15" x14ac:dyDescent="0.2">
      <c r="E144"/>
    </row>
    <row r="145" spans="5:5" ht="15" x14ac:dyDescent="0.2">
      <c r="E145"/>
    </row>
    <row r="146" spans="5:5" ht="15" x14ac:dyDescent="0.2">
      <c r="E146"/>
    </row>
    <row r="147" spans="5:5" ht="15" x14ac:dyDescent="0.2">
      <c r="E147"/>
    </row>
    <row r="148" spans="5:5" ht="15" x14ac:dyDescent="0.2">
      <c r="E148"/>
    </row>
    <row r="149" spans="5:5" ht="15" x14ac:dyDescent="0.2">
      <c r="E149"/>
    </row>
    <row r="150" spans="5:5" ht="15" x14ac:dyDescent="0.2">
      <c r="E150"/>
    </row>
    <row r="151" spans="5:5" ht="15" x14ac:dyDescent="0.2">
      <c r="E151"/>
    </row>
    <row r="152" spans="5:5" ht="15" x14ac:dyDescent="0.2">
      <c r="E152"/>
    </row>
    <row r="153" spans="5:5" ht="15" x14ac:dyDescent="0.2">
      <c r="E153"/>
    </row>
    <row r="154" spans="5:5" ht="15" x14ac:dyDescent="0.2">
      <c r="E154"/>
    </row>
    <row r="155" spans="5:5" ht="15" x14ac:dyDescent="0.2">
      <c r="E155"/>
    </row>
    <row r="156" spans="5:5" ht="15" x14ac:dyDescent="0.2">
      <c r="E156"/>
    </row>
    <row r="157" spans="5:5" ht="15" x14ac:dyDescent="0.2">
      <c r="E157"/>
    </row>
    <row r="158" spans="5:5" ht="15" x14ac:dyDescent="0.2">
      <c r="E158"/>
    </row>
    <row r="159" spans="5:5" ht="15" x14ac:dyDescent="0.2">
      <c r="E159"/>
    </row>
    <row r="160" spans="5:5" ht="15" x14ac:dyDescent="0.2">
      <c r="E160"/>
    </row>
    <row r="161" spans="5:5" ht="15" x14ac:dyDescent="0.2">
      <c r="E161"/>
    </row>
    <row r="162" spans="5:5" ht="15" x14ac:dyDescent="0.2">
      <c r="E162"/>
    </row>
    <row r="163" spans="5:5" ht="15" x14ac:dyDescent="0.2">
      <c r="E163"/>
    </row>
    <row r="164" spans="5:5" ht="15" x14ac:dyDescent="0.2">
      <c r="E164"/>
    </row>
    <row r="165" spans="5:5" ht="15" x14ac:dyDescent="0.2">
      <c r="E165"/>
    </row>
    <row r="166" spans="5:5" ht="15" x14ac:dyDescent="0.2">
      <c r="E166"/>
    </row>
    <row r="167" spans="5:5" ht="15" x14ac:dyDescent="0.2">
      <c r="E167"/>
    </row>
    <row r="168" spans="5:5" ht="15" x14ac:dyDescent="0.2">
      <c r="E168"/>
    </row>
    <row r="169" spans="5:5" ht="15" x14ac:dyDescent="0.2">
      <c r="E169"/>
    </row>
    <row r="170" spans="5:5" ht="15" x14ac:dyDescent="0.2">
      <c r="E170"/>
    </row>
    <row r="171" spans="5:5" ht="15" x14ac:dyDescent="0.2">
      <c r="E171"/>
    </row>
    <row r="172" spans="5:5" ht="15" x14ac:dyDescent="0.2">
      <c r="E172"/>
    </row>
    <row r="173" spans="5:5" ht="15" x14ac:dyDescent="0.2">
      <c r="E173"/>
    </row>
    <row r="174" spans="5:5" ht="15" x14ac:dyDescent="0.2">
      <c r="E174"/>
    </row>
    <row r="175" spans="5:5" ht="15" x14ac:dyDescent="0.2">
      <c r="E175"/>
    </row>
    <row r="176" spans="5:5" ht="15" x14ac:dyDescent="0.2">
      <c r="E176"/>
    </row>
    <row r="177" spans="5:5" ht="15" x14ac:dyDescent="0.2">
      <c r="E177"/>
    </row>
    <row r="178" spans="5:5" ht="15" x14ac:dyDescent="0.2">
      <c r="E178"/>
    </row>
    <row r="179" spans="5:5" ht="15" x14ac:dyDescent="0.2">
      <c r="E179"/>
    </row>
    <row r="180" spans="5:5" ht="15" x14ac:dyDescent="0.2">
      <c r="E180"/>
    </row>
    <row r="181" spans="5:5" ht="15" x14ac:dyDescent="0.2">
      <c r="E181"/>
    </row>
    <row r="182" spans="5:5" ht="15" x14ac:dyDescent="0.2">
      <c r="E182"/>
    </row>
    <row r="183" spans="5:5" ht="15" x14ac:dyDescent="0.2">
      <c r="E183"/>
    </row>
    <row r="184" spans="5:5" ht="15" x14ac:dyDescent="0.2">
      <c r="E184"/>
    </row>
    <row r="185" spans="5:5" ht="15" x14ac:dyDescent="0.2">
      <c r="E185"/>
    </row>
    <row r="186" spans="5:5" ht="15" x14ac:dyDescent="0.2">
      <c r="E186"/>
    </row>
    <row r="187" spans="5:5" ht="15" x14ac:dyDescent="0.2">
      <c r="E187"/>
    </row>
    <row r="188" spans="5:5" ht="15" x14ac:dyDescent="0.2">
      <c r="E188"/>
    </row>
    <row r="189" spans="5:5" ht="15" x14ac:dyDescent="0.2">
      <c r="E189"/>
    </row>
    <row r="190" spans="5:5" ht="15" x14ac:dyDescent="0.2">
      <c r="E190"/>
    </row>
    <row r="191" spans="5:5" ht="15" x14ac:dyDescent="0.2">
      <c r="E191"/>
    </row>
    <row r="192" spans="5:5" ht="15" x14ac:dyDescent="0.2">
      <c r="E192"/>
    </row>
    <row r="193" spans="5:5" ht="15" x14ac:dyDescent="0.2">
      <c r="E193"/>
    </row>
    <row r="194" spans="5:5" ht="15" x14ac:dyDescent="0.2">
      <c r="E194"/>
    </row>
    <row r="195" spans="5:5" ht="15" x14ac:dyDescent="0.2">
      <c r="E195"/>
    </row>
    <row r="196" spans="5:5" ht="15" x14ac:dyDescent="0.2">
      <c r="E196"/>
    </row>
    <row r="197" spans="5:5" ht="15" x14ac:dyDescent="0.2">
      <c r="E197"/>
    </row>
    <row r="198" spans="5:5" ht="15" x14ac:dyDescent="0.2">
      <c r="E198"/>
    </row>
    <row r="199" spans="5:5" ht="15" x14ac:dyDescent="0.2">
      <c r="E199"/>
    </row>
    <row r="200" spans="5:5" ht="15" x14ac:dyDescent="0.2">
      <c r="E200"/>
    </row>
    <row r="201" spans="5:5" ht="15" x14ac:dyDescent="0.2">
      <c r="E201"/>
    </row>
    <row r="202" spans="5:5" ht="15" x14ac:dyDescent="0.2">
      <c r="E202"/>
    </row>
    <row r="203" spans="5:5" ht="15" x14ac:dyDescent="0.2">
      <c r="E203"/>
    </row>
    <row r="204" spans="5:5" ht="15" x14ac:dyDescent="0.2">
      <c r="E204"/>
    </row>
    <row r="205" spans="5:5" ht="15" x14ac:dyDescent="0.2">
      <c r="E205"/>
    </row>
    <row r="206" spans="5:5" ht="15" x14ac:dyDescent="0.2">
      <c r="E206"/>
    </row>
    <row r="207" spans="5:5" ht="15" x14ac:dyDescent="0.2">
      <c r="E207"/>
    </row>
    <row r="208" spans="5:5" ht="15" x14ac:dyDescent="0.2">
      <c r="E208"/>
    </row>
    <row r="209" spans="5:5" ht="15" x14ac:dyDescent="0.2">
      <c r="E209"/>
    </row>
    <row r="210" spans="5:5" ht="15" x14ac:dyDescent="0.2">
      <c r="E210"/>
    </row>
    <row r="211" spans="5:5" ht="15" x14ac:dyDescent="0.2">
      <c r="E211"/>
    </row>
    <row r="212" spans="5:5" ht="15" x14ac:dyDescent="0.2">
      <c r="E212"/>
    </row>
    <row r="213" spans="5:5" ht="15" x14ac:dyDescent="0.2">
      <c r="E213"/>
    </row>
    <row r="214" spans="5:5" ht="15" x14ac:dyDescent="0.2">
      <c r="E214"/>
    </row>
    <row r="215" spans="5:5" ht="15" x14ac:dyDescent="0.2">
      <c r="E215"/>
    </row>
    <row r="216" spans="5:5" ht="15" x14ac:dyDescent="0.2">
      <c r="E216"/>
    </row>
    <row r="217" spans="5:5" ht="15" x14ac:dyDescent="0.2">
      <c r="E217"/>
    </row>
    <row r="218" spans="5:5" ht="15" x14ac:dyDescent="0.2">
      <c r="E218"/>
    </row>
    <row r="219" spans="5:5" ht="15" x14ac:dyDescent="0.2">
      <c r="E219"/>
    </row>
    <row r="220" spans="5:5" ht="15" x14ac:dyDescent="0.2">
      <c r="E220"/>
    </row>
    <row r="221" spans="5:5" ht="15" x14ac:dyDescent="0.2">
      <c r="E221"/>
    </row>
    <row r="222" spans="5:5" ht="15" x14ac:dyDescent="0.2">
      <c r="E222"/>
    </row>
    <row r="223" spans="5:5" ht="15" x14ac:dyDescent="0.2">
      <c r="E223"/>
    </row>
    <row r="224" spans="5:5" ht="15" x14ac:dyDescent="0.2">
      <c r="E224"/>
    </row>
    <row r="225" spans="5:5" ht="15" x14ac:dyDescent="0.2">
      <c r="E225"/>
    </row>
    <row r="226" spans="5:5" ht="15" x14ac:dyDescent="0.2">
      <c r="E226"/>
    </row>
    <row r="227" spans="5:5" ht="15" x14ac:dyDescent="0.2">
      <c r="E227"/>
    </row>
    <row r="228" spans="5:5" ht="15" x14ac:dyDescent="0.2">
      <c r="E228"/>
    </row>
    <row r="229" spans="5:5" x14ac:dyDescent="0.2">
      <c r="E229"/>
    </row>
    <row r="230" spans="5:5" x14ac:dyDescent="0.2">
      <c r="E230"/>
    </row>
    <row r="231" spans="5:5" x14ac:dyDescent="0.2">
      <c r="E231"/>
    </row>
    <row r="232" spans="5:5" x14ac:dyDescent="0.2">
      <c r="E232"/>
    </row>
    <row r="233" spans="5:5" x14ac:dyDescent="0.2">
      <c r="E233"/>
    </row>
    <row r="234" spans="5:5" x14ac:dyDescent="0.2">
      <c r="E234"/>
    </row>
    <row r="235" spans="5:5" x14ac:dyDescent="0.2">
      <c r="E235"/>
    </row>
    <row r="236" spans="5:5" x14ac:dyDescent="0.2">
      <c r="E236"/>
    </row>
    <row r="237" spans="5:5" x14ac:dyDescent="0.2">
      <c r="E237"/>
    </row>
    <row r="238" spans="5:5" x14ac:dyDescent="0.2">
      <c r="E238"/>
    </row>
    <row r="239" spans="5:5" x14ac:dyDescent="0.2">
      <c r="E239"/>
    </row>
    <row r="240" spans="5:5" x14ac:dyDescent="0.2">
      <c r="E240"/>
    </row>
    <row r="241" spans="5:5" x14ac:dyDescent="0.2">
      <c r="E241"/>
    </row>
    <row r="242" spans="5:5" x14ac:dyDescent="0.2">
      <c r="E242"/>
    </row>
    <row r="243" spans="5:5" x14ac:dyDescent="0.2">
      <c r="E243"/>
    </row>
    <row r="244" spans="5:5" x14ac:dyDescent="0.2">
      <c r="E244"/>
    </row>
    <row r="245" spans="5:5" x14ac:dyDescent="0.2">
      <c r="E245"/>
    </row>
    <row r="246" spans="5:5" x14ac:dyDescent="0.2">
      <c r="E246"/>
    </row>
    <row r="247" spans="5:5" x14ac:dyDescent="0.2">
      <c r="E247"/>
    </row>
    <row r="248" spans="5:5" x14ac:dyDescent="0.2">
      <c r="E248"/>
    </row>
    <row r="249" spans="5:5" x14ac:dyDescent="0.2">
      <c r="E249"/>
    </row>
    <row r="250" spans="5:5" x14ac:dyDescent="0.2">
      <c r="E250"/>
    </row>
    <row r="251" spans="5:5" x14ac:dyDescent="0.2">
      <c r="E251"/>
    </row>
    <row r="252" spans="5:5" x14ac:dyDescent="0.2">
      <c r="E252"/>
    </row>
    <row r="253" spans="5:5" x14ac:dyDescent="0.2">
      <c r="E253"/>
    </row>
    <row r="254" spans="5:5" x14ac:dyDescent="0.2">
      <c r="E254"/>
    </row>
    <row r="255" spans="5:5" x14ac:dyDescent="0.2">
      <c r="E255"/>
    </row>
    <row r="256" spans="5:5" x14ac:dyDescent="0.2">
      <c r="E256"/>
    </row>
    <row r="257" spans="5:5" x14ac:dyDescent="0.2">
      <c r="E257"/>
    </row>
    <row r="258" spans="5:5" x14ac:dyDescent="0.2">
      <c r="E258"/>
    </row>
    <row r="259" spans="5:5" x14ac:dyDescent="0.2">
      <c r="E259"/>
    </row>
    <row r="260" spans="5:5" x14ac:dyDescent="0.2">
      <c r="E260"/>
    </row>
    <row r="261" spans="5:5" x14ac:dyDescent="0.2">
      <c r="E261"/>
    </row>
    <row r="262" spans="5:5" x14ac:dyDescent="0.2">
      <c r="E262"/>
    </row>
    <row r="263" spans="5:5" x14ac:dyDescent="0.2">
      <c r="E263"/>
    </row>
    <row r="264" spans="5:5" x14ac:dyDescent="0.2">
      <c r="E264"/>
    </row>
    <row r="265" spans="5:5" x14ac:dyDescent="0.2">
      <c r="E265"/>
    </row>
    <row r="266" spans="5:5" x14ac:dyDescent="0.2">
      <c r="E266"/>
    </row>
    <row r="267" spans="5:5" x14ac:dyDescent="0.2">
      <c r="E267"/>
    </row>
    <row r="268" spans="5:5" x14ac:dyDescent="0.2">
      <c r="E268"/>
    </row>
    <row r="269" spans="5:5" x14ac:dyDescent="0.2">
      <c r="E269"/>
    </row>
    <row r="270" spans="5:5" x14ac:dyDescent="0.2">
      <c r="E270"/>
    </row>
    <row r="271" spans="5:5" x14ac:dyDescent="0.2">
      <c r="E271"/>
    </row>
    <row r="272" spans="5:5" x14ac:dyDescent="0.2">
      <c r="E272"/>
    </row>
    <row r="273" spans="5:5" x14ac:dyDescent="0.2">
      <c r="E273"/>
    </row>
    <row r="274" spans="5:5" x14ac:dyDescent="0.2">
      <c r="E274"/>
    </row>
    <row r="275" spans="5:5" x14ac:dyDescent="0.2">
      <c r="E275"/>
    </row>
    <row r="276" spans="5:5" x14ac:dyDescent="0.2">
      <c r="E276"/>
    </row>
    <row r="277" spans="5:5" x14ac:dyDescent="0.2">
      <c r="E277"/>
    </row>
    <row r="278" spans="5:5" x14ac:dyDescent="0.2">
      <c r="E278"/>
    </row>
    <row r="279" spans="5:5" x14ac:dyDescent="0.2">
      <c r="E279"/>
    </row>
    <row r="280" spans="5:5" x14ac:dyDescent="0.2">
      <c r="E280"/>
    </row>
    <row r="281" spans="5:5" x14ac:dyDescent="0.2">
      <c r="E281"/>
    </row>
    <row r="282" spans="5:5" x14ac:dyDescent="0.2">
      <c r="E282"/>
    </row>
    <row r="283" spans="5:5" x14ac:dyDescent="0.2">
      <c r="E283"/>
    </row>
    <row r="284" spans="5:5" x14ac:dyDescent="0.2">
      <c r="E284"/>
    </row>
    <row r="285" spans="5:5" x14ac:dyDescent="0.2">
      <c r="E285"/>
    </row>
    <row r="286" spans="5:5" x14ac:dyDescent="0.2">
      <c r="E286"/>
    </row>
    <row r="287" spans="5:5" x14ac:dyDescent="0.2">
      <c r="E287"/>
    </row>
    <row r="288" spans="5:5" x14ac:dyDescent="0.2">
      <c r="E288"/>
    </row>
    <row r="289" spans="5:5" x14ac:dyDescent="0.2">
      <c r="E289"/>
    </row>
    <row r="290" spans="5:5" x14ac:dyDescent="0.2">
      <c r="E290"/>
    </row>
    <row r="291" spans="5:5" x14ac:dyDescent="0.2">
      <c r="E291"/>
    </row>
    <row r="292" spans="5:5" x14ac:dyDescent="0.2">
      <c r="E292"/>
    </row>
    <row r="293" spans="5:5" x14ac:dyDescent="0.2">
      <c r="E293"/>
    </row>
    <row r="294" spans="5:5" x14ac:dyDescent="0.2">
      <c r="E294"/>
    </row>
    <row r="295" spans="5:5" x14ac:dyDescent="0.2">
      <c r="E295"/>
    </row>
    <row r="296" spans="5:5" x14ac:dyDescent="0.2">
      <c r="E296"/>
    </row>
    <row r="297" spans="5:5" x14ac:dyDescent="0.2">
      <c r="E297"/>
    </row>
    <row r="298" spans="5:5" x14ac:dyDescent="0.2">
      <c r="E298"/>
    </row>
    <row r="299" spans="5:5" x14ac:dyDescent="0.2">
      <c r="E299"/>
    </row>
    <row r="300" spans="5:5" x14ac:dyDescent="0.2">
      <c r="E300"/>
    </row>
    <row r="301" spans="5:5" x14ac:dyDescent="0.2">
      <c r="E301"/>
    </row>
    <row r="302" spans="5:5" x14ac:dyDescent="0.2">
      <c r="E302"/>
    </row>
    <row r="303" spans="5:5" x14ac:dyDescent="0.2">
      <c r="E303"/>
    </row>
    <row r="304" spans="5:5" x14ac:dyDescent="0.2">
      <c r="E304"/>
    </row>
    <row r="305" spans="5:5" x14ac:dyDescent="0.2">
      <c r="E305"/>
    </row>
    <row r="306" spans="5:5" x14ac:dyDescent="0.2">
      <c r="E306"/>
    </row>
    <row r="307" spans="5:5" x14ac:dyDescent="0.2">
      <c r="E307"/>
    </row>
    <row r="308" spans="5:5" x14ac:dyDescent="0.2">
      <c r="E308"/>
    </row>
    <row r="309" spans="5:5" x14ac:dyDescent="0.2">
      <c r="E309"/>
    </row>
    <row r="310" spans="5:5" x14ac:dyDescent="0.2">
      <c r="E310"/>
    </row>
    <row r="311" spans="5:5" x14ac:dyDescent="0.2">
      <c r="E311"/>
    </row>
    <row r="312" spans="5:5" x14ac:dyDescent="0.2">
      <c r="E312"/>
    </row>
    <row r="313" spans="5:5" x14ac:dyDescent="0.2">
      <c r="E313"/>
    </row>
    <row r="314" spans="5:5" x14ac:dyDescent="0.2">
      <c r="E314"/>
    </row>
    <row r="315" spans="5:5" x14ac:dyDescent="0.2">
      <c r="E315"/>
    </row>
    <row r="316" spans="5:5" x14ac:dyDescent="0.2">
      <c r="E316"/>
    </row>
    <row r="317" spans="5:5" x14ac:dyDescent="0.2">
      <c r="E317"/>
    </row>
    <row r="318" spans="5:5" x14ac:dyDescent="0.2">
      <c r="E318"/>
    </row>
    <row r="319" spans="5:5" x14ac:dyDescent="0.2">
      <c r="E319"/>
    </row>
    <row r="320" spans="5:5" x14ac:dyDescent="0.2">
      <c r="E320"/>
    </row>
    <row r="321" spans="5:5" x14ac:dyDescent="0.2">
      <c r="E321"/>
    </row>
    <row r="322" spans="5:5" x14ac:dyDescent="0.2">
      <c r="E322"/>
    </row>
    <row r="323" spans="5:5" x14ac:dyDescent="0.2">
      <c r="E323"/>
    </row>
    <row r="324" spans="5:5" x14ac:dyDescent="0.2">
      <c r="E324"/>
    </row>
    <row r="325" spans="5:5" x14ac:dyDescent="0.2">
      <c r="E325"/>
    </row>
    <row r="326" spans="5:5" x14ac:dyDescent="0.2">
      <c r="E326"/>
    </row>
    <row r="327" spans="5:5" x14ac:dyDescent="0.2">
      <c r="E327"/>
    </row>
    <row r="328" spans="5:5" x14ac:dyDescent="0.2">
      <c r="E328"/>
    </row>
    <row r="329" spans="5:5" x14ac:dyDescent="0.2">
      <c r="E329"/>
    </row>
    <row r="330" spans="5:5" x14ac:dyDescent="0.2">
      <c r="E330"/>
    </row>
    <row r="331" spans="5:5" x14ac:dyDescent="0.2">
      <c r="E331"/>
    </row>
    <row r="332" spans="5:5" x14ac:dyDescent="0.2">
      <c r="E332"/>
    </row>
    <row r="333" spans="5:5" x14ac:dyDescent="0.2">
      <c r="E333"/>
    </row>
    <row r="334" spans="5:5" x14ac:dyDescent="0.2">
      <c r="E334"/>
    </row>
    <row r="335" spans="5:5" x14ac:dyDescent="0.2">
      <c r="E335"/>
    </row>
    <row r="336" spans="5:5" x14ac:dyDescent="0.2">
      <c r="E336"/>
    </row>
    <row r="337" spans="5:5" x14ac:dyDescent="0.2">
      <c r="E337"/>
    </row>
    <row r="338" spans="5:5" x14ac:dyDescent="0.2">
      <c r="E338"/>
    </row>
    <row r="339" spans="5:5" x14ac:dyDescent="0.2">
      <c r="E339"/>
    </row>
    <row r="340" spans="5:5" x14ac:dyDescent="0.2">
      <c r="E340"/>
    </row>
    <row r="341" spans="5:5" x14ac:dyDescent="0.2">
      <c r="E341"/>
    </row>
    <row r="342" spans="5:5" x14ac:dyDescent="0.2">
      <c r="E342"/>
    </row>
    <row r="343" spans="5:5" x14ac:dyDescent="0.2">
      <c r="E343"/>
    </row>
    <row r="344" spans="5:5" x14ac:dyDescent="0.2">
      <c r="E344"/>
    </row>
    <row r="345" spans="5:5" x14ac:dyDescent="0.2">
      <c r="E345"/>
    </row>
    <row r="346" spans="5:5" x14ac:dyDescent="0.2">
      <c r="E346"/>
    </row>
    <row r="347" spans="5:5" x14ac:dyDescent="0.2">
      <c r="E347"/>
    </row>
    <row r="348" spans="5:5" x14ac:dyDescent="0.2">
      <c r="E348"/>
    </row>
    <row r="349" spans="5:5" x14ac:dyDescent="0.2">
      <c r="E349"/>
    </row>
    <row r="350" spans="5:5" x14ac:dyDescent="0.2">
      <c r="E350"/>
    </row>
    <row r="351" spans="5:5" x14ac:dyDescent="0.2">
      <c r="E351"/>
    </row>
    <row r="352" spans="5:5" x14ac:dyDescent="0.2">
      <c r="E352"/>
    </row>
    <row r="353" spans="5:5" x14ac:dyDescent="0.2">
      <c r="E353"/>
    </row>
    <row r="354" spans="5:5" x14ac:dyDescent="0.2">
      <c r="E354"/>
    </row>
    <row r="355" spans="5:5" x14ac:dyDescent="0.2">
      <c r="E355"/>
    </row>
    <row r="356" spans="5:5" x14ac:dyDescent="0.2">
      <c r="E356"/>
    </row>
    <row r="357" spans="5:5" x14ac:dyDescent="0.2">
      <c r="E357"/>
    </row>
    <row r="358" spans="5:5" x14ac:dyDescent="0.2">
      <c r="E358"/>
    </row>
    <row r="359" spans="5:5" x14ac:dyDescent="0.2">
      <c r="E359"/>
    </row>
    <row r="360" spans="5:5" x14ac:dyDescent="0.2">
      <c r="E360"/>
    </row>
    <row r="361" spans="5:5" x14ac:dyDescent="0.2">
      <c r="E361"/>
    </row>
    <row r="362" spans="5:5" x14ac:dyDescent="0.2">
      <c r="E362"/>
    </row>
    <row r="363" spans="5:5" x14ac:dyDescent="0.2">
      <c r="E363"/>
    </row>
    <row r="364" spans="5:5" x14ac:dyDescent="0.2">
      <c r="E364"/>
    </row>
    <row r="365" spans="5:5" x14ac:dyDescent="0.2">
      <c r="E365"/>
    </row>
    <row r="366" spans="5:5" x14ac:dyDescent="0.2">
      <c r="E366"/>
    </row>
    <row r="367" spans="5:5" x14ac:dyDescent="0.2">
      <c r="E367"/>
    </row>
    <row r="368" spans="5:5" x14ac:dyDescent="0.2">
      <c r="E368"/>
    </row>
    <row r="369" spans="5:5" x14ac:dyDescent="0.2">
      <c r="E369"/>
    </row>
    <row r="370" spans="5:5" x14ac:dyDescent="0.2">
      <c r="E370"/>
    </row>
    <row r="371" spans="5:5" x14ac:dyDescent="0.2">
      <c r="E371"/>
    </row>
    <row r="372" spans="5:5" x14ac:dyDescent="0.2">
      <c r="E372"/>
    </row>
    <row r="373" spans="5:5" x14ac:dyDescent="0.2">
      <c r="E373"/>
    </row>
    <row r="374" spans="5:5" x14ac:dyDescent="0.2">
      <c r="E374"/>
    </row>
    <row r="375" spans="5:5" x14ac:dyDescent="0.2">
      <c r="E375"/>
    </row>
    <row r="376" spans="5:5" x14ac:dyDescent="0.2">
      <c r="E376"/>
    </row>
    <row r="377" spans="5:5" x14ac:dyDescent="0.2">
      <c r="E377"/>
    </row>
    <row r="378" spans="5:5" x14ac:dyDescent="0.2">
      <c r="E378"/>
    </row>
    <row r="379" spans="5:5" x14ac:dyDescent="0.2">
      <c r="E379"/>
    </row>
    <row r="380" spans="5:5" x14ac:dyDescent="0.2">
      <c r="E380"/>
    </row>
    <row r="381" spans="5:5" x14ac:dyDescent="0.2">
      <c r="E381"/>
    </row>
    <row r="382" spans="5:5" x14ac:dyDescent="0.2">
      <c r="E382"/>
    </row>
    <row r="383" spans="5:5" x14ac:dyDescent="0.2">
      <c r="E383"/>
    </row>
    <row r="384" spans="5:5" x14ac:dyDescent="0.2">
      <c r="E384"/>
    </row>
    <row r="385" spans="5:5" x14ac:dyDescent="0.2">
      <c r="E385"/>
    </row>
    <row r="386" spans="5:5" x14ac:dyDescent="0.2">
      <c r="E386"/>
    </row>
    <row r="387" spans="5:5" x14ac:dyDescent="0.2">
      <c r="E387"/>
    </row>
    <row r="388" spans="5:5" x14ac:dyDescent="0.2">
      <c r="E388"/>
    </row>
    <row r="389" spans="5:5" x14ac:dyDescent="0.2">
      <c r="E389"/>
    </row>
    <row r="390" spans="5:5" x14ac:dyDescent="0.2">
      <c r="E390"/>
    </row>
    <row r="391" spans="5:5" x14ac:dyDescent="0.2">
      <c r="E391"/>
    </row>
    <row r="392" spans="5:5" x14ac:dyDescent="0.2">
      <c r="E392"/>
    </row>
    <row r="393" spans="5:5" x14ac:dyDescent="0.2">
      <c r="E393"/>
    </row>
    <row r="394" spans="5:5" x14ac:dyDescent="0.2">
      <c r="E394"/>
    </row>
    <row r="395" spans="5:5" x14ac:dyDescent="0.2">
      <c r="E395"/>
    </row>
    <row r="396" spans="5:5" x14ac:dyDescent="0.2">
      <c r="E396"/>
    </row>
    <row r="397" spans="5:5" x14ac:dyDescent="0.2">
      <c r="E397"/>
    </row>
    <row r="398" spans="5:5" x14ac:dyDescent="0.2">
      <c r="E398"/>
    </row>
    <row r="399" spans="5:5" x14ac:dyDescent="0.2">
      <c r="E399"/>
    </row>
    <row r="400" spans="5:5" x14ac:dyDescent="0.2">
      <c r="E400"/>
    </row>
    <row r="401" spans="5:5" x14ac:dyDescent="0.2">
      <c r="E401"/>
    </row>
    <row r="402" spans="5:5" x14ac:dyDescent="0.2">
      <c r="E402"/>
    </row>
    <row r="403" spans="5:5" x14ac:dyDescent="0.2">
      <c r="E403"/>
    </row>
    <row r="404" spans="5:5" x14ac:dyDescent="0.2">
      <c r="E404"/>
    </row>
    <row r="405" spans="5:5" x14ac:dyDescent="0.2">
      <c r="E405"/>
    </row>
    <row r="406" spans="5:5" x14ac:dyDescent="0.2">
      <c r="E406"/>
    </row>
    <row r="407" spans="5:5" x14ac:dyDescent="0.2">
      <c r="E407"/>
    </row>
    <row r="408" spans="5:5" x14ac:dyDescent="0.2">
      <c r="E408"/>
    </row>
    <row r="409" spans="5:5" x14ac:dyDescent="0.2">
      <c r="E409"/>
    </row>
    <row r="410" spans="5:5" x14ac:dyDescent="0.2">
      <c r="E410"/>
    </row>
    <row r="411" spans="5:5" x14ac:dyDescent="0.2">
      <c r="E411"/>
    </row>
    <row r="412" spans="5:5" x14ac:dyDescent="0.2">
      <c r="E412"/>
    </row>
    <row r="413" spans="5:5" x14ac:dyDescent="0.2">
      <c r="E413"/>
    </row>
    <row r="414" spans="5:5" x14ac:dyDescent="0.2">
      <c r="E414"/>
    </row>
    <row r="415" spans="5:5" x14ac:dyDescent="0.2">
      <c r="E415"/>
    </row>
    <row r="416" spans="5:5" x14ac:dyDescent="0.2">
      <c r="E416"/>
    </row>
    <row r="417" spans="5:5" x14ac:dyDescent="0.2">
      <c r="E417"/>
    </row>
    <row r="418" spans="5:5" x14ac:dyDescent="0.2">
      <c r="E418"/>
    </row>
    <row r="419" spans="5:5" x14ac:dyDescent="0.2">
      <c r="E419"/>
    </row>
    <row r="420" spans="5:5" x14ac:dyDescent="0.2">
      <c r="E420"/>
    </row>
    <row r="421" spans="5:5" x14ac:dyDescent="0.2">
      <c r="E421"/>
    </row>
    <row r="422" spans="5:5" x14ac:dyDescent="0.2">
      <c r="E422"/>
    </row>
    <row r="423" spans="5:5" x14ac:dyDescent="0.2">
      <c r="E423"/>
    </row>
    <row r="424" spans="5:5" x14ac:dyDescent="0.2">
      <c r="E424"/>
    </row>
    <row r="425" spans="5:5" x14ac:dyDescent="0.2">
      <c r="E425"/>
    </row>
    <row r="426" spans="5:5" x14ac:dyDescent="0.2">
      <c r="E426"/>
    </row>
    <row r="427" spans="5:5" x14ac:dyDescent="0.2">
      <c r="E427"/>
    </row>
    <row r="428" spans="5:5" x14ac:dyDescent="0.2">
      <c r="E428"/>
    </row>
    <row r="429" spans="5:5" x14ac:dyDescent="0.2">
      <c r="E429"/>
    </row>
    <row r="430" spans="5:5" x14ac:dyDescent="0.2">
      <c r="E430"/>
    </row>
    <row r="431" spans="5:5" x14ac:dyDescent="0.2">
      <c r="E431"/>
    </row>
    <row r="432" spans="5:5" x14ac:dyDescent="0.2">
      <c r="E432"/>
    </row>
    <row r="433" spans="5:5" x14ac:dyDescent="0.2">
      <c r="E433"/>
    </row>
    <row r="434" spans="5:5" x14ac:dyDescent="0.2">
      <c r="E434"/>
    </row>
    <row r="435" spans="5:5" x14ac:dyDescent="0.2">
      <c r="E435"/>
    </row>
    <row r="436" spans="5:5" x14ac:dyDescent="0.2">
      <c r="E436"/>
    </row>
    <row r="437" spans="5:5" x14ac:dyDescent="0.2">
      <c r="E437"/>
    </row>
    <row r="438" spans="5:5" x14ac:dyDescent="0.2">
      <c r="E438"/>
    </row>
    <row r="439" spans="5:5" x14ac:dyDescent="0.2">
      <c r="E439"/>
    </row>
    <row r="440" spans="5:5" x14ac:dyDescent="0.2">
      <c r="E440"/>
    </row>
    <row r="441" spans="5:5" x14ac:dyDescent="0.2">
      <c r="E441"/>
    </row>
    <row r="442" spans="5:5" x14ac:dyDescent="0.2">
      <c r="E442"/>
    </row>
    <row r="443" spans="5:5" x14ac:dyDescent="0.2">
      <c r="E443"/>
    </row>
    <row r="444" spans="5:5" x14ac:dyDescent="0.2">
      <c r="E444"/>
    </row>
    <row r="445" spans="5:5" x14ac:dyDescent="0.2">
      <c r="E445"/>
    </row>
    <row r="446" spans="5:5" x14ac:dyDescent="0.2">
      <c r="E446"/>
    </row>
    <row r="447" spans="5:5" x14ac:dyDescent="0.2">
      <c r="E447"/>
    </row>
    <row r="448" spans="5:5" x14ac:dyDescent="0.2">
      <c r="E448"/>
    </row>
    <row r="449" spans="5:5" x14ac:dyDescent="0.2">
      <c r="E449"/>
    </row>
    <row r="450" spans="5:5" x14ac:dyDescent="0.2">
      <c r="E450"/>
    </row>
    <row r="451" spans="5:5" x14ac:dyDescent="0.2">
      <c r="E451"/>
    </row>
    <row r="452" spans="5:5" x14ac:dyDescent="0.2">
      <c r="E452"/>
    </row>
    <row r="453" spans="5:5" x14ac:dyDescent="0.2">
      <c r="E453"/>
    </row>
    <row r="454" spans="5:5" x14ac:dyDescent="0.2">
      <c r="E454"/>
    </row>
    <row r="455" spans="5:5" x14ac:dyDescent="0.2">
      <c r="E455"/>
    </row>
    <row r="456" spans="5:5" x14ac:dyDescent="0.2">
      <c r="E456"/>
    </row>
    <row r="457" spans="5:5" x14ac:dyDescent="0.2">
      <c r="E457"/>
    </row>
    <row r="458" spans="5:5" x14ac:dyDescent="0.2">
      <c r="E458"/>
    </row>
    <row r="459" spans="5:5" x14ac:dyDescent="0.2">
      <c r="E459"/>
    </row>
    <row r="460" spans="5:5" x14ac:dyDescent="0.2">
      <c r="E460"/>
    </row>
    <row r="461" spans="5:5" x14ac:dyDescent="0.2">
      <c r="E461"/>
    </row>
    <row r="462" spans="5:5" x14ac:dyDescent="0.2">
      <c r="E462"/>
    </row>
    <row r="463" spans="5:5" x14ac:dyDescent="0.2">
      <c r="E463"/>
    </row>
    <row r="464" spans="5:5" x14ac:dyDescent="0.2">
      <c r="E464"/>
    </row>
    <row r="465" spans="5:5" x14ac:dyDescent="0.2">
      <c r="E465"/>
    </row>
    <row r="466" spans="5:5" x14ac:dyDescent="0.2">
      <c r="E466"/>
    </row>
    <row r="467" spans="5:5" x14ac:dyDescent="0.2">
      <c r="E467"/>
    </row>
    <row r="468" spans="5:5" x14ac:dyDescent="0.2">
      <c r="E468"/>
    </row>
    <row r="469" spans="5:5" x14ac:dyDescent="0.2">
      <c r="E469"/>
    </row>
    <row r="470" spans="5:5" x14ac:dyDescent="0.2">
      <c r="E470"/>
    </row>
    <row r="471" spans="5:5" x14ac:dyDescent="0.2">
      <c r="E471"/>
    </row>
    <row r="472" spans="5:5" x14ac:dyDescent="0.2">
      <c r="E472"/>
    </row>
    <row r="473" spans="5:5" x14ac:dyDescent="0.2">
      <c r="E473"/>
    </row>
    <row r="474" spans="5:5" x14ac:dyDescent="0.2">
      <c r="E474"/>
    </row>
    <row r="475" spans="5:5" x14ac:dyDescent="0.2">
      <c r="E475"/>
    </row>
    <row r="476" spans="5:5" x14ac:dyDescent="0.2">
      <c r="E476"/>
    </row>
    <row r="477" spans="5:5" x14ac:dyDescent="0.2">
      <c r="E477"/>
    </row>
    <row r="478" spans="5:5" x14ac:dyDescent="0.2">
      <c r="E478"/>
    </row>
    <row r="479" spans="5:5" x14ac:dyDescent="0.2">
      <c r="E479"/>
    </row>
    <row r="480" spans="5:5" x14ac:dyDescent="0.2">
      <c r="E480"/>
    </row>
    <row r="481" spans="5:5" x14ac:dyDescent="0.2">
      <c r="E481"/>
    </row>
    <row r="482" spans="5:5" x14ac:dyDescent="0.2">
      <c r="E482"/>
    </row>
    <row r="483" spans="5:5" x14ac:dyDescent="0.2">
      <c r="E483"/>
    </row>
    <row r="484" spans="5:5" x14ac:dyDescent="0.2">
      <c r="E484"/>
    </row>
    <row r="485" spans="5:5" x14ac:dyDescent="0.2">
      <c r="E485"/>
    </row>
    <row r="486" spans="5:5" x14ac:dyDescent="0.2">
      <c r="E486"/>
    </row>
    <row r="487" spans="5:5" x14ac:dyDescent="0.2">
      <c r="E487"/>
    </row>
    <row r="488" spans="5:5" x14ac:dyDescent="0.2">
      <c r="E488"/>
    </row>
    <row r="489" spans="5:5" x14ac:dyDescent="0.2">
      <c r="E489"/>
    </row>
    <row r="490" spans="5:5" x14ac:dyDescent="0.2">
      <c r="E490"/>
    </row>
    <row r="491" spans="5:5" x14ac:dyDescent="0.2">
      <c r="E491"/>
    </row>
    <row r="492" spans="5:5" x14ac:dyDescent="0.2">
      <c r="E492"/>
    </row>
    <row r="493" spans="5:5" x14ac:dyDescent="0.2">
      <c r="E493"/>
    </row>
    <row r="494" spans="5:5" x14ac:dyDescent="0.2">
      <c r="E494"/>
    </row>
    <row r="495" spans="5:5" x14ac:dyDescent="0.2">
      <c r="E495"/>
    </row>
    <row r="496" spans="5:5" x14ac:dyDescent="0.2">
      <c r="E496"/>
    </row>
    <row r="497" spans="5:5" x14ac:dyDescent="0.2">
      <c r="E497"/>
    </row>
    <row r="498" spans="5:5" x14ac:dyDescent="0.2">
      <c r="E498"/>
    </row>
    <row r="499" spans="5:5" x14ac:dyDescent="0.2">
      <c r="E499"/>
    </row>
    <row r="500" spans="5:5" x14ac:dyDescent="0.2">
      <c r="E500"/>
    </row>
    <row r="501" spans="5:5" x14ac:dyDescent="0.2">
      <c r="E501"/>
    </row>
    <row r="502" spans="5:5" x14ac:dyDescent="0.2">
      <c r="E502"/>
    </row>
    <row r="503" spans="5:5" x14ac:dyDescent="0.2">
      <c r="E503"/>
    </row>
    <row r="504" spans="5:5" x14ac:dyDescent="0.2">
      <c r="E504"/>
    </row>
    <row r="505" spans="5:5" x14ac:dyDescent="0.2">
      <c r="E505"/>
    </row>
    <row r="506" spans="5:5" x14ac:dyDescent="0.2">
      <c r="E506"/>
    </row>
    <row r="507" spans="5:5" x14ac:dyDescent="0.2">
      <c r="E507"/>
    </row>
    <row r="508" spans="5:5" x14ac:dyDescent="0.2">
      <c r="E508"/>
    </row>
    <row r="509" spans="5:5" x14ac:dyDescent="0.2">
      <c r="E509"/>
    </row>
    <row r="510" spans="5:5" x14ac:dyDescent="0.2">
      <c r="E510"/>
    </row>
    <row r="511" spans="5:5" x14ac:dyDescent="0.2">
      <c r="E511"/>
    </row>
    <row r="512" spans="5:5" x14ac:dyDescent="0.2">
      <c r="E512"/>
    </row>
    <row r="513" spans="5:5" x14ac:dyDescent="0.2">
      <c r="E513"/>
    </row>
    <row r="514" spans="5:5" x14ac:dyDescent="0.2">
      <c r="E514"/>
    </row>
    <row r="515" spans="5:5" x14ac:dyDescent="0.2">
      <c r="E515"/>
    </row>
    <row r="516" spans="5:5" x14ac:dyDescent="0.2">
      <c r="E516"/>
    </row>
    <row r="517" spans="5:5" x14ac:dyDescent="0.2">
      <c r="E517"/>
    </row>
    <row r="518" spans="5:5" x14ac:dyDescent="0.2">
      <c r="E518"/>
    </row>
    <row r="519" spans="5:5" x14ac:dyDescent="0.2">
      <c r="E519"/>
    </row>
    <row r="520" spans="5:5" x14ac:dyDescent="0.2">
      <c r="E520"/>
    </row>
    <row r="521" spans="5:5" x14ac:dyDescent="0.2">
      <c r="E521"/>
    </row>
    <row r="522" spans="5:5" x14ac:dyDescent="0.2">
      <c r="E522"/>
    </row>
    <row r="523" spans="5:5" x14ac:dyDescent="0.2">
      <c r="E523"/>
    </row>
    <row r="524" spans="5:5" x14ac:dyDescent="0.2">
      <c r="E524"/>
    </row>
    <row r="525" spans="5:5" x14ac:dyDescent="0.2">
      <c r="E525"/>
    </row>
    <row r="526" spans="5:5" x14ac:dyDescent="0.2">
      <c r="E526"/>
    </row>
    <row r="527" spans="5:5" x14ac:dyDescent="0.2">
      <c r="E527"/>
    </row>
    <row r="528" spans="5:5" x14ac:dyDescent="0.2">
      <c r="E528"/>
    </row>
    <row r="529" spans="5:5" x14ac:dyDescent="0.2">
      <c r="E529"/>
    </row>
    <row r="530" spans="5:5" x14ac:dyDescent="0.2">
      <c r="E530"/>
    </row>
    <row r="531" spans="5:5" x14ac:dyDescent="0.2">
      <c r="E531"/>
    </row>
    <row r="532" spans="5:5" x14ac:dyDescent="0.2">
      <c r="E532"/>
    </row>
    <row r="533" spans="5:5" x14ac:dyDescent="0.2">
      <c r="E533"/>
    </row>
    <row r="534" spans="5:5" x14ac:dyDescent="0.2">
      <c r="E534"/>
    </row>
    <row r="535" spans="5:5" x14ac:dyDescent="0.2">
      <c r="E535"/>
    </row>
    <row r="536" spans="5:5" x14ac:dyDescent="0.2">
      <c r="E536"/>
    </row>
    <row r="537" spans="5:5" x14ac:dyDescent="0.2">
      <c r="E537"/>
    </row>
    <row r="538" spans="5:5" x14ac:dyDescent="0.2">
      <c r="E538"/>
    </row>
    <row r="539" spans="5:5" x14ac:dyDescent="0.2">
      <c r="E539"/>
    </row>
    <row r="540" spans="5:5" x14ac:dyDescent="0.2">
      <c r="E540"/>
    </row>
    <row r="541" spans="5:5" x14ac:dyDescent="0.2">
      <c r="E541"/>
    </row>
    <row r="542" spans="5:5" x14ac:dyDescent="0.2">
      <c r="E542"/>
    </row>
    <row r="543" spans="5:5" x14ac:dyDescent="0.2">
      <c r="E543"/>
    </row>
    <row r="544" spans="5:5" x14ac:dyDescent="0.2">
      <c r="E544"/>
    </row>
    <row r="545" spans="5:5" x14ac:dyDescent="0.2">
      <c r="E545"/>
    </row>
    <row r="546" spans="5:5" x14ac:dyDescent="0.2">
      <c r="E546"/>
    </row>
    <row r="547" spans="5:5" x14ac:dyDescent="0.2">
      <c r="E547"/>
    </row>
    <row r="548" spans="5:5" x14ac:dyDescent="0.2">
      <c r="E548"/>
    </row>
    <row r="549" spans="5:5" x14ac:dyDescent="0.2">
      <c r="E549"/>
    </row>
    <row r="550" spans="5:5" x14ac:dyDescent="0.2">
      <c r="E550"/>
    </row>
    <row r="551" spans="5:5" x14ac:dyDescent="0.2">
      <c r="E551"/>
    </row>
    <row r="552" spans="5:5" x14ac:dyDescent="0.2">
      <c r="E552"/>
    </row>
    <row r="553" spans="5:5" x14ac:dyDescent="0.2">
      <c r="E553"/>
    </row>
    <row r="554" spans="5:5" x14ac:dyDescent="0.2">
      <c r="E554"/>
    </row>
    <row r="555" spans="5:5" x14ac:dyDescent="0.2">
      <c r="E555"/>
    </row>
    <row r="556" spans="5:5" x14ac:dyDescent="0.2">
      <c r="E556"/>
    </row>
    <row r="557" spans="5:5" x14ac:dyDescent="0.2">
      <c r="E557"/>
    </row>
    <row r="558" spans="5:5" x14ac:dyDescent="0.2">
      <c r="E558"/>
    </row>
    <row r="559" spans="5:5" x14ac:dyDescent="0.2">
      <c r="E559"/>
    </row>
    <row r="560" spans="5:5" x14ac:dyDescent="0.2">
      <c r="E560"/>
    </row>
    <row r="561" spans="5:5" x14ac:dyDescent="0.2">
      <c r="E561"/>
    </row>
    <row r="562" spans="5:5" x14ac:dyDescent="0.2">
      <c r="E562"/>
    </row>
    <row r="563" spans="5:5" x14ac:dyDescent="0.2">
      <c r="E563"/>
    </row>
    <row r="564" spans="5:5" x14ac:dyDescent="0.2">
      <c r="E564"/>
    </row>
    <row r="565" spans="5:5" x14ac:dyDescent="0.2">
      <c r="E565"/>
    </row>
    <row r="566" spans="5:5" x14ac:dyDescent="0.2">
      <c r="E566"/>
    </row>
    <row r="567" spans="5:5" x14ac:dyDescent="0.2">
      <c r="E567"/>
    </row>
    <row r="568" spans="5:5" x14ac:dyDescent="0.2">
      <c r="E568"/>
    </row>
    <row r="569" spans="5:5" x14ac:dyDescent="0.2">
      <c r="E569"/>
    </row>
    <row r="570" spans="5:5" x14ac:dyDescent="0.2">
      <c r="E570"/>
    </row>
    <row r="571" spans="5:5" x14ac:dyDescent="0.2">
      <c r="E571"/>
    </row>
    <row r="572" spans="5:5" x14ac:dyDescent="0.2">
      <c r="E572"/>
    </row>
    <row r="573" spans="5:5" x14ac:dyDescent="0.2">
      <c r="E573"/>
    </row>
    <row r="574" spans="5:5" x14ac:dyDescent="0.2">
      <c r="E574"/>
    </row>
    <row r="575" spans="5:5" x14ac:dyDescent="0.2">
      <c r="E575"/>
    </row>
    <row r="576" spans="5:5" x14ac:dyDescent="0.2">
      <c r="E576"/>
    </row>
    <row r="577" spans="5:5" x14ac:dyDescent="0.2">
      <c r="E577"/>
    </row>
    <row r="578" spans="5:5" x14ac:dyDescent="0.2">
      <c r="E578"/>
    </row>
    <row r="579" spans="5:5" x14ac:dyDescent="0.2">
      <c r="E579"/>
    </row>
    <row r="580" spans="5:5" x14ac:dyDescent="0.2">
      <c r="E580"/>
    </row>
    <row r="581" spans="5:5" x14ac:dyDescent="0.2">
      <c r="E581"/>
    </row>
    <row r="582" spans="5:5" x14ac:dyDescent="0.2">
      <c r="E582"/>
    </row>
    <row r="583" spans="5:5" x14ac:dyDescent="0.2">
      <c r="E583"/>
    </row>
    <row r="584" spans="5:5" x14ac:dyDescent="0.2">
      <c r="E584"/>
    </row>
    <row r="585" spans="5:5" x14ac:dyDescent="0.2">
      <c r="E585"/>
    </row>
    <row r="586" spans="5:5" x14ac:dyDescent="0.2">
      <c r="E586"/>
    </row>
    <row r="587" spans="5:5" x14ac:dyDescent="0.2">
      <c r="E587"/>
    </row>
    <row r="588" spans="5:5" x14ac:dyDescent="0.2">
      <c r="E588"/>
    </row>
    <row r="589" spans="5:5" x14ac:dyDescent="0.2">
      <c r="E589"/>
    </row>
    <row r="590" spans="5:5" x14ac:dyDescent="0.2">
      <c r="E590"/>
    </row>
    <row r="591" spans="5:5" x14ac:dyDescent="0.2">
      <c r="E591"/>
    </row>
    <row r="592" spans="5:5" x14ac:dyDescent="0.2">
      <c r="E592"/>
    </row>
    <row r="593" spans="5:5" x14ac:dyDescent="0.2">
      <c r="E593"/>
    </row>
    <row r="594" spans="5:5" x14ac:dyDescent="0.2">
      <c r="E594"/>
    </row>
    <row r="595" spans="5:5" x14ac:dyDescent="0.2">
      <c r="E595"/>
    </row>
    <row r="596" spans="5:5" x14ac:dyDescent="0.2">
      <c r="E596"/>
    </row>
    <row r="597" spans="5:5" x14ac:dyDescent="0.2">
      <c r="E597"/>
    </row>
    <row r="598" spans="5:5" x14ac:dyDescent="0.2">
      <c r="E598"/>
    </row>
    <row r="599" spans="5:5" x14ac:dyDescent="0.2">
      <c r="E599"/>
    </row>
    <row r="600" spans="5:5" x14ac:dyDescent="0.2">
      <c r="E600"/>
    </row>
    <row r="601" spans="5:5" x14ac:dyDescent="0.2">
      <c r="E601"/>
    </row>
    <row r="602" spans="5:5" x14ac:dyDescent="0.2">
      <c r="E602"/>
    </row>
    <row r="603" spans="5:5" x14ac:dyDescent="0.2">
      <c r="E603"/>
    </row>
    <row r="604" spans="5:5" x14ac:dyDescent="0.2">
      <c r="E604"/>
    </row>
    <row r="605" spans="5:5" x14ac:dyDescent="0.2">
      <c r="E605"/>
    </row>
    <row r="606" spans="5:5" x14ac:dyDescent="0.2">
      <c r="E606"/>
    </row>
    <row r="607" spans="5:5" x14ac:dyDescent="0.2">
      <c r="E607"/>
    </row>
    <row r="608" spans="5:5" x14ac:dyDescent="0.2">
      <c r="E608"/>
    </row>
    <row r="609" spans="5:5" x14ac:dyDescent="0.2">
      <c r="E609"/>
    </row>
    <row r="610" spans="5:5" x14ac:dyDescent="0.2">
      <c r="E610"/>
    </row>
    <row r="611" spans="5:5" x14ac:dyDescent="0.2">
      <c r="E611"/>
    </row>
    <row r="612" spans="5:5" x14ac:dyDescent="0.2">
      <c r="E612"/>
    </row>
    <row r="613" spans="5:5" x14ac:dyDescent="0.2">
      <c r="E613"/>
    </row>
    <row r="614" spans="5:5" x14ac:dyDescent="0.2">
      <c r="E614"/>
    </row>
    <row r="615" spans="5:5" x14ac:dyDescent="0.2">
      <c r="E615"/>
    </row>
    <row r="616" spans="5:5" x14ac:dyDescent="0.2">
      <c r="E616"/>
    </row>
    <row r="617" spans="5:5" x14ac:dyDescent="0.2">
      <c r="E617"/>
    </row>
    <row r="618" spans="5:5" x14ac:dyDescent="0.2">
      <c r="E618"/>
    </row>
    <row r="619" spans="5:5" x14ac:dyDescent="0.2">
      <c r="E619"/>
    </row>
    <row r="620" spans="5:5" x14ac:dyDescent="0.2">
      <c r="E620"/>
    </row>
    <row r="621" spans="5:5" x14ac:dyDescent="0.2">
      <c r="E621"/>
    </row>
    <row r="622" spans="5:5" x14ac:dyDescent="0.2">
      <c r="E622"/>
    </row>
    <row r="623" spans="5:5" x14ac:dyDescent="0.2">
      <c r="E623"/>
    </row>
    <row r="624" spans="5:5" x14ac:dyDescent="0.2">
      <c r="E624"/>
    </row>
    <row r="625" spans="5:5" x14ac:dyDescent="0.2">
      <c r="E625"/>
    </row>
    <row r="626" spans="5:5" x14ac:dyDescent="0.2">
      <c r="E626"/>
    </row>
    <row r="627" spans="5:5" x14ac:dyDescent="0.2">
      <c r="E627"/>
    </row>
    <row r="628" spans="5:5" x14ac:dyDescent="0.2">
      <c r="E628"/>
    </row>
    <row r="629" spans="5:5" x14ac:dyDescent="0.2">
      <c r="E629"/>
    </row>
    <row r="630" spans="5:5" x14ac:dyDescent="0.2">
      <c r="E630"/>
    </row>
    <row r="631" spans="5:5" x14ac:dyDescent="0.2">
      <c r="E631"/>
    </row>
    <row r="632" spans="5:5" x14ac:dyDescent="0.2">
      <c r="E632"/>
    </row>
    <row r="633" spans="5:5" x14ac:dyDescent="0.2">
      <c r="E633"/>
    </row>
    <row r="634" spans="5:5" x14ac:dyDescent="0.2">
      <c r="E634"/>
    </row>
    <row r="635" spans="5:5" x14ac:dyDescent="0.2">
      <c r="E635"/>
    </row>
    <row r="636" spans="5:5" x14ac:dyDescent="0.2">
      <c r="E636"/>
    </row>
    <row r="637" spans="5:5" x14ac:dyDescent="0.2">
      <c r="E637"/>
    </row>
    <row r="638" spans="5:5" x14ac:dyDescent="0.2">
      <c r="E638"/>
    </row>
    <row r="639" spans="5:5" x14ac:dyDescent="0.2">
      <c r="E639"/>
    </row>
    <row r="640" spans="5:5" x14ac:dyDescent="0.2">
      <c r="E640"/>
    </row>
    <row r="641" spans="5:5" x14ac:dyDescent="0.2">
      <c r="E641"/>
    </row>
    <row r="642" spans="5:5" x14ac:dyDescent="0.2">
      <c r="E642"/>
    </row>
    <row r="643" spans="5:5" x14ac:dyDescent="0.2">
      <c r="E643"/>
    </row>
    <row r="644" spans="5:5" x14ac:dyDescent="0.2">
      <c r="E644"/>
    </row>
    <row r="645" spans="5:5" x14ac:dyDescent="0.2">
      <c r="E645"/>
    </row>
    <row r="646" spans="5:5" x14ac:dyDescent="0.2">
      <c r="E646"/>
    </row>
    <row r="647" spans="5:5" x14ac:dyDescent="0.2">
      <c r="E647"/>
    </row>
    <row r="648" spans="5:5" x14ac:dyDescent="0.2">
      <c r="E648"/>
    </row>
    <row r="649" spans="5:5" x14ac:dyDescent="0.2">
      <c r="E649"/>
    </row>
    <row r="650" spans="5:5" x14ac:dyDescent="0.2">
      <c r="E650"/>
    </row>
    <row r="651" spans="5:5" x14ac:dyDescent="0.2">
      <c r="E651"/>
    </row>
    <row r="652" spans="5:5" x14ac:dyDescent="0.2">
      <c r="E652"/>
    </row>
    <row r="653" spans="5:5" x14ac:dyDescent="0.2">
      <c r="E653"/>
    </row>
    <row r="654" spans="5:5" x14ac:dyDescent="0.2">
      <c r="E654"/>
    </row>
    <row r="655" spans="5:5" x14ac:dyDescent="0.2">
      <c r="E655"/>
    </row>
    <row r="656" spans="5:5" x14ac:dyDescent="0.2">
      <c r="E656"/>
    </row>
    <row r="657" spans="5:5" x14ac:dyDescent="0.2">
      <c r="E657"/>
    </row>
    <row r="658" spans="5:5" x14ac:dyDescent="0.2">
      <c r="E658"/>
    </row>
    <row r="659" spans="5:5" x14ac:dyDescent="0.2">
      <c r="E659"/>
    </row>
    <row r="660" spans="5:5" x14ac:dyDescent="0.2">
      <c r="E660"/>
    </row>
    <row r="661" spans="5:5" x14ac:dyDescent="0.2">
      <c r="E661"/>
    </row>
    <row r="662" spans="5:5" x14ac:dyDescent="0.2">
      <c r="E662"/>
    </row>
    <row r="663" spans="5:5" x14ac:dyDescent="0.2">
      <c r="E663"/>
    </row>
    <row r="664" spans="5:5" x14ac:dyDescent="0.2">
      <c r="E664"/>
    </row>
    <row r="665" spans="5:5" x14ac:dyDescent="0.2">
      <c r="E665"/>
    </row>
    <row r="666" spans="5:5" x14ac:dyDescent="0.2">
      <c r="E666"/>
    </row>
    <row r="667" spans="5:5" x14ac:dyDescent="0.2">
      <c r="E667"/>
    </row>
    <row r="668" spans="5:5" x14ac:dyDescent="0.2">
      <c r="E668"/>
    </row>
    <row r="669" spans="5:5" x14ac:dyDescent="0.2">
      <c r="E669"/>
    </row>
    <row r="670" spans="5:5" x14ac:dyDescent="0.2">
      <c r="E670"/>
    </row>
    <row r="671" spans="5:5" x14ac:dyDescent="0.2">
      <c r="E671"/>
    </row>
    <row r="672" spans="5:5" x14ac:dyDescent="0.2">
      <c r="E672"/>
    </row>
    <row r="673" spans="5:5" x14ac:dyDescent="0.2">
      <c r="E673"/>
    </row>
    <row r="674" spans="5:5" x14ac:dyDescent="0.2">
      <c r="E674"/>
    </row>
    <row r="675" spans="5:5" x14ac:dyDescent="0.2">
      <c r="E675"/>
    </row>
    <row r="676" spans="5:5" x14ac:dyDescent="0.2">
      <c r="E676"/>
    </row>
    <row r="677" spans="5:5" x14ac:dyDescent="0.2">
      <c r="E677"/>
    </row>
    <row r="678" spans="5:5" x14ac:dyDescent="0.2">
      <c r="E678"/>
    </row>
    <row r="679" spans="5:5" x14ac:dyDescent="0.2">
      <c r="E679"/>
    </row>
    <row r="680" spans="5:5" x14ac:dyDescent="0.2">
      <c r="E680"/>
    </row>
    <row r="681" spans="5:5" x14ac:dyDescent="0.2">
      <c r="E681"/>
    </row>
    <row r="682" spans="5:5" x14ac:dyDescent="0.2">
      <c r="E682"/>
    </row>
    <row r="683" spans="5:5" x14ac:dyDescent="0.2">
      <c r="E683"/>
    </row>
    <row r="684" spans="5:5" x14ac:dyDescent="0.2">
      <c r="E684"/>
    </row>
    <row r="685" spans="5:5" x14ac:dyDescent="0.2">
      <c r="E685"/>
    </row>
    <row r="686" spans="5:5" x14ac:dyDescent="0.2">
      <c r="E686"/>
    </row>
    <row r="687" spans="5:5" x14ac:dyDescent="0.2">
      <c r="E687"/>
    </row>
    <row r="688" spans="5:5" x14ac:dyDescent="0.2">
      <c r="E688"/>
    </row>
    <row r="689" spans="5:5" x14ac:dyDescent="0.2">
      <c r="E689"/>
    </row>
    <row r="690" spans="5:5" x14ac:dyDescent="0.2">
      <c r="E690"/>
    </row>
    <row r="691" spans="5:5" x14ac:dyDescent="0.2">
      <c r="E691"/>
    </row>
    <row r="692" spans="5:5" x14ac:dyDescent="0.2">
      <c r="E692"/>
    </row>
    <row r="693" spans="5:5" x14ac:dyDescent="0.2">
      <c r="E693"/>
    </row>
    <row r="694" spans="5:5" x14ac:dyDescent="0.2">
      <c r="E694"/>
    </row>
    <row r="695" spans="5:5" x14ac:dyDescent="0.2">
      <c r="E695"/>
    </row>
    <row r="696" spans="5:5" x14ac:dyDescent="0.2">
      <c r="E696"/>
    </row>
    <row r="697" spans="5:5" x14ac:dyDescent="0.2">
      <c r="E697"/>
    </row>
    <row r="698" spans="5:5" x14ac:dyDescent="0.2">
      <c r="E698"/>
    </row>
    <row r="699" spans="5:5" x14ac:dyDescent="0.2">
      <c r="E699"/>
    </row>
    <row r="700" spans="5:5" x14ac:dyDescent="0.2">
      <c r="E700"/>
    </row>
    <row r="701" spans="5:5" x14ac:dyDescent="0.2">
      <c r="E701"/>
    </row>
    <row r="702" spans="5:5" x14ac:dyDescent="0.2">
      <c r="E702"/>
    </row>
    <row r="703" spans="5:5" x14ac:dyDescent="0.2">
      <c r="E703"/>
    </row>
    <row r="704" spans="5:5" x14ac:dyDescent="0.2">
      <c r="E704"/>
    </row>
    <row r="705" spans="5:5" x14ac:dyDescent="0.2">
      <c r="E705"/>
    </row>
    <row r="706" spans="5:5" x14ac:dyDescent="0.2">
      <c r="E706"/>
    </row>
    <row r="707" spans="5:5" x14ac:dyDescent="0.2">
      <c r="E707"/>
    </row>
    <row r="708" spans="5:5" x14ac:dyDescent="0.2">
      <c r="E708"/>
    </row>
    <row r="709" spans="5:5" x14ac:dyDescent="0.2">
      <c r="E709"/>
    </row>
    <row r="710" spans="5:5" x14ac:dyDescent="0.2">
      <c r="E710"/>
    </row>
    <row r="711" spans="5:5" x14ac:dyDescent="0.2">
      <c r="E711"/>
    </row>
    <row r="712" spans="5:5" x14ac:dyDescent="0.2">
      <c r="E712"/>
    </row>
    <row r="713" spans="5:5" x14ac:dyDescent="0.2">
      <c r="E713"/>
    </row>
    <row r="714" spans="5:5" x14ac:dyDescent="0.2">
      <c r="E714"/>
    </row>
    <row r="715" spans="5:5" x14ac:dyDescent="0.2">
      <c r="E715"/>
    </row>
    <row r="716" spans="5:5" x14ac:dyDescent="0.2">
      <c r="E716"/>
    </row>
    <row r="717" spans="5:5" x14ac:dyDescent="0.2">
      <c r="E717"/>
    </row>
    <row r="718" spans="5:5" x14ac:dyDescent="0.2">
      <c r="E718"/>
    </row>
    <row r="719" spans="5:5" x14ac:dyDescent="0.2">
      <c r="E719"/>
    </row>
    <row r="720" spans="5:5" x14ac:dyDescent="0.2">
      <c r="E720"/>
    </row>
    <row r="721" spans="5:5" x14ac:dyDescent="0.2">
      <c r="E721"/>
    </row>
    <row r="722" spans="5:5" x14ac:dyDescent="0.2">
      <c r="E722"/>
    </row>
    <row r="723" spans="5:5" x14ac:dyDescent="0.2">
      <c r="E723"/>
    </row>
    <row r="724" spans="5:5" x14ac:dyDescent="0.2">
      <c r="E724"/>
    </row>
    <row r="725" spans="5:5" x14ac:dyDescent="0.2">
      <c r="E725"/>
    </row>
    <row r="726" spans="5:5" x14ac:dyDescent="0.2">
      <c r="E726"/>
    </row>
    <row r="727" spans="5:5" x14ac:dyDescent="0.2">
      <c r="E727"/>
    </row>
    <row r="728" spans="5:5" x14ac:dyDescent="0.2">
      <c r="E728"/>
    </row>
    <row r="729" spans="5:5" x14ac:dyDescent="0.2">
      <c r="E729"/>
    </row>
    <row r="730" spans="5:5" x14ac:dyDescent="0.2">
      <c r="E730"/>
    </row>
    <row r="731" spans="5:5" x14ac:dyDescent="0.2">
      <c r="E731"/>
    </row>
    <row r="732" spans="5:5" x14ac:dyDescent="0.2">
      <c r="E732"/>
    </row>
    <row r="733" spans="5:5" x14ac:dyDescent="0.2">
      <c r="E733"/>
    </row>
    <row r="734" spans="5:5" x14ac:dyDescent="0.2">
      <c r="E734"/>
    </row>
    <row r="735" spans="5:5" x14ac:dyDescent="0.2">
      <c r="E735"/>
    </row>
    <row r="736" spans="5:5" x14ac:dyDescent="0.2">
      <c r="E736"/>
    </row>
    <row r="737" spans="5:5" x14ac:dyDescent="0.2">
      <c r="E737"/>
    </row>
    <row r="738" spans="5:5" x14ac:dyDescent="0.2">
      <c r="E738"/>
    </row>
    <row r="739" spans="5:5" x14ac:dyDescent="0.2">
      <c r="E739"/>
    </row>
    <row r="740" spans="5:5" x14ac:dyDescent="0.2">
      <c r="E740"/>
    </row>
    <row r="741" spans="5:5" x14ac:dyDescent="0.2">
      <c r="E741"/>
    </row>
    <row r="742" spans="5:5" x14ac:dyDescent="0.2">
      <c r="E742"/>
    </row>
    <row r="743" spans="5:5" x14ac:dyDescent="0.2">
      <c r="E743"/>
    </row>
    <row r="744" spans="5:5" x14ac:dyDescent="0.2">
      <c r="E744"/>
    </row>
    <row r="745" spans="5:5" x14ac:dyDescent="0.2">
      <c r="E745"/>
    </row>
    <row r="746" spans="5:5" x14ac:dyDescent="0.2">
      <c r="E746"/>
    </row>
    <row r="747" spans="5:5" x14ac:dyDescent="0.2">
      <c r="E747"/>
    </row>
    <row r="748" spans="5:5" x14ac:dyDescent="0.2">
      <c r="E748"/>
    </row>
    <row r="749" spans="5:5" x14ac:dyDescent="0.2">
      <c r="E749"/>
    </row>
    <row r="750" spans="5:5" x14ac:dyDescent="0.2">
      <c r="E750"/>
    </row>
    <row r="751" spans="5:5" x14ac:dyDescent="0.2">
      <c r="E751"/>
    </row>
    <row r="752" spans="5:5" x14ac:dyDescent="0.2">
      <c r="E752"/>
    </row>
    <row r="753" spans="5:5" x14ac:dyDescent="0.2">
      <c r="E753"/>
    </row>
    <row r="754" spans="5:5" x14ac:dyDescent="0.2">
      <c r="E754"/>
    </row>
    <row r="755" spans="5:5" x14ac:dyDescent="0.2">
      <c r="E755"/>
    </row>
    <row r="756" spans="5:5" x14ac:dyDescent="0.2">
      <c r="E756"/>
    </row>
    <row r="757" spans="5:5" x14ac:dyDescent="0.2">
      <c r="E757"/>
    </row>
    <row r="758" spans="5:5" x14ac:dyDescent="0.2">
      <c r="E758"/>
    </row>
    <row r="759" spans="5:5" x14ac:dyDescent="0.2">
      <c r="E759"/>
    </row>
    <row r="760" spans="5:5" x14ac:dyDescent="0.2">
      <c r="E760"/>
    </row>
    <row r="761" spans="5:5" x14ac:dyDescent="0.2">
      <c r="E761"/>
    </row>
    <row r="762" spans="5:5" x14ac:dyDescent="0.2">
      <c r="E762"/>
    </row>
    <row r="763" spans="5:5" x14ac:dyDescent="0.2">
      <c r="E763"/>
    </row>
    <row r="764" spans="5:5" x14ac:dyDescent="0.2">
      <c r="E764"/>
    </row>
    <row r="765" spans="5:5" x14ac:dyDescent="0.2">
      <c r="E765"/>
    </row>
    <row r="766" spans="5:5" x14ac:dyDescent="0.2">
      <c r="E766"/>
    </row>
    <row r="767" spans="5:5" x14ac:dyDescent="0.2">
      <c r="E767"/>
    </row>
    <row r="768" spans="5:5" x14ac:dyDescent="0.2">
      <c r="E768"/>
    </row>
    <row r="769" spans="5:5" x14ac:dyDescent="0.2">
      <c r="E769"/>
    </row>
    <row r="770" spans="5:5" x14ac:dyDescent="0.2">
      <c r="E770"/>
    </row>
    <row r="771" spans="5:5" x14ac:dyDescent="0.2">
      <c r="E771"/>
    </row>
    <row r="772" spans="5:5" x14ac:dyDescent="0.2">
      <c r="E772"/>
    </row>
    <row r="773" spans="5:5" x14ac:dyDescent="0.2">
      <c r="E773"/>
    </row>
    <row r="774" spans="5:5" x14ac:dyDescent="0.2">
      <c r="E774"/>
    </row>
    <row r="775" spans="5:5" x14ac:dyDescent="0.2">
      <c r="E775"/>
    </row>
    <row r="776" spans="5:5" x14ac:dyDescent="0.2">
      <c r="E776"/>
    </row>
    <row r="777" spans="5:5" x14ac:dyDescent="0.2">
      <c r="E777"/>
    </row>
    <row r="778" spans="5:5" x14ac:dyDescent="0.2">
      <c r="E778"/>
    </row>
    <row r="779" spans="5:5" x14ac:dyDescent="0.2">
      <c r="E779"/>
    </row>
    <row r="780" spans="5:5" x14ac:dyDescent="0.2">
      <c r="E780"/>
    </row>
    <row r="781" spans="5:5" x14ac:dyDescent="0.2">
      <c r="E781"/>
    </row>
    <row r="782" spans="5:5" x14ac:dyDescent="0.2">
      <c r="E782"/>
    </row>
    <row r="783" spans="5:5" x14ac:dyDescent="0.2">
      <c r="E783"/>
    </row>
    <row r="784" spans="5:5" x14ac:dyDescent="0.2">
      <c r="E784"/>
    </row>
    <row r="785" spans="5:5" x14ac:dyDescent="0.2">
      <c r="E785"/>
    </row>
    <row r="786" spans="5:5" x14ac:dyDescent="0.2">
      <c r="E786"/>
    </row>
    <row r="787" spans="5:5" x14ac:dyDescent="0.2">
      <c r="E787"/>
    </row>
    <row r="788" spans="5:5" x14ac:dyDescent="0.2">
      <c r="E788"/>
    </row>
    <row r="789" spans="5:5" x14ac:dyDescent="0.2">
      <c r="E789"/>
    </row>
    <row r="790" spans="5:5" x14ac:dyDescent="0.2">
      <c r="E790"/>
    </row>
    <row r="791" spans="5:5" x14ac:dyDescent="0.2">
      <c r="E791"/>
    </row>
    <row r="792" spans="5:5" x14ac:dyDescent="0.2">
      <c r="E792"/>
    </row>
    <row r="793" spans="5:5" x14ac:dyDescent="0.2">
      <c r="E793"/>
    </row>
    <row r="794" spans="5:5" x14ac:dyDescent="0.2">
      <c r="E794"/>
    </row>
    <row r="795" spans="5:5" x14ac:dyDescent="0.2">
      <c r="E795"/>
    </row>
    <row r="796" spans="5:5" x14ac:dyDescent="0.2">
      <c r="E796"/>
    </row>
    <row r="797" spans="5:5" x14ac:dyDescent="0.2">
      <c r="E797"/>
    </row>
    <row r="798" spans="5:5" x14ac:dyDescent="0.2">
      <c r="E798"/>
    </row>
    <row r="799" spans="5:5" x14ac:dyDescent="0.2">
      <c r="E799"/>
    </row>
    <row r="800" spans="5:5" x14ac:dyDescent="0.2">
      <c r="E800"/>
    </row>
    <row r="801" spans="5:5" x14ac:dyDescent="0.2">
      <c r="E801"/>
    </row>
    <row r="802" spans="5:5" x14ac:dyDescent="0.2">
      <c r="E802"/>
    </row>
    <row r="803" spans="5:5" x14ac:dyDescent="0.2">
      <c r="E803"/>
    </row>
    <row r="804" spans="5:5" x14ac:dyDescent="0.2">
      <c r="E804"/>
    </row>
    <row r="805" spans="5:5" x14ac:dyDescent="0.2">
      <c r="E805"/>
    </row>
    <row r="806" spans="5:5" x14ac:dyDescent="0.2">
      <c r="E806"/>
    </row>
    <row r="807" spans="5:5" x14ac:dyDescent="0.2">
      <c r="E807"/>
    </row>
    <row r="808" spans="5:5" x14ac:dyDescent="0.2">
      <c r="E808"/>
    </row>
    <row r="809" spans="5:5" x14ac:dyDescent="0.2">
      <c r="E809"/>
    </row>
    <row r="810" spans="5:5" x14ac:dyDescent="0.2">
      <c r="E810"/>
    </row>
    <row r="811" spans="5:5" x14ac:dyDescent="0.2">
      <c r="E811"/>
    </row>
    <row r="812" spans="5:5" x14ac:dyDescent="0.2">
      <c r="E812"/>
    </row>
    <row r="813" spans="5:5" x14ac:dyDescent="0.2">
      <c r="E813"/>
    </row>
    <row r="814" spans="5:5" x14ac:dyDescent="0.2">
      <c r="E814"/>
    </row>
    <row r="815" spans="5:5" x14ac:dyDescent="0.2">
      <c r="E815"/>
    </row>
    <row r="816" spans="5:5" x14ac:dyDescent="0.2">
      <c r="E816"/>
    </row>
    <row r="817" spans="5:5" x14ac:dyDescent="0.2">
      <c r="E817"/>
    </row>
    <row r="818" spans="5:5" x14ac:dyDescent="0.2">
      <c r="E818"/>
    </row>
    <row r="819" spans="5:5" x14ac:dyDescent="0.2">
      <c r="E819"/>
    </row>
    <row r="820" spans="5:5" x14ac:dyDescent="0.2">
      <c r="E820"/>
    </row>
    <row r="821" spans="5:5" x14ac:dyDescent="0.2">
      <c r="E821"/>
    </row>
    <row r="822" spans="5:5" x14ac:dyDescent="0.2">
      <c r="E822"/>
    </row>
    <row r="823" spans="5:5" x14ac:dyDescent="0.2">
      <c r="E823"/>
    </row>
    <row r="824" spans="5:5" x14ac:dyDescent="0.2">
      <c r="E824"/>
    </row>
    <row r="825" spans="5:5" x14ac:dyDescent="0.2">
      <c r="E825"/>
    </row>
    <row r="826" spans="5:5" x14ac:dyDescent="0.2">
      <c r="E826"/>
    </row>
    <row r="827" spans="5:5" x14ac:dyDescent="0.2">
      <c r="E827"/>
    </row>
    <row r="828" spans="5:5" x14ac:dyDescent="0.2">
      <c r="E828"/>
    </row>
    <row r="829" spans="5:5" x14ac:dyDescent="0.2">
      <c r="E829"/>
    </row>
    <row r="830" spans="5:5" x14ac:dyDescent="0.2">
      <c r="E830"/>
    </row>
    <row r="831" spans="5:5" x14ac:dyDescent="0.2">
      <c r="E831"/>
    </row>
    <row r="832" spans="5:5" x14ac:dyDescent="0.2">
      <c r="E832"/>
    </row>
    <row r="833" spans="5:5" x14ac:dyDescent="0.2">
      <c r="E833"/>
    </row>
    <row r="834" spans="5:5" x14ac:dyDescent="0.2">
      <c r="E834"/>
    </row>
    <row r="835" spans="5:5" x14ac:dyDescent="0.2">
      <c r="E835"/>
    </row>
    <row r="836" spans="5:5" x14ac:dyDescent="0.2">
      <c r="E836"/>
    </row>
    <row r="837" spans="5:5" x14ac:dyDescent="0.2">
      <c r="E837"/>
    </row>
    <row r="838" spans="5:5" x14ac:dyDescent="0.2">
      <c r="E838"/>
    </row>
    <row r="839" spans="5:5" x14ac:dyDescent="0.2">
      <c r="E839"/>
    </row>
    <row r="840" spans="5:5" x14ac:dyDescent="0.2">
      <c r="E840"/>
    </row>
    <row r="841" spans="5:5" x14ac:dyDescent="0.2">
      <c r="E841"/>
    </row>
    <row r="842" spans="5:5" x14ac:dyDescent="0.2">
      <c r="E842"/>
    </row>
    <row r="843" spans="5:5" x14ac:dyDescent="0.2">
      <c r="E843"/>
    </row>
    <row r="844" spans="5:5" x14ac:dyDescent="0.2">
      <c r="E844"/>
    </row>
    <row r="845" spans="5:5" x14ac:dyDescent="0.2">
      <c r="E845"/>
    </row>
    <row r="846" spans="5:5" x14ac:dyDescent="0.2">
      <c r="E846"/>
    </row>
    <row r="847" spans="5:5" x14ac:dyDescent="0.2">
      <c r="E847"/>
    </row>
    <row r="848" spans="5:5" x14ac:dyDescent="0.2">
      <c r="E848"/>
    </row>
    <row r="849" spans="5:5" x14ac:dyDescent="0.2">
      <c r="E849"/>
    </row>
    <row r="850" spans="5:5" x14ac:dyDescent="0.2">
      <c r="E850"/>
    </row>
    <row r="851" spans="5:5" x14ac:dyDescent="0.2">
      <c r="E851"/>
    </row>
    <row r="852" spans="5:5" x14ac:dyDescent="0.2">
      <c r="E852"/>
    </row>
    <row r="853" spans="5:5" x14ac:dyDescent="0.2">
      <c r="E853"/>
    </row>
    <row r="854" spans="5:5" x14ac:dyDescent="0.2">
      <c r="E854"/>
    </row>
    <row r="855" spans="5:5" x14ac:dyDescent="0.2">
      <c r="E855"/>
    </row>
    <row r="856" spans="5:5" x14ac:dyDescent="0.2">
      <c r="E856"/>
    </row>
    <row r="857" spans="5:5" x14ac:dyDescent="0.2">
      <c r="E857"/>
    </row>
    <row r="858" spans="5:5" x14ac:dyDescent="0.2">
      <c r="E858"/>
    </row>
    <row r="859" spans="5:5" x14ac:dyDescent="0.2">
      <c r="E859"/>
    </row>
    <row r="860" spans="5:5" x14ac:dyDescent="0.2">
      <c r="E860"/>
    </row>
    <row r="861" spans="5:5" x14ac:dyDescent="0.2">
      <c r="E861"/>
    </row>
    <row r="862" spans="5:5" x14ac:dyDescent="0.2">
      <c r="E862"/>
    </row>
    <row r="863" spans="5:5" x14ac:dyDescent="0.2">
      <c r="E863"/>
    </row>
    <row r="864" spans="5:5" x14ac:dyDescent="0.2">
      <c r="E864"/>
    </row>
    <row r="865" spans="5:5" x14ac:dyDescent="0.2">
      <c r="E865"/>
    </row>
    <row r="866" spans="5:5" x14ac:dyDescent="0.2">
      <c r="E866"/>
    </row>
    <row r="867" spans="5:5" x14ac:dyDescent="0.2">
      <c r="E867"/>
    </row>
    <row r="868" spans="5:5" x14ac:dyDescent="0.2">
      <c r="E868"/>
    </row>
    <row r="869" spans="5:5" x14ac:dyDescent="0.2">
      <c r="E869"/>
    </row>
    <row r="870" spans="5:5" x14ac:dyDescent="0.2">
      <c r="E870"/>
    </row>
    <row r="871" spans="5:5" x14ac:dyDescent="0.2">
      <c r="E871"/>
    </row>
    <row r="872" spans="5:5" x14ac:dyDescent="0.2">
      <c r="E872"/>
    </row>
    <row r="873" spans="5:5" x14ac:dyDescent="0.2">
      <c r="E873"/>
    </row>
    <row r="874" spans="5:5" x14ac:dyDescent="0.2">
      <c r="E874"/>
    </row>
    <row r="875" spans="5:5" x14ac:dyDescent="0.2">
      <c r="E875"/>
    </row>
    <row r="876" spans="5:5" x14ac:dyDescent="0.2">
      <c r="E876"/>
    </row>
    <row r="877" spans="5:5" x14ac:dyDescent="0.2">
      <c r="E877"/>
    </row>
    <row r="878" spans="5:5" x14ac:dyDescent="0.2">
      <c r="E878"/>
    </row>
    <row r="879" spans="5:5" x14ac:dyDescent="0.2">
      <c r="E879"/>
    </row>
    <row r="880" spans="5:5" x14ac:dyDescent="0.2">
      <c r="E880"/>
    </row>
    <row r="881" spans="5:5" x14ac:dyDescent="0.2">
      <c r="E881"/>
    </row>
    <row r="882" spans="5:5" x14ac:dyDescent="0.2">
      <c r="E882"/>
    </row>
    <row r="883" spans="5:5" x14ac:dyDescent="0.2">
      <c r="E883"/>
    </row>
    <row r="884" spans="5:5" x14ac:dyDescent="0.2">
      <c r="E884"/>
    </row>
    <row r="885" spans="5:5" x14ac:dyDescent="0.2">
      <c r="E885"/>
    </row>
    <row r="886" spans="5:5" x14ac:dyDescent="0.2">
      <c r="E886"/>
    </row>
    <row r="887" spans="5:5" x14ac:dyDescent="0.2">
      <c r="E887"/>
    </row>
    <row r="888" spans="5:5" x14ac:dyDescent="0.2">
      <c r="E888"/>
    </row>
    <row r="889" spans="5:5" x14ac:dyDescent="0.2">
      <c r="E889"/>
    </row>
    <row r="890" spans="5:5" x14ac:dyDescent="0.2">
      <c r="E890"/>
    </row>
    <row r="891" spans="5:5" x14ac:dyDescent="0.2">
      <c r="E891"/>
    </row>
    <row r="892" spans="5:5" x14ac:dyDescent="0.2">
      <c r="E892"/>
    </row>
    <row r="893" spans="5:5" x14ac:dyDescent="0.2">
      <c r="E893"/>
    </row>
    <row r="894" spans="5:5" x14ac:dyDescent="0.2">
      <c r="E894"/>
    </row>
    <row r="895" spans="5:5" x14ac:dyDescent="0.2">
      <c r="E895"/>
    </row>
    <row r="896" spans="5:5" x14ac:dyDescent="0.2">
      <c r="E896"/>
    </row>
    <row r="897" spans="5:5" x14ac:dyDescent="0.2">
      <c r="E897"/>
    </row>
    <row r="898" spans="5:5" x14ac:dyDescent="0.2">
      <c r="E898"/>
    </row>
    <row r="899" spans="5:5" x14ac:dyDescent="0.2">
      <c r="E899"/>
    </row>
    <row r="900" spans="5:5" x14ac:dyDescent="0.2">
      <c r="E900"/>
    </row>
    <row r="901" spans="5:5" x14ac:dyDescent="0.2">
      <c r="E901"/>
    </row>
    <row r="902" spans="5:5" x14ac:dyDescent="0.2">
      <c r="E902"/>
    </row>
    <row r="903" spans="5:5" x14ac:dyDescent="0.2">
      <c r="E903"/>
    </row>
    <row r="904" spans="5:5" x14ac:dyDescent="0.2">
      <c r="E904"/>
    </row>
    <row r="905" spans="5:5" x14ac:dyDescent="0.2">
      <c r="E905"/>
    </row>
    <row r="906" spans="5:5" x14ac:dyDescent="0.2">
      <c r="E906"/>
    </row>
    <row r="907" spans="5:5" x14ac:dyDescent="0.2">
      <c r="E907"/>
    </row>
    <row r="908" spans="5:5" x14ac:dyDescent="0.2">
      <c r="E908"/>
    </row>
    <row r="909" spans="5:5" x14ac:dyDescent="0.2">
      <c r="E909"/>
    </row>
    <row r="910" spans="5:5" x14ac:dyDescent="0.2">
      <c r="E910"/>
    </row>
    <row r="911" spans="5:5" x14ac:dyDescent="0.2">
      <c r="E911"/>
    </row>
    <row r="912" spans="5:5" x14ac:dyDescent="0.2">
      <c r="E912"/>
    </row>
    <row r="913" spans="5:5" x14ac:dyDescent="0.2">
      <c r="E913"/>
    </row>
    <row r="914" spans="5:5" x14ac:dyDescent="0.2">
      <c r="E914"/>
    </row>
    <row r="915" spans="5:5" x14ac:dyDescent="0.2">
      <c r="E915"/>
    </row>
    <row r="916" spans="5:5" x14ac:dyDescent="0.2">
      <c r="E916"/>
    </row>
    <row r="917" spans="5:5" x14ac:dyDescent="0.2">
      <c r="E917"/>
    </row>
    <row r="918" spans="5:5" x14ac:dyDescent="0.2">
      <c r="E918"/>
    </row>
    <row r="919" spans="5:5" x14ac:dyDescent="0.2">
      <c r="E919"/>
    </row>
    <row r="920" spans="5:5" x14ac:dyDescent="0.2">
      <c r="E920"/>
    </row>
    <row r="921" spans="5:5" x14ac:dyDescent="0.2">
      <c r="E921"/>
    </row>
    <row r="922" spans="5:5" x14ac:dyDescent="0.2">
      <c r="E922"/>
    </row>
    <row r="923" spans="5:5" x14ac:dyDescent="0.2">
      <c r="E923"/>
    </row>
    <row r="924" spans="5:5" x14ac:dyDescent="0.2">
      <c r="E924"/>
    </row>
    <row r="925" spans="5:5" x14ac:dyDescent="0.2">
      <c r="E925"/>
    </row>
    <row r="926" spans="5:5" x14ac:dyDescent="0.2">
      <c r="E926"/>
    </row>
    <row r="927" spans="5:5" x14ac:dyDescent="0.2">
      <c r="E927"/>
    </row>
    <row r="928" spans="5:5" x14ac:dyDescent="0.2">
      <c r="E928"/>
    </row>
    <row r="929" spans="5:5" x14ac:dyDescent="0.2">
      <c r="E929"/>
    </row>
    <row r="930" spans="5:5" x14ac:dyDescent="0.2">
      <c r="E930"/>
    </row>
    <row r="931" spans="5:5" x14ac:dyDescent="0.2">
      <c r="E931"/>
    </row>
    <row r="932" spans="5:5" x14ac:dyDescent="0.2">
      <c r="E932"/>
    </row>
    <row r="933" spans="5:5" x14ac:dyDescent="0.2">
      <c r="E933"/>
    </row>
    <row r="934" spans="5:5" x14ac:dyDescent="0.2">
      <c r="E934"/>
    </row>
    <row r="935" spans="5:5" x14ac:dyDescent="0.2">
      <c r="E935"/>
    </row>
    <row r="936" spans="5:5" x14ac:dyDescent="0.2">
      <c r="E936"/>
    </row>
    <row r="937" spans="5:5" x14ac:dyDescent="0.2">
      <c r="E937"/>
    </row>
    <row r="938" spans="5:5" x14ac:dyDescent="0.2">
      <c r="E938"/>
    </row>
    <row r="939" spans="5:5" x14ac:dyDescent="0.2">
      <c r="E939"/>
    </row>
    <row r="940" spans="5:5" x14ac:dyDescent="0.2">
      <c r="E940"/>
    </row>
    <row r="941" spans="5:5" x14ac:dyDescent="0.2">
      <c r="E941"/>
    </row>
    <row r="942" spans="5:5" x14ac:dyDescent="0.2">
      <c r="E942"/>
    </row>
    <row r="943" spans="5:5" x14ac:dyDescent="0.2">
      <c r="E943"/>
    </row>
    <row r="944" spans="5:5" x14ac:dyDescent="0.2">
      <c r="E944"/>
    </row>
    <row r="945" spans="5:5" x14ac:dyDescent="0.2">
      <c r="E945"/>
    </row>
    <row r="946" spans="5:5" x14ac:dyDescent="0.2">
      <c r="E946"/>
    </row>
    <row r="947" spans="5:5" x14ac:dyDescent="0.2">
      <c r="E947"/>
    </row>
    <row r="948" spans="5:5" x14ac:dyDescent="0.2">
      <c r="E948"/>
    </row>
    <row r="949" spans="5:5" x14ac:dyDescent="0.2">
      <c r="E949"/>
    </row>
    <row r="950" spans="5:5" x14ac:dyDescent="0.2">
      <c r="E950"/>
    </row>
    <row r="951" spans="5:5" x14ac:dyDescent="0.2">
      <c r="E951"/>
    </row>
    <row r="952" spans="5:5" x14ac:dyDescent="0.2">
      <c r="E952"/>
    </row>
    <row r="953" spans="5:5" x14ac:dyDescent="0.2">
      <c r="E953"/>
    </row>
    <row r="954" spans="5:5" x14ac:dyDescent="0.2">
      <c r="E954"/>
    </row>
    <row r="955" spans="5:5" x14ac:dyDescent="0.2">
      <c r="E955"/>
    </row>
    <row r="956" spans="5:5" x14ac:dyDescent="0.2">
      <c r="E956"/>
    </row>
    <row r="957" spans="5:5" x14ac:dyDescent="0.2">
      <c r="E957"/>
    </row>
    <row r="958" spans="5:5" x14ac:dyDescent="0.2">
      <c r="E958"/>
    </row>
    <row r="959" spans="5:5" x14ac:dyDescent="0.2">
      <c r="E959"/>
    </row>
    <row r="960" spans="5:5" x14ac:dyDescent="0.2">
      <c r="E960"/>
    </row>
    <row r="961" spans="5:5" x14ac:dyDescent="0.2">
      <c r="E961"/>
    </row>
    <row r="962" spans="5:5" x14ac:dyDescent="0.2">
      <c r="E962"/>
    </row>
    <row r="963" spans="5:5" x14ac:dyDescent="0.2">
      <c r="E963"/>
    </row>
    <row r="964" spans="5:5" x14ac:dyDescent="0.2">
      <c r="E964"/>
    </row>
    <row r="965" spans="5:5" x14ac:dyDescent="0.2">
      <c r="E965"/>
    </row>
    <row r="966" spans="5:5" x14ac:dyDescent="0.2">
      <c r="E966"/>
    </row>
    <row r="967" spans="5:5" x14ac:dyDescent="0.2">
      <c r="E967"/>
    </row>
    <row r="968" spans="5:5" x14ac:dyDescent="0.2">
      <c r="E968"/>
    </row>
    <row r="969" spans="5:5" x14ac:dyDescent="0.2">
      <c r="E969"/>
    </row>
    <row r="970" spans="5:5" x14ac:dyDescent="0.2">
      <c r="E970"/>
    </row>
    <row r="971" spans="5:5" x14ac:dyDescent="0.2">
      <c r="E971"/>
    </row>
    <row r="972" spans="5:5" x14ac:dyDescent="0.2">
      <c r="E972"/>
    </row>
    <row r="973" spans="5:5" x14ac:dyDescent="0.2">
      <c r="E973"/>
    </row>
    <row r="974" spans="5:5" x14ac:dyDescent="0.2">
      <c r="E974"/>
    </row>
    <row r="975" spans="5:5" x14ac:dyDescent="0.2">
      <c r="E975"/>
    </row>
    <row r="976" spans="5:5" x14ac:dyDescent="0.2">
      <c r="E976"/>
    </row>
    <row r="977" spans="5:5" x14ac:dyDescent="0.2">
      <c r="E977"/>
    </row>
    <row r="978" spans="5:5" x14ac:dyDescent="0.2">
      <c r="E978"/>
    </row>
    <row r="979" spans="5:5" x14ac:dyDescent="0.2">
      <c r="E979"/>
    </row>
    <row r="980" spans="5:5" x14ac:dyDescent="0.2">
      <c r="E980"/>
    </row>
    <row r="981" spans="5:5" x14ac:dyDescent="0.2">
      <c r="E981"/>
    </row>
    <row r="982" spans="5:5" x14ac:dyDescent="0.2">
      <c r="E982"/>
    </row>
    <row r="983" spans="5:5" x14ac:dyDescent="0.2">
      <c r="E983"/>
    </row>
    <row r="984" spans="5:5" x14ac:dyDescent="0.2">
      <c r="E984"/>
    </row>
    <row r="985" spans="5:5" x14ac:dyDescent="0.2">
      <c r="E985"/>
    </row>
    <row r="986" spans="5:5" x14ac:dyDescent="0.2">
      <c r="E986"/>
    </row>
    <row r="987" spans="5:5" x14ac:dyDescent="0.2">
      <c r="E987"/>
    </row>
    <row r="988" spans="5:5" x14ac:dyDescent="0.2">
      <c r="E988"/>
    </row>
    <row r="989" spans="5:5" x14ac:dyDescent="0.2">
      <c r="E989"/>
    </row>
    <row r="990" spans="5:5" x14ac:dyDescent="0.2">
      <c r="E990"/>
    </row>
    <row r="991" spans="5:5" x14ac:dyDescent="0.2">
      <c r="E991"/>
    </row>
    <row r="992" spans="5:5" x14ac:dyDescent="0.2">
      <c r="E992"/>
    </row>
    <row r="993" spans="5:5" x14ac:dyDescent="0.2">
      <c r="E993"/>
    </row>
    <row r="994" spans="5:5" x14ac:dyDescent="0.2">
      <c r="E994"/>
    </row>
    <row r="995" spans="5:5" x14ac:dyDescent="0.2">
      <c r="E995"/>
    </row>
    <row r="996" spans="5:5" x14ac:dyDescent="0.2">
      <c r="E996"/>
    </row>
    <row r="997" spans="5:5" x14ac:dyDescent="0.2">
      <c r="E997"/>
    </row>
    <row r="998" spans="5:5" x14ac:dyDescent="0.2">
      <c r="E998"/>
    </row>
    <row r="999" spans="5:5" x14ac:dyDescent="0.2">
      <c r="E999"/>
    </row>
    <row r="1000" spans="5:5" x14ac:dyDescent="0.2">
      <c r="E1000"/>
    </row>
    <row r="1001" spans="5:5" x14ac:dyDescent="0.2">
      <c r="E1001"/>
    </row>
    <row r="1002" spans="5:5" x14ac:dyDescent="0.2">
      <c r="E1002"/>
    </row>
    <row r="1003" spans="5:5" x14ac:dyDescent="0.2">
      <c r="E1003"/>
    </row>
    <row r="1004" spans="5:5" x14ac:dyDescent="0.2">
      <c r="E1004"/>
    </row>
    <row r="1005" spans="5:5" x14ac:dyDescent="0.2">
      <c r="E1005"/>
    </row>
    <row r="1006" spans="5:5" x14ac:dyDescent="0.2">
      <c r="E1006"/>
    </row>
    <row r="1007" spans="5:5" x14ac:dyDescent="0.2">
      <c r="E1007"/>
    </row>
    <row r="1008" spans="5:5" x14ac:dyDescent="0.2">
      <c r="E1008"/>
    </row>
    <row r="1009" spans="5:5" x14ac:dyDescent="0.2">
      <c r="E1009"/>
    </row>
    <row r="1010" spans="5:5" x14ac:dyDescent="0.2">
      <c r="E1010"/>
    </row>
    <row r="1011" spans="5:5" x14ac:dyDescent="0.2">
      <c r="E1011"/>
    </row>
    <row r="1012" spans="5:5" x14ac:dyDescent="0.2">
      <c r="E1012"/>
    </row>
    <row r="1013" spans="5:5" x14ac:dyDescent="0.2">
      <c r="E1013"/>
    </row>
    <row r="1014" spans="5:5" x14ac:dyDescent="0.2">
      <c r="E1014"/>
    </row>
    <row r="1015" spans="5:5" x14ac:dyDescent="0.2">
      <c r="E1015"/>
    </row>
    <row r="1016" spans="5:5" x14ac:dyDescent="0.2">
      <c r="E1016"/>
    </row>
    <row r="1017" spans="5:5" x14ac:dyDescent="0.2">
      <c r="E1017"/>
    </row>
    <row r="1018" spans="5:5" x14ac:dyDescent="0.2">
      <c r="E1018"/>
    </row>
    <row r="1019" spans="5:5" x14ac:dyDescent="0.2">
      <c r="E1019"/>
    </row>
    <row r="1020" spans="5:5" x14ac:dyDescent="0.2">
      <c r="E1020"/>
    </row>
    <row r="1021" spans="5:5" x14ac:dyDescent="0.2">
      <c r="E1021"/>
    </row>
    <row r="1022" spans="5:5" x14ac:dyDescent="0.2">
      <c r="E1022"/>
    </row>
    <row r="1023" spans="5:5" x14ac:dyDescent="0.2">
      <c r="E1023"/>
    </row>
    <row r="1024" spans="5:5" x14ac:dyDescent="0.2">
      <c r="E1024"/>
    </row>
    <row r="1025" spans="5:5" x14ac:dyDescent="0.2">
      <c r="E1025"/>
    </row>
    <row r="1026" spans="5:5" x14ac:dyDescent="0.2">
      <c r="E1026"/>
    </row>
    <row r="1027" spans="5:5" x14ac:dyDescent="0.2">
      <c r="E1027"/>
    </row>
    <row r="1028" spans="5:5" x14ac:dyDescent="0.2">
      <c r="E1028"/>
    </row>
    <row r="1029" spans="5:5" x14ac:dyDescent="0.2">
      <c r="E1029"/>
    </row>
    <row r="1030" spans="5:5" x14ac:dyDescent="0.2">
      <c r="E1030"/>
    </row>
    <row r="1031" spans="5:5" x14ac:dyDescent="0.2">
      <c r="E1031"/>
    </row>
    <row r="1032" spans="5:5" x14ac:dyDescent="0.2">
      <c r="E1032"/>
    </row>
    <row r="1033" spans="5:5" x14ac:dyDescent="0.2">
      <c r="E1033"/>
    </row>
    <row r="1034" spans="5:5" x14ac:dyDescent="0.2">
      <c r="E1034"/>
    </row>
    <row r="1035" spans="5:5" x14ac:dyDescent="0.2">
      <c r="E1035"/>
    </row>
    <row r="1036" spans="5:5" x14ac:dyDescent="0.2">
      <c r="E1036"/>
    </row>
    <row r="1037" spans="5:5" x14ac:dyDescent="0.2">
      <c r="E1037"/>
    </row>
    <row r="1038" spans="5:5" x14ac:dyDescent="0.2">
      <c r="E1038"/>
    </row>
    <row r="1039" spans="5:5" x14ac:dyDescent="0.2">
      <c r="E1039"/>
    </row>
    <row r="1040" spans="5:5" x14ac:dyDescent="0.2">
      <c r="E1040"/>
    </row>
    <row r="1041" spans="5:5" x14ac:dyDescent="0.2">
      <c r="E1041"/>
    </row>
    <row r="1042" spans="5:5" x14ac:dyDescent="0.2">
      <c r="E1042"/>
    </row>
    <row r="1043" spans="5:5" x14ac:dyDescent="0.2">
      <c r="E1043"/>
    </row>
    <row r="1044" spans="5:5" x14ac:dyDescent="0.2">
      <c r="E1044"/>
    </row>
    <row r="1045" spans="5:5" x14ac:dyDescent="0.2">
      <c r="E1045"/>
    </row>
    <row r="1046" spans="5:5" x14ac:dyDescent="0.2">
      <c r="E1046"/>
    </row>
    <row r="1047" spans="5:5" x14ac:dyDescent="0.2">
      <c r="E1047"/>
    </row>
    <row r="1048" spans="5:5" x14ac:dyDescent="0.2">
      <c r="E1048"/>
    </row>
    <row r="1049" spans="5:5" x14ac:dyDescent="0.2">
      <c r="E1049"/>
    </row>
    <row r="1050" spans="5:5" x14ac:dyDescent="0.2">
      <c r="E1050"/>
    </row>
    <row r="1051" spans="5:5" x14ac:dyDescent="0.2">
      <c r="E1051"/>
    </row>
    <row r="1052" spans="5:5" x14ac:dyDescent="0.2">
      <c r="E1052"/>
    </row>
    <row r="1053" spans="5:5" x14ac:dyDescent="0.2">
      <c r="E1053"/>
    </row>
    <row r="1054" spans="5:5" x14ac:dyDescent="0.2">
      <c r="E1054"/>
    </row>
    <row r="1055" spans="5:5" x14ac:dyDescent="0.2">
      <c r="E1055"/>
    </row>
    <row r="1056" spans="5:5" x14ac:dyDescent="0.2">
      <c r="E1056"/>
    </row>
    <row r="1057" spans="5:5" x14ac:dyDescent="0.2">
      <c r="E1057"/>
    </row>
    <row r="1058" spans="5:5" x14ac:dyDescent="0.2">
      <c r="E1058"/>
    </row>
    <row r="1059" spans="5:5" x14ac:dyDescent="0.2">
      <c r="E1059"/>
    </row>
    <row r="1060" spans="5:5" x14ac:dyDescent="0.2">
      <c r="E1060"/>
    </row>
    <row r="1061" spans="5:5" x14ac:dyDescent="0.2">
      <c r="E1061"/>
    </row>
    <row r="1062" spans="5:5" x14ac:dyDescent="0.2">
      <c r="E1062"/>
    </row>
    <row r="1063" spans="5:5" x14ac:dyDescent="0.2">
      <c r="E1063"/>
    </row>
    <row r="1064" spans="5:5" x14ac:dyDescent="0.2">
      <c r="E1064"/>
    </row>
    <row r="1065" spans="5:5" x14ac:dyDescent="0.2">
      <c r="E1065"/>
    </row>
    <row r="1066" spans="5:5" x14ac:dyDescent="0.2">
      <c r="E1066"/>
    </row>
    <row r="1067" spans="5:5" x14ac:dyDescent="0.2">
      <c r="E1067"/>
    </row>
    <row r="1068" spans="5:5" x14ac:dyDescent="0.2">
      <c r="E1068"/>
    </row>
    <row r="1069" spans="5:5" x14ac:dyDescent="0.2">
      <c r="E1069"/>
    </row>
    <row r="1070" spans="5:5" x14ac:dyDescent="0.2">
      <c r="E1070"/>
    </row>
    <row r="1071" spans="5:5" x14ac:dyDescent="0.2">
      <c r="E1071"/>
    </row>
    <row r="1072" spans="5:5" x14ac:dyDescent="0.2">
      <c r="E1072"/>
    </row>
    <row r="1073" spans="5:5" x14ac:dyDescent="0.2">
      <c r="E1073"/>
    </row>
    <row r="1074" spans="5:5" x14ac:dyDescent="0.2">
      <c r="E1074"/>
    </row>
    <row r="1075" spans="5:5" x14ac:dyDescent="0.2">
      <c r="E1075"/>
    </row>
    <row r="1076" spans="5:5" x14ac:dyDescent="0.2">
      <c r="E1076"/>
    </row>
    <row r="1077" spans="5:5" x14ac:dyDescent="0.2">
      <c r="E1077"/>
    </row>
    <row r="1078" spans="5:5" x14ac:dyDescent="0.2">
      <c r="E1078"/>
    </row>
    <row r="1079" spans="5:5" x14ac:dyDescent="0.2">
      <c r="E1079"/>
    </row>
    <row r="1080" spans="5:5" x14ac:dyDescent="0.2">
      <c r="E1080"/>
    </row>
    <row r="1081" spans="5:5" x14ac:dyDescent="0.2">
      <c r="E1081"/>
    </row>
    <row r="1082" spans="5:5" x14ac:dyDescent="0.2">
      <c r="E1082"/>
    </row>
    <row r="1083" spans="5:5" x14ac:dyDescent="0.2">
      <c r="E1083"/>
    </row>
    <row r="1084" spans="5:5" x14ac:dyDescent="0.2">
      <c r="E1084"/>
    </row>
    <row r="1085" spans="5:5" x14ac:dyDescent="0.2">
      <c r="E1085"/>
    </row>
    <row r="1086" spans="5:5" x14ac:dyDescent="0.2">
      <c r="E1086"/>
    </row>
    <row r="1087" spans="5:5" x14ac:dyDescent="0.2">
      <c r="E1087"/>
    </row>
    <row r="1088" spans="5:5" x14ac:dyDescent="0.2">
      <c r="E1088"/>
    </row>
    <row r="1089" spans="5:5" x14ac:dyDescent="0.2">
      <c r="E1089"/>
    </row>
    <row r="1090" spans="5:5" x14ac:dyDescent="0.2">
      <c r="E1090"/>
    </row>
    <row r="1091" spans="5:5" x14ac:dyDescent="0.2">
      <c r="E1091"/>
    </row>
    <row r="1092" spans="5:5" x14ac:dyDescent="0.2">
      <c r="E1092"/>
    </row>
    <row r="1093" spans="5:5" x14ac:dyDescent="0.2">
      <c r="E1093"/>
    </row>
    <row r="1094" spans="5:5" x14ac:dyDescent="0.2">
      <c r="E1094"/>
    </row>
    <row r="1095" spans="5:5" x14ac:dyDescent="0.2">
      <c r="E1095"/>
    </row>
    <row r="1096" spans="5:5" x14ac:dyDescent="0.2">
      <c r="E1096"/>
    </row>
    <row r="1097" spans="5:5" x14ac:dyDescent="0.2">
      <c r="E1097"/>
    </row>
    <row r="1098" spans="5:5" x14ac:dyDescent="0.2">
      <c r="E1098"/>
    </row>
    <row r="1099" spans="5:5" x14ac:dyDescent="0.2">
      <c r="E1099"/>
    </row>
    <row r="1100" spans="5:5" x14ac:dyDescent="0.2">
      <c r="E1100"/>
    </row>
    <row r="1101" spans="5:5" x14ac:dyDescent="0.2">
      <c r="E1101"/>
    </row>
    <row r="1102" spans="5:5" x14ac:dyDescent="0.2">
      <c r="E1102"/>
    </row>
    <row r="1103" spans="5:5" x14ac:dyDescent="0.2">
      <c r="E1103"/>
    </row>
    <row r="1104" spans="5:5" x14ac:dyDescent="0.2">
      <c r="E1104"/>
    </row>
    <row r="1105" spans="5:5" x14ac:dyDescent="0.2">
      <c r="E1105"/>
    </row>
    <row r="1106" spans="5:5" x14ac:dyDescent="0.2">
      <c r="E1106"/>
    </row>
    <row r="1107" spans="5:5" x14ac:dyDescent="0.2">
      <c r="E1107"/>
    </row>
    <row r="1108" spans="5:5" x14ac:dyDescent="0.2">
      <c r="E1108"/>
    </row>
    <row r="1109" spans="5:5" x14ac:dyDescent="0.2">
      <c r="E1109"/>
    </row>
    <row r="1110" spans="5:5" x14ac:dyDescent="0.2">
      <c r="E1110"/>
    </row>
    <row r="1111" spans="5:5" x14ac:dyDescent="0.2">
      <c r="E1111"/>
    </row>
    <row r="1112" spans="5:5" x14ac:dyDescent="0.2">
      <c r="E1112"/>
    </row>
    <row r="1113" spans="5:5" x14ac:dyDescent="0.2">
      <c r="E1113"/>
    </row>
    <row r="1114" spans="5:5" x14ac:dyDescent="0.2">
      <c r="E1114"/>
    </row>
    <row r="1115" spans="5:5" x14ac:dyDescent="0.2">
      <c r="E1115"/>
    </row>
    <row r="1116" spans="5:5" x14ac:dyDescent="0.2">
      <c r="E1116"/>
    </row>
    <row r="1117" spans="5:5" x14ac:dyDescent="0.2">
      <c r="E1117"/>
    </row>
    <row r="1118" spans="5:5" x14ac:dyDescent="0.2">
      <c r="E1118"/>
    </row>
    <row r="1119" spans="5:5" x14ac:dyDescent="0.2">
      <c r="E1119"/>
    </row>
    <row r="1120" spans="5:5" x14ac:dyDescent="0.2">
      <c r="E1120"/>
    </row>
    <row r="1121" spans="5:5" x14ac:dyDescent="0.2">
      <c r="E1121"/>
    </row>
    <row r="1122" spans="5:5" x14ac:dyDescent="0.2">
      <c r="E1122"/>
    </row>
    <row r="1123" spans="5:5" x14ac:dyDescent="0.2">
      <c r="E1123"/>
    </row>
    <row r="1124" spans="5:5" x14ac:dyDescent="0.2">
      <c r="E1124"/>
    </row>
    <row r="1125" spans="5:5" x14ac:dyDescent="0.2">
      <c r="E1125"/>
    </row>
    <row r="1126" spans="5:5" x14ac:dyDescent="0.2">
      <c r="E1126"/>
    </row>
    <row r="1127" spans="5:5" x14ac:dyDescent="0.2">
      <c r="E1127"/>
    </row>
    <row r="1128" spans="5:5" x14ac:dyDescent="0.2">
      <c r="E1128"/>
    </row>
    <row r="1129" spans="5:5" x14ac:dyDescent="0.2">
      <c r="E1129"/>
    </row>
    <row r="1130" spans="5:5" x14ac:dyDescent="0.2">
      <c r="E1130"/>
    </row>
    <row r="1131" spans="5:5" x14ac:dyDescent="0.2">
      <c r="E1131"/>
    </row>
    <row r="1132" spans="5:5" x14ac:dyDescent="0.2">
      <c r="E1132"/>
    </row>
    <row r="1133" spans="5:5" x14ac:dyDescent="0.2">
      <c r="E1133"/>
    </row>
    <row r="1134" spans="5:5" x14ac:dyDescent="0.2">
      <c r="E1134"/>
    </row>
    <row r="1135" spans="5:5" x14ac:dyDescent="0.2">
      <c r="E1135"/>
    </row>
    <row r="1136" spans="5:5" x14ac:dyDescent="0.2">
      <c r="E1136"/>
    </row>
    <row r="1137" spans="5:5" x14ac:dyDescent="0.2">
      <c r="E1137"/>
    </row>
    <row r="1138" spans="5:5" x14ac:dyDescent="0.2">
      <c r="E1138"/>
    </row>
    <row r="1139" spans="5:5" x14ac:dyDescent="0.2">
      <c r="E1139"/>
    </row>
    <row r="1140" spans="5:5" x14ac:dyDescent="0.2">
      <c r="E1140"/>
    </row>
    <row r="1141" spans="5:5" x14ac:dyDescent="0.2">
      <c r="E1141"/>
    </row>
    <row r="1142" spans="5:5" x14ac:dyDescent="0.2">
      <c r="E1142"/>
    </row>
    <row r="1143" spans="5:5" x14ac:dyDescent="0.2">
      <c r="E1143"/>
    </row>
    <row r="1144" spans="5:5" x14ac:dyDescent="0.2">
      <c r="E1144"/>
    </row>
    <row r="1145" spans="5:5" x14ac:dyDescent="0.2">
      <c r="E1145"/>
    </row>
    <row r="1146" spans="5:5" x14ac:dyDescent="0.2">
      <c r="E1146"/>
    </row>
    <row r="1147" spans="5:5" x14ac:dyDescent="0.2">
      <c r="E1147"/>
    </row>
    <row r="1148" spans="5:5" x14ac:dyDescent="0.2">
      <c r="E1148"/>
    </row>
    <row r="1149" spans="5:5" x14ac:dyDescent="0.2">
      <c r="E1149"/>
    </row>
    <row r="1150" spans="5:5" x14ac:dyDescent="0.2">
      <c r="E1150"/>
    </row>
    <row r="1151" spans="5:5" x14ac:dyDescent="0.2">
      <c r="E1151"/>
    </row>
    <row r="1152" spans="5:5" x14ac:dyDescent="0.2">
      <c r="E1152"/>
    </row>
    <row r="1153" spans="5:5" x14ac:dyDescent="0.2">
      <c r="E1153"/>
    </row>
    <row r="1154" spans="5:5" x14ac:dyDescent="0.2">
      <c r="E1154"/>
    </row>
    <row r="1155" spans="5:5" x14ac:dyDescent="0.2">
      <c r="E1155"/>
    </row>
    <row r="1156" spans="5:5" x14ac:dyDescent="0.2">
      <c r="E1156"/>
    </row>
    <row r="1157" spans="5:5" x14ac:dyDescent="0.2">
      <c r="E1157"/>
    </row>
    <row r="1158" spans="5:5" x14ac:dyDescent="0.2">
      <c r="E1158"/>
    </row>
    <row r="1159" spans="5:5" x14ac:dyDescent="0.2">
      <c r="E1159"/>
    </row>
    <row r="1160" spans="5:5" x14ac:dyDescent="0.2">
      <c r="E1160"/>
    </row>
    <row r="1161" spans="5:5" x14ac:dyDescent="0.2">
      <c r="E1161"/>
    </row>
    <row r="1162" spans="5:5" x14ac:dyDescent="0.2">
      <c r="E1162"/>
    </row>
    <row r="1163" spans="5:5" x14ac:dyDescent="0.2">
      <c r="E1163"/>
    </row>
    <row r="1164" spans="5:5" x14ac:dyDescent="0.2">
      <c r="E1164"/>
    </row>
    <row r="1165" spans="5:5" x14ac:dyDescent="0.2">
      <c r="E1165"/>
    </row>
    <row r="1166" spans="5:5" x14ac:dyDescent="0.2">
      <c r="E1166"/>
    </row>
    <row r="1167" spans="5:5" x14ac:dyDescent="0.2">
      <c r="E1167"/>
    </row>
    <row r="1168" spans="5:5" x14ac:dyDescent="0.2">
      <c r="E1168"/>
    </row>
    <row r="1169" spans="5:5" x14ac:dyDescent="0.2">
      <c r="E1169"/>
    </row>
    <row r="1170" spans="5:5" x14ac:dyDescent="0.2">
      <c r="E1170"/>
    </row>
    <row r="1171" spans="5:5" x14ac:dyDescent="0.2">
      <c r="E1171"/>
    </row>
    <row r="1172" spans="5:5" x14ac:dyDescent="0.2">
      <c r="E1172"/>
    </row>
    <row r="1173" spans="5:5" x14ac:dyDescent="0.2">
      <c r="E1173"/>
    </row>
    <row r="1174" spans="5:5" x14ac:dyDescent="0.2">
      <c r="E1174"/>
    </row>
    <row r="1175" spans="5:5" x14ac:dyDescent="0.2">
      <c r="E1175"/>
    </row>
    <row r="1176" spans="5:5" x14ac:dyDescent="0.2">
      <c r="E1176"/>
    </row>
    <row r="1177" spans="5:5" x14ac:dyDescent="0.2">
      <c r="E1177"/>
    </row>
    <row r="1178" spans="5:5" x14ac:dyDescent="0.2">
      <c r="E1178"/>
    </row>
    <row r="1179" spans="5:5" x14ac:dyDescent="0.2">
      <c r="E1179"/>
    </row>
    <row r="1180" spans="5:5" x14ac:dyDescent="0.2">
      <c r="E1180"/>
    </row>
    <row r="1181" spans="5:5" x14ac:dyDescent="0.2">
      <c r="E1181"/>
    </row>
    <row r="1182" spans="5:5" x14ac:dyDescent="0.2">
      <c r="E1182"/>
    </row>
    <row r="1183" spans="5:5" x14ac:dyDescent="0.2">
      <c r="E1183"/>
    </row>
    <row r="1184" spans="5:5" x14ac:dyDescent="0.2">
      <c r="E1184"/>
    </row>
    <row r="1185" spans="5:5" x14ac:dyDescent="0.2">
      <c r="E1185"/>
    </row>
    <row r="1186" spans="5:5" x14ac:dyDescent="0.2">
      <c r="E1186"/>
    </row>
    <row r="1187" spans="5:5" x14ac:dyDescent="0.2">
      <c r="E1187"/>
    </row>
    <row r="1188" spans="5:5" x14ac:dyDescent="0.2">
      <c r="E1188"/>
    </row>
    <row r="1189" spans="5:5" x14ac:dyDescent="0.2">
      <c r="E1189"/>
    </row>
    <row r="1190" spans="5:5" x14ac:dyDescent="0.2">
      <c r="E1190"/>
    </row>
    <row r="1191" spans="5:5" x14ac:dyDescent="0.2">
      <c r="E1191"/>
    </row>
    <row r="1192" spans="5:5" x14ac:dyDescent="0.2">
      <c r="E1192"/>
    </row>
    <row r="1193" spans="5:5" x14ac:dyDescent="0.2">
      <c r="E1193"/>
    </row>
    <row r="1194" spans="5:5" x14ac:dyDescent="0.2">
      <c r="E1194"/>
    </row>
    <row r="1195" spans="5:5" x14ac:dyDescent="0.2">
      <c r="E1195"/>
    </row>
    <row r="1196" spans="5:5" x14ac:dyDescent="0.2">
      <c r="E1196"/>
    </row>
    <row r="1197" spans="5:5" x14ac:dyDescent="0.2">
      <c r="E1197"/>
    </row>
    <row r="1198" spans="5:5" x14ac:dyDescent="0.2">
      <c r="E1198"/>
    </row>
    <row r="1199" spans="5:5" x14ac:dyDescent="0.2">
      <c r="E1199"/>
    </row>
    <row r="1200" spans="5:5" x14ac:dyDescent="0.2">
      <c r="E1200"/>
    </row>
    <row r="1201" spans="5:5" x14ac:dyDescent="0.2">
      <c r="E1201"/>
    </row>
    <row r="1202" spans="5:5" x14ac:dyDescent="0.2">
      <c r="E1202"/>
    </row>
    <row r="1203" spans="5:5" x14ac:dyDescent="0.2">
      <c r="E1203"/>
    </row>
    <row r="1204" spans="5:5" x14ac:dyDescent="0.2">
      <c r="E1204"/>
    </row>
    <row r="1205" spans="5:5" x14ac:dyDescent="0.2">
      <c r="E1205"/>
    </row>
    <row r="1206" spans="5:5" x14ac:dyDescent="0.2">
      <c r="E1206"/>
    </row>
    <row r="1207" spans="5:5" x14ac:dyDescent="0.2">
      <c r="E1207"/>
    </row>
    <row r="1208" spans="5:5" x14ac:dyDescent="0.2">
      <c r="E1208"/>
    </row>
    <row r="1209" spans="5:5" x14ac:dyDescent="0.2">
      <c r="E1209"/>
    </row>
    <row r="1210" spans="5:5" x14ac:dyDescent="0.2">
      <c r="E1210"/>
    </row>
    <row r="1211" spans="5:5" x14ac:dyDescent="0.2">
      <c r="E1211"/>
    </row>
    <row r="1212" spans="5:5" x14ac:dyDescent="0.2">
      <c r="E1212"/>
    </row>
    <row r="1213" spans="5:5" x14ac:dyDescent="0.2">
      <c r="E1213"/>
    </row>
    <row r="1214" spans="5:5" x14ac:dyDescent="0.2">
      <c r="E1214"/>
    </row>
    <row r="1215" spans="5:5" x14ac:dyDescent="0.2">
      <c r="E1215"/>
    </row>
    <row r="1216" spans="5:5" x14ac:dyDescent="0.2">
      <c r="E1216"/>
    </row>
    <row r="1217" spans="5:5" x14ac:dyDescent="0.2">
      <c r="E1217"/>
    </row>
    <row r="1218" spans="5:5" x14ac:dyDescent="0.2">
      <c r="E1218"/>
    </row>
    <row r="1219" spans="5:5" x14ac:dyDescent="0.2">
      <c r="E1219"/>
    </row>
    <row r="1220" spans="5:5" x14ac:dyDescent="0.2">
      <c r="E1220"/>
    </row>
    <row r="1221" spans="5:5" x14ac:dyDescent="0.2">
      <c r="E1221"/>
    </row>
    <row r="1222" spans="5:5" x14ac:dyDescent="0.2">
      <c r="E1222"/>
    </row>
    <row r="1223" spans="5:5" x14ac:dyDescent="0.2">
      <c r="E1223"/>
    </row>
    <row r="1224" spans="5:5" x14ac:dyDescent="0.2">
      <c r="E1224"/>
    </row>
    <row r="1225" spans="5:5" x14ac:dyDescent="0.2">
      <c r="E1225"/>
    </row>
    <row r="1226" spans="5:5" x14ac:dyDescent="0.2">
      <c r="E1226"/>
    </row>
    <row r="1227" spans="5:5" x14ac:dyDescent="0.2">
      <c r="E1227"/>
    </row>
    <row r="1228" spans="5:5" x14ac:dyDescent="0.2">
      <c r="E1228"/>
    </row>
    <row r="1229" spans="5:5" x14ac:dyDescent="0.2">
      <c r="E1229"/>
    </row>
    <row r="1230" spans="5:5" x14ac:dyDescent="0.2">
      <c r="E1230"/>
    </row>
    <row r="1231" spans="5:5" x14ac:dyDescent="0.2">
      <c r="E1231"/>
    </row>
    <row r="1232" spans="5:5" x14ac:dyDescent="0.2">
      <c r="E1232"/>
    </row>
    <row r="1233" spans="5:5" x14ac:dyDescent="0.2">
      <c r="E1233"/>
    </row>
    <row r="1234" spans="5:5" x14ac:dyDescent="0.2">
      <c r="E1234"/>
    </row>
    <row r="1235" spans="5:5" x14ac:dyDescent="0.2">
      <c r="E1235"/>
    </row>
    <row r="1236" spans="5:5" x14ac:dyDescent="0.2">
      <c r="E1236"/>
    </row>
    <row r="1237" spans="5:5" x14ac:dyDescent="0.2">
      <c r="E1237"/>
    </row>
    <row r="1238" spans="5:5" x14ac:dyDescent="0.2">
      <c r="E1238"/>
    </row>
    <row r="1239" spans="5:5" x14ac:dyDescent="0.2">
      <c r="E1239"/>
    </row>
    <row r="1240" spans="5:5" x14ac:dyDescent="0.2">
      <c r="E1240"/>
    </row>
    <row r="1241" spans="5:5" x14ac:dyDescent="0.2">
      <c r="E1241"/>
    </row>
    <row r="1242" spans="5:5" x14ac:dyDescent="0.2">
      <c r="E1242"/>
    </row>
    <row r="1243" spans="5:5" x14ac:dyDescent="0.2">
      <c r="E1243"/>
    </row>
    <row r="1244" spans="5:5" x14ac:dyDescent="0.2">
      <c r="E1244"/>
    </row>
    <row r="1245" spans="5:5" x14ac:dyDescent="0.2">
      <c r="E1245"/>
    </row>
    <row r="1246" spans="5:5" x14ac:dyDescent="0.2">
      <c r="E1246"/>
    </row>
    <row r="1247" spans="5:5" x14ac:dyDescent="0.2">
      <c r="E1247"/>
    </row>
    <row r="1248" spans="5:5" x14ac:dyDescent="0.2">
      <c r="E1248"/>
    </row>
    <row r="1249" spans="5:5" x14ac:dyDescent="0.2">
      <c r="E1249"/>
    </row>
    <row r="1250" spans="5:5" x14ac:dyDescent="0.2">
      <c r="E1250"/>
    </row>
    <row r="1251" spans="5:5" x14ac:dyDescent="0.2">
      <c r="E1251"/>
    </row>
    <row r="1252" spans="5:5" x14ac:dyDescent="0.2">
      <c r="E1252"/>
    </row>
    <row r="1253" spans="5:5" x14ac:dyDescent="0.2">
      <c r="E1253"/>
    </row>
    <row r="1254" spans="5:5" x14ac:dyDescent="0.2">
      <c r="E1254"/>
    </row>
    <row r="1255" spans="5:5" x14ac:dyDescent="0.2">
      <c r="E1255"/>
    </row>
    <row r="1256" spans="5:5" x14ac:dyDescent="0.2">
      <c r="E1256"/>
    </row>
    <row r="1257" spans="5:5" x14ac:dyDescent="0.2">
      <c r="E1257"/>
    </row>
    <row r="1258" spans="5:5" x14ac:dyDescent="0.2">
      <c r="E1258"/>
    </row>
    <row r="1259" spans="5:5" x14ac:dyDescent="0.2">
      <c r="E1259"/>
    </row>
    <row r="1260" spans="5:5" x14ac:dyDescent="0.2">
      <c r="E1260"/>
    </row>
    <row r="1261" spans="5:5" x14ac:dyDescent="0.2">
      <c r="E1261"/>
    </row>
    <row r="1262" spans="5:5" x14ac:dyDescent="0.2">
      <c r="E1262"/>
    </row>
    <row r="1263" spans="5:5" x14ac:dyDescent="0.2">
      <c r="E1263"/>
    </row>
    <row r="1264" spans="5:5" x14ac:dyDescent="0.2">
      <c r="E1264"/>
    </row>
    <row r="1265" spans="5:5" x14ac:dyDescent="0.2">
      <c r="E1265"/>
    </row>
    <row r="1266" spans="5:5" x14ac:dyDescent="0.2">
      <c r="E1266"/>
    </row>
    <row r="1267" spans="5:5" x14ac:dyDescent="0.2">
      <c r="E1267"/>
    </row>
    <row r="1268" spans="5:5" x14ac:dyDescent="0.2">
      <c r="E1268"/>
    </row>
    <row r="1269" spans="5:5" x14ac:dyDescent="0.2">
      <c r="E1269"/>
    </row>
    <row r="1270" spans="5:5" x14ac:dyDescent="0.2">
      <c r="E1270"/>
    </row>
    <row r="1271" spans="5:5" x14ac:dyDescent="0.2">
      <c r="E1271"/>
    </row>
    <row r="1272" spans="5:5" x14ac:dyDescent="0.2">
      <c r="E1272"/>
    </row>
    <row r="1273" spans="5:5" x14ac:dyDescent="0.2">
      <c r="E1273"/>
    </row>
    <row r="1274" spans="5:5" x14ac:dyDescent="0.2">
      <c r="E1274"/>
    </row>
    <row r="1275" spans="5:5" x14ac:dyDescent="0.2">
      <c r="E1275"/>
    </row>
    <row r="1276" spans="5:5" x14ac:dyDescent="0.2">
      <c r="E1276"/>
    </row>
    <row r="1277" spans="5:5" x14ac:dyDescent="0.2">
      <c r="E1277"/>
    </row>
    <row r="1278" spans="5:5" x14ac:dyDescent="0.2">
      <c r="E1278"/>
    </row>
    <row r="1279" spans="5:5" x14ac:dyDescent="0.2">
      <c r="E1279"/>
    </row>
    <row r="1280" spans="5:5" x14ac:dyDescent="0.2">
      <c r="E1280"/>
    </row>
    <row r="1281" spans="5:5" x14ac:dyDescent="0.2">
      <c r="E1281"/>
    </row>
    <row r="1282" spans="5:5" x14ac:dyDescent="0.2">
      <c r="E1282"/>
    </row>
    <row r="1283" spans="5:5" x14ac:dyDescent="0.2">
      <c r="E1283"/>
    </row>
    <row r="1284" spans="5:5" x14ac:dyDescent="0.2">
      <c r="E1284"/>
    </row>
    <row r="1285" spans="5:5" x14ac:dyDescent="0.2">
      <c r="E1285"/>
    </row>
    <row r="1286" spans="5:5" x14ac:dyDescent="0.2">
      <c r="E1286"/>
    </row>
    <row r="1287" spans="5:5" x14ac:dyDescent="0.2">
      <c r="E1287"/>
    </row>
    <row r="1288" spans="5:5" x14ac:dyDescent="0.2">
      <c r="E1288"/>
    </row>
    <row r="1289" spans="5:5" x14ac:dyDescent="0.2">
      <c r="E1289"/>
    </row>
    <row r="1290" spans="5:5" x14ac:dyDescent="0.2">
      <c r="E1290"/>
    </row>
    <row r="1291" spans="5:5" x14ac:dyDescent="0.2">
      <c r="E1291"/>
    </row>
    <row r="1292" spans="5:5" x14ac:dyDescent="0.2">
      <c r="E1292"/>
    </row>
    <row r="1293" spans="5:5" x14ac:dyDescent="0.2">
      <c r="E1293"/>
    </row>
    <row r="1294" spans="5:5" x14ac:dyDescent="0.2">
      <c r="E1294"/>
    </row>
    <row r="1295" spans="5:5" x14ac:dyDescent="0.2">
      <c r="E1295"/>
    </row>
    <row r="1296" spans="5:5" x14ac:dyDescent="0.2">
      <c r="E1296"/>
    </row>
    <row r="1297" spans="5:5" x14ac:dyDescent="0.2">
      <c r="E1297"/>
    </row>
    <row r="1298" spans="5:5" x14ac:dyDescent="0.2">
      <c r="E1298"/>
    </row>
    <row r="1299" spans="5:5" x14ac:dyDescent="0.2">
      <c r="E1299"/>
    </row>
    <row r="1300" spans="5:5" x14ac:dyDescent="0.2">
      <c r="E1300"/>
    </row>
    <row r="1301" spans="5:5" x14ac:dyDescent="0.2">
      <c r="E1301"/>
    </row>
    <row r="1302" spans="5:5" x14ac:dyDescent="0.2">
      <c r="E1302"/>
    </row>
    <row r="1303" spans="5:5" x14ac:dyDescent="0.2">
      <c r="E1303"/>
    </row>
    <row r="1304" spans="5:5" x14ac:dyDescent="0.2">
      <c r="E1304"/>
    </row>
    <row r="1305" spans="5:5" x14ac:dyDescent="0.2">
      <c r="E1305"/>
    </row>
    <row r="1306" spans="5:5" x14ac:dyDescent="0.2">
      <c r="E1306"/>
    </row>
    <row r="1307" spans="5:5" x14ac:dyDescent="0.2">
      <c r="E1307"/>
    </row>
    <row r="1308" spans="5:5" x14ac:dyDescent="0.2">
      <c r="E1308"/>
    </row>
    <row r="1309" spans="5:5" x14ac:dyDescent="0.2">
      <c r="E1309"/>
    </row>
    <row r="1310" spans="5:5" x14ac:dyDescent="0.2">
      <c r="E1310"/>
    </row>
    <row r="1311" spans="5:5" x14ac:dyDescent="0.2">
      <c r="E1311"/>
    </row>
    <row r="1312" spans="5:5" x14ac:dyDescent="0.2">
      <c r="E1312"/>
    </row>
    <row r="1313" spans="5:5" x14ac:dyDescent="0.2">
      <c r="E1313"/>
    </row>
    <row r="1314" spans="5:5" x14ac:dyDescent="0.2">
      <c r="E1314"/>
    </row>
    <row r="1315" spans="5:5" x14ac:dyDescent="0.2">
      <c r="E1315"/>
    </row>
    <row r="1316" spans="5:5" x14ac:dyDescent="0.2">
      <c r="E1316"/>
    </row>
    <row r="1317" spans="5:5" x14ac:dyDescent="0.2">
      <c r="E1317"/>
    </row>
    <row r="1318" spans="5:5" x14ac:dyDescent="0.2">
      <c r="E1318"/>
    </row>
    <row r="1319" spans="5:5" x14ac:dyDescent="0.2">
      <c r="E1319"/>
    </row>
    <row r="1320" spans="5:5" x14ac:dyDescent="0.2">
      <c r="E1320"/>
    </row>
    <row r="1321" spans="5:5" x14ac:dyDescent="0.2">
      <c r="E1321"/>
    </row>
    <row r="1322" spans="5:5" x14ac:dyDescent="0.2">
      <c r="E1322"/>
    </row>
    <row r="1323" spans="5:5" x14ac:dyDescent="0.2">
      <c r="E1323"/>
    </row>
    <row r="1324" spans="5:5" x14ac:dyDescent="0.2">
      <c r="E1324"/>
    </row>
    <row r="1325" spans="5:5" x14ac:dyDescent="0.2">
      <c r="E1325"/>
    </row>
    <row r="1326" spans="5:5" x14ac:dyDescent="0.2">
      <c r="E1326"/>
    </row>
    <row r="1327" spans="5:5" x14ac:dyDescent="0.2">
      <c r="E1327"/>
    </row>
    <row r="1328" spans="5:5" x14ac:dyDescent="0.2">
      <c r="E1328"/>
    </row>
    <row r="1329" spans="5:5" x14ac:dyDescent="0.2">
      <c r="E1329"/>
    </row>
    <row r="1330" spans="5:5" x14ac:dyDescent="0.2">
      <c r="E1330"/>
    </row>
    <row r="1331" spans="5:5" x14ac:dyDescent="0.2">
      <c r="E1331"/>
    </row>
    <row r="1332" spans="5:5" x14ac:dyDescent="0.2">
      <c r="E1332"/>
    </row>
    <row r="1333" spans="5:5" x14ac:dyDescent="0.2">
      <c r="E1333"/>
    </row>
    <row r="1334" spans="5:5" x14ac:dyDescent="0.2">
      <c r="E1334"/>
    </row>
    <row r="1335" spans="5:5" x14ac:dyDescent="0.2">
      <c r="E1335"/>
    </row>
    <row r="1336" spans="5:5" x14ac:dyDescent="0.2">
      <c r="E1336"/>
    </row>
    <row r="1337" spans="5:5" x14ac:dyDescent="0.2">
      <c r="E1337"/>
    </row>
    <row r="1338" spans="5:5" x14ac:dyDescent="0.2">
      <c r="E1338"/>
    </row>
    <row r="1339" spans="5:5" x14ac:dyDescent="0.2">
      <c r="E1339"/>
    </row>
    <row r="1340" spans="5:5" x14ac:dyDescent="0.2">
      <c r="E1340"/>
    </row>
    <row r="1341" spans="5:5" x14ac:dyDescent="0.2">
      <c r="E1341"/>
    </row>
    <row r="1342" spans="5:5" x14ac:dyDescent="0.2">
      <c r="E1342"/>
    </row>
    <row r="1343" spans="5:5" x14ac:dyDescent="0.2">
      <c r="E1343"/>
    </row>
    <row r="1344" spans="5:5" x14ac:dyDescent="0.2">
      <c r="E1344"/>
    </row>
    <row r="1345" spans="5:5" x14ac:dyDescent="0.2">
      <c r="E1345"/>
    </row>
    <row r="1346" spans="5:5" x14ac:dyDescent="0.2">
      <c r="E1346"/>
    </row>
    <row r="1347" spans="5:5" x14ac:dyDescent="0.2">
      <c r="E1347"/>
    </row>
    <row r="1348" spans="5:5" x14ac:dyDescent="0.2">
      <c r="E1348"/>
    </row>
    <row r="1349" spans="5:5" x14ac:dyDescent="0.2">
      <c r="E1349"/>
    </row>
    <row r="1350" spans="5:5" x14ac:dyDescent="0.2">
      <c r="E1350"/>
    </row>
    <row r="1351" spans="5:5" x14ac:dyDescent="0.2">
      <c r="E1351"/>
    </row>
    <row r="1352" spans="5:5" x14ac:dyDescent="0.2">
      <c r="E1352"/>
    </row>
    <row r="1353" spans="5:5" x14ac:dyDescent="0.2">
      <c r="E1353"/>
    </row>
    <row r="1354" spans="5:5" x14ac:dyDescent="0.2">
      <c r="E1354"/>
    </row>
    <row r="1355" spans="5:5" x14ac:dyDescent="0.2">
      <c r="E1355"/>
    </row>
    <row r="1356" spans="5:5" x14ac:dyDescent="0.2">
      <c r="E1356"/>
    </row>
    <row r="1357" spans="5:5" x14ac:dyDescent="0.2">
      <c r="E1357"/>
    </row>
    <row r="1358" spans="5:5" x14ac:dyDescent="0.2">
      <c r="E1358"/>
    </row>
    <row r="1359" spans="5:5" x14ac:dyDescent="0.2">
      <c r="E1359"/>
    </row>
    <row r="1360" spans="5:5" x14ac:dyDescent="0.2">
      <c r="E1360"/>
    </row>
    <row r="1361" spans="5:5" x14ac:dyDescent="0.2">
      <c r="E1361"/>
    </row>
    <row r="1362" spans="5:5" x14ac:dyDescent="0.2">
      <c r="E1362"/>
    </row>
    <row r="1363" spans="5:5" x14ac:dyDescent="0.2">
      <c r="E1363"/>
    </row>
    <row r="1364" spans="5:5" x14ac:dyDescent="0.2">
      <c r="E1364"/>
    </row>
    <row r="1365" spans="5:5" x14ac:dyDescent="0.2">
      <c r="E1365"/>
    </row>
    <row r="1366" spans="5:5" x14ac:dyDescent="0.2">
      <c r="E1366"/>
    </row>
    <row r="1367" spans="5:5" x14ac:dyDescent="0.2">
      <c r="E1367"/>
    </row>
    <row r="1368" spans="5:5" x14ac:dyDescent="0.2">
      <c r="E1368"/>
    </row>
    <row r="1369" spans="5:5" x14ac:dyDescent="0.2">
      <c r="E1369"/>
    </row>
    <row r="1370" spans="5:5" x14ac:dyDescent="0.2">
      <c r="E1370"/>
    </row>
    <row r="1371" spans="5:5" x14ac:dyDescent="0.2">
      <c r="E1371"/>
    </row>
    <row r="1372" spans="5:5" x14ac:dyDescent="0.2">
      <c r="E1372"/>
    </row>
    <row r="1373" spans="5:5" x14ac:dyDescent="0.2">
      <c r="E1373"/>
    </row>
    <row r="1374" spans="5:5" x14ac:dyDescent="0.2">
      <c r="E1374"/>
    </row>
    <row r="1375" spans="5:5" x14ac:dyDescent="0.2">
      <c r="E1375"/>
    </row>
    <row r="1376" spans="5:5" x14ac:dyDescent="0.2">
      <c r="E1376"/>
    </row>
    <row r="1377" spans="5:5" x14ac:dyDescent="0.2">
      <c r="E1377"/>
    </row>
    <row r="1378" spans="5:5" x14ac:dyDescent="0.2">
      <c r="E1378"/>
    </row>
    <row r="1379" spans="5:5" x14ac:dyDescent="0.2">
      <c r="E1379"/>
    </row>
    <row r="1380" spans="5:5" x14ac:dyDescent="0.2">
      <c r="E1380"/>
    </row>
    <row r="1381" spans="5:5" x14ac:dyDescent="0.2">
      <c r="E1381"/>
    </row>
    <row r="1382" spans="5:5" x14ac:dyDescent="0.2">
      <c r="E1382"/>
    </row>
    <row r="1383" spans="5:5" x14ac:dyDescent="0.2">
      <c r="E1383"/>
    </row>
    <row r="1384" spans="5:5" x14ac:dyDescent="0.2">
      <c r="E1384"/>
    </row>
    <row r="1385" spans="5:5" x14ac:dyDescent="0.2">
      <c r="E1385"/>
    </row>
    <row r="1386" spans="5:5" x14ac:dyDescent="0.2">
      <c r="E1386"/>
    </row>
    <row r="1387" spans="5:5" x14ac:dyDescent="0.2">
      <c r="E1387"/>
    </row>
    <row r="1388" spans="5:5" x14ac:dyDescent="0.2">
      <c r="E1388"/>
    </row>
    <row r="1389" spans="5:5" x14ac:dyDescent="0.2">
      <c r="E1389"/>
    </row>
    <row r="1390" spans="5:5" x14ac:dyDescent="0.2">
      <c r="E1390"/>
    </row>
    <row r="1391" spans="5:5" x14ac:dyDescent="0.2">
      <c r="E1391"/>
    </row>
    <row r="1392" spans="5:5" x14ac:dyDescent="0.2">
      <c r="E1392"/>
    </row>
    <row r="1393" spans="5:5" x14ac:dyDescent="0.2">
      <c r="E1393"/>
    </row>
    <row r="1394" spans="5:5" x14ac:dyDescent="0.2">
      <c r="E1394"/>
    </row>
    <row r="1395" spans="5:5" x14ac:dyDescent="0.2">
      <c r="E1395"/>
    </row>
    <row r="1396" spans="5:5" x14ac:dyDescent="0.2">
      <c r="E1396"/>
    </row>
    <row r="1397" spans="5:5" x14ac:dyDescent="0.2">
      <c r="E1397"/>
    </row>
    <row r="1398" spans="5:5" x14ac:dyDescent="0.2">
      <c r="E1398"/>
    </row>
    <row r="1399" spans="5:5" x14ac:dyDescent="0.2">
      <c r="E1399"/>
    </row>
    <row r="1400" spans="5:5" x14ac:dyDescent="0.2">
      <c r="E1400"/>
    </row>
    <row r="1401" spans="5:5" x14ac:dyDescent="0.2">
      <c r="E1401"/>
    </row>
    <row r="1402" spans="5:5" x14ac:dyDescent="0.2">
      <c r="E1402"/>
    </row>
    <row r="1403" spans="5:5" x14ac:dyDescent="0.2">
      <c r="E1403"/>
    </row>
    <row r="1404" spans="5:5" x14ac:dyDescent="0.2">
      <c r="E1404"/>
    </row>
    <row r="1405" spans="5:5" x14ac:dyDescent="0.2">
      <c r="E1405"/>
    </row>
    <row r="1406" spans="5:5" x14ac:dyDescent="0.2">
      <c r="E1406"/>
    </row>
    <row r="1407" spans="5:5" x14ac:dyDescent="0.2">
      <c r="E1407"/>
    </row>
    <row r="1408" spans="5:5" x14ac:dyDescent="0.2">
      <c r="E1408"/>
    </row>
    <row r="1409" spans="5:5" x14ac:dyDescent="0.2">
      <c r="E1409"/>
    </row>
    <row r="1410" spans="5:5" x14ac:dyDescent="0.2">
      <c r="E1410"/>
    </row>
    <row r="1411" spans="5:5" x14ac:dyDescent="0.2">
      <c r="E1411"/>
    </row>
    <row r="1412" spans="5:5" x14ac:dyDescent="0.2">
      <c r="E1412"/>
    </row>
    <row r="1413" spans="5:5" x14ac:dyDescent="0.2">
      <c r="E1413"/>
    </row>
    <row r="1414" spans="5:5" x14ac:dyDescent="0.2">
      <c r="E1414"/>
    </row>
    <row r="1415" spans="5:5" x14ac:dyDescent="0.2">
      <c r="E1415"/>
    </row>
    <row r="1416" spans="5:5" x14ac:dyDescent="0.2">
      <c r="E1416"/>
    </row>
    <row r="1417" spans="5:5" x14ac:dyDescent="0.2">
      <c r="E1417"/>
    </row>
    <row r="1418" spans="5:5" x14ac:dyDescent="0.2">
      <c r="E1418"/>
    </row>
    <row r="1419" spans="5:5" x14ac:dyDescent="0.2">
      <c r="E1419"/>
    </row>
    <row r="1420" spans="5:5" x14ac:dyDescent="0.2">
      <c r="E1420"/>
    </row>
    <row r="1421" spans="5:5" x14ac:dyDescent="0.2">
      <c r="E1421"/>
    </row>
    <row r="1422" spans="5:5" x14ac:dyDescent="0.2">
      <c r="E1422"/>
    </row>
    <row r="1423" spans="5:5" x14ac:dyDescent="0.2">
      <c r="E1423"/>
    </row>
    <row r="1424" spans="5:5" x14ac:dyDescent="0.2">
      <c r="E1424"/>
    </row>
    <row r="1425" spans="5:5" x14ac:dyDescent="0.2">
      <c r="E1425"/>
    </row>
    <row r="1426" spans="5:5" x14ac:dyDescent="0.2">
      <c r="E1426"/>
    </row>
    <row r="1427" spans="5:5" x14ac:dyDescent="0.2">
      <c r="E1427"/>
    </row>
    <row r="1428" spans="5:5" x14ac:dyDescent="0.2">
      <c r="E1428"/>
    </row>
    <row r="1429" spans="5:5" x14ac:dyDescent="0.2">
      <c r="E1429"/>
    </row>
    <row r="1430" spans="5:5" x14ac:dyDescent="0.2">
      <c r="E1430"/>
    </row>
    <row r="1431" spans="5:5" x14ac:dyDescent="0.2">
      <c r="E1431"/>
    </row>
    <row r="1432" spans="5:5" x14ac:dyDescent="0.2">
      <c r="E1432"/>
    </row>
    <row r="1433" spans="5:5" x14ac:dyDescent="0.2">
      <c r="E1433"/>
    </row>
    <row r="1434" spans="5:5" x14ac:dyDescent="0.2">
      <c r="E1434"/>
    </row>
    <row r="1435" spans="5:5" x14ac:dyDescent="0.2">
      <c r="E1435"/>
    </row>
    <row r="1436" spans="5:5" x14ac:dyDescent="0.2">
      <c r="E1436"/>
    </row>
    <row r="1437" spans="5:5" x14ac:dyDescent="0.2">
      <c r="E1437"/>
    </row>
    <row r="1438" spans="5:5" x14ac:dyDescent="0.2">
      <c r="E1438"/>
    </row>
    <row r="1439" spans="5:5" x14ac:dyDescent="0.2">
      <c r="E1439"/>
    </row>
    <row r="1440" spans="5:5" x14ac:dyDescent="0.2">
      <c r="E1440"/>
    </row>
    <row r="1441" spans="5:5" x14ac:dyDescent="0.2">
      <c r="E1441"/>
    </row>
    <row r="1442" spans="5:5" x14ac:dyDescent="0.2">
      <c r="E1442"/>
    </row>
    <row r="1443" spans="5:5" x14ac:dyDescent="0.2">
      <c r="E1443"/>
    </row>
    <row r="1444" spans="5:5" x14ac:dyDescent="0.2">
      <c r="E1444"/>
    </row>
    <row r="1445" spans="5:5" x14ac:dyDescent="0.2">
      <c r="E1445"/>
    </row>
    <row r="1446" spans="5:5" x14ac:dyDescent="0.2">
      <c r="E1446"/>
    </row>
    <row r="1447" spans="5:5" x14ac:dyDescent="0.2">
      <c r="E1447"/>
    </row>
    <row r="1448" spans="5:5" x14ac:dyDescent="0.2">
      <c r="E1448"/>
    </row>
    <row r="1449" spans="5:5" x14ac:dyDescent="0.2">
      <c r="E1449"/>
    </row>
    <row r="1450" spans="5:5" x14ac:dyDescent="0.2">
      <c r="E1450"/>
    </row>
    <row r="1451" spans="5:5" x14ac:dyDescent="0.2">
      <c r="E1451"/>
    </row>
    <row r="1452" spans="5:5" x14ac:dyDescent="0.2">
      <c r="E1452"/>
    </row>
    <row r="1453" spans="5:5" x14ac:dyDescent="0.2">
      <c r="E1453"/>
    </row>
    <row r="1454" spans="5:5" x14ac:dyDescent="0.2">
      <c r="E1454"/>
    </row>
    <row r="1455" spans="5:5" x14ac:dyDescent="0.2">
      <c r="E1455"/>
    </row>
    <row r="1456" spans="5:5" x14ac:dyDescent="0.2">
      <c r="E1456"/>
    </row>
    <row r="1457" spans="5:5" x14ac:dyDescent="0.2">
      <c r="E1457"/>
    </row>
    <row r="1458" spans="5:5" x14ac:dyDescent="0.2">
      <c r="E1458"/>
    </row>
    <row r="1459" spans="5:5" x14ac:dyDescent="0.2">
      <c r="E1459"/>
    </row>
    <row r="1460" spans="5:5" x14ac:dyDescent="0.2">
      <c r="E1460"/>
    </row>
    <row r="1461" spans="5:5" x14ac:dyDescent="0.2">
      <c r="E1461"/>
    </row>
    <row r="1462" spans="5:5" x14ac:dyDescent="0.2">
      <c r="E1462"/>
    </row>
    <row r="1463" spans="5:5" x14ac:dyDescent="0.2">
      <c r="E1463"/>
    </row>
    <row r="1464" spans="5:5" x14ac:dyDescent="0.2">
      <c r="E1464"/>
    </row>
    <row r="1465" spans="5:5" x14ac:dyDescent="0.2">
      <c r="E1465"/>
    </row>
    <row r="1466" spans="5:5" x14ac:dyDescent="0.2">
      <c r="E1466"/>
    </row>
    <row r="1467" spans="5:5" x14ac:dyDescent="0.2">
      <c r="E1467"/>
    </row>
    <row r="1468" spans="5:5" x14ac:dyDescent="0.2">
      <c r="E1468"/>
    </row>
    <row r="1469" spans="5:5" x14ac:dyDescent="0.2">
      <c r="E1469"/>
    </row>
    <row r="1470" spans="5:5" x14ac:dyDescent="0.2">
      <c r="E1470"/>
    </row>
    <row r="1471" spans="5:5" x14ac:dyDescent="0.2">
      <c r="E1471"/>
    </row>
    <row r="1472" spans="5:5" x14ac:dyDescent="0.2">
      <c r="E1472"/>
    </row>
    <row r="1473" spans="5:5" x14ac:dyDescent="0.2">
      <c r="E1473"/>
    </row>
    <row r="1474" spans="5:5" x14ac:dyDescent="0.2">
      <c r="E1474"/>
    </row>
    <row r="1475" spans="5:5" x14ac:dyDescent="0.2">
      <c r="E1475"/>
    </row>
    <row r="1476" spans="5:5" x14ac:dyDescent="0.2">
      <c r="E1476"/>
    </row>
    <row r="1477" spans="5:5" x14ac:dyDescent="0.2">
      <c r="E1477"/>
    </row>
    <row r="1478" spans="5:5" x14ac:dyDescent="0.2">
      <c r="E1478"/>
    </row>
    <row r="1479" spans="5:5" x14ac:dyDescent="0.2">
      <c r="E1479"/>
    </row>
    <row r="1480" spans="5:5" x14ac:dyDescent="0.2">
      <c r="E1480"/>
    </row>
    <row r="1481" spans="5:5" x14ac:dyDescent="0.2">
      <c r="E1481"/>
    </row>
    <row r="1482" spans="5:5" x14ac:dyDescent="0.2">
      <c r="E1482"/>
    </row>
    <row r="1483" spans="5:5" x14ac:dyDescent="0.2">
      <c r="E1483"/>
    </row>
    <row r="1484" spans="5:5" x14ac:dyDescent="0.2">
      <c r="E1484"/>
    </row>
    <row r="1485" spans="5:5" x14ac:dyDescent="0.2">
      <c r="E1485"/>
    </row>
    <row r="1486" spans="5:5" x14ac:dyDescent="0.2">
      <c r="E1486"/>
    </row>
    <row r="1487" spans="5:5" x14ac:dyDescent="0.2">
      <c r="E1487"/>
    </row>
    <row r="1488" spans="5:5" x14ac:dyDescent="0.2">
      <c r="E1488"/>
    </row>
    <row r="1489" spans="5:5" x14ac:dyDescent="0.2">
      <c r="E1489"/>
    </row>
    <row r="1490" spans="5:5" x14ac:dyDescent="0.2">
      <c r="E1490"/>
    </row>
    <row r="1491" spans="5:5" x14ac:dyDescent="0.2">
      <c r="E1491"/>
    </row>
    <row r="1492" spans="5:5" x14ac:dyDescent="0.2">
      <c r="E1492"/>
    </row>
    <row r="1493" spans="5:5" x14ac:dyDescent="0.2">
      <c r="E1493"/>
    </row>
    <row r="1494" spans="5:5" x14ac:dyDescent="0.2">
      <c r="E1494"/>
    </row>
    <row r="1495" spans="5:5" x14ac:dyDescent="0.2">
      <c r="E1495"/>
    </row>
    <row r="1496" spans="5:5" x14ac:dyDescent="0.2">
      <c r="E1496"/>
    </row>
    <row r="1497" spans="5:5" x14ac:dyDescent="0.2">
      <c r="E1497"/>
    </row>
    <row r="1498" spans="5:5" x14ac:dyDescent="0.2">
      <c r="E1498"/>
    </row>
    <row r="1499" spans="5:5" x14ac:dyDescent="0.2">
      <c r="E1499"/>
    </row>
    <row r="1500" spans="5:5" x14ac:dyDescent="0.2">
      <c r="E1500"/>
    </row>
    <row r="1501" spans="5:5" x14ac:dyDescent="0.2">
      <c r="E1501"/>
    </row>
    <row r="1502" spans="5:5" x14ac:dyDescent="0.2">
      <c r="E1502"/>
    </row>
    <row r="1503" spans="5:5" x14ac:dyDescent="0.2">
      <c r="E1503"/>
    </row>
    <row r="1504" spans="5:5" x14ac:dyDescent="0.2">
      <c r="E1504"/>
    </row>
    <row r="1505" spans="5:5" x14ac:dyDescent="0.2">
      <c r="E1505"/>
    </row>
    <row r="1506" spans="5:5" x14ac:dyDescent="0.2">
      <c r="E1506"/>
    </row>
    <row r="1507" spans="5:5" x14ac:dyDescent="0.2">
      <c r="E1507"/>
    </row>
    <row r="1508" spans="5:5" x14ac:dyDescent="0.2">
      <c r="E1508"/>
    </row>
    <row r="1509" spans="5:5" x14ac:dyDescent="0.2">
      <c r="E1509"/>
    </row>
    <row r="1510" spans="5:5" x14ac:dyDescent="0.2">
      <c r="E1510"/>
    </row>
    <row r="1511" spans="5:5" x14ac:dyDescent="0.2">
      <c r="E1511"/>
    </row>
    <row r="1512" spans="5:5" x14ac:dyDescent="0.2">
      <c r="E1512"/>
    </row>
    <row r="1513" spans="5:5" x14ac:dyDescent="0.2">
      <c r="E1513"/>
    </row>
    <row r="1514" spans="5:5" x14ac:dyDescent="0.2">
      <c r="E1514"/>
    </row>
    <row r="1515" spans="5:5" x14ac:dyDescent="0.2">
      <c r="E1515"/>
    </row>
    <row r="1516" spans="5:5" x14ac:dyDescent="0.2">
      <c r="E1516"/>
    </row>
    <row r="1517" spans="5:5" x14ac:dyDescent="0.2">
      <c r="E1517"/>
    </row>
    <row r="1518" spans="5:5" x14ac:dyDescent="0.2">
      <c r="E1518"/>
    </row>
    <row r="1519" spans="5:5" x14ac:dyDescent="0.2">
      <c r="E1519"/>
    </row>
    <row r="1520" spans="5:5" x14ac:dyDescent="0.2">
      <c r="E1520"/>
    </row>
    <row r="1521" spans="5:5" x14ac:dyDescent="0.2">
      <c r="E1521"/>
    </row>
    <row r="1522" spans="5:5" x14ac:dyDescent="0.2">
      <c r="E1522"/>
    </row>
    <row r="1523" spans="5:5" x14ac:dyDescent="0.2">
      <c r="E1523"/>
    </row>
    <row r="1524" spans="5:5" x14ac:dyDescent="0.2">
      <c r="E1524"/>
    </row>
    <row r="1525" spans="5:5" x14ac:dyDescent="0.2">
      <c r="E1525"/>
    </row>
    <row r="1526" spans="5:5" x14ac:dyDescent="0.2">
      <c r="E1526"/>
    </row>
    <row r="1527" spans="5:5" x14ac:dyDescent="0.2">
      <c r="E1527"/>
    </row>
    <row r="1528" spans="5:5" x14ac:dyDescent="0.2">
      <c r="E1528"/>
    </row>
    <row r="1529" spans="5:5" x14ac:dyDescent="0.2">
      <c r="E1529"/>
    </row>
    <row r="1530" spans="5:5" x14ac:dyDescent="0.2">
      <c r="E1530"/>
    </row>
    <row r="1531" spans="5:5" x14ac:dyDescent="0.2">
      <c r="E1531"/>
    </row>
    <row r="1532" spans="5:5" x14ac:dyDescent="0.2">
      <c r="E1532"/>
    </row>
    <row r="1533" spans="5:5" x14ac:dyDescent="0.2">
      <c r="E1533"/>
    </row>
    <row r="1534" spans="5:5" x14ac:dyDescent="0.2">
      <c r="E1534"/>
    </row>
    <row r="1535" spans="5:5" x14ac:dyDescent="0.2">
      <c r="E1535"/>
    </row>
    <row r="1536" spans="5:5" x14ac:dyDescent="0.2">
      <c r="E1536"/>
    </row>
    <row r="1537" spans="5:5" x14ac:dyDescent="0.2">
      <c r="E1537"/>
    </row>
    <row r="1538" spans="5:5" x14ac:dyDescent="0.2">
      <c r="E1538"/>
    </row>
    <row r="1539" spans="5:5" x14ac:dyDescent="0.2">
      <c r="E1539"/>
    </row>
    <row r="1540" spans="5:5" x14ac:dyDescent="0.2">
      <c r="E1540"/>
    </row>
    <row r="1541" spans="5:5" x14ac:dyDescent="0.2">
      <c r="E1541"/>
    </row>
    <row r="1542" spans="5:5" x14ac:dyDescent="0.2">
      <c r="E1542"/>
    </row>
    <row r="1543" spans="5:5" x14ac:dyDescent="0.2">
      <c r="E1543"/>
    </row>
    <row r="1544" spans="5:5" x14ac:dyDescent="0.2">
      <c r="E1544"/>
    </row>
    <row r="1545" spans="5:5" x14ac:dyDescent="0.2">
      <c r="E1545"/>
    </row>
    <row r="1546" spans="5:5" x14ac:dyDescent="0.2">
      <c r="E1546"/>
    </row>
    <row r="1547" spans="5:5" x14ac:dyDescent="0.2">
      <c r="E1547"/>
    </row>
    <row r="1548" spans="5:5" x14ac:dyDescent="0.2">
      <c r="E1548"/>
    </row>
    <row r="1549" spans="5:5" x14ac:dyDescent="0.2">
      <c r="E1549"/>
    </row>
    <row r="1550" spans="5:5" x14ac:dyDescent="0.2">
      <c r="E1550"/>
    </row>
    <row r="1551" spans="5:5" x14ac:dyDescent="0.2">
      <c r="E1551"/>
    </row>
    <row r="1552" spans="5:5" x14ac:dyDescent="0.2">
      <c r="E1552"/>
    </row>
    <row r="1553" spans="5:5" x14ac:dyDescent="0.2">
      <c r="E1553"/>
    </row>
    <row r="1554" spans="5:5" x14ac:dyDescent="0.2">
      <c r="E1554"/>
    </row>
    <row r="1555" spans="5:5" x14ac:dyDescent="0.2">
      <c r="E1555"/>
    </row>
    <row r="1556" spans="5:5" x14ac:dyDescent="0.2">
      <c r="E1556"/>
    </row>
    <row r="1557" spans="5:5" x14ac:dyDescent="0.2">
      <c r="E1557"/>
    </row>
    <row r="1558" spans="5:5" x14ac:dyDescent="0.2">
      <c r="E1558"/>
    </row>
    <row r="1559" spans="5:5" x14ac:dyDescent="0.2">
      <c r="E1559"/>
    </row>
    <row r="1560" spans="5:5" x14ac:dyDescent="0.2">
      <c r="E1560"/>
    </row>
    <row r="1561" spans="5:5" x14ac:dyDescent="0.2">
      <c r="E1561"/>
    </row>
    <row r="1562" spans="5:5" x14ac:dyDescent="0.2">
      <c r="E1562"/>
    </row>
    <row r="1563" spans="5:5" x14ac:dyDescent="0.2">
      <c r="E1563"/>
    </row>
    <row r="1564" spans="5:5" x14ac:dyDescent="0.2">
      <c r="E1564"/>
    </row>
    <row r="1565" spans="5:5" x14ac:dyDescent="0.2">
      <c r="E1565"/>
    </row>
    <row r="1566" spans="5:5" x14ac:dyDescent="0.2">
      <c r="E1566"/>
    </row>
    <row r="1567" spans="5:5" x14ac:dyDescent="0.2">
      <c r="E1567"/>
    </row>
    <row r="1568" spans="5:5" x14ac:dyDescent="0.2">
      <c r="E1568"/>
    </row>
    <row r="1569" spans="5:5" x14ac:dyDescent="0.2">
      <c r="E1569"/>
    </row>
    <row r="1570" spans="5:5" x14ac:dyDescent="0.2">
      <c r="E1570"/>
    </row>
    <row r="1571" spans="5:5" x14ac:dyDescent="0.2">
      <c r="E1571"/>
    </row>
    <row r="1572" spans="5:5" x14ac:dyDescent="0.2">
      <c r="E1572"/>
    </row>
    <row r="1573" spans="5:5" x14ac:dyDescent="0.2">
      <c r="E1573"/>
    </row>
    <row r="1574" spans="5:5" x14ac:dyDescent="0.2">
      <c r="E1574"/>
    </row>
    <row r="1575" spans="5:5" x14ac:dyDescent="0.2">
      <c r="E1575"/>
    </row>
    <row r="1576" spans="5:5" x14ac:dyDescent="0.2">
      <c r="E1576"/>
    </row>
    <row r="1577" spans="5:5" x14ac:dyDescent="0.2">
      <c r="E1577"/>
    </row>
    <row r="1578" spans="5:5" x14ac:dyDescent="0.2">
      <c r="E1578"/>
    </row>
    <row r="1579" spans="5:5" x14ac:dyDescent="0.2">
      <c r="E1579"/>
    </row>
    <row r="1580" spans="5:5" x14ac:dyDescent="0.2">
      <c r="E1580"/>
    </row>
    <row r="1581" spans="5:5" x14ac:dyDescent="0.2">
      <c r="E1581"/>
    </row>
    <row r="1582" spans="5:5" x14ac:dyDescent="0.2">
      <c r="E1582"/>
    </row>
    <row r="1583" spans="5:5" x14ac:dyDescent="0.2">
      <c r="E1583"/>
    </row>
    <row r="1584" spans="5:5" x14ac:dyDescent="0.2">
      <c r="E1584"/>
    </row>
    <row r="1585" spans="5:5" x14ac:dyDescent="0.2">
      <c r="E1585"/>
    </row>
    <row r="1586" spans="5:5" x14ac:dyDescent="0.2">
      <c r="E1586"/>
    </row>
    <row r="1587" spans="5:5" x14ac:dyDescent="0.2">
      <c r="E1587"/>
    </row>
    <row r="1588" spans="5:5" x14ac:dyDescent="0.2">
      <c r="E1588"/>
    </row>
    <row r="1589" spans="5:5" x14ac:dyDescent="0.2">
      <c r="E1589"/>
    </row>
    <row r="1590" spans="5:5" x14ac:dyDescent="0.2">
      <c r="E1590"/>
    </row>
    <row r="1591" spans="5:5" x14ac:dyDescent="0.2">
      <c r="E1591"/>
    </row>
    <row r="1592" spans="5:5" x14ac:dyDescent="0.2">
      <c r="E1592"/>
    </row>
    <row r="1593" spans="5:5" x14ac:dyDescent="0.2">
      <c r="E1593"/>
    </row>
    <row r="1594" spans="5:5" x14ac:dyDescent="0.2">
      <c r="E1594"/>
    </row>
    <row r="1595" spans="5:5" x14ac:dyDescent="0.2">
      <c r="E1595"/>
    </row>
    <row r="1596" spans="5:5" x14ac:dyDescent="0.2">
      <c r="E1596"/>
    </row>
    <row r="1597" spans="5:5" x14ac:dyDescent="0.2">
      <c r="E1597"/>
    </row>
    <row r="1598" spans="5:5" x14ac:dyDescent="0.2">
      <c r="E1598"/>
    </row>
    <row r="1599" spans="5:5" x14ac:dyDescent="0.2">
      <c r="E1599"/>
    </row>
    <row r="1600" spans="5:5" x14ac:dyDescent="0.2">
      <c r="E1600"/>
    </row>
    <row r="1601" spans="5:5" x14ac:dyDescent="0.2">
      <c r="E1601"/>
    </row>
    <row r="1602" spans="5:5" x14ac:dyDescent="0.2">
      <c r="E1602"/>
    </row>
    <row r="1603" spans="5:5" x14ac:dyDescent="0.2">
      <c r="E1603"/>
    </row>
    <row r="1604" spans="5:5" x14ac:dyDescent="0.2">
      <c r="E1604"/>
    </row>
    <row r="1605" spans="5:5" x14ac:dyDescent="0.2">
      <c r="E1605"/>
    </row>
    <row r="1606" spans="5:5" x14ac:dyDescent="0.2">
      <c r="E1606"/>
    </row>
    <row r="1607" spans="5:5" x14ac:dyDescent="0.2">
      <c r="E1607"/>
    </row>
    <row r="1608" spans="5:5" x14ac:dyDescent="0.2">
      <c r="E1608"/>
    </row>
    <row r="1609" spans="5:5" x14ac:dyDescent="0.2">
      <c r="E1609"/>
    </row>
    <row r="1610" spans="5:5" x14ac:dyDescent="0.2">
      <c r="E1610"/>
    </row>
    <row r="1611" spans="5:5" x14ac:dyDescent="0.2">
      <c r="E1611"/>
    </row>
    <row r="1612" spans="5:5" x14ac:dyDescent="0.2">
      <c r="E1612"/>
    </row>
    <row r="1613" spans="5:5" x14ac:dyDescent="0.2">
      <c r="E1613"/>
    </row>
    <row r="1614" spans="5:5" x14ac:dyDescent="0.2">
      <c r="E1614"/>
    </row>
    <row r="1615" spans="5:5" x14ac:dyDescent="0.2">
      <c r="E1615"/>
    </row>
    <row r="1616" spans="5:5" x14ac:dyDescent="0.2">
      <c r="E1616"/>
    </row>
    <row r="1617" spans="5:5" x14ac:dyDescent="0.2">
      <c r="E1617"/>
    </row>
    <row r="1618" spans="5:5" x14ac:dyDescent="0.2">
      <c r="E1618"/>
    </row>
    <row r="1619" spans="5:5" x14ac:dyDescent="0.2">
      <c r="E1619"/>
    </row>
    <row r="1620" spans="5:5" x14ac:dyDescent="0.2">
      <c r="E1620"/>
    </row>
    <row r="1621" spans="5:5" x14ac:dyDescent="0.2">
      <c r="E1621"/>
    </row>
    <row r="1622" spans="5:5" x14ac:dyDescent="0.2">
      <c r="E1622"/>
    </row>
    <row r="1623" spans="5:5" x14ac:dyDescent="0.2">
      <c r="E1623"/>
    </row>
    <row r="1624" spans="5:5" x14ac:dyDescent="0.2">
      <c r="E1624"/>
    </row>
    <row r="1625" spans="5:5" x14ac:dyDescent="0.2">
      <c r="E1625"/>
    </row>
    <row r="1626" spans="5:5" x14ac:dyDescent="0.2">
      <c r="E1626"/>
    </row>
    <row r="1627" spans="5:5" x14ac:dyDescent="0.2">
      <c r="E1627"/>
    </row>
    <row r="1628" spans="5:5" x14ac:dyDescent="0.2">
      <c r="E1628"/>
    </row>
    <row r="1629" spans="5:5" x14ac:dyDescent="0.2">
      <c r="E1629"/>
    </row>
    <row r="1630" spans="5:5" x14ac:dyDescent="0.2">
      <c r="E1630"/>
    </row>
    <row r="1631" spans="5:5" x14ac:dyDescent="0.2">
      <c r="E1631"/>
    </row>
    <row r="1632" spans="5:5" x14ac:dyDescent="0.2">
      <c r="E1632"/>
    </row>
    <row r="1633" spans="5:5" x14ac:dyDescent="0.2">
      <c r="E1633"/>
    </row>
    <row r="1634" spans="5:5" x14ac:dyDescent="0.2">
      <c r="E1634"/>
    </row>
    <row r="1635" spans="5:5" x14ac:dyDescent="0.2">
      <c r="E1635"/>
    </row>
    <row r="1636" spans="5:5" x14ac:dyDescent="0.2">
      <c r="E1636"/>
    </row>
    <row r="1637" spans="5:5" x14ac:dyDescent="0.2">
      <c r="E1637"/>
    </row>
    <row r="1638" spans="5:5" x14ac:dyDescent="0.2">
      <c r="E1638"/>
    </row>
    <row r="1639" spans="5:5" x14ac:dyDescent="0.2">
      <c r="E1639"/>
    </row>
    <row r="1640" spans="5:5" x14ac:dyDescent="0.2">
      <c r="E1640"/>
    </row>
    <row r="1641" spans="5:5" x14ac:dyDescent="0.2">
      <c r="E1641"/>
    </row>
    <row r="1642" spans="5:5" x14ac:dyDescent="0.2">
      <c r="E1642"/>
    </row>
    <row r="1643" spans="5:5" x14ac:dyDescent="0.2">
      <c r="E1643"/>
    </row>
    <row r="1644" spans="5:5" x14ac:dyDescent="0.2">
      <c r="E1644"/>
    </row>
    <row r="1645" spans="5:5" x14ac:dyDescent="0.2">
      <c r="E1645"/>
    </row>
    <row r="1646" spans="5:5" x14ac:dyDescent="0.2">
      <c r="E1646"/>
    </row>
    <row r="1647" spans="5:5" x14ac:dyDescent="0.2">
      <c r="E1647"/>
    </row>
    <row r="1648" spans="5:5" x14ac:dyDescent="0.2">
      <c r="E1648"/>
    </row>
    <row r="1649" spans="5:5" x14ac:dyDescent="0.2">
      <c r="E1649"/>
    </row>
    <row r="1650" spans="5:5" x14ac:dyDescent="0.2">
      <c r="E1650"/>
    </row>
    <row r="1651" spans="5:5" x14ac:dyDescent="0.2">
      <c r="E1651"/>
    </row>
    <row r="1652" spans="5:5" x14ac:dyDescent="0.2">
      <c r="E1652"/>
    </row>
    <row r="1653" spans="5:5" x14ac:dyDescent="0.2">
      <c r="E1653"/>
    </row>
    <row r="1654" spans="5:5" x14ac:dyDescent="0.2">
      <c r="E1654"/>
    </row>
    <row r="1655" spans="5:5" x14ac:dyDescent="0.2">
      <c r="E1655"/>
    </row>
    <row r="1656" spans="5:5" x14ac:dyDescent="0.2">
      <c r="E1656"/>
    </row>
    <row r="1657" spans="5:5" x14ac:dyDescent="0.2">
      <c r="E1657"/>
    </row>
    <row r="1658" spans="5:5" x14ac:dyDescent="0.2">
      <c r="E1658"/>
    </row>
    <row r="1659" spans="5:5" x14ac:dyDescent="0.2">
      <c r="E1659"/>
    </row>
    <row r="1660" spans="5:5" x14ac:dyDescent="0.2">
      <c r="E1660"/>
    </row>
    <row r="1661" spans="5:5" x14ac:dyDescent="0.2">
      <c r="E1661"/>
    </row>
    <row r="1662" spans="5:5" x14ac:dyDescent="0.2">
      <c r="E1662"/>
    </row>
    <row r="1663" spans="5:5" x14ac:dyDescent="0.2">
      <c r="E1663"/>
    </row>
    <row r="1664" spans="5:5" x14ac:dyDescent="0.2">
      <c r="E1664"/>
    </row>
    <row r="1665" spans="5:5" x14ac:dyDescent="0.2">
      <c r="E1665"/>
    </row>
    <row r="1666" spans="5:5" x14ac:dyDescent="0.2">
      <c r="E1666"/>
    </row>
    <row r="1667" spans="5:5" x14ac:dyDescent="0.2">
      <c r="E1667"/>
    </row>
    <row r="1668" spans="5:5" x14ac:dyDescent="0.2">
      <c r="E1668"/>
    </row>
    <row r="1669" spans="5:5" x14ac:dyDescent="0.2">
      <c r="E1669"/>
    </row>
    <row r="1670" spans="5:5" x14ac:dyDescent="0.2">
      <c r="E1670"/>
    </row>
    <row r="1671" spans="5:5" x14ac:dyDescent="0.2">
      <c r="E1671"/>
    </row>
    <row r="1672" spans="5:5" x14ac:dyDescent="0.2">
      <c r="E1672"/>
    </row>
    <row r="1673" spans="5:5" x14ac:dyDescent="0.2">
      <c r="E1673"/>
    </row>
    <row r="1674" spans="5:5" x14ac:dyDescent="0.2">
      <c r="E1674"/>
    </row>
    <row r="1675" spans="5:5" x14ac:dyDescent="0.2">
      <c r="E1675"/>
    </row>
    <row r="1676" spans="5:5" x14ac:dyDescent="0.2">
      <c r="E1676"/>
    </row>
    <row r="1677" spans="5:5" x14ac:dyDescent="0.2">
      <c r="E1677"/>
    </row>
    <row r="1678" spans="5:5" x14ac:dyDescent="0.2">
      <c r="E1678"/>
    </row>
    <row r="1679" spans="5:5" x14ac:dyDescent="0.2">
      <c r="E1679"/>
    </row>
    <row r="1680" spans="5:5" x14ac:dyDescent="0.2">
      <c r="E1680"/>
    </row>
    <row r="1681" spans="5:5" x14ac:dyDescent="0.2">
      <c r="E1681"/>
    </row>
    <row r="1682" spans="5:5" x14ac:dyDescent="0.2">
      <c r="E1682"/>
    </row>
    <row r="1683" spans="5:5" x14ac:dyDescent="0.2">
      <c r="E1683"/>
    </row>
    <row r="1684" spans="5:5" x14ac:dyDescent="0.2">
      <c r="E1684"/>
    </row>
    <row r="1685" spans="5:5" x14ac:dyDescent="0.2">
      <c r="E1685"/>
    </row>
    <row r="1686" spans="5:5" x14ac:dyDescent="0.2">
      <c r="E1686"/>
    </row>
    <row r="1687" spans="5:5" x14ac:dyDescent="0.2">
      <c r="E1687"/>
    </row>
    <row r="1688" spans="5:5" x14ac:dyDescent="0.2">
      <c r="E1688"/>
    </row>
    <row r="1689" spans="5:5" x14ac:dyDescent="0.2">
      <c r="E1689"/>
    </row>
    <row r="1690" spans="5:5" x14ac:dyDescent="0.2">
      <c r="E1690"/>
    </row>
    <row r="1691" spans="5:5" x14ac:dyDescent="0.2">
      <c r="E1691"/>
    </row>
    <row r="1692" spans="5:5" x14ac:dyDescent="0.2">
      <c r="E1692"/>
    </row>
    <row r="1693" spans="5:5" x14ac:dyDescent="0.2">
      <c r="E1693"/>
    </row>
    <row r="1694" spans="5:5" x14ac:dyDescent="0.2">
      <c r="E1694"/>
    </row>
    <row r="1695" spans="5:5" x14ac:dyDescent="0.2">
      <c r="E1695"/>
    </row>
    <row r="1696" spans="5:5" x14ac:dyDescent="0.2">
      <c r="E1696"/>
    </row>
    <row r="1697" spans="5:5" x14ac:dyDescent="0.2">
      <c r="E1697"/>
    </row>
    <row r="1698" spans="5:5" x14ac:dyDescent="0.2">
      <c r="E1698"/>
    </row>
    <row r="1699" spans="5:5" x14ac:dyDescent="0.2">
      <c r="E1699"/>
    </row>
    <row r="1700" spans="5:5" x14ac:dyDescent="0.2">
      <c r="E1700"/>
    </row>
    <row r="1701" spans="5:5" x14ac:dyDescent="0.2">
      <c r="E1701"/>
    </row>
    <row r="1702" spans="5:5" x14ac:dyDescent="0.2">
      <c r="E1702"/>
    </row>
    <row r="1703" spans="5:5" x14ac:dyDescent="0.2">
      <c r="E1703"/>
    </row>
    <row r="1704" spans="5:5" x14ac:dyDescent="0.2">
      <c r="E1704"/>
    </row>
    <row r="1705" spans="5:5" x14ac:dyDescent="0.2">
      <c r="E1705"/>
    </row>
    <row r="1706" spans="5:5" x14ac:dyDescent="0.2">
      <c r="E1706"/>
    </row>
    <row r="1707" spans="5:5" x14ac:dyDescent="0.2">
      <c r="E1707"/>
    </row>
    <row r="1708" spans="5:5" x14ac:dyDescent="0.2">
      <c r="E1708"/>
    </row>
    <row r="1709" spans="5:5" x14ac:dyDescent="0.2">
      <c r="E1709"/>
    </row>
    <row r="1710" spans="5:5" x14ac:dyDescent="0.2">
      <c r="E1710"/>
    </row>
    <row r="1711" spans="5:5" x14ac:dyDescent="0.2">
      <c r="E1711"/>
    </row>
    <row r="1712" spans="5:5" x14ac:dyDescent="0.2">
      <c r="E1712"/>
    </row>
    <row r="1713" spans="5:5" x14ac:dyDescent="0.2">
      <c r="E1713"/>
    </row>
    <row r="1714" spans="5:5" x14ac:dyDescent="0.2">
      <c r="E1714"/>
    </row>
    <row r="1715" spans="5:5" x14ac:dyDescent="0.2">
      <c r="E1715"/>
    </row>
    <row r="1716" spans="5:5" x14ac:dyDescent="0.2">
      <c r="E1716"/>
    </row>
    <row r="1717" spans="5:5" x14ac:dyDescent="0.2">
      <c r="E1717"/>
    </row>
    <row r="1718" spans="5:5" x14ac:dyDescent="0.2">
      <c r="E1718"/>
    </row>
    <row r="1719" spans="5:5" x14ac:dyDescent="0.2">
      <c r="E1719"/>
    </row>
    <row r="1720" spans="5:5" x14ac:dyDescent="0.2">
      <c r="E1720"/>
    </row>
    <row r="1721" spans="5:5" x14ac:dyDescent="0.2">
      <c r="E1721"/>
    </row>
    <row r="1722" spans="5:5" x14ac:dyDescent="0.2">
      <c r="E1722"/>
    </row>
    <row r="1723" spans="5:5" x14ac:dyDescent="0.2">
      <c r="E1723"/>
    </row>
    <row r="1724" spans="5:5" x14ac:dyDescent="0.2">
      <c r="E1724"/>
    </row>
    <row r="1725" spans="5:5" x14ac:dyDescent="0.2">
      <c r="E1725"/>
    </row>
    <row r="1726" spans="5:5" x14ac:dyDescent="0.2">
      <c r="E1726"/>
    </row>
    <row r="1727" spans="5:5" x14ac:dyDescent="0.2">
      <c r="E1727"/>
    </row>
    <row r="1728" spans="5:5" x14ac:dyDescent="0.2">
      <c r="E1728"/>
    </row>
    <row r="1729" spans="5:5" x14ac:dyDescent="0.2">
      <c r="E1729"/>
    </row>
    <row r="1730" spans="5:5" x14ac:dyDescent="0.2">
      <c r="E1730"/>
    </row>
    <row r="1731" spans="5:5" x14ac:dyDescent="0.2">
      <c r="E1731"/>
    </row>
    <row r="1732" spans="5:5" x14ac:dyDescent="0.2">
      <c r="E1732"/>
    </row>
    <row r="1733" spans="5:5" x14ac:dyDescent="0.2">
      <c r="E1733"/>
    </row>
    <row r="1734" spans="5:5" x14ac:dyDescent="0.2">
      <c r="E1734"/>
    </row>
    <row r="1735" spans="5:5" x14ac:dyDescent="0.2">
      <c r="E1735"/>
    </row>
    <row r="1736" spans="5:5" x14ac:dyDescent="0.2">
      <c r="E1736"/>
    </row>
    <row r="1737" spans="5:5" x14ac:dyDescent="0.2">
      <c r="E1737"/>
    </row>
    <row r="1738" spans="5:5" x14ac:dyDescent="0.2">
      <c r="E1738"/>
    </row>
    <row r="1739" spans="5:5" x14ac:dyDescent="0.2">
      <c r="E1739"/>
    </row>
    <row r="1740" spans="5:5" x14ac:dyDescent="0.2">
      <c r="E1740"/>
    </row>
    <row r="1741" spans="5:5" x14ac:dyDescent="0.2">
      <c r="E1741"/>
    </row>
    <row r="1742" spans="5:5" x14ac:dyDescent="0.2">
      <c r="E1742"/>
    </row>
    <row r="1743" spans="5:5" x14ac:dyDescent="0.2">
      <c r="E1743"/>
    </row>
    <row r="1744" spans="5:5" x14ac:dyDescent="0.2">
      <c r="E1744"/>
    </row>
    <row r="1745" spans="5:5" x14ac:dyDescent="0.2">
      <c r="E1745"/>
    </row>
    <row r="1746" spans="5:5" x14ac:dyDescent="0.2">
      <c r="E1746"/>
    </row>
    <row r="1747" spans="5:5" x14ac:dyDescent="0.2">
      <c r="E1747"/>
    </row>
    <row r="1748" spans="5:5" x14ac:dyDescent="0.2">
      <c r="E1748"/>
    </row>
    <row r="1749" spans="5:5" x14ac:dyDescent="0.2">
      <c r="E1749"/>
    </row>
    <row r="1750" spans="5:5" x14ac:dyDescent="0.2">
      <c r="E1750"/>
    </row>
    <row r="1751" spans="5:5" x14ac:dyDescent="0.2">
      <c r="E1751"/>
    </row>
    <row r="1752" spans="5:5" x14ac:dyDescent="0.2">
      <c r="E1752"/>
    </row>
    <row r="1753" spans="5:5" x14ac:dyDescent="0.2">
      <c r="E1753"/>
    </row>
    <row r="1754" spans="5:5" x14ac:dyDescent="0.2">
      <c r="E1754"/>
    </row>
    <row r="1755" spans="5:5" x14ac:dyDescent="0.2">
      <c r="E1755"/>
    </row>
    <row r="1756" spans="5:5" x14ac:dyDescent="0.2">
      <c r="E1756"/>
    </row>
    <row r="1757" spans="5:5" x14ac:dyDescent="0.2">
      <c r="E1757"/>
    </row>
    <row r="1758" spans="5:5" x14ac:dyDescent="0.2">
      <c r="E1758"/>
    </row>
    <row r="1759" spans="5:5" x14ac:dyDescent="0.2">
      <c r="E1759"/>
    </row>
    <row r="1760" spans="5:5" x14ac:dyDescent="0.2">
      <c r="E1760"/>
    </row>
    <row r="1761" spans="5:5" x14ac:dyDescent="0.2">
      <c r="E1761"/>
    </row>
    <row r="1762" spans="5:5" x14ac:dyDescent="0.2">
      <c r="E1762"/>
    </row>
    <row r="1763" spans="5:5" x14ac:dyDescent="0.2">
      <c r="E1763"/>
    </row>
    <row r="1764" spans="5:5" x14ac:dyDescent="0.2">
      <c r="E1764"/>
    </row>
    <row r="1765" spans="5:5" x14ac:dyDescent="0.2">
      <c r="E1765"/>
    </row>
    <row r="1766" spans="5:5" x14ac:dyDescent="0.2">
      <c r="E1766"/>
    </row>
    <row r="1767" spans="5:5" x14ac:dyDescent="0.2">
      <c r="E1767"/>
    </row>
    <row r="1768" spans="5:5" x14ac:dyDescent="0.2">
      <c r="E1768"/>
    </row>
    <row r="1769" spans="5:5" x14ac:dyDescent="0.2">
      <c r="E1769"/>
    </row>
    <row r="1770" spans="5:5" x14ac:dyDescent="0.2">
      <c r="E1770"/>
    </row>
    <row r="1771" spans="5:5" x14ac:dyDescent="0.2">
      <c r="E1771"/>
    </row>
    <row r="1772" spans="5:5" x14ac:dyDescent="0.2">
      <c r="E1772"/>
    </row>
    <row r="1773" spans="5:5" x14ac:dyDescent="0.2">
      <c r="E1773"/>
    </row>
    <row r="1774" spans="5:5" x14ac:dyDescent="0.2">
      <c r="E1774"/>
    </row>
    <row r="1775" spans="5:5" x14ac:dyDescent="0.2">
      <c r="E1775"/>
    </row>
    <row r="1776" spans="5:5" x14ac:dyDescent="0.2">
      <c r="E1776"/>
    </row>
    <row r="1777" spans="5:5" x14ac:dyDescent="0.2">
      <c r="E1777"/>
    </row>
    <row r="1778" spans="5:5" x14ac:dyDescent="0.2">
      <c r="E1778"/>
    </row>
    <row r="1779" spans="5:5" x14ac:dyDescent="0.2">
      <c r="E1779"/>
    </row>
    <row r="1780" spans="5:5" x14ac:dyDescent="0.2">
      <c r="E1780"/>
    </row>
    <row r="1781" spans="5:5" x14ac:dyDescent="0.2">
      <c r="E1781"/>
    </row>
    <row r="1782" spans="5:5" x14ac:dyDescent="0.2">
      <c r="E1782"/>
    </row>
    <row r="1783" spans="5:5" x14ac:dyDescent="0.2">
      <c r="E1783"/>
    </row>
    <row r="1784" spans="5:5" x14ac:dyDescent="0.2">
      <c r="E1784"/>
    </row>
    <row r="1785" spans="5:5" x14ac:dyDescent="0.2">
      <c r="E1785"/>
    </row>
    <row r="1786" spans="5:5" x14ac:dyDescent="0.2">
      <c r="E1786"/>
    </row>
    <row r="1787" spans="5:5" x14ac:dyDescent="0.2">
      <c r="E1787"/>
    </row>
    <row r="1788" spans="5:5" x14ac:dyDescent="0.2">
      <c r="E1788"/>
    </row>
    <row r="1789" spans="5:5" x14ac:dyDescent="0.2">
      <c r="E1789"/>
    </row>
    <row r="1790" spans="5:5" x14ac:dyDescent="0.2">
      <c r="E1790"/>
    </row>
    <row r="1791" spans="5:5" x14ac:dyDescent="0.2">
      <c r="E1791"/>
    </row>
    <row r="1792" spans="5:5" x14ac:dyDescent="0.2">
      <c r="E1792"/>
    </row>
    <row r="1793" spans="5:5" x14ac:dyDescent="0.2">
      <c r="E1793"/>
    </row>
    <row r="1794" spans="5:5" x14ac:dyDescent="0.2">
      <c r="E1794"/>
    </row>
    <row r="1795" spans="5:5" x14ac:dyDescent="0.2">
      <c r="E1795"/>
    </row>
    <row r="1796" spans="5:5" x14ac:dyDescent="0.2">
      <c r="E1796"/>
    </row>
    <row r="1797" spans="5:5" x14ac:dyDescent="0.2">
      <c r="E1797"/>
    </row>
    <row r="1798" spans="5:5" x14ac:dyDescent="0.2">
      <c r="E1798"/>
    </row>
    <row r="1799" spans="5:5" x14ac:dyDescent="0.2">
      <c r="E1799"/>
    </row>
    <row r="1800" spans="5:5" x14ac:dyDescent="0.2">
      <c r="E1800"/>
    </row>
    <row r="1801" spans="5:5" x14ac:dyDescent="0.2">
      <c r="E1801"/>
    </row>
    <row r="1802" spans="5:5" x14ac:dyDescent="0.2">
      <c r="E1802"/>
    </row>
    <row r="1803" spans="5:5" x14ac:dyDescent="0.2">
      <c r="E1803"/>
    </row>
    <row r="1804" spans="5:5" x14ac:dyDescent="0.2">
      <c r="E1804"/>
    </row>
    <row r="1805" spans="5:5" x14ac:dyDescent="0.2">
      <c r="E1805"/>
    </row>
    <row r="1806" spans="5:5" x14ac:dyDescent="0.2">
      <c r="E1806"/>
    </row>
    <row r="1807" spans="5:5" x14ac:dyDescent="0.2">
      <c r="E1807"/>
    </row>
    <row r="1808" spans="5:5" x14ac:dyDescent="0.2">
      <c r="E1808"/>
    </row>
    <row r="1809" spans="5:5" x14ac:dyDescent="0.2">
      <c r="E1809"/>
    </row>
    <row r="1810" spans="5:5" x14ac:dyDescent="0.2">
      <c r="E1810"/>
    </row>
    <row r="1811" spans="5:5" x14ac:dyDescent="0.2">
      <c r="E1811"/>
    </row>
    <row r="1812" spans="5:5" x14ac:dyDescent="0.2">
      <c r="E1812"/>
    </row>
    <row r="1813" spans="5:5" x14ac:dyDescent="0.2">
      <c r="E1813"/>
    </row>
    <row r="1814" spans="5:5" x14ac:dyDescent="0.2">
      <c r="E1814"/>
    </row>
    <row r="1815" spans="5:5" x14ac:dyDescent="0.2">
      <c r="E1815"/>
    </row>
    <row r="1816" spans="5:5" x14ac:dyDescent="0.2">
      <c r="E1816"/>
    </row>
    <row r="1817" spans="5:5" x14ac:dyDescent="0.2">
      <c r="E1817"/>
    </row>
    <row r="1818" spans="5:5" x14ac:dyDescent="0.2">
      <c r="E1818"/>
    </row>
    <row r="1819" spans="5:5" x14ac:dyDescent="0.2">
      <c r="E1819"/>
    </row>
    <row r="1820" spans="5:5" x14ac:dyDescent="0.2">
      <c r="E1820"/>
    </row>
    <row r="1821" spans="5:5" x14ac:dyDescent="0.2">
      <c r="E1821"/>
    </row>
    <row r="1822" spans="5:5" x14ac:dyDescent="0.2">
      <c r="E1822"/>
    </row>
    <row r="1823" spans="5:5" x14ac:dyDescent="0.2">
      <c r="E1823"/>
    </row>
    <row r="1824" spans="5:5" x14ac:dyDescent="0.2">
      <c r="E1824"/>
    </row>
    <row r="1825" spans="5:5" x14ac:dyDescent="0.2">
      <c r="E1825"/>
    </row>
    <row r="1826" spans="5:5" x14ac:dyDescent="0.2">
      <c r="E1826"/>
    </row>
    <row r="1827" spans="5:5" x14ac:dyDescent="0.2">
      <c r="E1827"/>
    </row>
    <row r="1828" spans="5:5" x14ac:dyDescent="0.2">
      <c r="E1828"/>
    </row>
    <row r="1829" spans="5:5" x14ac:dyDescent="0.2">
      <c r="E1829"/>
    </row>
    <row r="1830" spans="5:5" x14ac:dyDescent="0.2">
      <c r="E1830"/>
    </row>
    <row r="1831" spans="5:5" x14ac:dyDescent="0.2">
      <c r="E1831"/>
    </row>
    <row r="1832" spans="5:5" x14ac:dyDescent="0.2">
      <c r="E1832"/>
    </row>
    <row r="1833" spans="5:5" x14ac:dyDescent="0.2">
      <c r="E1833"/>
    </row>
    <row r="1834" spans="5:5" x14ac:dyDescent="0.2">
      <c r="E1834"/>
    </row>
    <row r="1835" spans="5:5" x14ac:dyDescent="0.2">
      <c r="E1835"/>
    </row>
    <row r="1836" spans="5:5" x14ac:dyDescent="0.2">
      <c r="E1836"/>
    </row>
    <row r="1837" spans="5:5" x14ac:dyDescent="0.2">
      <c r="E1837"/>
    </row>
    <row r="1838" spans="5:5" x14ac:dyDescent="0.2">
      <c r="E1838"/>
    </row>
    <row r="1839" spans="5:5" x14ac:dyDescent="0.2">
      <c r="E1839"/>
    </row>
    <row r="1840" spans="5:5" x14ac:dyDescent="0.2">
      <c r="E1840"/>
    </row>
    <row r="1841" spans="5:5" x14ac:dyDescent="0.2">
      <c r="E1841"/>
    </row>
    <row r="1842" spans="5:5" x14ac:dyDescent="0.2">
      <c r="E1842"/>
    </row>
    <row r="1843" spans="5:5" x14ac:dyDescent="0.2">
      <c r="E1843"/>
    </row>
    <row r="1844" spans="5:5" x14ac:dyDescent="0.2">
      <c r="E1844"/>
    </row>
    <row r="1845" spans="5:5" x14ac:dyDescent="0.2">
      <c r="E1845"/>
    </row>
    <row r="1846" spans="5:5" x14ac:dyDescent="0.2">
      <c r="E1846"/>
    </row>
    <row r="1847" spans="5:5" x14ac:dyDescent="0.2">
      <c r="E1847"/>
    </row>
    <row r="1848" spans="5:5" x14ac:dyDescent="0.2">
      <c r="E1848"/>
    </row>
    <row r="1849" spans="5:5" x14ac:dyDescent="0.2">
      <c r="E1849"/>
    </row>
    <row r="1850" spans="5:5" x14ac:dyDescent="0.2">
      <c r="E1850"/>
    </row>
    <row r="1851" spans="5:5" x14ac:dyDescent="0.2">
      <c r="E1851"/>
    </row>
    <row r="1852" spans="5:5" x14ac:dyDescent="0.2">
      <c r="E1852"/>
    </row>
    <row r="1853" spans="5:5" x14ac:dyDescent="0.2">
      <c r="E1853"/>
    </row>
    <row r="1854" spans="5:5" x14ac:dyDescent="0.2">
      <c r="E1854"/>
    </row>
    <row r="1855" spans="5:5" x14ac:dyDescent="0.2">
      <c r="E1855"/>
    </row>
    <row r="1856" spans="5:5" x14ac:dyDescent="0.2">
      <c r="E1856"/>
    </row>
    <row r="1857" spans="5:5" x14ac:dyDescent="0.2">
      <c r="E1857"/>
    </row>
    <row r="1858" spans="5:5" x14ac:dyDescent="0.2">
      <c r="E1858"/>
    </row>
    <row r="1859" spans="5:5" x14ac:dyDescent="0.2">
      <c r="E1859"/>
    </row>
    <row r="1860" spans="5:5" x14ac:dyDescent="0.2">
      <c r="E1860"/>
    </row>
    <row r="1861" spans="5:5" x14ac:dyDescent="0.2">
      <c r="E1861"/>
    </row>
    <row r="1862" spans="5:5" x14ac:dyDescent="0.2">
      <c r="E1862"/>
    </row>
    <row r="1863" spans="5:5" x14ac:dyDescent="0.2">
      <c r="E1863"/>
    </row>
    <row r="1864" spans="5:5" x14ac:dyDescent="0.2">
      <c r="E1864"/>
    </row>
    <row r="1865" spans="5:5" x14ac:dyDescent="0.2">
      <c r="E1865"/>
    </row>
    <row r="1866" spans="5:5" x14ac:dyDescent="0.2">
      <c r="E1866"/>
    </row>
    <row r="1867" spans="5:5" x14ac:dyDescent="0.2">
      <c r="E1867"/>
    </row>
    <row r="1868" spans="5:5" x14ac:dyDescent="0.2">
      <c r="E1868"/>
    </row>
    <row r="1869" spans="5:5" x14ac:dyDescent="0.2">
      <c r="E1869"/>
    </row>
    <row r="1870" spans="5:5" x14ac:dyDescent="0.2">
      <c r="E1870"/>
    </row>
    <row r="1871" spans="5:5" x14ac:dyDescent="0.2">
      <c r="E1871"/>
    </row>
    <row r="1872" spans="5:5" x14ac:dyDescent="0.2">
      <c r="E1872"/>
    </row>
    <row r="1873" spans="5:5" x14ac:dyDescent="0.2">
      <c r="E1873"/>
    </row>
    <row r="1874" spans="5:5" x14ac:dyDescent="0.2">
      <c r="E1874"/>
    </row>
    <row r="1875" spans="5:5" x14ac:dyDescent="0.2">
      <c r="E1875"/>
    </row>
    <row r="1876" spans="5:5" x14ac:dyDescent="0.2">
      <c r="E1876"/>
    </row>
    <row r="1877" spans="5:5" x14ac:dyDescent="0.2">
      <c r="E1877"/>
    </row>
    <row r="1878" spans="5:5" x14ac:dyDescent="0.2">
      <c r="E1878"/>
    </row>
    <row r="1879" spans="5:5" x14ac:dyDescent="0.2">
      <c r="E1879"/>
    </row>
    <row r="1880" spans="5:5" x14ac:dyDescent="0.2">
      <c r="E1880"/>
    </row>
    <row r="1881" spans="5:5" x14ac:dyDescent="0.2">
      <c r="E1881"/>
    </row>
    <row r="1882" spans="5:5" x14ac:dyDescent="0.2">
      <c r="E1882"/>
    </row>
    <row r="1883" spans="5:5" x14ac:dyDescent="0.2">
      <c r="E1883"/>
    </row>
    <row r="1884" spans="5:5" x14ac:dyDescent="0.2">
      <c r="E1884"/>
    </row>
    <row r="1885" spans="5:5" x14ac:dyDescent="0.2">
      <c r="E1885"/>
    </row>
    <row r="1886" spans="5:5" x14ac:dyDescent="0.2">
      <c r="E1886"/>
    </row>
    <row r="1887" spans="5:5" x14ac:dyDescent="0.2">
      <c r="E1887"/>
    </row>
    <row r="1888" spans="5:5" x14ac:dyDescent="0.2">
      <c r="E1888"/>
    </row>
    <row r="1889" spans="5:5" x14ac:dyDescent="0.2">
      <c r="E1889"/>
    </row>
    <row r="1890" spans="5:5" x14ac:dyDescent="0.2">
      <c r="E1890"/>
    </row>
    <row r="1891" spans="5:5" x14ac:dyDescent="0.2">
      <c r="E1891"/>
    </row>
    <row r="1892" spans="5:5" x14ac:dyDescent="0.2">
      <c r="E1892"/>
    </row>
    <row r="1893" spans="5:5" x14ac:dyDescent="0.2">
      <c r="E1893"/>
    </row>
    <row r="1894" spans="5:5" x14ac:dyDescent="0.2">
      <c r="E1894"/>
    </row>
    <row r="1895" spans="5:5" x14ac:dyDescent="0.2">
      <c r="E1895"/>
    </row>
    <row r="1896" spans="5:5" x14ac:dyDescent="0.2">
      <c r="E1896"/>
    </row>
    <row r="1897" spans="5:5" x14ac:dyDescent="0.2">
      <c r="E1897"/>
    </row>
    <row r="1898" spans="5:5" x14ac:dyDescent="0.2">
      <c r="E1898"/>
    </row>
    <row r="1899" spans="5:5" x14ac:dyDescent="0.2">
      <c r="E1899"/>
    </row>
    <row r="1900" spans="5:5" x14ac:dyDescent="0.2">
      <c r="E1900"/>
    </row>
    <row r="1901" spans="5:5" x14ac:dyDescent="0.2">
      <c r="E1901"/>
    </row>
    <row r="1902" spans="5:5" x14ac:dyDescent="0.2">
      <c r="E1902"/>
    </row>
    <row r="1903" spans="5:5" x14ac:dyDescent="0.2">
      <c r="E1903"/>
    </row>
    <row r="1904" spans="5:5" x14ac:dyDescent="0.2">
      <c r="E1904"/>
    </row>
    <row r="1905" spans="5:5" x14ac:dyDescent="0.2">
      <c r="E1905"/>
    </row>
    <row r="1906" spans="5:5" x14ac:dyDescent="0.2">
      <c r="E1906"/>
    </row>
    <row r="1907" spans="5:5" x14ac:dyDescent="0.2">
      <c r="E1907"/>
    </row>
    <row r="1908" spans="5:5" x14ac:dyDescent="0.2">
      <c r="E1908"/>
    </row>
    <row r="1909" spans="5:5" x14ac:dyDescent="0.2">
      <c r="E1909"/>
    </row>
    <row r="1910" spans="5:5" x14ac:dyDescent="0.2">
      <c r="E1910"/>
    </row>
    <row r="1911" spans="5:5" x14ac:dyDescent="0.2">
      <c r="E1911"/>
    </row>
    <row r="1912" spans="5:5" x14ac:dyDescent="0.2">
      <c r="E1912"/>
    </row>
    <row r="1913" spans="5:5" x14ac:dyDescent="0.2">
      <c r="E1913"/>
    </row>
    <row r="1914" spans="5:5" x14ac:dyDescent="0.2">
      <c r="E1914"/>
    </row>
    <row r="1915" spans="5:5" x14ac:dyDescent="0.2">
      <c r="E1915"/>
    </row>
    <row r="1916" spans="5:5" x14ac:dyDescent="0.2">
      <c r="E1916"/>
    </row>
    <row r="1917" spans="5:5" x14ac:dyDescent="0.2">
      <c r="E1917"/>
    </row>
    <row r="1918" spans="5:5" x14ac:dyDescent="0.2">
      <c r="E1918"/>
    </row>
    <row r="1919" spans="5:5" x14ac:dyDescent="0.2">
      <c r="E1919"/>
    </row>
    <row r="1920" spans="5:5" x14ac:dyDescent="0.2">
      <c r="E1920"/>
    </row>
    <row r="1921" spans="5:5" x14ac:dyDescent="0.2">
      <c r="E1921"/>
    </row>
    <row r="1922" spans="5:5" x14ac:dyDescent="0.2">
      <c r="E1922"/>
    </row>
    <row r="1923" spans="5:5" x14ac:dyDescent="0.2">
      <c r="E1923"/>
    </row>
    <row r="1924" spans="5:5" x14ac:dyDescent="0.2">
      <c r="E1924"/>
    </row>
    <row r="1925" spans="5:5" x14ac:dyDescent="0.2">
      <c r="E1925"/>
    </row>
    <row r="1926" spans="5:5" x14ac:dyDescent="0.2">
      <c r="E1926"/>
    </row>
    <row r="1927" spans="5:5" x14ac:dyDescent="0.2">
      <c r="E1927"/>
    </row>
    <row r="1928" spans="5:5" x14ac:dyDescent="0.2">
      <c r="E1928"/>
    </row>
    <row r="1929" spans="5:5" x14ac:dyDescent="0.2">
      <c r="E1929"/>
    </row>
    <row r="1930" spans="5:5" x14ac:dyDescent="0.2">
      <c r="E1930"/>
    </row>
    <row r="1931" spans="5:5" x14ac:dyDescent="0.2">
      <c r="E1931"/>
    </row>
    <row r="1932" spans="5:5" x14ac:dyDescent="0.2">
      <c r="E1932"/>
    </row>
    <row r="1933" spans="5:5" x14ac:dyDescent="0.2">
      <c r="E1933"/>
    </row>
    <row r="1934" spans="5:5" x14ac:dyDescent="0.2">
      <c r="E1934"/>
    </row>
    <row r="1935" spans="5:5" x14ac:dyDescent="0.2">
      <c r="E1935"/>
    </row>
    <row r="1936" spans="5:5" x14ac:dyDescent="0.2">
      <c r="E1936"/>
    </row>
    <row r="1937" spans="5:5" x14ac:dyDescent="0.2">
      <c r="E1937"/>
    </row>
    <row r="1938" spans="5:5" x14ac:dyDescent="0.2">
      <c r="E1938"/>
    </row>
    <row r="1939" spans="5:5" x14ac:dyDescent="0.2">
      <c r="E1939"/>
    </row>
    <row r="1940" spans="5:5" x14ac:dyDescent="0.2">
      <c r="E1940"/>
    </row>
    <row r="1941" spans="5:5" x14ac:dyDescent="0.2">
      <c r="E1941"/>
    </row>
    <row r="1942" spans="5:5" x14ac:dyDescent="0.2">
      <c r="E1942"/>
    </row>
    <row r="1943" spans="5:5" x14ac:dyDescent="0.2">
      <c r="E1943"/>
    </row>
    <row r="1944" spans="5:5" x14ac:dyDescent="0.2">
      <c r="E1944"/>
    </row>
    <row r="1945" spans="5:5" x14ac:dyDescent="0.2">
      <c r="E1945"/>
    </row>
    <row r="1946" spans="5:5" x14ac:dyDescent="0.2">
      <c r="E1946"/>
    </row>
    <row r="1947" spans="5:5" x14ac:dyDescent="0.2">
      <c r="E1947"/>
    </row>
    <row r="1948" spans="5:5" x14ac:dyDescent="0.2">
      <c r="E1948"/>
    </row>
    <row r="1949" spans="5:5" x14ac:dyDescent="0.2">
      <c r="E1949"/>
    </row>
    <row r="1950" spans="5:5" x14ac:dyDescent="0.2">
      <c r="E1950"/>
    </row>
    <row r="1951" spans="5:5" x14ac:dyDescent="0.2">
      <c r="E1951"/>
    </row>
    <row r="1952" spans="5:5" x14ac:dyDescent="0.2">
      <c r="E1952"/>
    </row>
    <row r="1953" spans="5:5" x14ac:dyDescent="0.2">
      <c r="E1953"/>
    </row>
    <row r="1954" spans="5:5" x14ac:dyDescent="0.2">
      <c r="E1954"/>
    </row>
    <row r="1955" spans="5:5" x14ac:dyDescent="0.2">
      <c r="E1955"/>
    </row>
    <row r="1956" spans="5:5" x14ac:dyDescent="0.2">
      <c r="E1956"/>
    </row>
    <row r="1957" spans="5:5" x14ac:dyDescent="0.2">
      <c r="E1957"/>
    </row>
    <row r="1958" spans="5:5" x14ac:dyDescent="0.2">
      <c r="E1958"/>
    </row>
    <row r="1959" spans="5:5" x14ac:dyDescent="0.2">
      <c r="E1959"/>
    </row>
    <row r="1960" spans="5:5" x14ac:dyDescent="0.2">
      <c r="E1960"/>
    </row>
    <row r="1961" spans="5:5" x14ac:dyDescent="0.2">
      <c r="E1961"/>
    </row>
    <row r="1962" spans="5:5" x14ac:dyDescent="0.2">
      <c r="E1962"/>
    </row>
    <row r="1963" spans="5:5" x14ac:dyDescent="0.2">
      <c r="E1963"/>
    </row>
    <row r="1964" spans="5:5" x14ac:dyDescent="0.2">
      <c r="E1964"/>
    </row>
    <row r="1965" spans="5:5" x14ac:dyDescent="0.2">
      <c r="E1965"/>
    </row>
    <row r="1966" spans="5:5" x14ac:dyDescent="0.2">
      <c r="E1966"/>
    </row>
    <row r="1967" spans="5:5" x14ac:dyDescent="0.2">
      <c r="E1967"/>
    </row>
    <row r="1968" spans="5:5" x14ac:dyDescent="0.2">
      <c r="E1968"/>
    </row>
    <row r="1969" spans="5:5" x14ac:dyDescent="0.2">
      <c r="E1969"/>
    </row>
    <row r="1970" spans="5:5" x14ac:dyDescent="0.2">
      <c r="E1970"/>
    </row>
    <row r="1971" spans="5:5" x14ac:dyDescent="0.2">
      <c r="E1971"/>
    </row>
    <row r="1972" spans="5:5" x14ac:dyDescent="0.2">
      <c r="E1972"/>
    </row>
    <row r="1973" spans="5:5" x14ac:dyDescent="0.2">
      <c r="E1973"/>
    </row>
    <row r="1974" spans="5:5" x14ac:dyDescent="0.2">
      <c r="E1974"/>
    </row>
    <row r="1975" spans="5:5" x14ac:dyDescent="0.2">
      <c r="E1975"/>
    </row>
    <row r="1976" spans="5:5" x14ac:dyDescent="0.2">
      <c r="E1976"/>
    </row>
    <row r="1977" spans="5:5" x14ac:dyDescent="0.2">
      <c r="E1977"/>
    </row>
    <row r="1978" spans="5:5" x14ac:dyDescent="0.2">
      <c r="E1978"/>
    </row>
    <row r="1979" spans="5:5" x14ac:dyDescent="0.2">
      <c r="E1979"/>
    </row>
    <row r="1980" spans="5:5" x14ac:dyDescent="0.2">
      <c r="E1980"/>
    </row>
    <row r="1981" spans="5:5" x14ac:dyDescent="0.2">
      <c r="E1981"/>
    </row>
    <row r="1982" spans="5:5" x14ac:dyDescent="0.2">
      <c r="E1982"/>
    </row>
    <row r="1983" spans="5:5" x14ac:dyDescent="0.2">
      <c r="E1983"/>
    </row>
    <row r="1984" spans="5:5" x14ac:dyDescent="0.2">
      <c r="E1984"/>
    </row>
    <row r="1985" spans="5:5" x14ac:dyDescent="0.2">
      <c r="E1985"/>
    </row>
    <row r="1986" spans="5:5" x14ac:dyDescent="0.2">
      <c r="E1986"/>
    </row>
    <row r="1987" spans="5:5" x14ac:dyDescent="0.2">
      <c r="E1987"/>
    </row>
    <row r="1988" spans="5:5" x14ac:dyDescent="0.2">
      <c r="E1988"/>
    </row>
    <row r="1989" spans="5:5" x14ac:dyDescent="0.2">
      <c r="E1989"/>
    </row>
    <row r="1990" spans="5:5" x14ac:dyDescent="0.2">
      <c r="E1990"/>
    </row>
    <row r="1991" spans="5:5" x14ac:dyDescent="0.2">
      <c r="E1991"/>
    </row>
    <row r="1992" spans="5:5" x14ac:dyDescent="0.2">
      <c r="E1992"/>
    </row>
    <row r="1993" spans="5:5" x14ac:dyDescent="0.2">
      <c r="E1993"/>
    </row>
    <row r="1994" spans="5:5" x14ac:dyDescent="0.2">
      <c r="E1994"/>
    </row>
    <row r="1995" spans="5:5" x14ac:dyDescent="0.2">
      <c r="E1995"/>
    </row>
    <row r="1996" spans="5:5" x14ac:dyDescent="0.2">
      <c r="E1996"/>
    </row>
    <row r="1997" spans="5:5" x14ac:dyDescent="0.2">
      <c r="E1997"/>
    </row>
    <row r="1998" spans="5:5" x14ac:dyDescent="0.2">
      <c r="E1998"/>
    </row>
    <row r="1999" spans="5:5" x14ac:dyDescent="0.2">
      <c r="E1999"/>
    </row>
    <row r="2000" spans="5:5" x14ac:dyDescent="0.2">
      <c r="E2000"/>
    </row>
    <row r="2001" spans="5:5" x14ac:dyDescent="0.2">
      <c r="E2001"/>
    </row>
    <row r="2002" spans="5:5" x14ac:dyDescent="0.2">
      <c r="E2002"/>
    </row>
    <row r="2003" spans="5:5" x14ac:dyDescent="0.2">
      <c r="E2003"/>
    </row>
    <row r="2004" spans="5:5" x14ac:dyDescent="0.2">
      <c r="E2004"/>
    </row>
    <row r="2005" spans="5:5" x14ac:dyDescent="0.2">
      <c r="E2005"/>
    </row>
    <row r="2006" spans="5:5" x14ac:dyDescent="0.2">
      <c r="E2006"/>
    </row>
    <row r="2007" spans="5:5" x14ac:dyDescent="0.2">
      <c r="E2007"/>
    </row>
    <row r="2008" spans="5:5" x14ac:dyDescent="0.2">
      <c r="E2008"/>
    </row>
    <row r="2009" spans="5:5" x14ac:dyDescent="0.2">
      <c r="E2009"/>
    </row>
    <row r="2010" spans="5:5" x14ac:dyDescent="0.2">
      <c r="E2010"/>
    </row>
    <row r="2011" spans="5:5" x14ac:dyDescent="0.2">
      <c r="E2011"/>
    </row>
    <row r="2012" spans="5:5" x14ac:dyDescent="0.2">
      <c r="E2012"/>
    </row>
    <row r="2013" spans="5:5" x14ac:dyDescent="0.2">
      <c r="E2013"/>
    </row>
    <row r="2014" spans="5:5" x14ac:dyDescent="0.2">
      <c r="E2014"/>
    </row>
    <row r="2015" spans="5:5" x14ac:dyDescent="0.2">
      <c r="E2015"/>
    </row>
    <row r="2016" spans="5:5" x14ac:dyDescent="0.2">
      <c r="E2016"/>
    </row>
    <row r="2017" spans="5:5" x14ac:dyDescent="0.2">
      <c r="E2017"/>
    </row>
    <row r="2018" spans="5:5" x14ac:dyDescent="0.2">
      <c r="E2018"/>
    </row>
    <row r="2019" spans="5:5" x14ac:dyDescent="0.2">
      <c r="E2019"/>
    </row>
    <row r="2020" spans="5:5" x14ac:dyDescent="0.2">
      <c r="E2020"/>
    </row>
    <row r="2021" spans="5:5" x14ac:dyDescent="0.2">
      <c r="E2021"/>
    </row>
    <row r="2022" spans="5:5" x14ac:dyDescent="0.2">
      <c r="E2022"/>
    </row>
    <row r="2023" spans="5:5" x14ac:dyDescent="0.2">
      <c r="E2023"/>
    </row>
    <row r="2024" spans="5:5" x14ac:dyDescent="0.2">
      <c r="E2024"/>
    </row>
    <row r="2025" spans="5:5" x14ac:dyDescent="0.2">
      <c r="E2025"/>
    </row>
  </sheetData>
  <mergeCells count="1">
    <mergeCell ref="D2:P4"/>
  </mergeCell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9753F-4F7C-42F7-A3B9-025FEA876406}">
  <dimension ref="A1:AL109"/>
  <sheetViews>
    <sheetView topLeftCell="AA1" workbookViewId="0">
      <selection activeCell="AJ1" sqref="AJ1"/>
    </sheetView>
  </sheetViews>
  <sheetFormatPr defaultRowHeight="12.75" x14ac:dyDescent="0.2"/>
  <cols>
    <col min="1" max="1" width="13.85546875" bestFit="1" customWidth="1"/>
    <col min="2" max="2" width="18.28515625" style="155" bestFit="1" customWidth="1"/>
    <col min="4" max="4" width="19.140625" bestFit="1" customWidth="1"/>
    <col min="5" max="5" width="17" style="155" bestFit="1" customWidth="1"/>
    <col min="7" max="7" width="13.85546875" bestFit="1" customWidth="1"/>
    <col min="8" max="8" width="19.140625" style="155" bestFit="1" customWidth="1"/>
    <col min="9" max="9" width="17" bestFit="1" customWidth="1"/>
    <col min="10" max="10" width="17.28515625" bestFit="1" customWidth="1"/>
    <col min="11" max="11" width="22.85546875" bestFit="1" customWidth="1"/>
    <col min="14" max="14" width="31.5703125" bestFit="1" customWidth="1"/>
    <col min="15" max="15" width="15.7109375" style="155" bestFit="1" customWidth="1"/>
    <col min="16" max="16" width="10.7109375" bestFit="1" customWidth="1"/>
    <col min="17" max="17" width="10.7109375" customWidth="1"/>
    <col min="18" max="18" width="32.7109375" bestFit="1" customWidth="1"/>
    <col min="19" max="19" width="10.7109375" style="155" customWidth="1"/>
    <col min="21" max="21" width="13.85546875" bestFit="1" customWidth="1"/>
    <col min="22" max="22" width="18.28515625" style="155" bestFit="1" customWidth="1"/>
    <col min="23" max="23" width="17" bestFit="1" customWidth="1"/>
    <col min="24" max="24" width="13.85546875" bestFit="1" customWidth="1"/>
    <col min="25" max="25" width="18.28515625" style="155" bestFit="1" customWidth="1"/>
    <col min="27" max="27" width="14.42578125" bestFit="1" customWidth="1"/>
    <col min="28" max="28" width="18.28515625" style="155" bestFit="1" customWidth="1"/>
    <col min="30" max="30" width="36.42578125" bestFit="1" customWidth="1"/>
    <col min="31" max="31" width="18.28515625" style="155" bestFit="1" customWidth="1"/>
    <col min="33" max="33" width="36.42578125" bestFit="1" customWidth="1"/>
    <col min="34" max="34" width="16.5703125" style="155" bestFit="1" customWidth="1"/>
    <col min="36" max="36" width="35" bestFit="1" customWidth="1"/>
    <col min="37" max="37" width="11.28515625" bestFit="1" customWidth="1"/>
  </cols>
  <sheetData>
    <row r="1" spans="1:38" x14ac:dyDescent="0.2">
      <c r="A1" s="153" t="s">
        <v>81</v>
      </c>
      <c r="B1" s="156" t="s">
        <v>8513</v>
      </c>
      <c r="D1" t="s">
        <v>8515</v>
      </c>
      <c r="E1" t="s">
        <v>8513</v>
      </c>
      <c r="G1" s="153" t="s">
        <v>81</v>
      </c>
      <c r="H1" t="s">
        <v>8515</v>
      </c>
      <c r="I1" t="s">
        <v>8513</v>
      </c>
      <c r="J1" t="s">
        <v>8522</v>
      </c>
      <c r="K1" t="s">
        <v>8523</v>
      </c>
      <c r="L1" s="157"/>
      <c r="N1" s="153" t="s">
        <v>81</v>
      </c>
      <c r="O1" t="s">
        <v>8518</v>
      </c>
      <c r="P1" t="s">
        <v>82</v>
      </c>
      <c r="R1" s="160" t="str">
        <f ca="1">VLOOKUP(1,$Q:$S,2,FALSE)</f>
        <v>Standard baguette Flour-50Kg</v>
      </c>
      <c r="S1" s="171">
        <f ca="1">VLOOKUP(1,$Q:$S,3,FALSE)</f>
        <v>291733</v>
      </c>
      <c r="U1" s="153" t="s">
        <v>81</v>
      </c>
      <c r="V1" s="156" t="s">
        <v>8513</v>
      </c>
      <c r="X1" s="153" t="s">
        <v>81</v>
      </c>
      <c r="Y1" s="156" t="s">
        <v>8513</v>
      </c>
      <c r="AA1" s="153" t="s">
        <v>81</v>
      </c>
      <c r="AB1" s="156" t="s">
        <v>8513</v>
      </c>
      <c r="AD1" s="153" t="s">
        <v>81</v>
      </c>
      <c r="AE1" s="156" t="s">
        <v>8513</v>
      </c>
      <c r="AG1" s="160" t="str">
        <f ca="1">VLOOKUP(1,$AF:$AH,2,FALSE)</f>
        <v>MOUSSA HISSEINI</v>
      </c>
      <c r="AH1" s="171">
        <f ca="1">VLOOKUP(1,$AF:$AH,3,FALSE)</f>
        <v>1331158224</v>
      </c>
      <c r="AJ1">
        <v>27</v>
      </c>
      <c r="AK1" s="156">
        <f>COUNT(AE:AE)-9</f>
        <v>98</v>
      </c>
      <c r="AL1">
        <f>+MIN(AJ1:AK1)</f>
        <v>27</v>
      </c>
    </row>
    <row r="2" spans="1:38" x14ac:dyDescent="0.2">
      <c r="A2" s="154">
        <v>1</v>
      </c>
      <c r="B2" s="156">
        <v>88270977</v>
      </c>
      <c r="D2" s="156">
        <v>9442970015</v>
      </c>
      <c r="E2" s="156">
        <v>9399264780</v>
      </c>
      <c r="G2" s="154" t="s">
        <v>8516</v>
      </c>
      <c r="H2" s="156">
        <v>4825756441</v>
      </c>
      <c r="I2" s="156">
        <v>4801853249</v>
      </c>
      <c r="J2" s="156">
        <v>23903192</v>
      </c>
      <c r="K2" s="159">
        <v>4.953252882163018E-3</v>
      </c>
      <c r="N2" s="154" t="s">
        <v>783</v>
      </c>
      <c r="O2" s="156">
        <v>17922</v>
      </c>
      <c r="P2" s="156">
        <v>448.05</v>
      </c>
      <c r="Q2" s="156" cm="1">
        <f t="array" aca="1" ref="Q2:Q12" ca="1">RANK(_xlfn.ANCHORARRAY(S2),_xlfn.ANCHORARRAY(S2))</f>
        <v>8</v>
      </c>
      <c r="R2" t="str" cm="1">
        <f t="array" aca="1" ref="R2:R12" ca="1">OFFSET($N$1,1,0,COUNT($O:$O))</f>
        <v>Al Salam Beignet 25kg</v>
      </c>
      <c r="S2" s="155" cm="1">
        <f t="array" aca="1" ref="S2:S12" ca="1">OFFSET($N$1,1,1,COUNT($O:$O))</f>
        <v>17922</v>
      </c>
      <c r="U2" s="154" t="s">
        <v>8301</v>
      </c>
      <c r="V2" s="156">
        <v>2057038831</v>
      </c>
      <c r="X2" s="154" t="s">
        <v>8303</v>
      </c>
      <c r="Y2" s="156">
        <v>8659320746</v>
      </c>
      <c r="AA2" s="154"/>
      <c r="AB2" s="156">
        <v>35490196</v>
      </c>
      <c r="AD2" s="154" t="s">
        <v>2125</v>
      </c>
      <c r="AE2" s="156">
        <v>23178941</v>
      </c>
      <c r="AF2" cm="1">
        <f t="array" aca="1" ref="AF2:AF108" ca="1">RANK(_xlfn.ANCHORARRAY(AH2),_xlfn.ANCHORARRAY(AH2))</f>
        <v>57</v>
      </c>
      <c r="AG2" t="str" cm="1">
        <f t="array" aca="1" ref="AG2:AG108" ca="1">OFFSET($AD$1,1,0,COUNT($AE:$AE))</f>
        <v>ABDOURAHMAN BAKARI</v>
      </c>
      <c r="AH2" s="155" cm="1">
        <f t="array" aca="1" ref="AH2:AH108" ca="1">OFFSET($AD$1,1,1,COUNT($AE:$AE))</f>
        <v>23178941</v>
      </c>
      <c r="AJ2" t="str" cm="1">
        <f t="array" aca="1" ref="AJ2:AJ11" ca="1">OFFSET($AD$1,$AL$1,0,10)</f>
        <v>FOCHE RENE</v>
      </c>
      <c r="AK2" s="155" cm="1">
        <f t="array" aca="1" ref="AK2:AK11" ca="1">OFFSET($AD$1,AL1,1,10)</f>
        <v>2372549</v>
      </c>
    </row>
    <row r="3" spans="1:38" x14ac:dyDescent="0.2">
      <c r="A3" s="154">
        <v>2</v>
      </c>
      <c r="B3" s="156">
        <v>157943444</v>
      </c>
      <c r="E3"/>
      <c r="G3" s="154" t="s">
        <v>8517</v>
      </c>
      <c r="H3" s="156">
        <v>4617213574</v>
      </c>
      <c r="I3" s="156">
        <v>4597411531</v>
      </c>
      <c r="J3" s="156">
        <v>19802043</v>
      </c>
      <c r="K3" s="159">
        <v>4.2887431310319546E-3</v>
      </c>
      <c r="N3" s="154" t="s">
        <v>724</v>
      </c>
      <c r="O3" s="156">
        <v>19718</v>
      </c>
      <c r="P3" s="156">
        <v>985.9</v>
      </c>
      <c r="Q3" s="156">
        <f ca="1"/>
        <v>7</v>
      </c>
      <c r="R3" s="156" t="str">
        <f ca="1"/>
        <v>AL SALAM BEIGNET FLOUR 50KG</v>
      </c>
      <c r="S3" s="155">
        <f ca="1"/>
        <v>19718</v>
      </c>
      <c r="U3" s="154" t="s">
        <v>8309</v>
      </c>
      <c r="V3" s="156">
        <v>7081441635</v>
      </c>
      <c r="X3" s="154" t="s">
        <v>8305</v>
      </c>
      <c r="Y3" s="156">
        <v>479159720</v>
      </c>
      <c r="AA3" s="154" t="s">
        <v>108</v>
      </c>
      <c r="AB3" s="156">
        <v>940617544</v>
      </c>
      <c r="AD3" s="154" t="s">
        <v>1677</v>
      </c>
      <c r="AE3" s="156">
        <v>51552584</v>
      </c>
      <c r="AF3">
        <f ca="1"/>
        <v>35</v>
      </c>
      <c r="AG3" t="str">
        <f ca="1"/>
        <v>BELVA COMPANY LTD</v>
      </c>
      <c r="AH3" s="155">
        <f ca="1"/>
        <v>51552584</v>
      </c>
      <c r="AJ3" t="str">
        <f ca="1"/>
        <v>FOMOE FOKUI</v>
      </c>
      <c r="AK3">
        <f ca="1"/>
        <v>34357530</v>
      </c>
    </row>
    <row r="4" spans="1:38" x14ac:dyDescent="0.2">
      <c r="A4" s="154">
        <v>3</v>
      </c>
      <c r="B4" s="156">
        <v>181214955</v>
      </c>
      <c r="D4" s="157" t="s">
        <v>8519</v>
      </c>
      <c r="E4" s="155">
        <f>GETPIVOTDATA("Sum of Gross Value",$D$1)</f>
        <v>9442970015</v>
      </c>
      <c r="H4"/>
      <c r="N4" s="154" t="s">
        <v>182</v>
      </c>
      <c r="O4" s="156">
        <v>54569</v>
      </c>
      <c r="P4" s="156">
        <v>1364.2249999999997</v>
      </c>
      <c r="Q4" s="156">
        <f ca="1"/>
        <v>5</v>
      </c>
      <c r="R4" s="156" t="str">
        <f ca="1"/>
        <v>BIJOU MAMMY 25 Kg</v>
      </c>
      <c r="S4" s="155">
        <f ca="1"/>
        <v>54569</v>
      </c>
      <c r="U4" s="154" t="s">
        <v>8514</v>
      </c>
      <c r="V4" s="156">
        <v>260784314</v>
      </c>
      <c r="X4" s="154" t="s">
        <v>8514</v>
      </c>
      <c r="Y4" s="156">
        <v>260784314</v>
      </c>
      <c r="AA4" s="154" t="s">
        <v>452</v>
      </c>
      <c r="AB4" s="156">
        <v>931693677</v>
      </c>
      <c r="AD4" s="154" t="s">
        <v>45</v>
      </c>
      <c r="AE4" s="156">
        <v>164665348</v>
      </c>
      <c r="AF4">
        <f ca="1"/>
        <v>14</v>
      </c>
      <c r="AG4" t="str">
        <f ca="1"/>
        <v>BIBI ANJIA RANSOME</v>
      </c>
      <c r="AH4" s="155">
        <f ca="1"/>
        <v>164665348</v>
      </c>
      <c r="AJ4" t="str">
        <f ca="1"/>
        <v>FOODIC SARL</v>
      </c>
      <c r="AK4">
        <f ca="1"/>
        <v>3282400</v>
      </c>
    </row>
    <row r="5" spans="1:38" x14ac:dyDescent="0.2">
      <c r="A5" s="154">
        <v>4</v>
      </c>
      <c r="B5" s="156">
        <v>308139475</v>
      </c>
      <c r="D5" s="157" t="s">
        <v>8520</v>
      </c>
      <c r="E5" s="155">
        <f>GETPIVOTDATA("Sum of Gross Value",$D$1)-GETPIVOTDATA("Sum of Net Value",$D$1)</f>
        <v>43705235</v>
      </c>
      <c r="H5"/>
      <c r="N5" s="154" t="s">
        <v>177</v>
      </c>
      <c r="O5" s="156">
        <v>32389</v>
      </c>
      <c r="P5" s="156">
        <v>1619.45</v>
      </c>
      <c r="Q5" s="156">
        <f ca="1"/>
        <v>6</v>
      </c>
      <c r="R5" s="156" t="str">
        <f ca="1"/>
        <v>BIJOU MAMMY 50kg</v>
      </c>
      <c r="S5" s="155">
        <f ca="1"/>
        <v>32389</v>
      </c>
      <c r="V5"/>
      <c r="Y5"/>
      <c r="AA5" s="154" t="s">
        <v>120</v>
      </c>
      <c r="AB5" s="156">
        <v>1248989419</v>
      </c>
      <c r="AD5" s="154" t="s">
        <v>2363</v>
      </c>
      <c r="AE5" s="156">
        <v>11294118</v>
      </c>
      <c r="AF5">
        <f ca="1"/>
        <v>81</v>
      </c>
      <c r="AG5" t="str">
        <f ca="1"/>
        <v>BOUL. ELYSEE ONE SARL</v>
      </c>
      <c r="AH5" s="155">
        <f ca="1"/>
        <v>11294118</v>
      </c>
      <c r="AJ5" t="str">
        <f ca="1"/>
        <v>FOPA KENNE</v>
      </c>
      <c r="AK5">
        <f ca="1"/>
        <v>92436470</v>
      </c>
    </row>
    <row r="6" spans="1:38" x14ac:dyDescent="0.2">
      <c r="A6" s="154">
        <v>5</v>
      </c>
      <c r="B6" s="156">
        <v>254216501</v>
      </c>
      <c r="D6" s="157" t="s">
        <v>8521</v>
      </c>
      <c r="E6" s="158">
        <f>E5/E4</f>
        <v>4.6283356751715791E-3</v>
      </c>
      <c r="H6"/>
      <c r="N6" s="154" t="s">
        <v>184</v>
      </c>
      <c r="O6" s="156">
        <v>286285</v>
      </c>
      <c r="P6" s="156">
        <v>1431.425</v>
      </c>
      <c r="Q6" s="156">
        <f ca="1"/>
        <v>2</v>
      </c>
      <c r="R6" s="156" t="str">
        <f ca="1"/>
        <v>Bijou Mammy 5kg</v>
      </c>
      <c r="S6" s="155">
        <f ca="1"/>
        <v>286285</v>
      </c>
      <c r="V6"/>
      <c r="Y6"/>
      <c r="AA6" s="154" t="s">
        <v>171</v>
      </c>
      <c r="AB6" s="156">
        <v>686743027</v>
      </c>
      <c r="AD6" s="154" t="s">
        <v>2250</v>
      </c>
      <c r="AE6" s="156">
        <v>45703530</v>
      </c>
      <c r="AF6">
        <f ca="1"/>
        <v>41</v>
      </c>
      <c r="AG6" t="str">
        <f ca="1"/>
        <v>BOULANGERIE PATISS CINQ ETOILE</v>
      </c>
      <c r="AH6" s="155">
        <f ca="1"/>
        <v>45703530</v>
      </c>
      <c r="AJ6" t="str">
        <f ca="1"/>
        <v>GALAXIES DU HAUT NKAM</v>
      </c>
      <c r="AK6">
        <f ca="1"/>
        <v>4976100</v>
      </c>
    </row>
    <row r="7" spans="1:38" x14ac:dyDescent="0.2">
      <c r="A7" s="154">
        <v>6</v>
      </c>
      <c r="B7" s="156">
        <v>304866471</v>
      </c>
      <c r="D7" t="s">
        <v>8524</v>
      </c>
      <c r="E7" s="170">
        <f>E4-E5</f>
        <v>9399264780</v>
      </c>
      <c r="H7"/>
      <c r="N7" s="154" t="s">
        <v>1729</v>
      </c>
      <c r="O7" s="156">
        <v>6967</v>
      </c>
      <c r="P7" s="156">
        <v>348.35</v>
      </c>
      <c r="Q7" s="156">
        <f ca="1"/>
        <v>9</v>
      </c>
      <c r="R7" s="156" t="str">
        <f ca="1"/>
        <v>BIJOU-Gros Pain - 50 Kg</v>
      </c>
      <c r="S7" s="155">
        <f ca="1"/>
        <v>6967</v>
      </c>
      <c r="V7"/>
      <c r="Y7"/>
      <c r="AA7" s="154" t="s">
        <v>1246</v>
      </c>
      <c r="AB7" s="156">
        <v>60777514</v>
      </c>
      <c r="AD7" s="154" t="s">
        <v>22</v>
      </c>
      <c r="AE7" s="156">
        <v>29265687</v>
      </c>
      <c r="AF7">
        <f ca="1"/>
        <v>51</v>
      </c>
      <c r="AG7" t="str">
        <f ca="1"/>
        <v>BP HAUT NKAM</v>
      </c>
      <c r="AH7" s="155">
        <f ca="1"/>
        <v>29265687</v>
      </c>
      <c r="AJ7" t="str">
        <f ca="1"/>
        <v>GIC ASSOCIATION DES ELEVEURS E</v>
      </c>
      <c r="AK7">
        <f ca="1"/>
        <v>1107000</v>
      </c>
    </row>
    <row r="8" spans="1:38" x14ac:dyDescent="0.2">
      <c r="A8" s="154">
        <v>7</v>
      </c>
      <c r="B8" s="156">
        <v>270764689</v>
      </c>
      <c r="E8"/>
      <c r="H8"/>
      <c r="N8" s="154" t="s">
        <v>6965</v>
      </c>
      <c r="O8" s="156">
        <v>1000</v>
      </c>
      <c r="P8" s="156">
        <v>1000</v>
      </c>
      <c r="Q8" s="156">
        <f ca="1"/>
        <v>10</v>
      </c>
      <c r="R8" s="156" t="str">
        <f ca="1"/>
        <v>RUSSIAN MILLING WHEAT 12.5%</v>
      </c>
      <c r="S8" s="155">
        <f ca="1"/>
        <v>1000</v>
      </c>
      <c r="V8"/>
      <c r="Y8"/>
      <c r="AA8" s="154" t="s">
        <v>132</v>
      </c>
      <c r="AB8" s="156">
        <v>2080177006</v>
      </c>
      <c r="AD8" s="154" t="s">
        <v>2554</v>
      </c>
      <c r="AE8" s="156">
        <v>34193118</v>
      </c>
      <c r="AF8">
        <f ca="1"/>
        <v>47</v>
      </c>
      <c r="AG8" t="str">
        <f ca="1"/>
        <v>CENDISCOM SARL</v>
      </c>
      <c r="AH8" s="155">
        <f ca="1"/>
        <v>34193118</v>
      </c>
      <c r="AJ8" t="str">
        <f ca="1"/>
        <v>GIC PLANTEUR DU LITTORAL</v>
      </c>
      <c r="AK8">
        <f ca="1"/>
        <v>12508218</v>
      </c>
    </row>
    <row r="9" spans="1:38" x14ac:dyDescent="0.2">
      <c r="A9" s="154">
        <v>8</v>
      </c>
      <c r="B9" s="156">
        <v>340221230</v>
      </c>
      <c r="E9"/>
      <c r="H9"/>
      <c r="N9" s="154" t="s">
        <v>415</v>
      </c>
      <c r="O9" s="156">
        <v>110.85999999999999</v>
      </c>
      <c r="P9" s="156">
        <v>110.85999999999999</v>
      </c>
      <c r="Q9" s="156">
        <f ca="1"/>
        <v>11</v>
      </c>
      <c r="R9" s="156" t="str">
        <f ca="1"/>
        <v>Screenings</v>
      </c>
      <c r="S9" s="155">
        <f ca="1"/>
        <v>110.85999999999999</v>
      </c>
      <c r="V9"/>
      <c r="Y9"/>
      <c r="AA9" s="154" t="s">
        <v>289</v>
      </c>
      <c r="AB9" s="156">
        <v>962943964</v>
      </c>
      <c r="AD9" s="154" t="s">
        <v>35</v>
      </c>
      <c r="AE9" s="156">
        <v>977034854</v>
      </c>
      <c r="AF9">
        <f ca="1"/>
        <v>2</v>
      </c>
      <c r="AG9" t="str">
        <f ca="1"/>
        <v>CENTRALE MODERNE DE DISTRIBUTI</v>
      </c>
      <c r="AH9" s="155">
        <f ca="1"/>
        <v>977034854</v>
      </c>
      <c r="AJ9" t="str">
        <f ca="1"/>
        <v>HAMADOU DJOULDE</v>
      </c>
      <c r="AK9">
        <f ca="1"/>
        <v>45300235</v>
      </c>
    </row>
    <row r="10" spans="1:38" x14ac:dyDescent="0.2">
      <c r="A10" s="154">
        <v>9</v>
      </c>
      <c r="B10" s="156">
        <v>290493858</v>
      </c>
      <c r="E10"/>
      <c r="H10"/>
      <c r="N10" s="154" t="s">
        <v>165</v>
      </c>
      <c r="O10" s="156">
        <v>291733</v>
      </c>
      <c r="P10" s="156">
        <v>14586.649999999998</v>
      </c>
      <c r="Q10" s="156">
        <f ca="1"/>
        <v>1</v>
      </c>
      <c r="R10" s="156" t="str">
        <f ca="1"/>
        <v>Standard baguette Flour-50Kg</v>
      </c>
      <c r="S10" s="155">
        <f ca="1"/>
        <v>291733</v>
      </c>
      <c r="V10"/>
      <c r="Y10"/>
      <c r="AA10" s="154" t="s">
        <v>158</v>
      </c>
      <c r="AB10" s="156">
        <v>2451832433</v>
      </c>
      <c r="AD10" s="154" t="s">
        <v>60</v>
      </c>
      <c r="AE10" s="156">
        <v>56658824</v>
      </c>
      <c r="AF10">
        <f ca="1"/>
        <v>34</v>
      </c>
      <c r="AG10" t="str">
        <f ca="1"/>
        <v>CHATUE</v>
      </c>
      <c r="AH10" s="155">
        <f ca="1"/>
        <v>56658824</v>
      </c>
      <c r="AJ10" t="str">
        <f ca="1"/>
        <v>HAMAN ZOURMBA</v>
      </c>
      <c r="AK10">
        <f ca="1"/>
        <v>60777514</v>
      </c>
    </row>
    <row r="11" spans="1:38" x14ac:dyDescent="0.2">
      <c r="A11" s="154">
        <v>10</v>
      </c>
      <c r="B11" s="156">
        <v>319853631</v>
      </c>
      <c r="E11"/>
      <c r="H11"/>
      <c r="N11" s="154" t="s">
        <v>126</v>
      </c>
      <c r="O11" s="156">
        <v>73861</v>
      </c>
      <c r="P11" s="156">
        <v>3693.0499999999997</v>
      </c>
      <c r="Q11" s="156">
        <f ca="1"/>
        <v>4</v>
      </c>
      <c r="R11" s="156" t="str">
        <f ca="1"/>
        <v>Toast bread flour-50kg</v>
      </c>
      <c r="S11" s="155">
        <f ca="1"/>
        <v>73861</v>
      </c>
      <c r="V11"/>
      <c r="Y11"/>
      <c r="AB11"/>
      <c r="AD11" s="154" t="s">
        <v>2151</v>
      </c>
      <c r="AE11" s="156">
        <v>3726000</v>
      </c>
      <c r="AF11">
        <f ca="1"/>
        <v>93</v>
      </c>
      <c r="AG11" t="str">
        <f ca="1"/>
        <v>CIBOVI SARL</v>
      </c>
      <c r="AH11" s="155">
        <f ca="1"/>
        <v>3726000</v>
      </c>
      <c r="AJ11" t="str">
        <f ca="1"/>
        <v>HAMODA ABTSS</v>
      </c>
      <c r="AK11">
        <f ca="1"/>
        <v>362956192</v>
      </c>
    </row>
    <row r="12" spans="1:38" x14ac:dyDescent="0.2">
      <c r="A12" s="154">
        <v>11</v>
      </c>
      <c r="B12" s="156">
        <v>323913683</v>
      </c>
      <c r="E12"/>
      <c r="H12"/>
      <c r="N12" s="154" t="s">
        <v>113</v>
      </c>
      <c r="O12" s="156">
        <v>178105</v>
      </c>
      <c r="P12" s="156">
        <v>7124.2</v>
      </c>
      <c r="Q12" s="156">
        <f ca="1"/>
        <v>3</v>
      </c>
      <c r="R12" s="156" t="str">
        <f ca="1"/>
        <v>Wheat Bran-40Kg</v>
      </c>
      <c r="S12" s="155">
        <f ca="1"/>
        <v>178105</v>
      </c>
      <c r="V12"/>
      <c r="Y12"/>
      <c r="AB12"/>
      <c r="AD12" s="154" t="s">
        <v>23</v>
      </c>
      <c r="AE12" s="156">
        <v>17862118</v>
      </c>
      <c r="AF12">
        <f ca="1"/>
        <v>68</v>
      </c>
      <c r="AG12" t="str">
        <f ca="1"/>
        <v>COMPLEXE BOULANGERIE MINA SARL</v>
      </c>
      <c r="AH12" s="155">
        <f ca="1"/>
        <v>17862118</v>
      </c>
    </row>
    <row r="13" spans="1:38" x14ac:dyDescent="0.2">
      <c r="A13" s="154">
        <v>12</v>
      </c>
      <c r="B13" s="156">
        <v>318113046</v>
      </c>
      <c r="E13"/>
      <c r="H13"/>
      <c r="O13"/>
      <c r="V13"/>
      <c r="Y13"/>
      <c r="AB13"/>
      <c r="AD13" s="154" t="s">
        <v>2600</v>
      </c>
      <c r="AE13" s="156">
        <v>11472118</v>
      </c>
      <c r="AF13">
        <f ca="1"/>
        <v>77</v>
      </c>
      <c r="AG13" t="str">
        <f ca="1"/>
        <v>COMPLEXE LA DYLANELLE SARL</v>
      </c>
      <c r="AH13" s="155">
        <f ca="1"/>
        <v>11472118</v>
      </c>
    </row>
    <row r="14" spans="1:38" x14ac:dyDescent="0.2">
      <c r="A14" s="154">
        <v>13</v>
      </c>
      <c r="B14" s="156">
        <v>273988369</v>
      </c>
      <c r="E14"/>
      <c r="H14"/>
      <c r="O14"/>
      <c r="V14"/>
      <c r="Y14"/>
      <c r="AB14"/>
      <c r="AD14" s="154" t="s">
        <v>4038</v>
      </c>
      <c r="AE14" s="156">
        <v>147059</v>
      </c>
      <c r="AF14">
        <f ca="1"/>
        <v>106</v>
      </c>
      <c r="AG14" t="str">
        <f ca="1"/>
        <v>CYAM SARL</v>
      </c>
      <c r="AH14" s="155">
        <f ca="1"/>
        <v>147059</v>
      </c>
    </row>
    <row r="15" spans="1:38" x14ac:dyDescent="0.2">
      <c r="A15" s="154">
        <v>14</v>
      </c>
      <c r="B15" s="156">
        <v>302603329</v>
      </c>
      <c r="E15"/>
      <c r="H15"/>
      <c r="O15"/>
      <c r="V15"/>
      <c r="Y15"/>
      <c r="AB15"/>
      <c r="AD15" s="154" t="s">
        <v>744</v>
      </c>
      <c r="AE15" s="156">
        <v>31764704</v>
      </c>
      <c r="AF15">
        <f ca="1"/>
        <v>50</v>
      </c>
      <c r="AG15" t="str">
        <f ca="1"/>
        <v>DAOUDA BOBBO MOUSSA</v>
      </c>
      <c r="AH15" s="155">
        <f ca="1"/>
        <v>31764704</v>
      </c>
    </row>
    <row r="16" spans="1:38" x14ac:dyDescent="0.2">
      <c r="A16" s="154">
        <v>15</v>
      </c>
      <c r="B16" s="156">
        <v>187264907</v>
      </c>
      <c r="E16"/>
      <c r="H16"/>
      <c r="O16"/>
      <c r="V16"/>
      <c r="Y16"/>
      <c r="AB16"/>
      <c r="AD16" s="154" t="s">
        <v>1747</v>
      </c>
      <c r="AE16" s="156">
        <v>22734118</v>
      </c>
      <c r="AF16">
        <f ca="1"/>
        <v>59</v>
      </c>
      <c r="AG16" t="str">
        <f ca="1"/>
        <v>DJOUDA MAURICE</v>
      </c>
      <c r="AH16" s="155">
        <f ca="1"/>
        <v>22734118</v>
      </c>
    </row>
    <row r="17" spans="1:34" x14ac:dyDescent="0.2">
      <c r="A17" s="154">
        <v>16</v>
      </c>
      <c r="B17" s="156">
        <v>393941975</v>
      </c>
      <c r="E17"/>
      <c r="H17"/>
      <c r="O17"/>
      <c r="V17"/>
      <c r="Y17"/>
      <c r="AB17"/>
      <c r="AD17" s="154" t="s">
        <v>61</v>
      </c>
      <c r="AE17" s="156">
        <v>57276471</v>
      </c>
      <c r="AF17">
        <f ca="1"/>
        <v>33</v>
      </c>
      <c r="AG17" t="str">
        <f ca="1"/>
        <v>DJOUGUEM DJOYOU ZACHEE</v>
      </c>
      <c r="AH17" s="155">
        <f ca="1"/>
        <v>57276471</v>
      </c>
    </row>
    <row r="18" spans="1:34" x14ac:dyDescent="0.2">
      <c r="A18" s="154">
        <v>17</v>
      </c>
      <c r="B18" s="156">
        <v>324893894</v>
      </c>
      <c r="E18"/>
      <c r="H18"/>
      <c r="O18"/>
      <c r="V18"/>
      <c r="Y18"/>
      <c r="AB18"/>
      <c r="AD18" s="154" t="s">
        <v>46</v>
      </c>
      <c r="AE18" s="156">
        <v>109248706</v>
      </c>
      <c r="AF18">
        <f ca="1"/>
        <v>21</v>
      </c>
      <c r="AG18" t="str">
        <f ca="1"/>
        <v>DJUKEM  MARTHE</v>
      </c>
      <c r="AH18" s="155">
        <f ca="1"/>
        <v>109248706</v>
      </c>
    </row>
    <row r="19" spans="1:34" x14ac:dyDescent="0.2">
      <c r="A19" s="154">
        <v>18</v>
      </c>
      <c r="B19" s="156">
        <v>294565535</v>
      </c>
      <c r="E19"/>
      <c r="H19"/>
      <c r="O19"/>
      <c r="V19"/>
      <c r="Y19"/>
      <c r="AB19"/>
      <c r="AD19" s="154" t="s">
        <v>65</v>
      </c>
      <c r="AE19" s="156">
        <v>22734118</v>
      </c>
      <c r="AF19">
        <f ca="1"/>
        <v>59</v>
      </c>
      <c r="AG19" t="str">
        <f ca="1"/>
        <v>DONGMO ROVASIER</v>
      </c>
      <c r="AH19" s="155">
        <f ca="1"/>
        <v>22734118</v>
      </c>
    </row>
    <row r="20" spans="1:34" x14ac:dyDescent="0.2">
      <c r="A20" s="154">
        <v>19</v>
      </c>
      <c r="B20" s="156">
        <v>376833227</v>
      </c>
      <c r="E20"/>
      <c r="H20"/>
      <c r="O20"/>
      <c r="V20"/>
      <c r="Y20"/>
      <c r="AB20"/>
      <c r="AD20" s="154" t="s">
        <v>449</v>
      </c>
      <c r="AE20" s="156">
        <v>200074201</v>
      </c>
      <c r="AF20">
        <f ca="1"/>
        <v>12</v>
      </c>
      <c r="AG20" t="str">
        <f ca="1"/>
        <v>DOROSOI DISTRIBUTION SARL</v>
      </c>
      <c r="AH20" s="155">
        <f ca="1"/>
        <v>200074201</v>
      </c>
    </row>
    <row r="21" spans="1:34" x14ac:dyDescent="0.2">
      <c r="A21" s="154">
        <v>20</v>
      </c>
      <c r="B21" s="156">
        <v>251017129</v>
      </c>
      <c r="E21"/>
      <c r="H21"/>
      <c r="O21"/>
      <c r="V21"/>
      <c r="Y21"/>
      <c r="AB21"/>
      <c r="AD21" s="154" t="s">
        <v>6596</v>
      </c>
      <c r="AE21" s="156">
        <v>22000000</v>
      </c>
      <c r="AF21">
        <f ca="1"/>
        <v>65</v>
      </c>
      <c r="AG21" t="str">
        <f ca="1"/>
        <v>EBESSA TSOUNGUI AVARIST</v>
      </c>
      <c r="AH21" s="155">
        <f ca="1"/>
        <v>22000000</v>
      </c>
    </row>
    <row r="22" spans="1:34" x14ac:dyDescent="0.2">
      <c r="A22" s="154">
        <v>21</v>
      </c>
      <c r="B22" s="156">
        <v>242368960</v>
      </c>
      <c r="E22"/>
      <c r="H22"/>
      <c r="O22"/>
      <c r="V22"/>
      <c r="Y22"/>
      <c r="AB22"/>
      <c r="AD22" s="154" t="s">
        <v>50</v>
      </c>
      <c r="AE22" s="156">
        <v>282432287</v>
      </c>
      <c r="AF22">
        <f ca="1"/>
        <v>8</v>
      </c>
      <c r="AG22" t="str">
        <f ca="1"/>
        <v>Ehmat Harouna</v>
      </c>
      <c r="AH22" s="155">
        <f ca="1"/>
        <v>282432287</v>
      </c>
    </row>
    <row r="23" spans="1:34" x14ac:dyDescent="0.2">
      <c r="A23" s="154">
        <v>22</v>
      </c>
      <c r="B23" s="156">
        <v>411311023</v>
      </c>
      <c r="E23"/>
      <c r="H23"/>
      <c r="O23"/>
      <c r="V23"/>
      <c r="Y23"/>
      <c r="AB23"/>
      <c r="AD23" s="154" t="s">
        <v>4642</v>
      </c>
      <c r="AE23" s="156">
        <v>11000000</v>
      </c>
      <c r="AF23">
        <f ca="1"/>
        <v>86</v>
      </c>
      <c r="AG23" t="str">
        <f ca="1"/>
        <v>ETS KEFEPA</v>
      </c>
      <c r="AH23" s="155">
        <f ca="1"/>
        <v>11000000</v>
      </c>
    </row>
    <row r="24" spans="1:34" x14ac:dyDescent="0.2">
      <c r="A24" s="154">
        <v>23</v>
      </c>
      <c r="B24" s="156">
        <v>607873279</v>
      </c>
      <c r="E24"/>
      <c r="H24"/>
      <c r="O24"/>
      <c r="V24"/>
      <c r="Y24"/>
      <c r="AB24"/>
      <c r="AD24" s="154" t="s">
        <v>2810</v>
      </c>
      <c r="AE24" s="156">
        <v>11900000</v>
      </c>
      <c r="AF24">
        <f ca="1"/>
        <v>74</v>
      </c>
      <c r="AG24" t="str">
        <f ca="1"/>
        <v>ETS RAMABI</v>
      </c>
      <c r="AH24" s="155">
        <f ca="1"/>
        <v>11900000</v>
      </c>
    </row>
    <row r="25" spans="1:34" x14ac:dyDescent="0.2">
      <c r="A25" s="154">
        <v>24</v>
      </c>
      <c r="B25" s="156">
        <v>342841059</v>
      </c>
      <c r="E25"/>
      <c r="H25"/>
      <c r="O25"/>
      <c r="V25"/>
      <c r="Y25"/>
      <c r="AB25"/>
      <c r="AD25" s="154" t="s">
        <v>3237</v>
      </c>
      <c r="AE25" s="156">
        <v>294117</v>
      </c>
      <c r="AF25">
        <f ca="1"/>
        <v>103</v>
      </c>
      <c r="AG25" t="str">
        <f ca="1"/>
        <v>ETS SIAKA NGASSU MURIELLE (ETS</v>
      </c>
      <c r="AH25" s="155">
        <f ca="1"/>
        <v>294117</v>
      </c>
    </row>
    <row r="26" spans="1:34" x14ac:dyDescent="0.2">
      <c r="A26" s="154">
        <v>25</v>
      </c>
      <c r="B26" s="156">
        <v>316202587</v>
      </c>
      <c r="E26"/>
      <c r="H26"/>
      <c r="O26"/>
      <c r="V26"/>
      <c r="Y26"/>
      <c r="AB26"/>
      <c r="AD26" s="154" t="s">
        <v>1399</v>
      </c>
      <c r="AE26" s="156">
        <v>45710459</v>
      </c>
      <c r="AF26">
        <f ca="1"/>
        <v>40</v>
      </c>
      <c r="AG26" t="str">
        <f ca="1"/>
        <v>FADIL AMADOU YAYA BELLO</v>
      </c>
      <c r="AH26" s="155">
        <f ca="1"/>
        <v>45710459</v>
      </c>
    </row>
    <row r="27" spans="1:34" x14ac:dyDescent="0.2">
      <c r="A27" s="154">
        <v>26</v>
      </c>
      <c r="B27" s="156">
        <v>311507494</v>
      </c>
      <c r="E27"/>
      <c r="H27"/>
      <c r="O27"/>
      <c r="V27"/>
      <c r="Y27"/>
      <c r="AB27"/>
      <c r="AD27" s="154" t="s">
        <v>7818</v>
      </c>
      <c r="AE27" s="156">
        <v>11117647</v>
      </c>
      <c r="AF27">
        <f ca="1"/>
        <v>85</v>
      </c>
      <c r="AG27" t="str">
        <f ca="1"/>
        <v>FEUKOU KOUGANG RICHARD</v>
      </c>
      <c r="AH27" s="155">
        <f ca="1"/>
        <v>11117647</v>
      </c>
    </row>
    <row r="28" spans="1:34" x14ac:dyDescent="0.2">
      <c r="A28" s="154">
        <v>27</v>
      </c>
      <c r="B28" s="156">
        <v>277003247</v>
      </c>
      <c r="E28"/>
      <c r="H28"/>
      <c r="O28"/>
      <c r="V28"/>
      <c r="Y28"/>
      <c r="AB28"/>
      <c r="AD28" s="154" t="s">
        <v>1307</v>
      </c>
      <c r="AE28" s="156">
        <v>2372549</v>
      </c>
      <c r="AF28">
        <f ca="1"/>
        <v>97</v>
      </c>
      <c r="AG28" t="str">
        <f ca="1"/>
        <v>FOCHE RENE</v>
      </c>
      <c r="AH28" s="155">
        <f ca="1"/>
        <v>2372549</v>
      </c>
    </row>
    <row r="29" spans="1:34" x14ac:dyDescent="0.2">
      <c r="A29" s="154">
        <v>28</v>
      </c>
      <c r="B29" s="156">
        <v>329224654</v>
      </c>
      <c r="E29"/>
      <c r="H29"/>
      <c r="O29"/>
      <c r="V29"/>
      <c r="Y29"/>
      <c r="AB29"/>
      <c r="AD29" s="154" t="s">
        <v>1422</v>
      </c>
      <c r="AE29" s="156">
        <v>34357530</v>
      </c>
      <c r="AF29">
        <f ca="1"/>
        <v>46</v>
      </c>
      <c r="AG29" t="str">
        <f ca="1"/>
        <v>FOMOE FOKUI</v>
      </c>
      <c r="AH29" s="155">
        <f ca="1"/>
        <v>34357530</v>
      </c>
    </row>
    <row r="30" spans="1:34" x14ac:dyDescent="0.2">
      <c r="A30" s="154">
        <v>29</v>
      </c>
      <c r="B30" s="156">
        <v>480345279</v>
      </c>
      <c r="E30"/>
      <c r="H30"/>
      <c r="O30"/>
      <c r="V30"/>
      <c r="Y30"/>
      <c r="AB30"/>
      <c r="AD30" s="154" t="s">
        <v>1855</v>
      </c>
      <c r="AE30" s="156">
        <v>3282400</v>
      </c>
      <c r="AF30">
        <f ca="1"/>
        <v>96</v>
      </c>
      <c r="AG30" t="str">
        <f ca="1"/>
        <v>FOODIC SARL</v>
      </c>
      <c r="AH30" s="155">
        <f ca="1"/>
        <v>3282400</v>
      </c>
    </row>
    <row r="31" spans="1:34" x14ac:dyDescent="0.2">
      <c r="A31" s="154">
        <v>30</v>
      </c>
      <c r="B31" s="156">
        <v>298717049</v>
      </c>
      <c r="E31"/>
      <c r="H31"/>
      <c r="O31"/>
      <c r="V31"/>
      <c r="Y31"/>
      <c r="AB31"/>
      <c r="AD31" s="154" t="s">
        <v>58</v>
      </c>
      <c r="AE31" s="156">
        <v>92436470</v>
      </c>
      <c r="AF31">
        <f ca="1"/>
        <v>27</v>
      </c>
      <c r="AG31" t="str">
        <f ca="1"/>
        <v>FOPA KENNE</v>
      </c>
      <c r="AH31" s="155">
        <f ca="1"/>
        <v>92436470</v>
      </c>
    </row>
    <row r="32" spans="1:34" x14ac:dyDescent="0.2">
      <c r="A32" s="154">
        <v>31</v>
      </c>
      <c r="B32" s="156">
        <v>218749824</v>
      </c>
      <c r="E32"/>
      <c r="H32"/>
      <c r="O32"/>
      <c r="V32"/>
      <c r="Y32"/>
      <c r="AB32"/>
      <c r="AD32" s="154" t="s">
        <v>2858</v>
      </c>
      <c r="AE32" s="156">
        <v>4976100</v>
      </c>
      <c r="AF32">
        <f ca="1"/>
        <v>92</v>
      </c>
      <c r="AG32" t="str">
        <f ca="1"/>
        <v>GALAXIES DU HAUT NKAM</v>
      </c>
      <c r="AH32" s="155">
        <f ca="1"/>
        <v>4976100</v>
      </c>
    </row>
    <row r="33" spans="2:34" x14ac:dyDescent="0.2">
      <c r="B33"/>
      <c r="E33"/>
      <c r="H33"/>
      <c r="O33"/>
      <c r="V33"/>
      <c r="Y33"/>
      <c r="AB33"/>
      <c r="AD33" s="154" t="s">
        <v>414</v>
      </c>
      <c r="AE33" s="156">
        <v>1107000</v>
      </c>
      <c r="AF33">
        <f ca="1"/>
        <v>98</v>
      </c>
      <c r="AG33" t="str">
        <f ca="1"/>
        <v>GIC ASSOCIATION DES ELEVEURS E</v>
      </c>
      <c r="AH33" s="155">
        <f ca="1"/>
        <v>1107000</v>
      </c>
    </row>
    <row r="34" spans="2:34" x14ac:dyDescent="0.2">
      <c r="AB34"/>
      <c r="AD34" s="154" t="s">
        <v>27</v>
      </c>
      <c r="AE34" s="156">
        <v>12508218</v>
      </c>
      <c r="AF34">
        <f ca="1"/>
        <v>71</v>
      </c>
      <c r="AG34" t="str">
        <f ca="1"/>
        <v>GIC PLANTEUR DU LITTORAL</v>
      </c>
      <c r="AH34" s="155">
        <f ca="1"/>
        <v>12508218</v>
      </c>
    </row>
    <row r="35" spans="2:34" x14ac:dyDescent="0.2">
      <c r="AB35"/>
      <c r="AD35" s="154" t="s">
        <v>163</v>
      </c>
      <c r="AE35" s="156">
        <v>45300235</v>
      </c>
      <c r="AF35">
        <f ca="1"/>
        <v>42</v>
      </c>
      <c r="AG35" t="str">
        <f ca="1"/>
        <v>HAMADOU DJOULDE</v>
      </c>
      <c r="AH35" s="155">
        <f ca="1"/>
        <v>45300235</v>
      </c>
    </row>
    <row r="36" spans="2:34" x14ac:dyDescent="0.2">
      <c r="AB36"/>
      <c r="AD36" s="154" t="s">
        <v>1251</v>
      </c>
      <c r="AE36" s="156">
        <v>60777514</v>
      </c>
      <c r="AF36">
        <f ca="1"/>
        <v>31</v>
      </c>
      <c r="AG36" t="str">
        <f ca="1"/>
        <v>HAMAN ZOURMBA</v>
      </c>
      <c r="AH36" s="155">
        <f ca="1"/>
        <v>60777514</v>
      </c>
    </row>
    <row r="37" spans="2:34" x14ac:dyDescent="0.2">
      <c r="AB37"/>
      <c r="AD37" s="154" t="s">
        <v>43</v>
      </c>
      <c r="AE37" s="156">
        <v>362956192</v>
      </c>
      <c r="AF37">
        <f ca="1"/>
        <v>5</v>
      </c>
      <c r="AG37" t="str">
        <f ca="1"/>
        <v>HAMODA ABTSS</v>
      </c>
      <c r="AH37" s="155">
        <f ca="1"/>
        <v>362956192</v>
      </c>
    </row>
    <row r="38" spans="2:34" x14ac:dyDescent="0.2">
      <c r="AB38"/>
      <c r="AD38" s="154" t="s">
        <v>30</v>
      </c>
      <c r="AE38" s="156">
        <v>173430604</v>
      </c>
      <c r="AF38">
        <f ca="1"/>
        <v>13</v>
      </c>
      <c r="AG38" t="str">
        <f ca="1"/>
        <v>HAROUNA SALIHOU</v>
      </c>
      <c r="AH38" s="155">
        <f ca="1"/>
        <v>173430604</v>
      </c>
    </row>
    <row r="39" spans="2:34" x14ac:dyDescent="0.2">
      <c r="AB39"/>
      <c r="AD39" s="154" t="s">
        <v>295</v>
      </c>
      <c r="AE39" s="156">
        <v>22650118</v>
      </c>
      <c r="AF39">
        <f ca="1"/>
        <v>63</v>
      </c>
      <c r="AG39" t="str">
        <f ca="1"/>
        <v>IBRAHIMA</v>
      </c>
      <c r="AH39" s="155">
        <f ca="1"/>
        <v>22650118</v>
      </c>
    </row>
    <row r="40" spans="2:34" x14ac:dyDescent="0.2">
      <c r="AB40"/>
      <c r="AD40" s="154" t="s">
        <v>29</v>
      </c>
      <c r="AE40" s="156">
        <v>12417815</v>
      </c>
      <c r="AF40">
        <f ca="1"/>
        <v>72</v>
      </c>
      <c r="AG40" t="str">
        <f ca="1"/>
        <v>KAMDOM EPSE MOPHOU THERESE</v>
      </c>
      <c r="AH40" s="155">
        <f ca="1"/>
        <v>12417815</v>
      </c>
    </row>
    <row r="41" spans="2:34" x14ac:dyDescent="0.2">
      <c r="AB41"/>
      <c r="AD41" s="154" t="s">
        <v>42</v>
      </c>
      <c r="AE41" s="156">
        <v>114654794</v>
      </c>
      <c r="AF41">
        <f ca="1"/>
        <v>20</v>
      </c>
      <c r="AG41" t="str">
        <f ca="1"/>
        <v>KELLY SAMBA</v>
      </c>
      <c r="AH41" s="155">
        <f ca="1"/>
        <v>114654794</v>
      </c>
    </row>
    <row r="42" spans="2:34" x14ac:dyDescent="0.2">
      <c r="AB42"/>
      <c r="AD42" s="154" t="s">
        <v>443</v>
      </c>
      <c r="AE42" s="156">
        <v>102816691</v>
      </c>
      <c r="AF42">
        <f ca="1"/>
        <v>24</v>
      </c>
      <c r="AG42" t="str">
        <f ca="1"/>
        <v>KEMGNE ROBERT</v>
      </c>
      <c r="AH42" s="155">
        <f ca="1"/>
        <v>102816691</v>
      </c>
    </row>
    <row r="43" spans="2:34" x14ac:dyDescent="0.2">
      <c r="AB43"/>
      <c r="AD43" s="154" t="s">
        <v>1342</v>
      </c>
      <c r="AE43" s="156">
        <v>43451216</v>
      </c>
      <c r="AF43">
        <f ca="1"/>
        <v>43</v>
      </c>
      <c r="AG43" t="str">
        <f ca="1"/>
        <v>KEUKOUO FEUKOU</v>
      </c>
      <c r="AH43" s="155">
        <f ca="1"/>
        <v>43451216</v>
      </c>
    </row>
    <row r="44" spans="2:34" x14ac:dyDescent="0.2">
      <c r="AB44"/>
      <c r="AD44" s="154" t="s">
        <v>1504</v>
      </c>
      <c r="AE44" s="156">
        <v>92753118</v>
      </c>
      <c r="AF44">
        <f ca="1"/>
        <v>26</v>
      </c>
      <c r="AG44" t="str">
        <f ca="1"/>
        <v>KOUAM MAURICE</v>
      </c>
      <c r="AH44" s="155">
        <f ca="1"/>
        <v>92753118</v>
      </c>
    </row>
    <row r="45" spans="2:34" x14ac:dyDescent="0.2">
      <c r="AB45"/>
      <c r="AD45" s="154" t="s">
        <v>51</v>
      </c>
      <c r="AE45" s="156">
        <v>11514118</v>
      </c>
      <c r="AF45">
        <f ca="1"/>
        <v>75</v>
      </c>
      <c r="AG45" t="str">
        <f ca="1"/>
        <v>KUETE JEAN</v>
      </c>
      <c r="AH45" s="155">
        <f ca="1"/>
        <v>11514118</v>
      </c>
    </row>
    <row r="46" spans="2:34" x14ac:dyDescent="0.2">
      <c r="AB46"/>
      <c r="AD46" s="154" t="s">
        <v>342</v>
      </c>
      <c r="AE46" s="156">
        <v>17107254</v>
      </c>
      <c r="AF46">
        <f ca="1"/>
        <v>69</v>
      </c>
      <c r="AG46" t="str">
        <f ca="1"/>
        <v>LA BAGUETTE DU NDE SARL</v>
      </c>
      <c r="AH46" s="155">
        <f ca="1"/>
        <v>17107254</v>
      </c>
    </row>
    <row r="47" spans="2:34" x14ac:dyDescent="0.2">
      <c r="AD47" s="154" t="s">
        <v>1265</v>
      </c>
      <c r="AE47" s="156">
        <v>34681059</v>
      </c>
      <c r="AF47">
        <f ca="1"/>
        <v>45</v>
      </c>
      <c r="AG47" t="str">
        <f ca="1"/>
        <v>LANGMI ANTHANASIUS MBABUM</v>
      </c>
      <c r="AH47" s="155">
        <f ca="1"/>
        <v>34681059</v>
      </c>
    </row>
    <row r="48" spans="2:34" x14ac:dyDescent="0.2">
      <c r="AD48" s="154" t="s">
        <v>251</v>
      </c>
      <c r="AE48" s="156">
        <v>25914118</v>
      </c>
      <c r="AF48">
        <f ca="1"/>
        <v>52</v>
      </c>
      <c r="AG48" t="str">
        <f ca="1"/>
        <v>L'ARTISAN KANEM</v>
      </c>
      <c r="AH48" s="155">
        <f ca="1"/>
        <v>25914118</v>
      </c>
    </row>
    <row r="49" spans="30:34" x14ac:dyDescent="0.2">
      <c r="AD49" s="154" t="s">
        <v>6801</v>
      </c>
      <c r="AE49" s="156">
        <v>11220000</v>
      </c>
      <c r="AF49">
        <f ca="1"/>
        <v>82</v>
      </c>
      <c r="AG49" t="str">
        <f ca="1"/>
        <v>LONGSI NDAGHAA</v>
      </c>
      <c r="AH49" s="155">
        <f ca="1"/>
        <v>11220000</v>
      </c>
    </row>
    <row r="50" spans="30:34" x14ac:dyDescent="0.2">
      <c r="AD50" s="154" t="s">
        <v>28</v>
      </c>
      <c r="AE50" s="156">
        <v>351419941</v>
      </c>
      <c r="AF50">
        <f ca="1"/>
        <v>6</v>
      </c>
      <c r="AG50" t="str">
        <f ca="1"/>
        <v>Mamy Jacka</v>
      </c>
      <c r="AH50" s="155">
        <f ca="1"/>
        <v>351419941</v>
      </c>
    </row>
    <row r="51" spans="30:34" x14ac:dyDescent="0.2">
      <c r="AD51" s="154" t="s">
        <v>63</v>
      </c>
      <c r="AE51" s="156">
        <v>11178000</v>
      </c>
      <c r="AF51">
        <f ca="1"/>
        <v>84</v>
      </c>
      <c r="AG51" t="str">
        <f ca="1"/>
        <v>MATCHIM MARIE CHRISTIANE</v>
      </c>
      <c r="AH51" s="155">
        <f ca="1"/>
        <v>11178000</v>
      </c>
    </row>
    <row r="52" spans="30:34" x14ac:dyDescent="0.2">
      <c r="AD52" s="154" t="s">
        <v>498</v>
      </c>
      <c r="AE52" s="156">
        <v>232151813</v>
      </c>
      <c r="AF52">
        <f ca="1"/>
        <v>10</v>
      </c>
      <c r="AG52" t="str">
        <f ca="1"/>
        <v>MBONG NCHIA LINDA</v>
      </c>
      <c r="AH52" s="155">
        <f ca="1"/>
        <v>232151813</v>
      </c>
    </row>
    <row r="53" spans="30:34" x14ac:dyDescent="0.2">
      <c r="AD53" s="154" t="s">
        <v>4873</v>
      </c>
      <c r="AE53" s="156">
        <v>11455294</v>
      </c>
      <c r="AF53">
        <f ca="1"/>
        <v>78</v>
      </c>
      <c r="AG53" t="str">
        <f ca="1"/>
        <v>MEKOU FD</v>
      </c>
      <c r="AH53" s="155">
        <f ca="1"/>
        <v>11455294</v>
      </c>
    </row>
    <row r="54" spans="30:34" x14ac:dyDescent="0.2">
      <c r="AD54" s="154" t="s">
        <v>3973</v>
      </c>
      <c r="AE54" s="156">
        <v>196078</v>
      </c>
      <c r="AF54">
        <f ca="1"/>
        <v>104</v>
      </c>
      <c r="AG54" t="str">
        <f ca="1"/>
        <v>MOHAMADOU BABAN YAYA</v>
      </c>
      <c r="AH54" s="155">
        <f ca="1"/>
        <v>196078</v>
      </c>
    </row>
    <row r="55" spans="30:34" x14ac:dyDescent="0.2">
      <c r="AD55" s="154" t="s">
        <v>59</v>
      </c>
      <c r="AE55" s="156">
        <v>50078313</v>
      </c>
      <c r="AF55">
        <f ca="1"/>
        <v>36</v>
      </c>
      <c r="AG55" t="str">
        <f ca="1"/>
        <v>MOHAMADOU HAMIDOU</v>
      </c>
      <c r="AH55" s="155">
        <f ca="1"/>
        <v>50078313</v>
      </c>
    </row>
    <row r="56" spans="30:34" x14ac:dyDescent="0.2">
      <c r="AD56" s="154" t="s">
        <v>1242</v>
      </c>
      <c r="AE56" s="156">
        <v>10190548</v>
      </c>
      <c r="AF56">
        <f ca="1"/>
        <v>87</v>
      </c>
      <c r="AG56" t="str">
        <f ca="1"/>
        <v>MOHAMADOU SALI (MALIKI)</v>
      </c>
      <c r="AH56" s="155">
        <f ca="1"/>
        <v>10190548</v>
      </c>
    </row>
    <row r="57" spans="30:34" x14ac:dyDescent="0.2">
      <c r="AD57" s="154" t="s">
        <v>2620</v>
      </c>
      <c r="AE57" s="156">
        <v>558824</v>
      </c>
      <c r="AF57">
        <f ca="1"/>
        <v>102</v>
      </c>
      <c r="AG57" t="str">
        <f ca="1"/>
        <v>MOHAMADOU SANI</v>
      </c>
      <c r="AH57" s="155">
        <f ca="1"/>
        <v>558824</v>
      </c>
    </row>
    <row r="58" spans="30:34" x14ac:dyDescent="0.2">
      <c r="AD58" s="154" t="s">
        <v>47</v>
      </c>
      <c r="AE58" s="156">
        <v>129789941</v>
      </c>
      <c r="AF58">
        <f ca="1"/>
        <v>16</v>
      </c>
      <c r="AG58" t="str">
        <f ca="1"/>
        <v>Mouintseyi Tchouaya Hugues</v>
      </c>
      <c r="AH58" s="155">
        <f ca="1"/>
        <v>129789941</v>
      </c>
    </row>
    <row r="59" spans="30:34" x14ac:dyDescent="0.2">
      <c r="AD59" s="154" t="s">
        <v>38</v>
      </c>
      <c r="AE59" s="156">
        <v>1331158224</v>
      </c>
      <c r="AF59">
        <f ca="1"/>
        <v>1</v>
      </c>
      <c r="AG59" t="str">
        <f ca="1"/>
        <v>MOUSSA HISSEINI</v>
      </c>
      <c r="AH59" s="155">
        <f ca="1"/>
        <v>1331158224</v>
      </c>
    </row>
    <row r="60" spans="30:34" x14ac:dyDescent="0.2">
      <c r="AD60" s="154" t="s">
        <v>32</v>
      </c>
      <c r="AE60" s="156">
        <v>516651376</v>
      </c>
      <c r="AF60">
        <f ca="1"/>
        <v>4</v>
      </c>
      <c r="AG60" t="str">
        <f ca="1"/>
        <v>MOUSTAPHA HASSAN</v>
      </c>
      <c r="AH60" s="155">
        <f ca="1"/>
        <v>516651376</v>
      </c>
    </row>
    <row r="61" spans="30:34" x14ac:dyDescent="0.2">
      <c r="AD61" s="154" t="s">
        <v>89</v>
      </c>
      <c r="AE61" s="156">
        <v>12738118</v>
      </c>
      <c r="AF61">
        <f ca="1"/>
        <v>70</v>
      </c>
      <c r="AG61" t="str">
        <f ca="1"/>
        <v>NADINE LAURE</v>
      </c>
      <c r="AH61" s="155">
        <f ca="1"/>
        <v>12738118</v>
      </c>
    </row>
    <row r="62" spans="30:34" x14ac:dyDescent="0.2">
      <c r="AD62" s="154" t="s">
        <v>40</v>
      </c>
      <c r="AE62" s="156">
        <v>107156453</v>
      </c>
      <c r="AF62">
        <f ca="1"/>
        <v>22</v>
      </c>
      <c r="AG62" t="str">
        <f ca="1"/>
        <v>NDORAHERMAN PASCAL</v>
      </c>
      <c r="AH62" s="155">
        <f ca="1"/>
        <v>107156453</v>
      </c>
    </row>
    <row r="63" spans="30:34" x14ac:dyDescent="0.2">
      <c r="AD63" s="154" t="s">
        <v>52</v>
      </c>
      <c r="AE63" s="156">
        <v>59698043</v>
      </c>
      <c r="AF63">
        <f ca="1"/>
        <v>32</v>
      </c>
      <c r="AG63" t="str">
        <f ca="1"/>
        <v>NGAHA THIERRY LAMINE</v>
      </c>
      <c r="AH63" s="155">
        <f ca="1"/>
        <v>59698043</v>
      </c>
    </row>
    <row r="64" spans="30:34" x14ac:dyDescent="0.2">
      <c r="AD64" s="154" t="s">
        <v>67</v>
      </c>
      <c r="AE64" s="156">
        <v>22734118</v>
      </c>
      <c r="AF64">
        <f ca="1"/>
        <v>59</v>
      </c>
      <c r="AG64" t="str">
        <f ca="1"/>
        <v>NGASOP JEAN PIERRE</v>
      </c>
      <c r="AH64" s="155">
        <f ca="1"/>
        <v>22734118</v>
      </c>
    </row>
    <row r="65" spans="30:34" x14ac:dyDescent="0.2">
      <c r="AD65" s="154" t="s">
        <v>2240</v>
      </c>
      <c r="AE65" s="156">
        <v>23752157</v>
      </c>
      <c r="AF65">
        <f ca="1"/>
        <v>56</v>
      </c>
      <c r="AG65" t="str">
        <f ca="1"/>
        <v>NKEPTOUNJI SIME SANDRINE</v>
      </c>
      <c r="AH65" s="155">
        <f ca="1"/>
        <v>23752157</v>
      </c>
    </row>
    <row r="66" spans="30:34" x14ac:dyDescent="0.2">
      <c r="AD66" s="154" t="s">
        <v>55</v>
      </c>
      <c r="AE66" s="156">
        <v>45763053</v>
      </c>
      <c r="AF66">
        <f ca="1"/>
        <v>39</v>
      </c>
      <c r="AG66" t="str">
        <f ca="1"/>
        <v>NKONFFO GUTEMBERT</v>
      </c>
      <c r="AH66" s="155">
        <f ca="1"/>
        <v>45763053</v>
      </c>
    </row>
    <row r="67" spans="30:34" x14ac:dyDescent="0.2">
      <c r="AD67" s="154" t="s">
        <v>2897</v>
      </c>
      <c r="AE67" s="156">
        <v>588235</v>
      </c>
      <c r="AF67">
        <f ca="1"/>
        <v>101</v>
      </c>
      <c r="AG67" t="str">
        <f ca="1"/>
        <v>NOSSI JEAN</v>
      </c>
      <c r="AH67" s="155">
        <f ca="1"/>
        <v>588235</v>
      </c>
    </row>
    <row r="68" spans="30:34" x14ac:dyDescent="0.2">
      <c r="AD68" s="154" t="s">
        <v>1531</v>
      </c>
      <c r="AE68" s="156">
        <v>22675294</v>
      </c>
      <c r="AF68">
        <f ca="1"/>
        <v>62</v>
      </c>
      <c r="AG68" t="str">
        <f ca="1"/>
        <v>NOUTON MARTINE</v>
      </c>
      <c r="AH68" s="155">
        <f ca="1"/>
        <v>22675294</v>
      </c>
    </row>
    <row r="69" spans="30:34" x14ac:dyDescent="0.2">
      <c r="AD69" s="154" t="s">
        <v>33</v>
      </c>
      <c r="AE69" s="156">
        <v>727977394</v>
      </c>
      <c r="AF69">
        <f ca="1"/>
        <v>3</v>
      </c>
      <c r="AG69" t="str">
        <f ca="1"/>
        <v>OUMAROU MOHAMDADOU</v>
      </c>
      <c r="AH69" s="155">
        <f ca="1"/>
        <v>727977394</v>
      </c>
    </row>
    <row r="70" spans="30:34" x14ac:dyDescent="0.2">
      <c r="AD70" s="154" t="s">
        <v>37</v>
      </c>
      <c r="AE70" s="156">
        <v>128074288</v>
      </c>
      <c r="AF70">
        <f ca="1"/>
        <v>17</v>
      </c>
      <c r="AG70" t="str">
        <f ca="1"/>
        <v>PEUJEU EPSE PANLAP SANDRINE AI</v>
      </c>
      <c r="AH70" s="155">
        <f ca="1"/>
        <v>128074288</v>
      </c>
    </row>
    <row r="71" spans="30:34" x14ac:dyDescent="0.2">
      <c r="AD71" s="154" t="s">
        <v>4679</v>
      </c>
      <c r="AE71" s="156">
        <v>11455294</v>
      </c>
      <c r="AF71">
        <f ca="1"/>
        <v>78</v>
      </c>
      <c r="AG71" t="str">
        <f ca="1"/>
        <v>PEUTAMBOU MADELEINE</v>
      </c>
      <c r="AH71" s="155">
        <f ca="1"/>
        <v>11455294</v>
      </c>
    </row>
    <row r="72" spans="30:34" x14ac:dyDescent="0.2">
      <c r="AD72" s="154" t="s">
        <v>398</v>
      </c>
      <c r="AE72" s="156">
        <v>6165245</v>
      </c>
      <c r="AF72">
        <f ca="1"/>
        <v>90</v>
      </c>
      <c r="AG72" t="str">
        <f ca="1"/>
        <v>Retail Customers</v>
      </c>
      <c r="AH72" s="155">
        <f ca="1"/>
        <v>6165245</v>
      </c>
    </row>
    <row r="73" spans="30:34" x14ac:dyDescent="0.2">
      <c r="AD73" s="154" t="s">
        <v>49</v>
      </c>
      <c r="AE73" s="156">
        <v>0</v>
      </c>
      <c r="AF73">
        <f ca="1"/>
        <v>107</v>
      </c>
      <c r="AG73" t="str">
        <f ca="1"/>
        <v>SAMPLE SALES</v>
      </c>
      <c r="AH73" s="155">
        <f ca="1"/>
        <v>0</v>
      </c>
    </row>
    <row r="74" spans="30:34" x14ac:dyDescent="0.2">
      <c r="AD74" s="154" t="s">
        <v>774</v>
      </c>
      <c r="AE74" s="156">
        <v>21936619</v>
      </c>
      <c r="AF74">
        <f ca="1"/>
        <v>66</v>
      </c>
      <c r="AG74" t="str">
        <f ca="1"/>
        <v>SAOUDI NDOHWA</v>
      </c>
      <c r="AH74" s="155">
        <f ca="1"/>
        <v>21936619</v>
      </c>
    </row>
    <row r="75" spans="30:34" x14ac:dyDescent="0.2">
      <c r="AD75" s="154" t="s">
        <v>56</v>
      </c>
      <c r="AE75" s="156">
        <v>103832942</v>
      </c>
      <c r="AF75">
        <f ca="1"/>
        <v>23</v>
      </c>
      <c r="AG75" t="str">
        <f ca="1"/>
        <v>SATSA ANDRE</v>
      </c>
      <c r="AH75" s="155">
        <f ca="1"/>
        <v>103832942</v>
      </c>
    </row>
    <row r="76" spans="30:34" x14ac:dyDescent="0.2">
      <c r="AD76" s="154" t="s">
        <v>1408</v>
      </c>
      <c r="AE76" s="156">
        <v>23028235</v>
      </c>
      <c r="AF76">
        <f ca="1"/>
        <v>58</v>
      </c>
      <c r="AG76" t="str">
        <f ca="1"/>
        <v>SELECTE SARL</v>
      </c>
      <c r="AH76" s="155">
        <f ca="1"/>
        <v>23028235</v>
      </c>
    </row>
    <row r="77" spans="30:34" x14ac:dyDescent="0.2">
      <c r="AD77" s="154" t="s">
        <v>34</v>
      </c>
      <c r="AE77" s="156">
        <v>203716283</v>
      </c>
      <c r="AF77">
        <f ca="1"/>
        <v>11</v>
      </c>
      <c r="AG77" t="str">
        <f ca="1"/>
        <v>SOANEG</v>
      </c>
      <c r="AH77" s="155">
        <f ca="1"/>
        <v>203716283</v>
      </c>
    </row>
    <row r="78" spans="30:34" x14ac:dyDescent="0.2">
      <c r="AD78" s="154" t="s">
        <v>68</v>
      </c>
      <c r="AE78" s="156">
        <v>764118</v>
      </c>
      <c r="AF78">
        <f ca="1"/>
        <v>100</v>
      </c>
      <c r="AG78" t="str">
        <f ca="1"/>
        <v>SOBJIO PASCAL</v>
      </c>
      <c r="AH78" s="155">
        <f ca="1"/>
        <v>764118</v>
      </c>
    </row>
    <row r="79" spans="30:34" x14ac:dyDescent="0.2">
      <c r="AD79" s="154" t="s">
        <v>5048</v>
      </c>
      <c r="AE79" s="156">
        <v>11484706</v>
      </c>
      <c r="AF79">
        <f ca="1"/>
        <v>76</v>
      </c>
      <c r="AG79" t="str">
        <f ca="1"/>
        <v>SOCICAM SARL</v>
      </c>
      <c r="AH79" s="155">
        <f ca="1"/>
        <v>11484706</v>
      </c>
    </row>
    <row r="80" spans="30:34" x14ac:dyDescent="0.2">
      <c r="AD80" s="154" t="s">
        <v>3408</v>
      </c>
      <c r="AE80" s="156">
        <v>196078</v>
      </c>
      <c r="AF80">
        <f ca="1"/>
        <v>104</v>
      </c>
      <c r="AG80" t="str">
        <f ca="1"/>
        <v>SOCIETE SAINTE REBECCA SARL</v>
      </c>
      <c r="AH80" s="155">
        <f ca="1"/>
        <v>196078</v>
      </c>
    </row>
    <row r="81" spans="30:34" x14ac:dyDescent="0.2">
      <c r="AD81" s="154" t="s">
        <v>5735</v>
      </c>
      <c r="AE81" s="156">
        <v>11210000</v>
      </c>
      <c r="AF81">
        <f ca="1"/>
        <v>83</v>
      </c>
      <c r="AG81" t="str">
        <f ca="1"/>
        <v>SOCIETE ZEPOL</v>
      </c>
      <c r="AH81" s="155">
        <f ca="1"/>
        <v>11210000</v>
      </c>
    </row>
    <row r="82" spans="30:34" x14ac:dyDescent="0.2">
      <c r="AD82" s="154" t="s">
        <v>36</v>
      </c>
      <c r="AE82" s="156">
        <v>99090459</v>
      </c>
      <c r="AF82">
        <f ca="1"/>
        <v>25</v>
      </c>
      <c r="AG82" t="str">
        <f ca="1"/>
        <v>Socropral</v>
      </c>
      <c r="AH82" s="155">
        <f ca="1"/>
        <v>99090459</v>
      </c>
    </row>
    <row r="83" spans="30:34" x14ac:dyDescent="0.2">
      <c r="AD83" s="154" t="s">
        <v>41</v>
      </c>
      <c r="AE83" s="156">
        <v>157218392</v>
      </c>
      <c r="AF83">
        <f ca="1"/>
        <v>15</v>
      </c>
      <c r="AG83" t="str">
        <f ca="1"/>
        <v>SOGECO</v>
      </c>
      <c r="AH83" s="155">
        <f ca="1"/>
        <v>157218392</v>
      </c>
    </row>
    <row r="84" spans="30:34" x14ac:dyDescent="0.2">
      <c r="AD84" s="154" t="s">
        <v>1011</v>
      </c>
      <c r="AE84" s="156">
        <v>24309917</v>
      </c>
      <c r="AF84">
        <f ca="1"/>
        <v>54</v>
      </c>
      <c r="AG84" t="str">
        <f ca="1"/>
        <v>SOGESCOM</v>
      </c>
      <c r="AH84" s="155">
        <f ca="1"/>
        <v>24309917</v>
      </c>
    </row>
    <row r="85" spans="30:34" x14ac:dyDescent="0.2">
      <c r="AD85" s="154" t="s">
        <v>1185</v>
      </c>
      <c r="AE85" s="156">
        <v>24931184</v>
      </c>
      <c r="AF85">
        <f ca="1"/>
        <v>53</v>
      </c>
      <c r="AG85" t="str">
        <f ca="1"/>
        <v>SOHALYA SARL</v>
      </c>
      <c r="AH85" s="155">
        <f ca="1"/>
        <v>24931184</v>
      </c>
    </row>
    <row r="86" spans="30:34" x14ac:dyDescent="0.2">
      <c r="AD86" s="154" t="s">
        <v>26</v>
      </c>
      <c r="AE86" s="156">
        <v>68188236</v>
      </c>
      <c r="AF86">
        <f ca="1"/>
        <v>30</v>
      </c>
      <c r="AG86" t="str">
        <f ca="1"/>
        <v>SOP MARCEL</v>
      </c>
      <c r="AH86" s="155">
        <f ca="1"/>
        <v>68188236</v>
      </c>
    </row>
    <row r="87" spans="30:34" x14ac:dyDescent="0.2">
      <c r="AD87" s="154" t="s">
        <v>2712</v>
      </c>
      <c r="AE87" s="156">
        <v>938405</v>
      </c>
      <c r="AF87">
        <f ca="1"/>
        <v>99</v>
      </c>
      <c r="AG87" t="str">
        <f ca="1"/>
        <v>Sopal</v>
      </c>
      <c r="AH87" s="155">
        <f ca="1"/>
        <v>938405</v>
      </c>
    </row>
    <row r="88" spans="30:34" x14ac:dyDescent="0.2">
      <c r="AD88" s="154" t="s">
        <v>48</v>
      </c>
      <c r="AE88" s="156">
        <v>121905049</v>
      </c>
      <c r="AF88">
        <f ca="1"/>
        <v>19</v>
      </c>
      <c r="AG88" t="str">
        <f ca="1"/>
        <v>SOUAIBOU IBRAHIMA</v>
      </c>
      <c r="AH88" s="155">
        <f ca="1"/>
        <v>121905049</v>
      </c>
    </row>
    <row r="89" spans="30:34" x14ac:dyDescent="0.2">
      <c r="AD89" s="154" t="s">
        <v>465</v>
      </c>
      <c r="AE89" s="156">
        <v>77470982</v>
      </c>
      <c r="AF89">
        <f ca="1"/>
        <v>28</v>
      </c>
      <c r="AG89" t="str">
        <f ca="1"/>
        <v>STE BONNES COURSES SARL</v>
      </c>
      <c r="AH89" s="155">
        <f ca="1"/>
        <v>77470982</v>
      </c>
    </row>
    <row r="90" spans="30:34" x14ac:dyDescent="0.2">
      <c r="AD90" s="154" t="s">
        <v>1066</v>
      </c>
      <c r="AE90" s="156">
        <v>9004440</v>
      </c>
      <c r="AF90">
        <f ca="1"/>
        <v>89</v>
      </c>
      <c r="AG90" t="str">
        <f ca="1"/>
        <v>STE DEE LITE SARL</v>
      </c>
      <c r="AH90" s="155">
        <f ca="1"/>
        <v>9004440</v>
      </c>
    </row>
    <row r="91" spans="30:34" x14ac:dyDescent="0.2">
      <c r="AD91" s="154" t="s">
        <v>1177</v>
      </c>
      <c r="AE91" s="156">
        <v>41223647</v>
      </c>
      <c r="AF91">
        <f ca="1"/>
        <v>44</v>
      </c>
      <c r="AG91" t="str">
        <f ca="1"/>
        <v>STE EXCLUSIVE SARL</v>
      </c>
      <c r="AH91" s="155">
        <f ca="1"/>
        <v>41223647</v>
      </c>
    </row>
    <row r="92" spans="30:34" x14ac:dyDescent="0.2">
      <c r="AD92" s="154" t="s">
        <v>62</v>
      </c>
      <c r="AE92" s="156">
        <v>3596700</v>
      </c>
      <c r="AF92">
        <f ca="1"/>
        <v>95</v>
      </c>
      <c r="AG92" t="str">
        <f ca="1"/>
        <v>STE L'ATRIUM SA</v>
      </c>
      <c r="AH92" s="155">
        <f ca="1"/>
        <v>3596700</v>
      </c>
    </row>
    <row r="93" spans="30:34" x14ac:dyDescent="0.2">
      <c r="AD93" s="154" t="s">
        <v>3554</v>
      </c>
      <c r="AE93" s="156">
        <v>22588235</v>
      </c>
      <c r="AF93">
        <f ca="1"/>
        <v>64</v>
      </c>
      <c r="AG93" t="str">
        <f ca="1"/>
        <v>STE LE PETIT PRINCE SARL</v>
      </c>
      <c r="AH93" s="155">
        <f ca="1"/>
        <v>22588235</v>
      </c>
    </row>
    <row r="94" spans="30:34" x14ac:dyDescent="0.2">
      <c r="AD94" s="154" t="s">
        <v>222</v>
      </c>
      <c r="AE94" s="156">
        <v>12214100</v>
      </c>
      <c r="AF94">
        <f ca="1"/>
        <v>73</v>
      </c>
      <c r="AG94" t="str">
        <f ca="1"/>
        <v>STE MEGRO SARL</v>
      </c>
      <c r="AH94" s="155">
        <f ca="1"/>
        <v>12214100</v>
      </c>
    </row>
    <row r="95" spans="30:34" x14ac:dyDescent="0.2">
      <c r="AD95" s="154" t="s">
        <v>6964</v>
      </c>
      <c r="AE95" s="156">
        <v>260784314</v>
      </c>
      <c r="AF95">
        <f ca="1"/>
        <v>9</v>
      </c>
      <c r="AG95" t="str">
        <f ca="1"/>
        <v>STE MIMOSA SARL</v>
      </c>
      <c r="AH95" s="155">
        <f ca="1"/>
        <v>260784314</v>
      </c>
    </row>
    <row r="96" spans="30:34" x14ac:dyDescent="0.2">
      <c r="AD96" s="154" t="s">
        <v>1696</v>
      </c>
      <c r="AE96" s="156">
        <v>32031569</v>
      </c>
      <c r="AF96">
        <f ca="1"/>
        <v>49</v>
      </c>
      <c r="AG96" t="str">
        <f ca="1"/>
        <v>STE PARTHENON SARL</v>
      </c>
      <c r="AH96" s="155">
        <f ca="1"/>
        <v>32031569</v>
      </c>
    </row>
    <row r="97" spans="30:34" x14ac:dyDescent="0.2">
      <c r="AD97" s="154" t="s">
        <v>3980</v>
      </c>
      <c r="AE97" s="156">
        <v>5068859</v>
      </c>
      <c r="AF97">
        <f ca="1"/>
        <v>91</v>
      </c>
      <c r="AG97" t="str">
        <f ca="1"/>
        <v>STE SOLUTION SARL</v>
      </c>
      <c r="AH97" s="155">
        <f ca="1"/>
        <v>5068859</v>
      </c>
    </row>
    <row r="98" spans="30:34" x14ac:dyDescent="0.2">
      <c r="AD98" s="154" t="s">
        <v>613</v>
      </c>
      <c r="AE98" s="156">
        <v>68758471</v>
      </c>
      <c r="AF98">
        <f ca="1"/>
        <v>29</v>
      </c>
      <c r="AG98" t="str">
        <f ca="1"/>
        <v>TALLA HERVE</v>
      </c>
      <c r="AH98" s="155">
        <f ca="1"/>
        <v>68758471</v>
      </c>
    </row>
    <row r="99" spans="30:34" x14ac:dyDescent="0.2">
      <c r="AD99" s="154" t="s">
        <v>515</v>
      </c>
      <c r="AE99" s="156">
        <v>23888177</v>
      </c>
      <c r="AF99">
        <f ca="1"/>
        <v>55</v>
      </c>
      <c r="AG99" t="str">
        <f ca="1"/>
        <v>TCHOFFO FOTSA</v>
      </c>
      <c r="AH99" s="155">
        <f ca="1"/>
        <v>23888177</v>
      </c>
    </row>
    <row r="100" spans="30:34" x14ac:dyDescent="0.2">
      <c r="AD100" s="154" t="s">
        <v>152</v>
      </c>
      <c r="AE100" s="156">
        <v>20519608</v>
      </c>
      <c r="AF100">
        <f ca="1"/>
        <v>67</v>
      </c>
      <c r="AG100" t="str">
        <f ca="1"/>
        <v>TEFOUET DONJIO HERVE</v>
      </c>
      <c r="AH100" s="155">
        <f ca="1"/>
        <v>20519608</v>
      </c>
    </row>
    <row r="101" spans="30:34" x14ac:dyDescent="0.2">
      <c r="AD101" s="154" t="s">
        <v>758</v>
      </c>
      <c r="AE101" s="156">
        <v>49928712</v>
      </c>
      <c r="AF101">
        <f ca="1"/>
        <v>37</v>
      </c>
      <c r="AG101" t="str">
        <f ca="1"/>
        <v>TENGOH FRANKLIN</v>
      </c>
      <c r="AH101" s="155">
        <f ca="1"/>
        <v>49928712</v>
      </c>
    </row>
    <row r="102" spans="30:34" x14ac:dyDescent="0.2">
      <c r="AD102" s="154" t="s">
        <v>1019</v>
      </c>
      <c r="AE102" s="156">
        <v>33828118</v>
      </c>
      <c r="AF102">
        <f ca="1"/>
        <v>48</v>
      </c>
      <c r="AG102" t="str">
        <f ca="1"/>
        <v>TETSUKOUE AKONO PAUL</v>
      </c>
      <c r="AH102" s="155">
        <f ca="1"/>
        <v>33828118</v>
      </c>
    </row>
    <row r="103" spans="30:34" x14ac:dyDescent="0.2">
      <c r="AD103" s="154" t="s">
        <v>31</v>
      </c>
      <c r="AE103" s="156">
        <v>315420947</v>
      </c>
      <c r="AF103">
        <f ca="1"/>
        <v>7</v>
      </c>
      <c r="AG103" t="str">
        <f ca="1"/>
        <v>THETHE EZECHIEL</v>
      </c>
      <c r="AH103" s="155">
        <f ca="1"/>
        <v>315420947</v>
      </c>
    </row>
    <row r="104" spans="30:34" x14ac:dyDescent="0.2">
      <c r="AD104" s="154" t="s">
        <v>53</v>
      </c>
      <c r="AE104" s="156">
        <v>9698088</v>
      </c>
      <c r="AF104">
        <f ca="1"/>
        <v>88</v>
      </c>
      <c r="AG104" t="str">
        <f ca="1"/>
        <v>Tsapi Elisabeth</v>
      </c>
      <c r="AH104" s="155">
        <f ca="1"/>
        <v>9698088</v>
      </c>
    </row>
    <row r="105" spans="30:34" x14ac:dyDescent="0.2">
      <c r="AD105" s="154" t="s">
        <v>524</v>
      </c>
      <c r="AE105" s="156">
        <v>47855055</v>
      </c>
      <c r="AF105">
        <f ca="1"/>
        <v>38</v>
      </c>
      <c r="AG105" t="str">
        <f ca="1"/>
        <v>TSOBO YVE</v>
      </c>
      <c r="AH105" s="155">
        <f ca="1"/>
        <v>47855055</v>
      </c>
    </row>
    <row r="106" spans="30:34" x14ac:dyDescent="0.2">
      <c r="AD106" s="154" t="s">
        <v>7741</v>
      </c>
      <c r="AE106" s="156">
        <v>11400000</v>
      </c>
      <c r="AF106">
        <f ca="1"/>
        <v>80</v>
      </c>
      <c r="AG106" t="str">
        <f ca="1"/>
        <v>UNION BOULANGERIE DE L'OUEST</v>
      </c>
      <c r="AH106" s="155">
        <f ca="1"/>
        <v>11400000</v>
      </c>
    </row>
    <row r="107" spans="30:34" x14ac:dyDescent="0.2">
      <c r="AD107" s="154" t="s">
        <v>3377</v>
      </c>
      <c r="AE107" s="156">
        <v>3686000</v>
      </c>
      <c r="AF107">
        <f ca="1"/>
        <v>94</v>
      </c>
      <c r="AG107" t="str">
        <f ca="1"/>
        <v>YEMATA RODRIGUE</v>
      </c>
      <c r="AH107" s="155">
        <f ca="1"/>
        <v>3686000</v>
      </c>
    </row>
    <row r="108" spans="30:34" x14ac:dyDescent="0.2">
      <c r="AD108" s="154" t="s">
        <v>25</v>
      </c>
      <c r="AE108" s="156">
        <v>126215851</v>
      </c>
      <c r="AF108">
        <f ca="1"/>
        <v>18</v>
      </c>
      <c r="AG108" t="str">
        <f ca="1"/>
        <v>YIMAFOUO DUCRECE</v>
      </c>
      <c r="AH108" s="155">
        <f ca="1"/>
        <v>126215851</v>
      </c>
    </row>
    <row r="109" spans="30:34" x14ac:dyDescent="0.2">
      <c r="AE109"/>
    </row>
  </sheetData>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FF0000"/>
  </sheetPr>
  <dimension ref="A1:AA2226"/>
  <sheetViews>
    <sheetView workbookViewId="0">
      <pane ySplit="1" topLeftCell="A2" activePane="bottomLeft" state="frozen"/>
      <selection activeCell="F8" sqref="F8"/>
      <selection pane="bottomLeft" activeCell="P2" activeCellId="1" sqref="O2 P2"/>
    </sheetView>
  </sheetViews>
  <sheetFormatPr defaultRowHeight="11.25" x14ac:dyDescent="0.2"/>
  <cols>
    <col min="1" max="1" width="13.42578125" style="17" bestFit="1" customWidth="1"/>
    <col min="2" max="2" width="11.85546875" style="17" bestFit="1" customWidth="1"/>
    <col min="3" max="3" width="14.28515625" style="17" bestFit="1" customWidth="1"/>
    <col min="4" max="4" width="15.140625" style="17" bestFit="1" customWidth="1"/>
    <col min="5" max="5" width="11.28515625" style="17" customWidth="1"/>
    <col min="6" max="7" width="11" style="17" bestFit="1" customWidth="1"/>
    <col min="8" max="8" width="12" style="17" customWidth="1"/>
    <col min="9" max="9" width="24.140625" style="18" customWidth="1"/>
    <col min="10" max="10" width="16.5703125" style="17" customWidth="1"/>
    <col min="11" max="11" width="25.7109375" style="17" bestFit="1" customWidth="1"/>
    <col min="12" max="12" width="15.140625" style="17" bestFit="1" customWidth="1"/>
    <col min="13" max="13" width="11.7109375" style="17" bestFit="1" customWidth="1"/>
    <col min="14" max="14" width="20.5703125" style="17" bestFit="1" customWidth="1"/>
    <col min="15" max="15" width="16.140625" style="17" bestFit="1" customWidth="1"/>
    <col min="16" max="17" width="21.28515625" style="17" bestFit="1" customWidth="1"/>
    <col min="18" max="18" width="12.5703125" style="19" bestFit="1" customWidth="1"/>
    <col min="19" max="19" width="21.85546875" style="17" bestFit="1" customWidth="1"/>
    <col min="20" max="20" width="13.140625" style="17" bestFit="1" customWidth="1"/>
    <col min="21" max="21" width="27.85546875" style="17" bestFit="1" customWidth="1"/>
    <col min="22" max="22" width="14.5703125" style="17" bestFit="1" customWidth="1"/>
    <col min="23" max="23" width="12.42578125" style="17" customWidth="1"/>
    <col min="24" max="16384" width="9.140625" style="17"/>
  </cols>
  <sheetData>
    <row r="1" spans="1:27" x14ac:dyDescent="0.2">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9" t="s">
        <v>17</v>
      </c>
      <c r="S1" s="16" t="s">
        <v>18</v>
      </c>
      <c r="T1" s="16" t="s">
        <v>19</v>
      </c>
      <c r="U1" s="16" t="s">
        <v>20</v>
      </c>
      <c r="V1" s="16" t="s">
        <v>21</v>
      </c>
      <c r="W1" s="17" t="s">
        <v>4491</v>
      </c>
      <c r="X1" s="17" t="s">
        <v>4492</v>
      </c>
      <c r="Y1" s="17" t="s">
        <v>4493</v>
      </c>
      <c r="Z1" s="17" t="s">
        <v>4494</v>
      </c>
      <c r="AA1" s="17" t="s">
        <v>4495</v>
      </c>
    </row>
    <row r="2" spans="1:27" s="1" customFormat="1" ht="12.75" x14ac:dyDescent="0.2">
      <c r="A2" s="1" t="s">
        <v>107</v>
      </c>
      <c r="B2" s="1" t="s">
        <v>108</v>
      </c>
      <c r="C2" s="29">
        <v>44348</v>
      </c>
      <c r="D2" s="1" t="s">
        <v>109</v>
      </c>
      <c r="E2" s="1" t="s">
        <v>110</v>
      </c>
      <c r="F2" s="1" t="s">
        <v>111</v>
      </c>
      <c r="G2" s="1" t="s">
        <v>112</v>
      </c>
      <c r="H2" s="1">
        <v>1026474</v>
      </c>
      <c r="I2" s="1" t="s">
        <v>36</v>
      </c>
      <c r="J2" s="1" t="s">
        <v>24</v>
      </c>
      <c r="K2" s="1" t="s">
        <v>113</v>
      </c>
      <c r="L2" s="30">
        <v>150</v>
      </c>
      <c r="M2" s="30">
        <v>6</v>
      </c>
      <c r="N2" s="31">
        <v>2000</v>
      </c>
      <c r="O2" s="31">
        <v>5882</v>
      </c>
      <c r="P2" s="31">
        <v>294118</v>
      </c>
      <c r="Q2" s="31">
        <v>300000</v>
      </c>
      <c r="R2" s="1" t="s">
        <v>114</v>
      </c>
      <c r="S2" s="1" t="s">
        <v>115</v>
      </c>
      <c r="T2" s="1" t="s">
        <v>116</v>
      </c>
      <c r="U2" s="1" t="s">
        <v>117</v>
      </c>
      <c r="V2" s="1" t="s">
        <v>118</v>
      </c>
      <c r="W2" s="1" t="str">
        <f>VLOOKUP(Table1[[#This Row],[Material Code]],'Product Master Data'!$A$1:$D$16,4,FALSE)</f>
        <v>Bread Flour</v>
      </c>
      <c r="X2" s="1" t="str">
        <f>VLOOKUP(Table1[[#This Row],[Material Code]],'Product Master Data'!$A$1:$D$15,3,FALSE)</f>
        <v>Local Label</v>
      </c>
      <c r="Y2" s="1">
        <f>DAY(Table1[[#This Row],[Billing date]])</f>
        <v>1</v>
      </c>
      <c r="Z2" s="1" t="str">
        <f>TEXT(Table1[[#This Row],[Billing date]],"mmm")</f>
        <v>Jun</v>
      </c>
      <c r="AA2" s="1">
        <f>YEAR(Table1[[#This Row],[Billing date]])</f>
        <v>2021</v>
      </c>
    </row>
    <row r="3" spans="1:27" s="1" customFormat="1" ht="12.75" x14ac:dyDescent="0.2">
      <c r="A3" s="1" t="s">
        <v>119</v>
      </c>
      <c r="B3" s="1" t="s">
        <v>120</v>
      </c>
      <c r="C3" s="29">
        <v>44348</v>
      </c>
      <c r="D3" s="1" t="s">
        <v>121</v>
      </c>
      <c r="E3" s="1" t="s">
        <v>122</v>
      </c>
      <c r="F3" s="1" t="s">
        <v>123</v>
      </c>
      <c r="G3" s="1" t="s">
        <v>124</v>
      </c>
      <c r="H3" s="1">
        <v>1075994</v>
      </c>
      <c r="I3" s="1" t="s">
        <v>40</v>
      </c>
      <c r="J3" s="1" t="s">
        <v>125</v>
      </c>
      <c r="K3" s="1" t="s">
        <v>126</v>
      </c>
      <c r="L3" s="30">
        <v>100</v>
      </c>
      <c r="M3" s="30">
        <v>5</v>
      </c>
      <c r="N3" s="31">
        <v>19000</v>
      </c>
      <c r="O3" s="31">
        <v>7000</v>
      </c>
      <c r="P3" s="31">
        <v>1893000</v>
      </c>
      <c r="Q3" s="31">
        <v>1900000</v>
      </c>
      <c r="R3" s="1" t="s">
        <v>127</v>
      </c>
      <c r="S3" s="1" t="s">
        <v>128</v>
      </c>
      <c r="T3" s="1" t="s">
        <v>129</v>
      </c>
      <c r="U3" s="1" t="s">
        <v>130</v>
      </c>
      <c r="V3" s="1" t="s">
        <v>118</v>
      </c>
      <c r="W3" s="1" t="str">
        <f>VLOOKUP(Table1[[#This Row],[Material Code]],'Product Master Data'!$A$1:$D$16,4,FALSE)</f>
        <v>Bread Flour</v>
      </c>
      <c r="X3" s="1" t="str">
        <f>VLOOKUP(Table1[[#This Row],[Material Code]],'Product Master Data'!$A$1:$D$15,3,FALSE)</f>
        <v>Local Label</v>
      </c>
      <c r="Y3" s="1">
        <f>DAY(Table1[[#This Row],[Billing date]])</f>
        <v>1</v>
      </c>
      <c r="Z3" s="1" t="str">
        <f>TEXT(Table1[[#This Row],[Billing date]],"mmm")</f>
        <v>Jun</v>
      </c>
      <c r="AA3" s="1">
        <f>YEAR(Table1[[#This Row],[Billing date]])</f>
        <v>2021</v>
      </c>
    </row>
    <row r="4" spans="1:27" s="1" customFormat="1" ht="12.75" x14ac:dyDescent="0.2">
      <c r="A4" s="1" t="s">
        <v>131</v>
      </c>
      <c r="B4" s="1" t="s">
        <v>132</v>
      </c>
      <c r="C4" s="29">
        <v>44348</v>
      </c>
      <c r="D4" s="1" t="s">
        <v>133</v>
      </c>
      <c r="E4" s="1" t="s">
        <v>134</v>
      </c>
      <c r="F4" s="1" t="s">
        <v>135</v>
      </c>
      <c r="G4" s="1" t="s">
        <v>136</v>
      </c>
      <c r="H4" s="1">
        <v>1067392</v>
      </c>
      <c r="I4" s="1" t="s">
        <v>43</v>
      </c>
      <c r="J4" s="1" t="s">
        <v>24</v>
      </c>
      <c r="K4" s="1" t="s">
        <v>113</v>
      </c>
      <c r="L4" s="30">
        <v>575</v>
      </c>
      <c r="M4" s="30">
        <v>23</v>
      </c>
      <c r="N4" s="31">
        <v>2400</v>
      </c>
      <c r="O4" s="31">
        <v>27059</v>
      </c>
      <c r="P4" s="31">
        <v>1352941</v>
      </c>
      <c r="Q4" s="31">
        <v>1380000</v>
      </c>
      <c r="R4" s="1" t="s">
        <v>137</v>
      </c>
      <c r="S4" s="1" t="s">
        <v>138</v>
      </c>
      <c r="T4" s="1" t="s">
        <v>139</v>
      </c>
      <c r="U4" s="1" t="s">
        <v>140</v>
      </c>
      <c r="V4" s="1" t="s">
        <v>118</v>
      </c>
      <c r="W4" s="1" t="str">
        <f>VLOOKUP(Table1[[#This Row],[Material Code]],'Product Master Data'!$A$1:$D$16,4,FALSE)</f>
        <v>Bread Flour</v>
      </c>
      <c r="X4" s="1" t="str">
        <f>VLOOKUP(Table1[[#This Row],[Material Code]],'Product Master Data'!$A$1:$D$15,3,FALSE)</f>
        <v>Local Label</v>
      </c>
      <c r="Y4" s="1">
        <f>DAY(Table1[[#This Row],[Billing date]])</f>
        <v>1</v>
      </c>
      <c r="Z4" s="1" t="str">
        <f>TEXT(Table1[[#This Row],[Billing date]],"mmm")</f>
        <v>Jun</v>
      </c>
      <c r="AA4" s="1">
        <f>YEAR(Table1[[#This Row],[Billing date]])</f>
        <v>2021</v>
      </c>
    </row>
    <row r="5" spans="1:27" s="1" customFormat="1" ht="12.75" x14ac:dyDescent="0.2">
      <c r="A5" s="1" t="s">
        <v>131</v>
      </c>
      <c r="B5" s="1" t="s">
        <v>132</v>
      </c>
      <c r="C5" s="29">
        <v>44348</v>
      </c>
      <c r="D5" s="1" t="s">
        <v>133</v>
      </c>
      <c r="E5" s="1" t="s">
        <v>141</v>
      </c>
      <c r="F5" s="1" t="s">
        <v>135</v>
      </c>
      <c r="G5" s="1" t="s">
        <v>142</v>
      </c>
      <c r="H5" s="1">
        <v>1067392</v>
      </c>
      <c r="I5" s="1" t="s">
        <v>43</v>
      </c>
      <c r="J5" s="1" t="s">
        <v>24</v>
      </c>
      <c r="K5" s="1" t="s">
        <v>113</v>
      </c>
      <c r="L5" s="30">
        <v>-525</v>
      </c>
      <c r="M5" s="30">
        <v>-21</v>
      </c>
      <c r="N5" s="31">
        <v>-2400</v>
      </c>
      <c r="O5" s="31">
        <v>-24706</v>
      </c>
      <c r="P5" s="31">
        <v>-1235294</v>
      </c>
      <c r="Q5" s="31">
        <v>-1260000</v>
      </c>
      <c r="R5" s="1" t="s">
        <v>143</v>
      </c>
      <c r="S5" s="1" t="s">
        <v>144</v>
      </c>
      <c r="T5" s="1" t="s">
        <v>145</v>
      </c>
      <c r="U5" s="1" t="s">
        <v>140</v>
      </c>
      <c r="V5" s="1" t="s">
        <v>118</v>
      </c>
      <c r="W5" s="1" t="str">
        <f>VLOOKUP(Table1[[#This Row],[Material Code]],'Product Master Data'!$A$1:$D$16,4,FALSE)</f>
        <v>Bread Flour</v>
      </c>
      <c r="X5" s="1" t="str">
        <f>VLOOKUP(Table1[[#This Row],[Material Code]],'Product Master Data'!$A$1:$D$15,3,FALSE)</f>
        <v>Local Label</v>
      </c>
      <c r="Y5" s="1">
        <f>DAY(Table1[[#This Row],[Billing date]])</f>
        <v>1</v>
      </c>
      <c r="Z5" s="1" t="str">
        <f>TEXT(Table1[[#This Row],[Billing date]],"mmm")</f>
        <v>Jun</v>
      </c>
      <c r="AA5" s="1">
        <f>YEAR(Table1[[#This Row],[Billing date]])</f>
        <v>2021</v>
      </c>
    </row>
    <row r="6" spans="1:27" s="1" customFormat="1" ht="12.75" x14ac:dyDescent="0.2">
      <c r="A6" s="1" t="s">
        <v>131</v>
      </c>
      <c r="B6" s="1" t="s">
        <v>132</v>
      </c>
      <c r="C6" s="29">
        <v>44348</v>
      </c>
      <c r="D6" s="1" t="s">
        <v>133</v>
      </c>
      <c r="E6" s="1" t="s">
        <v>146</v>
      </c>
      <c r="F6" s="1" t="s">
        <v>135</v>
      </c>
      <c r="G6" s="1" t="s">
        <v>142</v>
      </c>
      <c r="H6" s="1">
        <v>1067392</v>
      </c>
      <c r="I6" s="1" t="s">
        <v>43</v>
      </c>
      <c r="J6" s="1" t="s">
        <v>24</v>
      </c>
      <c r="K6" s="1" t="s">
        <v>113</v>
      </c>
      <c r="L6" s="30">
        <v>525</v>
      </c>
      <c r="M6" s="30">
        <v>21</v>
      </c>
      <c r="N6" s="31">
        <v>2400</v>
      </c>
      <c r="O6" s="31">
        <v>24706</v>
      </c>
      <c r="P6" s="31">
        <v>1235294</v>
      </c>
      <c r="Q6" s="31">
        <v>1260000</v>
      </c>
      <c r="R6" s="1" t="s">
        <v>143</v>
      </c>
      <c r="S6" s="1" t="s">
        <v>144</v>
      </c>
      <c r="T6" s="1" t="s">
        <v>145</v>
      </c>
      <c r="U6" s="1" t="s">
        <v>140</v>
      </c>
      <c r="V6" s="1" t="s">
        <v>118</v>
      </c>
      <c r="W6" s="1" t="str">
        <f>VLOOKUP(Table1[[#This Row],[Material Code]],'Product Master Data'!$A$1:$D$16,4,FALSE)</f>
        <v>Bread Flour</v>
      </c>
      <c r="X6" s="1" t="str">
        <f>VLOOKUP(Table1[[#This Row],[Material Code]],'Product Master Data'!$A$1:$D$15,3,FALSE)</f>
        <v>Local Label</v>
      </c>
      <c r="Y6" s="1">
        <f>DAY(Table1[[#This Row],[Billing date]])</f>
        <v>1</v>
      </c>
      <c r="Z6" s="1" t="str">
        <f>TEXT(Table1[[#This Row],[Billing date]],"mmm")</f>
        <v>Jun</v>
      </c>
      <c r="AA6" s="1">
        <f>YEAR(Table1[[#This Row],[Billing date]])</f>
        <v>2021</v>
      </c>
    </row>
    <row r="7" spans="1:27" s="1" customFormat="1" ht="12.75" x14ac:dyDescent="0.2">
      <c r="A7" s="1" t="s">
        <v>131</v>
      </c>
      <c r="B7" s="1" t="s">
        <v>132</v>
      </c>
      <c r="C7" s="29">
        <v>44348</v>
      </c>
      <c r="D7" s="1" t="s">
        <v>133</v>
      </c>
      <c r="E7" s="1" t="s">
        <v>147</v>
      </c>
      <c r="F7" s="1" t="s">
        <v>135</v>
      </c>
      <c r="G7" s="1" t="s">
        <v>142</v>
      </c>
      <c r="H7" s="1">
        <v>1067392</v>
      </c>
      <c r="I7" s="1" t="s">
        <v>43</v>
      </c>
      <c r="J7" s="1" t="s">
        <v>24</v>
      </c>
      <c r="K7" s="1" t="s">
        <v>113</v>
      </c>
      <c r="L7" s="30">
        <v>575</v>
      </c>
      <c r="M7" s="30">
        <v>23</v>
      </c>
      <c r="N7" s="31">
        <v>2400</v>
      </c>
      <c r="O7" s="31">
        <v>27059</v>
      </c>
      <c r="P7" s="31">
        <v>1352941</v>
      </c>
      <c r="Q7" s="31">
        <v>1380000</v>
      </c>
      <c r="R7" s="1" t="s">
        <v>143</v>
      </c>
      <c r="S7" s="1" t="s">
        <v>144</v>
      </c>
      <c r="T7" s="1" t="s">
        <v>145</v>
      </c>
      <c r="U7" s="1" t="s">
        <v>140</v>
      </c>
      <c r="V7" s="1" t="s">
        <v>118</v>
      </c>
      <c r="W7" s="1" t="str">
        <f>VLOOKUP(Table1[[#This Row],[Material Code]],'Product Master Data'!$A$1:$D$16,4,FALSE)</f>
        <v>Bread Flour</v>
      </c>
      <c r="X7" s="1" t="str">
        <f>VLOOKUP(Table1[[#This Row],[Material Code]],'Product Master Data'!$A$1:$D$15,3,FALSE)</f>
        <v>Local Label</v>
      </c>
      <c r="Y7" s="1">
        <f>DAY(Table1[[#This Row],[Billing date]])</f>
        <v>1</v>
      </c>
      <c r="Z7" s="1" t="str">
        <f>TEXT(Table1[[#This Row],[Billing date]],"mmm")</f>
        <v>Jun</v>
      </c>
      <c r="AA7" s="1">
        <f>YEAR(Table1[[#This Row],[Billing date]])</f>
        <v>2021</v>
      </c>
    </row>
    <row r="8" spans="1:27" s="1" customFormat="1" ht="12.75" x14ac:dyDescent="0.2">
      <c r="A8" s="1" t="s">
        <v>119</v>
      </c>
      <c r="B8" s="1" t="s">
        <v>120</v>
      </c>
      <c r="C8" s="29">
        <v>44348</v>
      </c>
      <c r="D8" s="1" t="s">
        <v>148</v>
      </c>
      <c r="E8" s="1" t="s">
        <v>149</v>
      </c>
      <c r="F8" s="1" t="s">
        <v>150</v>
      </c>
      <c r="G8" s="1" t="s">
        <v>151</v>
      </c>
      <c r="H8" s="1">
        <v>1037193</v>
      </c>
      <c r="I8" s="1" t="s">
        <v>152</v>
      </c>
      <c r="J8" s="1" t="s">
        <v>24</v>
      </c>
      <c r="K8" s="1" t="s">
        <v>113</v>
      </c>
      <c r="L8" s="30">
        <v>575</v>
      </c>
      <c r="M8" s="30">
        <v>23</v>
      </c>
      <c r="N8" s="31">
        <v>2400</v>
      </c>
      <c r="O8" s="31">
        <v>27059</v>
      </c>
      <c r="P8" s="31">
        <v>1352941</v>
      </c>
      <c r="Q8" s="31">
        <v>1380000</v>
      </c>
      <c r="R8" s="1" t="s">
        <v>153</v>
      </c>
      <c r="S8" s="1" t="s">
        <v>154</v>
      </c>
      <c r="T8" s="1" t="s">
        <v>155</v>
      </c>
      <c r="U8" s="1" t="s">
        <v>156</v>
      </c>
      <c r="V8" s="1" t="s">
        <v>118</v>
      </c>
      <c r="W8" s="1" t="str">
        <f>VLOOKUP(Table1[[#This Row],[Material Code]],'Product Master Data'!$A$1:$D$16,4,FALSE)</f>
        <v>Bread Flour</v>
      </c>
      <c r="X8" s="1" t="str">
        <f>VLOOKUP(Table1[[#This Row],[Material Code]],'Product Master Data'!$A$1:$D$15,3,FALSE)</f>
        <v>Local Label</v>
      </c>
      <c r="Y8" s="1">
        <f>DAY(Table1[[#This Row],[Billing date]])</f>
        <v>1</v>
      </c>
      <c r="Z8" s="1" t="str">
        <f>TEXT(Table1[[#This Row],[Billing date]],"mmm")</f>
        <v>Jun</v>
      </c>
      <c r="AA8" s="1">
        <f>YEAR(Table1[[#This Row],[Billing date]])</f>
        <v>2021</v>
      </c>
    </row>
    <row r="9" spans="1:27" s="1" customFormat="1" ht="12.75" x14ac:dyDescent="0.2">
      <c r="A9" s="1" t="s">
        <v>157</v>
      </c>
      <c r="B9" s="1" t="s">
        <v>158</v>
      </c>
      <c r="C9" s="29">
        <v>44348</v>
      </c>
      <c r="D9" s="1" t="s">
        <v>159</v>
      </c>
      <c r="E9" s="1" t="s">
        <v>160</v>
      </c>
      <c r="F9" s="1" t="s">
        <v>161</v>
      </c>
      <c r="G9" s="1" t="s">
        <v>162</v>
      </c>
      <c r="H9" s="1">
        <v>1054242</v>
      </c>
      <c r="I9" s="1" t="s">
        <v>163</v>
      </c>
      <c r="J9" s="1" t="s">
        <v>164</v>
      </c>
      <c r="K9" s="1" t="s">
        <v>165</v>
      </c>
      <c r="L9" s="30">
        <v>600</v>
      </c>
      <c r="M9" s="30">
        <v>30</v>
      </c>
      <c r="N9" s="31">
        <v>18700</v>
      </c>
      <c r="O9" s="31">
        <v>42000</v>
      </c>
      <c r="P9" s="31">
        <v>11178000</v>
      </c>
      <c r="Q9" s="31">
        <v>11220000</v>
      </c>
      <c r="R9" s="1" t="s">
        <v>166</v>
      </c>
      <c r="S9" s="1" t="s">
        <v>167</v>
      </c>
      <c r="T9" s="1" t="s">
        <v>168</v>
      </c>
      <c r="U9" s="1" t="s">
        <v>169</v>
      </c>
      <c r="V9" s="1" t="s">
        <v>118</v>
      </c>
      <c r="W9" s="1" t="str">
        <f>VLOOKUP(Table1[[#This Row],[Material Code]],'Product Master Data'!$A$1:$D$16,4,FALSE)</f>
        <v>Bread Flour</v>
      </c>
      <c r="X9" s="1" t="str">
        <f>VLOOKUP(Table1[[#This Row],[Material Code]],'Product Master Data'!$A$1:$D$15,3,FALSE)</f>
        <v>Local Label</v>
      </c>
      <c r="Y9" s="1">
        <f>DAY(Table1[[#This Row],[Billing date]])</f>
        <v>1</v>
      </c>
      <c r="Z9" s="1" t="str">
        <f>TEXT(Table1[[#This Row],[Billing date]],"mmm")</f>
        <v>Jun</v>
      </c>
      <c r="AA9" s="1">
        <f>YEAR(Table1[[#This Row],[Billing date]])</f>
        <v>2021</v>
      </c>
    </row>
    <row r="10" spans="1:27" s="1" customFormat="1" ht="12.75" x14ac:dyDescent="0.2">
      <c r="A10" s="1" t="s">
        <v>170</v>
      </c>
      <c r="B10" s="1" t="s">
        <v>171</v>
      </c>
      <c r="C10" s="29">
        <v>44348</v>
      </c>
      <c r="D10" s="1" t="s">
        <v>172</v>
      </c>
      <c r="E10" s="1" t="s">
        <v>173</v>
      </c>
      <c r="F10" s="1" t="s">
        <v>174</v>
      </c>
      <c r="G10" s="1" t="s">
        <v>175</v>
      </c>
      <c r="H10" s="1">
        <v>1037061</v>
      </c>
      <c r="I10" s="1" t="s">
        <v>25</v>
      </c>
      <c r="J10" s="1" t="s">
        <v>176</v>
      </c>
      <c r="K10" s="1" t="s">
        <v>177</v>
      </c>
      <c r="L10" s="30">
        <v>50</v>
      </c>
      <c r="M10" s="30">
        <v>2.5</v>
      </c>
      <c r="N10" s="31">
        <v>17900</v>
      </c>
      <c r="O10" s="31">
        <v>0</v>
      </c>
      <c r="P10" s="31">
        <v>895000</v>
      </c>
      <c r="Q10" s="31">
        <v>895000</v>
      </c>
      <c r="R10" s="1" t="s">
        <v>178</v>
      </c>
      <c r="S10" s="1" t="s">
        <v>179</v>
      </c>
      <c r="T10" s="1" t="s">
        <v>180</v>
      </c>
      <c r="U10" s="1" t="s">
        <v>169</v>
      </c>
      <c r="V10" s="1" t="s">
        <v>118</v>
      </c>
      <c r="W10" s="1" t="str">
        <f>VLOOKUP(Table1[[#This Row],[Material Code]],'Product Master Data'!$A$1:$D$16,4,FALSE)</f>
        <v>Beignet Flour</v>
      </c>
      <c r="X10" s="1" t="str">
        <f>VLOOKUP(Table1[[#This Row],[Material Code]],'Product Master Data'!$A$1:$D$15,3,FALSE)</f>
        <v>Local Label</v>
      </c>
      <c r="Y10" s="1">
        <f>DAY(Table1[[#This Row],[Billing date]])</f>
        <v>1</v>
      </c>
      <c r="Z10" s="1" t="str">
        <f>TEXT(Table1[[#This Row],[Billing date]],"mmm")</f>
        <v>Jun</v>
      </c>
      <c r="AA10" s="1">
        <f>YEAR(Table1[[#This Row],[Billing date]])</f>
        <v>2021</v>
      </c>
    </row>
    <row r="11" spans="1:27" s="1" customFormat="1" ht="12.75" x14ac:dyDescent="0.2">
      <c r="A11" s="1" t="s">
        <v>170</v>
      </c>
      <c r="B11" s="1" t="s">
        <v>171</v>
      </c>
      <c r="C11" s="29">
        <v>44348</v>
      </c>
      <c r="D11" s="1" t="s">
        <v>172</v>
      </c>
      <c r="E11" s="1" t="s">
        <v>173</v>
      </c>
      <c r="F11" s="1" t="s">
        <v>174</v>
      </c>
      <c r="G11" s="1" t="s">
        <v>175</v>
      </c>
      <c r="H11" s="1">
        <v>1037061</v>
      </c>
      <c r="I11" s="1" t="s">
        <v>25</v>
      </c>
      <c r="J11" s="1" t="s">
        <v>181</v>
      </c>
      <c r="K11" s="1" t="s">
        <v>182</v>
      </c>
      <c r="L11" s="30">
        <v>106</v>
      </c>
      <c r="M11" s="30">
        <v>2.65</v>
      </c>
      <c r="N11" s="31">
        <v>8950</v>
      </c>
      <c r="O11" s="31">
        <v>0</v>
      </c>
      <c r="P11" s="31">
        <v>948700</v>
      </c>
      <c r="Q11" s="31">
        <v>948700</v>
      </c>
      <c r="R11" s="1" t="s">
        <v>178</v>
      </c>
      <c r="S11" s="1" t="s">
        <v>179</v>
      </c>
      <c r="T11" s="1" t="s">
        <v>180</v>
      </c>
      <c r="U11" s="1" t="s">
        <v>169</v>
      </c>
      <c r="V11" s="1" t="s">
        <v>118</v>
      </c>
      <c r="W11" s="1" t="str">
        <f>VLOOKUP(Table1[[#This Row],[Material Code]],'Product Master Data'!$A$1:$D$16,4,FALSE)</f>
        <v>Beignet Flour</v>
      </c>
      <c r="X11" s="1" t="str">
        <f>VLOOKUP(Table1[[#This Row],[Material Code]],'Product Master Data'!$A$1:$D$15,3,FALSE)</f>
        <v>Local Label</v>
      </c>
      <c r="Y11" s="1">
        <f>DAY(Table1[[#This Row],[Billing date]])</f>
        <v>1</v>
      </c>
      <c r="Z11" s="1" t="str">
        <f>TEXT(Table1[[#This Row],[Billing date]],"mmm")</f>
        <v>Jun</v>
      </c>
      <c r="AA11" s="1">
        <f>YEAR(Table1[[#This Row],[Billing date]])</f>
        <v>2021</v>
      </c>
    </row>
    <row r="12" spans="1:27" s="1" customFormat="1" ht="12.75" x14ac:dyDescent="0.2">
      <c r="A12" s="1" t="s">
        <v>170</v>
      </c>
      <c r="B12" s="1" t="s">
        <v>171</v>
      </c>
      <c r="C12" s="29">
        <v>44348</v>
      </c>
      <c r="D12" s="1" t="s">
        <v>172</v>
      </c>
      <c r="E12" s="1" t="s">
        <v>173</v>
      </c>
      <c r="F12" s="1" t="s">
        <v>174</v>
      </c>
      <c r="G12" s="1" t="s">
        <v>175</v>
      </c>
      <c r="H12" s="1">
        <v>1037061</v>
      </c>
      <c r="I12" s="1" t="s">
        <v>25</v>
      </c>
      <c r="J12" s="1" t="s">
        <v>181</v>
      </c>
      <c r="K12" s="1" t="s">
        <v>182</v>
      </c>
      <c r="L12" s="30">
        <v>27</v>
      </c>
      <c r="M12" s="30">
        <v>0.67500000000000004</v>
      </c>
      <c r="N12" s="31">
        <v>8950</v>
      </c>
      <c r="O12" s="31">
        <v>0</v>
      </c>
      <c r="P12" s="31">
        <v>241650</v>
      </c>
      <c r="Q12" s="31">
        <v>241650</v>
      </c>
      <c r="R12" s="1" t="s">
        <v>178</v>
      </c>
      <c r="S12" s="1" t="s">
        <v>179</v>
      </c>
      <c r="T12" s="1" t="s">
        <v>180</v>
      </c>
      <c r="U12" s="1" t="s">
        <v>169</v>
      </c>
      <c r="V12" s="1" t="s">
        <v>118</v>
      </c>
      <c r="W12" s="1" t="str">
        <f>VLOOKUP(Table1[[#This Row],[Material Code]],'Product Master Data'!$A$1:$D$16,4,FALSE)</f>
        <v>Beignet Flour</v>
      </c>
      <c r="X12" s="1" t="str">
        <f>VLOOKUP(Table1[[#This Row],[Material Code]],'Product Master Data'!$A$1:$D$15,3,FALSE)</f>
        <v>Local Label</v>
      </c>
      <c r="Y12" s="1">
        <f>DAY(Table1[[#This Row],[Billing date]])</f>
        <v>1</v>
      </c>
      <c r="Z12" s="1" t="str">
        <f>TEXT(Table1[[#This Row],[Billing date]],"mmm")</f>
        <v>Jun</v>
      </c>
      <c r="AA12" s="1">
        <f>YEAR(Table1[[#This Row],[Billing date]])</f>
        <v>2021</v>
      </c>
    </row>
    <row r="13" spans="1:27" s="1" customFormat="1" ht="12.75" x14ac:dyDescent="0.2">
      <c r="A13" s="1" t="s">
        <v>170</v>
      </c>
      <c r="B13" s="1" t="s">
        <v>171</v>
      </c>
      <c r="C13" s="29">
        <v>44348</v>
      </c>
      <c r="D13" s="1" t="s">
        <v>172</v>
      </c>
      <c r="E13" s="1" t="s">
        <v>173</v>
      </c>
      <c r="F13" s="1" t="s">
        <v>174</v>
      </c>
      <c r="G13" s="1" t="s">
        <v>175</v>
      </c>
      <c r="H13" s="1">
        <v>1037061</v>
      </c>
      <c r="I13" s="1" t="s">
        <v>25</v>
      </c>
      <c r="J13" s="1" t="s">
        <v>181</v>
      </c>
      <c r="K13" s="1" t="s">
        <v>182</v>
      </c>
      <c r="L13" s="30">
        <v>10</v>
      </c>
      <c r="M13" s="30">
        <v>0.25</v>
      </c>
      <c r="N13" s="31">
        <v>8950</v>
      </c>
      <c r="O13" s="31">
        <v>0</v>
      </c>
      <c r="P13" s="31">
        <v>89500</v>
      </c>
      <c r="Q13" s="31">
        <v>89500</v>
      </c>
      <c r="R13" s="1" t="s">
        <v>178</v>
      </c>
      <c r="S13" s="1" t="s">
        <v>179</v>
      </c>
      <c r="T13" s="1" t="s">
        <v>180</v>
      </c>
      <c r="U13" s="1" t="s">
        <v>169</v>
      </c>
      <c r="V13" s="1" t="s">
        <v>118</v>
      </c>
      <c r="W13" s="1" t="str">
        <f>VLOOKUP(Table1[[#This Row],[Material Code]],'Product Master Data'!$A$1:$D$16,4,FALSE)</f>
        <v>Beignet Flour</v>
      </c>
      <c r="X13" s="1" t="str">
        <f>VLOOKUP(Table1[[#This Row],[Material Code]],'Product Master Data'!$A$1:$D$15,3,FALSE)</f>
        <v>Local Label</v>
      </c>
      <c r="Y13" s="1">
        <f>DAY(Table1[[#This Row],[Billing date]])</f>
        <v>1</v>
      </c>
      <c r="Z13" s="1" t="str">
        <f>TEXT(Table1[[#This Row],[Billing date]],"mmm")</f>
        <v>Jun</v>
      </c>
      <c r="AA13" s="1">
        <f>YEAR(Table1[[#This Row],[Billing date]])</f>
        <v>2021</v>
      </c>
    </row>
    <row r="14" spans="1:27" s="1" customFormat="1" ht="12.75" x14ac:dyDescent="0.2">
      <c r="A14" s="1" t="s">
        <v>170</v>
      </c>
      <c r="B14" s="1" t="s">
        <v>171</v>
      </c>
      <c r="C14" s="29">
        <v>44348</v>
      </c>
      <c r="D14" s="1" t="s">
        <v>172</v>
      </c>
      <c r="E14" s="1" t="s">
        <v>173</v>
      </c>
      <c r="F14" s="1" t="s">
        <v>174</v>
      </c>
      <c r="G14" s="1" t="s">
        <v>175</v>
      </c>
      <c r="H14" s="1">
        <v>1037061</v>
      </c>
      <c r="I14" s="1" t="s">
        <v>25</v>
      </c>
      <c r="J14" s="1" t="s">
        <v>181</v>
      </c>
      <c r="K14" s="1" t="s">
        <v>182</v>
      </c>
      <c r="L14" s="30">
        <v>7</v>
      </c>
      <c r="M14" s="30">
        <v>0.17499999999999999</v>
      </c>
      <c r="N14" s="31">
        <v>8950</v>
      </c>
      <c r="O14" s="31">
        <v>0</v>
      </c>
      <c r="P14" s="31">
        <v>62650</v>
      </c>
      <c r="Q14" s="31">
        <v>62650</v>
      </c>
      <c r="R14" s="1" t="s">
        <v>178</v>
      </c>
      <c r="S14" s="1" t="s">
        <v>179</v>
      </c>
      <c r="T14" s="1" t="s">
        <v>180</v>
      </c>
      <c r="U14" s="1" t="s">
        <v>169</v>
      </c>
      <c r="V14" s="1" t="s">
        <v>118</v>
      </c>
      <c r="W14" s="1" t="str">
        <f>VLOOKUP(Table1[[#This Row],[Material Code]],'Product Master Data'!$A$1:$D$16,4,FALSE)</f>
        <v>Beignet Flour</v>
      </c>
      <c r="X14" s="1" t="str">
        <f>VLOOKUP(Table1[[#This Row],[Material Code]],'Product Master Data'!$A$1:$D$15,3,FALSE)</f>
        <v>Local Label</v>
      </c>
      <c r="Y14" s="1">
        <f>DAY(Table1[[#This Row],[Billing date]])</f>
        <v>1</v>
      </c>
      <c r="Z14" s="1" t="str">
        <f>TEXT(Table1[[#This Row],[Billing date]],"mmm")</f>
        <v>Jun</v>
      </c>
      <c r="AA14" s="1">
        <f>YEAR(Table1[[#This Row],[Billing date]])</f>
        <v>2021</v>
      </c>
    </row>
    <row r="15" spans="1:27" s="1" customFormat="1" ht="12.75" x14ac:dyDescent="0.2">
      <c r="A15" s="1" t="s">
        <v>170</v>
      </c>
      <c r="B15" s="1" t="s">
        <v>171</v>
      </c>
      <c r="C15" s="29">
        <v>44348</v>
      </c>
      <c r="D15" s="1" t="s">
        <v>172</v>
      </c>
      <c r="E15" s="1" t="s">
        <v>173</v>
      </c>
      <c r="F15" s="1" t="s">
        <v>174</v>
      </c>
      <c r="G15" s="1" t="s">
        <v>175</v>
      </c>
      <c r="H15" s="1">
        <v>1037061</v>
      </c>
      <c r="I15" s="1" t="s">
        <v>25</v>
      </c>
      <c r="J15" s="1" t="s">
        <v>183</v>
      </c>
      <c r="K15" s="1" t="s">
        <v>184</v>
      </c>
      <c r="L15" s="30">
        <v>750</v>
      </c>
      <c r="M15" s="30">
        <v>3.75</v>
      </c>
      <c r="N15" s="31">
        <v>1840</v>
      </c>
      <c r="O15" s="31">
        <v>0</v>
      </c>
      <c r="P15" s="31">
        <v>1380000</v>
      </c>
      <c r="Q15" s="31">
        <v>1380000</v>
      </c>
      <c r="R15" s="1" t="s">
        <v>178</v>
      </c>
      <c r="S15" s="1" t="s">
        <v>179</v>
      </c>
      <c r="T15" s="1" t="s">
        <v>180</v>
      </c>
      <c r="U15" s="1" t="s">
        <v>169</v>
      </c>
      <c r="V15" s="1" t="s">
        <v>118</v>
      </c>
      <c r="W15" s="1" t="str">
        <f>VLOOKUP(Table1[[#This Row],[Material Code]],'Product Master Data'!$A$1:$D$16,4,FALSE)</f>
        <v>Beignet Flour</v>
      </c>
      <c r="X15" s="1" t="str">
        <f>VLOOKUP(Table1[[#This Row],[Material Code]],'Product Master Data'!$A$1:$D$15,3,FALSE)</f>
        <v>Local Label</v>
      </c>
      <c r="Y15" s="1">
        <f>DAY(Table1[[#This Row],[Billing date]])</f>
        <v>1</v>
      </c>
      <c r="Z15" s="1" t="str">
        <f>TEXT(Table1[[#This Row],[Billing date]],"mmm")</f>
        <v>Jun</v>
      </c>
      <c r="AA15" s="1">
        <f>YEAR(Table1[[#This Row],[Billing date]])</f>
        <v>2021</v>
      </c>
    </row>
    <row r="16" spans="1:27" s="1" customFormat="1" ht="12.75" x14ac:dyDescent="0.2">
      <c r="A16" s="1" t="s">
        <v>119</v>
      </c>
      <c r="B16" s="1" t="s">
        <v>132</v>
      </c>
      <c r="C16" s="29">
        <v>44348</v>
      </c>
      <c r="D16" s="1" t="s">
        <v>185</v>
      </c>
      <c r="E16" s="1" t="s">
        <v>186</v>
      </c>
      <c r="F16" s="1" t="s">
        <v>187</v>
      </c>
      <c r="G16" s="1" t="s">
        <v>188</v>
      </c>
      <c r="H16" s="1">
        <v>1062481</v>
      </c>
      <c r="I16" s="1" t="s">
        <v>38</v>
      </c>
      <c r="J16" s="1" t="s">
        <v>164</v>
      </c>
      <c r="K16" s="1" t="s">
        <v>165</v>
      </c>
      <c r="L16" s="30">
        <v>350</v>
      </c>
      <c r="M16" s="30">
        <v>17.5</v>
      </c>
      <c r="N16" s="31">
        <v>16500</v>
      </c>
      <c r="O16" s="31">
        <v>24500</v>
      </c>
      <c r="P16" s="31">
        <v>5750500</v>
      </c>
      <c r="Q16" s="31">
        <v>5775000</v>
      </c>
      <c r="R16" s="1" t="s">
        <v>189</v>
      </c>
      <c r="S16" s="1" t="s">
        <v>190</v>
      </c>
      <c r="T16" s="1" t="s">
        <v>191</v>
      </c>
      <c r="U16" s="1" t="s">
        <v>192</v>
      </c>
      <c r="V16" s="1" t="s">
        <v>118</v>
      </c>
      <c r="W16" s="1" t="str">
        <f>VLOOKUP(Table1[[#This Row],[Material Code]],'Product Master Data'!$A$1:$D$16,4,FALSE)</f>
        <v>Bread Flour</v>
      </c>
      <c r="X16" s="1" t="str">
        <f>VLOOKUP(Table1[[#This Row],[Material Code]],'Product Master Data'!$A$1:$D$15,3,FALSE)</f>
        <v>Local Label</v>
      </c>
      <c r="Y16" s="1">
        <f>DAY(Table1[[#This Row],[Billing date]])</f>
        <v>1</v>
      </c>
      <c r="Z16" s="1" t="str">
        <f>TEXT(Table1[[#This Row],[Billing date]],"mmm")</f>
        <v>Jun</v>
      </c>
      <c r="AA16" s="1">
        <f>YEAR(Table1[[#This Row],[Billing date]])</f>
        <v>2021</v>
      </c>
    </row>
    <row r="17" spans="1:27" s="1" customFormat="1" ht="12.75" x14ac:dyDescent="0.2">
      <c r="A17" s="1" t="s">
        <v>193</v>
      </c>
      <c r="B17" s="1" t="s">
        <v>158</v>
      </c>
      <c r="C17" s="29">
        <v>44348</v>
      </c>
      <c r="D17" s="1" t="s">
        <v>194</v>
      </c>
      <c r="E17" s="1" t="s">
        <v>195</v>
      </c>
      <c r="F17" s="1" t="s">
        <v>196</v>
      </c>
      <c r="G17" s="1" t="s">
        <v>197</v>
      </c>
      <c r="H17" s="1">
        <v>1062483</v>
      </c>
      <c r="I17" s="1" t="s">
        <v>35</v>
      </c>
      <c r="J17" s="1" t="s">
        <v>164</v>
      </c>
      <c r="K17" s="1" t="s">
        <v>165</v>
      </c>
      <c r="L17" s="30">
        <v>600</v>
      </c>
      <c r="M17" s="30">
        <v>30</v>
      </c>
      <c r="N17" s="31">
        <v>17750</v>
      </c>
      <c r="O17" s="31">
        <v>42000</v>
      </c>
      <c r="P17" s="31">
        <v>10608000</v>
      </c>
      <c r="Q17" s="31">
        <v>10650000</v>
      </c>
      <c r="R17" s="1" t="s">
        <v>198</v>
      </c>
      <c r="S17" s="1" t="s">
        <v>199</v>
      </c>
      <c r="T17" s="1" t="s">
        <v>200</v>
      </c>
      <c r="U17" s="1" t="s">
        <v>201</v>
      </c>
      <c r="V17" s="1" t="s">
        <v>118</v>
      </c>
      <c r="W17" s="1" t="str">
        <f>VLOOKUP(Table1[[#This Row],[Material Code]],'Product Master Data'!$A$1:$D$16,4,FALSE)</f>
        <v>Bread Flour</v>
      </c>
      <c r="X17" s="1" t="str">
        <f>VLOOKUP(Table1[[#This Row],[Material Code]],'Product Master Data'!$A$1:$D$15,3,FALSE)</f>
        <v>Local Label</v>
      </c>
      <c r="Y17" s="1">
        <f>DAY(Table1[[#This Row],[Billing date]])</f>
        <v>1</v>
      </c>
      <c r="Z17" s="1" t="str">
        <f>TEXT(Table1[[#This Row],[Billing date]],"mmm")</f>
        <v>Jun</v>
      </c>
      <c r="AA17" s="1">
        <f>YEAR(Table1[[#This Row],[Billing date]])</f>
        <v>2021</v>
      </c>
    </row>
    <row r="18" spans="1:27" s="1" customFormat="1" ht="12.75" x14ac:dyDescent="0.2">
      <c r="A18" s="1" t="s">
        <v>193</v>
      </c>
      <c r="B18" s="1" t="s">
        <v>158</v>
      </c>
      <c r="C18" s="29">
        <v>44348</v>
      </c>
      <c r="D18" s="1" t="s">
        <v>194</v>
      </c>
      <c r="E18" s="1" t="s">
        <v>202</v>
      </c>
      <c r="F18" s="1" t="s">
        <v>196</v>
      </c>
      <c r="G18" s="1" t="s">
        <v>203</v>
      </c>
      <c r="H18" s="1">
        <v>1062483</v>
      </c>
      <c r="I18" s="1" t="s">
        <v>35</v>
      </c>
      <c r="J18" s="1" t="s">
        <v>164</v>
      </c>
      <c r="K18" s="1" t="s">
        <v>165</v>
      </c>
      <c r="L18" s="30">
        <v>600</v>
      </c>
      <c r="M18" s="30">
        <v>30</v>
      </c>
      <c r="N18" s="31">
        <v>17750</v>
      </c>
      <c r="O18" s="31">
        <v>42000</v>
      </c>
      <c r="P18" s="31">
        <v>10608000</v>
      </c>
      <c r="Q18" s="31">
        <v>10650000</v>
      </c>
      <c r="R18" s="1" t="s">
        <v>204</v>
      </c>
      <c r="S18" s="1" t="s">
        <v>205</v>
      </c>
      <c r="T18" s="1" t="s">
        <v>206</v>
      </c>
      <c r="U18" s="1" t="s">
        <v>201</v>
      </c>
      <c r="V18" s="1" t="s">
        <v>118</v>
      </c>
      <c r="W18" s="1" t="str">
        <f>VLOOKUP(Table1[[#This Row],[Material Code]],'Product Master Data'!$A$1:$D$16,4,FALSE)</f>
        <v>Bread Flour</v>
      </c>
      <c r="X18" s="1" t="str">
        <f>VLOOKUP(Table1[[#This Row],[Material Code]],'Product Master Data'!$A$1:$D$15,3,FALSE)</f>
        <v>Local Label</v>
      </c>
      <c r="Y18" s="1">
        <f>DAY(Table1[[#This Row],[Billing date]])</f>
        <v>1</v>
      </c>
      <c r="Z18" s="1" t="str">
        <f>TEXT(Table1[[#This Row],[Billing date]],"mmm")</f>
        <v>Jun</v>
      </c>
      <c r="AA18" s="1">
        <f>YEAR(Table1[[#This Row],[Billing date]])</f>
        <v>2021</v>
      </c>
    </row>
    <row r="19" spans="1:27" s="1" customFormat="1" ht="12.75" x14ac:dyDescent="0.2">
      <c r="A19" s="1" t="s">
        <v>193</v>
      </c>
      <c r="B19" s="1" t="s">
        <v>158</v>
      </c>
      <c r="C19" s="29">
        <v>44348</v>
      </c>
      <c r="D19" s="1" t="s">
        <v>194</v>
      </c>
      <c r="E19" s="1" t="s">
        <v>207</v>
      </c>
      <c r="F19" s="1" t="s">
        <v>196</v>
      </c>
      <c r="G19" s="1" t="s">
        <v>208</v>
      </c>
      <c r="H19" s="1">
        <v>1062483</v>
      </c>
      <c r="I19" s="1" t="s">
        <v>35</v>
      </c>
      <c r="J19" s="1" t="s">
        <v>164</v>
      </c>
      <c r="K19" s="1" t="s">
        <v>165</v>
      </c>
      <c r="L19" s="30">
        <v>600</v>
      </c>
      <c r="M19" s="30">
        <v>30</v>
      </c>
      <c r="N19" s="31">
        <v>17750</v>
      </c>
      <c r="O19" s="31">
        <v>42000</v>
      </c>
      <c r="P19" s="31">
        <v>10608000</v>
      </c>
      <c r="Q19" s="31">
        <v>10650000</v>
      </c>
      <c r="R19" s="1" t="s">
        <v>209</v>
      </c>
      <c r="S19" s="1" t="s">
        <v>210</v>
      </c>
      <c r="T19" s="1" t="s">
        <v>211</v>
      </c>
      <c r="U19" s="1" t="s">
        <v>201</v>
      </c>
      <c r="V19" s="1" t="s">
        <v>118</v>
      </c>
      <c r="W19" s="1" t="str">
        <f>VLOOKUP(Table1[[#This Row],[Material Code]],'Product Master Data'!$A$1:$D$16,4,FALSE)</f>
        <v>Bread Flour</v>
      </c>
      <c r="X19" s="1" t="str">
        <f>VLOOKUP(Table1[[#This Row],[Material Code]],'Product Master Data'!$A$1:$D$15,3,FALSE)</f>
        <v>Local Label</v>
      </c>
      <c r="Y19" s="1">
        <f>DAY(Table1[[#This Row],[Billing date]])</f>
        <v>1</v>
      </c>
      <c r="Z19" s="1" t="str">
        <f>TEXT(Table1[[#This Row],[Billing date]],"mmm")</f>
        <v>Jun</v>
      </c>
      <c r="AA19" s="1">
        <f>YEAR(Table1[[#This Row],[Billing date]])</f>
        <v>2021</v>
      </c>
    </row>
    <row r="20" spans="1:27" s="1" customFormat="1" ht="12.75" x14ac:dyDescent="0.2">
      <c r="A20" s="1" t="s">
        <v>119</v>
      </c>
      <c r="B20" s="1" t="s">
        <v>120</v>
      </c>
      <c r="C20" s="29">
        <v>44348</v>
      </c>
      <c r="D20" s="1" t="s">
        <v>212</v>
      </c>
      <c r="E20" s="1" t="s">
        <v>213</v>
      </c>
      <c r="F20" s="1" t="s">
        <v>214</v>
      </c>
      <c r="G20" s="1" t="s">
        <v>215</v>
      </c>
      <c r="H20" s="1">
        <v>1047470</v>
      </c>
      <c r="I20" s="1" t="s">
        <v>30</v>
      </c>
      <c r="J20" s="1" t="s">
        <v>164</v>
      </c>
      <c r="K20" s="1" t="s">
        <v>165</v>
      </c>
      <c r="L20" s="30">
        <v>200</v>
      </c>
      <c r="M20" s="30">
        <v>10</v>
      </c>
      <c r="N20" s="31">
        <v>18300</v>
      </c>
      <c r="O20" s="31">
        <v>14000</v>
      </c>
      <c r="P20" s="31">
        <v>3646000</v>
      </c>
      <c r="Q20" s="31">
        <v>3660000</v>
      </c>
      <c r="R20" s="1" t="s">
        <v>216</v>
      </c>
      <c r="S20" s="1" t="s">
        <v>217</v>
      </c>
      <c r="T20" s="1" t="s">
        <v>129</v>
      </c>
      <c r="U20" s="1" t="s">
        <v>169</v>
      </c>
      <c r="V20" s="1" t="s">
        <v>118</v>
      </c>
      <c r="W20" s="1" t="str">
        <f>VLOOKUP(Table1[[#This Row],[Material Code]],'Product Master Data'!$A$1:$D$16,4,FALSE)</f>
        <v>Bread Flour</v>
      </c>
      <c r="X20" s="1" t="str">
        <f>VLOOKUP(Table1[[#This Row],[Material Code]],'Product Master Data'!$A$1:$D$15,3,FALSE)</f>
        <v>Local Label</v>
      </c>
      <c r="Y20" s="1">
        <f>DAY(Table1[[#This Row],[Billing date]])</f>
        <v>1</v>
      </c>
      <c r="Z20" s="1" t="str">
        <f>TEXT(Table1[[#This Row],[Billing date]],"mmm")</f>
        <v>Jun</v>
      </c>
      <c r="AA20" s="1">
        <f>YEAR(Table1[[#This Row],[Billing date]])</f>
        <v>2021</v>
      </c>
    </row>
    <row r="21" spans="1:27" s="1" customFormat="1" ht="12.75" x14ac:dyDescent="0.2">
      <c r="A21" s="1" t="s">
        <v>119</v>
      </c>
      <c r="B21" s="1" t="s">
        <v>120</v>
      </c>
      <c r="C21" s="29">
        <v>44348</v>
      </c>
      <c r="D21" s="1" t="s">
        <v>218</v>
      </c>
      <c r="E21" s="1" t="s">
        <v>219</v>
      </c>
      <c r="F21" s="1" t="s">
        <v>220</v>
      </c>
      <c r="G21" s="1" t="s">
        <v>221</v>
      </c>
      <c r="H21" s="1">
        <v>1064348</v>
      </c>
      <c r="I21" s="1" t="s">
        <v>222</v>
      </c>
      <c r="J21" s="1" t="s">
        <v>164</v>
      </c>
      <c r="K21" s="1" t="s">
        <v>165</v>
      </c>
      <c r="L21" s="30">
        <v>600</v>
      </c>
      <c r="M21" s="30">
        <v>30</v>
      </c>
      <c r="N21" s="31">
        <v>18300</v>
      </c>
      <c r="O21" s="31">
        <v>42000</v>
      </c>
      <c r="P21" s="31">
        <v>10938000</v>
      </c>
      <c r="Q21" s="31">
        <v>10980000</v>
      </c>
      <c r="R21" s="1" t="s">
        <v>223</v>
      </c>
      <c r="S21" s="1" t="s">
        <v>224</v>
      </c>
      <c r="T21" s="1" t="s">
        <v>225</v>
      </c>
      <c r="U21" s="1" t="s">
        <v>169</v>
      </c>
      <c r="V21" s="1" t="s">
        <v>118</v>
      </c>
      <c r="W21" s="1" t="str">
        <f>VLOOKUP(Table1[[#This Row],[Material Code]],'Product Master Data'!$A$1:$D$16,4,FALSE)</f>
        <v>Bread Flour</v>
      </c>
      <c r="X21" s="1" t="str">
        <f>VLOOKUP(Table1[[#This Row],[Material Code]],'Product Master Data'!$A$1:$D$15,3,FALSE)</f>
        <v>Local Label</v>
      </c>
      <c r="Y21" s="1">
        <f>DAY(Table1[[#This Row],[Billing date]])</f>
        <v>1</v>
      </c>
      <c r="Z21" s="1" t="str">
        <f>TEXT(Table1[[#This Row],[Billing date]],"mmm")</f>
        <v>Jun</v>
      </c>
      <c r="AA21" s="1">
        <f>YEAR(Table1[[#This Row],[Billing date]])</f>
        <v>2021</v>
      </c>
    </row>
    <row r="22" spans="1:27" s="1" customFormat="1" ht="12.75" x14ac:dyDescent="0.2">
      <c r="A22" s="1" t="s">
        <v>119</v>
      </c>
      <c r="B22" s="1" t="s">
        <v>120</v>
      </c>
      <c r="C22" s="29">
        <v>44348</v>
      </c>
      <c r="D22" s="1" t="s">
        <v>226</v>
      </c>
      <c r="E22" s="1" t="s">
        <v>227</v>
      </c>
      <c r="F22" s="1" t="s">
        <v>228</v>
      </c>
      <c r="G22" s="1" t="s">
        <v>229</v>
      </c>
      <c r="H22" s="1">
        <v>1037193</v>
      </c>
      <c r="I22" s="1" t="s">
        <v>152</v>
      </c>
      <c r="J22" s="1" t="s">
        <v>24</v>
      </c>
      <c r="K22" s="1" t="s">
        <v>113</v>
      </c>
      <c r="L22" s="30">
        <v>575</v>
      </c>
      <c r="M22" s="30">
        <v>23</v>
      </c>
      <c r="N22" s="31">
        <v>2000</v>
      </c>
      <c r="O22" s="31">
        <v>22549</v>
      </c>
      <c r="P22" s="31">
        <v>1127451</v>
      </c>
      <c r="Q22" s="31">
        <v>1150000</v>
      </c>
      <c r="R22" s="1" t="s">
        <v>230</v>
      </c>
      <c r="S22" s="1" t="s">
        <v>231</v>
      </c>
      <c r="T22" s="1" t="s">
        <v>232</v>
      </c>
      <c r="U22" s="1" t="s">
        <v>233</v>
      </c>
      <c r="V22" s="1" t="s">
        <v>118</v>
      </c>
      <c r="W22" s="1" t="str">
        <f>VLOOKUP(Table1[[#This Row],[Material Code]],'Product Master Data'!$A$1:$D$16,4,FALSE)</f>
        <v>Bread Flour</v>
      </c>
      <c r="X22" s="1" t="str">
        <f>VLOOKUP(Table1[[#This Row],[Material Code]],'Product Master Data'!$A$1:$D$15,3,FALSE)</f>
        <v>Local Label</v>
      </c>
      <c r="Y22" s="1">
        <f>DAY(Table1[[#This Row],[Billing date]])</f>
        <v>1</v>
      </c>
      <c r="Z22" s="1" t="str">
        <f>TEXT(Table1[[#This Row],[Billing date]],"mmm")</f>
        <v>Jun</v>
      </c>
      <c r="AA22" s="1">
        <f>YEAR(Table1[[#This Row],[Billing date]])</f>
        <v>2021</v>
      </c>
    </row>
    <row r="23" spans="1:27" s="1" customFormat="1" ht="12.75" x14ac:dyDescent="0.2">
      <c r="A23" s="1" t="s">
        <v>119</v>
      </c>
      <c r="B23" s="1" t="s">
        <v>120</v>
      </c>
      <c r="C23" s="29">
        <v>44348</v>
      </c>
      <c r="D23" s="1" t="s">
        <v>234</v>
      </c>
      <c r="E23" s="1" t="s">
        <v>235</v>
      </c>
      <c r="F23" s="1" t="s">
        <v>236</v>
      </c>
      <c r="G23" s="1" t="s">
        <v>237</v>
      </c>
      <c r="H23" s="1">
        <v>1075994</v>
      </c>
      <c r="I23" s="1" t="s">
        <v>40</v>
      </c>
      <c r="J23" s="1" t="s">
        <v>125</v>
      </c>
      <c r="K23" s="1" t="s">
        <v>126</v>
      </c>
      <c r="L23" s="30">
        <v>58</v>
      </c>
      <c r="M23" s="30">
        <v>2.9</v>
      </c>
      <c r="N23" s="31">
        <v>19000</v>
      </c>
      <c r="O23" s="31">
        <v>4060</v>
      </c>
      <c r="P23" s="31">
        <v>1097940</v>
      </c>
      <c r="Q23" s="31">
        <v>1102000</v>
      </c>
      <c r="R23" s="1" t="s">
        <v>127</v>
      </c>
      <c r="S23" s="1" t="s">
        <v>238</v>
      </c>
      <c r="T23" s="1" t="s">
        <v>169</v>
      </c>
      <c r="U23" s="1" t="s">
        <v>169</v>
      </c>
      <c r="V23" s="1" t="s">
        <v>118</v>
      </c>
      <c r="W23" s="1" t="str">
        <f>VLOOKUP(Table1[[#This Row],[Material Code]],'Product Master Data'!$A$1:$D$16,4,FALSE)</f>
        <v>Bread Flour</v>
      </c>
      <c r="X23" s="1" t="str">
        <f>VLOOKUP(Table1[[#This Row],[Material Code]],'Product Master Data'!$A$1:$D$15,3,FALSE)</f>
        <v>Local Label</v>
      </c>
      <c r="Y23" s="1">
        <f>DAY(Table1[[#This Row],[Billing date]])</f>
        <v>1</v>
      </c>
      <c r="Z23" s="1" t="str">
        <f>TEXT(Table1[[#This Row],[Billing date]],"mmm")</f>
        <v>Jun</v>
      </c>
      <c r="AA23" s="1">
        <f>YEAR(Table1[[#This Row],[Billing date]])</f>
        <v>2021</v>
      </c>
    </row>
    <row r="24" spans="1:27" s="1" customFormat="1" ht="12.75" x14ac:dyDescent="0.2">
      <c r="A24" s="1" t="s">
        <v>119</v>
      </c>
      <c r="B24" s="1" t="s">
        <v>120</v>
      </c>
      <c r="C24" s="29">
        <v>44348</v>
      </c>
      <c r="D24" s="1" t="s">
        <v>234</v>
      </c>
      <c r="E24" s="1" t="s">
        <v>235</v>
      </c>
      <c r="F24" s="1" t="s">
        <v>236</v>
      </c>
      <c r="G24" s="1" t="s">
        <v>237</v>
      </c>
      <c r="H24" s="1">
        <v>1075994</v>
      </c>
      <c r="I24" s="1" t="s">
        <v>40</v>
      </c>
      <c r="J24" s="1" t="s">
        <v>164</v>
      </c>
      <c r="K24" s="1" t="s">
        <v>165</v>
      </c>
      <c r="L24" s="30">
        <v>100</v>
      </c>
      <c r="M24" s="30">
        <v>5</v>
      </c>
      <c r="N24" s="31">
        <v>18300</v>
      </c>
      <c r="O24" s="31">
        <v>7000</v>
      </c>
      <c r="P24" s="31">
        <v>1823000</v>
      </c>
      <c r="Q24" s="31">
        <v>1830000</v>
      </c>
      <c r="R24" s="1" t="s">
        <v>127</v>
      </c>
      <c r="S24" s="1" t="s">
        <v>238</v>
      </c>
      <c r="T24" s="1" t="s">
        <v>169</v>
      </c>
      <c r="U24" s="1" t="s">
        <v>169</v>
      </c>
      <c r="V24" s="1" t="s">
        <v>118</v>
      </c>
      <c r="W24" s="1" t="str">
        <f>VLOOKUP(Table1[[#This Row],[Material Code]],'Product Master Data'!$A$1:$D$16,4,FALSE)</f>
        <v>Bread Flour</v>
      </c>
      <c r="X24" s="1" t="str">
        <f>VLOOKUP(Table1[[#This Row],[Material Code]],'Product Master Data'!$A$1:$D$15,3,FALSE)</f>
        <v>Local Label</v>
      </c>
      <c r="Y24" s="1">
        <f>DAY(Table1[[#This Row],[Billing date]])</f>
        <v>1</v>
      </c>
      <c r="Z24" s="1" t="str">
        <f>TEXT(Table1[[#This Row],[Billing date]],"mmm")</f>
        <v>Jun</v>
      </c>
      <c r="AA24" s="1">
        <f>YEAR(Table1[[#This Row],[Billing date]])</f>
        <v>2021</v>
      </c>
    </row>
    <row r="25" spans="1:27" s="1" customFormat="1" ht="12.75" x14ac:dyDescent="0.2">
      <c r="A25" s="1" t="s">
        <v>107</v>
      </c>
      <c r="B25" s="1" t="s">
        <v>108</v>
      </c>
      <c r="C25" s="29">
        <v>44348</v>
      </c>
      <c r="D25" s="1" t="s">
        <v>239</v>
      </c>
      <c r="E25" s="1" t="s">
        <v>240</v>
      </c>
      <c r="F25" s="1" t="s">
        <v>241</v>
      </c>
      <c r="G25" s="1" t="s">
        <v>242</v>
      </c>
      <c r="H25" s="1">
        <v>1026501</v>
      </c>
      <c r="I25" s="1" t="s">
        <v>45</v>
      </c>
      <c r="J25" s="1" t="s">
        <v>164</v>
      </c>
      <c r="K25" s="1" t="s">
        <v>165</v>
      </c>
      <c r="L25" s="30">
        <v>480</v>
      </c>
      <c r="M25" s="30">
        <v>24</v>
      </c>
      <c r="N25" s="31">
        <v>18200</v>
      </c>
      <c r="O25" s="31">
        <v>33600</v>
      </c>
      <c r="P25" s="31">
        <v>8702400</v>
      </c>
      <c r="Q25" s="31">
        <v>8736000</v>
      </c>
      <c r="R25" s="1" t="s">
        <v>243</v>
      </c>
      <c r="S25" s="1" t="s">
        <v>244</v>
      </c>
      <c r="T25" s="1" t="s">
        <v>245</v>
      </c>
      <c r="U25" s="1" t="s">
        <v>246</v>
      </c>
      <c r="V25" s="1" t="s">
        <v>118</v>
      </c>
      <c r="W25" s="1" t="str">
        <f>VLOOKUP(Table1[[#This Row],[Material Code]],'Product Master Data'!$A$1:$D$16,4,FALSE)</f>
        <v>Bread Flour</v>
      </c>
      <c r="X25" s="1" t="str">
        <f>VLOOKUP(Table1[[#This Row],[Material Code]],'Product Master Data'!$A$1:$D$15,3,FALSE)</f>
        <v>Local Label</v>
      </c>
      <c r="Y25" s="1">
        <f>DAY(Table1[[#This Row],[Billing date]])</f>
        <v>1</v>
      </c>
      <c r="Z25" s="1" t="str">
        <f>TEXT(Table1[[#This Row],[Billing date]],"mmm")</f>
        <v>Jun</v>
      </c>
      <c r="AA25" s="1">
        <f>YEAR(Table1[[#This Row],[Billing date]])</f>
        <v>2021</v>
      </c>
    </row>
    <row r="26" spans="1:27" s="1" customFormat="1" ht="12.75" x14ac:dyDescent="0.2">
      <c r="A26" s="1" t="s">
        <v>119</v>
      </c>
      <c r="B26" s="1" t="s">
        <v>120</v>
      </c>
      <c r="C26" s="29">
        <v>44348</v>
      </c>
      <c r="D26" s="1" t="s">
        <v>247</v>
      </c>
      <c r="E26" s="1" t="s">
        <v>248</v>
      </c>
      <c r="F26" s="1" t="s">
        <v>249</v>
      </c>
      <c r="G26" s="1" t="s">
        <v>250</v>
      </c>
      <c r="H26" s="1">
        <v>1085226</v>
      </c>
      <c r="I26" s="1" t="s">
        <v>251</v>
      </c>
      <c r="J26" s="1" t="s">
        <v>164</v>
      </c>
      <c r="K26" s="1" t="s">
        <v>165</v>
      </c>
      <c r="L26" s="30">
        <v>25</v>
      </c>
      <c r="M26" s="30">
        <v>1.25</v>
      </c>
      <c r="N26" s="31">
        <v>18300</v>
      </c>
      <c r="O26" s="31">
        <v>0</v>
      </c>
      <c r="P26" s="31">
        <v>457500</v>
      </c>
      <c r="Q26" s="31">
        <v>457500</v>
      </c>
      <c r="R26" s="1" t="s">
        <v>252</v>
      </c>
      <c r="S26" s="1" t="s">
        <v>253</v>
      </c>
      <c r="T26" s="1" t="s">
        <v>254</v>
      </c>
      <c r="U26" s="1" t="s">
        <v>169</v>
      </c>
      <c r="V26" s="1" t="s">
        <v>118</v>
      </c>
      <c r="W26" s="1" t="str">
        <f>VLOOKUP(Table1[[#This Row],[Material Code]],'Product Master Data'!$A$1:$D$16,4,FALSE)</f>
        <v>Bread Flour</v>
      </c>
      <c r="X26" s="1" t="str">
        <f>VLOOKUP(Table1[[#This Row],[Material Code]],'Product Master Data'!$A$1:$D$15,3,FALSE)</f>
        <v>Local Label</v>
      </c>
      <c r="Y26" s="1">
        <f>DAY(Table1[[#This Row],[Billing date]])</f>
        <v>1</v>
      </c>
      <c r="Z26" s="1" t="str">
        <f>TEXT(Table1[[#This Row],[Billing date]],"mmm")</f>
        <v>Jun</v>
      </c>
      <c r="AA26" s="1">
        <f>YEAR(Table1[[#This Row],[Billing date]])</f>
        <v>2021</v>
      </c>
    </row>
    <row r="27" spans="1:27" s="1" customFormat="1" ht="12.75" x14ac:dyDescent="0.2">
      <c r="A27" s="1" t="s">
        <v>119</v>
      </c>
      <c r="B27" s="1" t="s">
        <v>120</v>
      </c>
      <c r="C27" s="29">
        <v>44348</v>
      </c>
      <c r="D27" s="1" t="s">
        <v>255</v>
      </c>
      <c r="E27" s="1" t="s">
        <v>256</v>
      </c>
      <c r="F27" s="1" t="s">
        <v>257</v>
      </c>
      <c r="G27" s="1" t="s">
        <v>258</v>
      </c>
      <c r="H27" s="1">
        <v>1034417</v>
      </c>
      <c r="I27" s="1" t="s">
        <v>29</v>
      </c>
      <c r="J27" s="1" t="s">
        <v>24</v>
      </c>
      <c r="K27" s="1" t="s">
        <v>113</v>
      </c>
      <c r="L27" s="30">
        <v>375</v>
      </c>
      <c r="M27" s="30">
        <v>15</v>
      </c>
      <c r="N27" s="31">
        <v>2000</v>
      </c>
      <c r="O27" s="31">
        <v>14706</v>
      </c>
      <c r="P27" s="31">
        <v>735294</v>
      </c>
      <c r="Q27" s="31">
        <v>750000</v>
      </c>
      <c r="R27" s="1" t="s">
        <v>259</v>
      </c>
      <c r="S27" s="1" t="s">
        <v>260</v>
      </c>
      <c r="T27" s="1" t="s">
        <v>261</v>
      </c>
      <c r="U27" s="1" t="s">
        <v>262</v>
      </c>
      <c r="V27" s="1" t="s">
        <v>118</v>
      </c>
      <c r="W27" s="1" t="str">
        <f>VLOOKUP(Table1[[#This Row],[Material Code]],'Product Master Data'!$A$1:$D$16,4,FALSE)</f>
        <v>Bread Flour</v>
      </c>
      <c r="X27" s="1" t="str">
        <f>VLOOKUP(Table1[[#This Row],[Material Code]],'Product Master Data'!$A$1:$D$15,3,FALSE)</f>
        <v>Local Label</v>
      </c>
      <c r="Y27" s="1">
        <f>DAY(Table1[[#This Row],[Billing date]])</f>
        <v>1</v>
      </c>
      <c r="Z27" s="1" t="str">
        <f>TEXT(Table1[[#This Row],[Billing date]],"mmm")</f>
        <v>Jun</v>
      </c>
      <c r="AA27" s="1">
        <f>YEAR(Table1[[#This Row],[Billing date]])</f>
        <v>2021</v>
      </c>
    </row>
    <row r="28" spans="1:27" s="1" customFormat="1" ht="12.75" x14ac:dyDescent="0.2">
      <c r="A28" s="1" t="s">
        <v>119</v>
      </c>
      <c r="B28" s="1" t="s">
        <v>120</v>
      </c>
      <c r="C28" s="29">
        <v>44348</v>
      </c>
      <c r="D28" s="1" t="s">
        <v>255</v>
      </c>
      <c r="E28" s="1" t="s">
        <v>256</v>
      </c>
      <c r="F28" s="1" t="s">
        <v>257</v>
      </c>
      <c r="G28" s="1" t="s">
        <v>263</v>
      </c>
      <c r="H28" s="1">
        <v>1034417</v>
      </c>
      <c r="I28" s="1" t="s">
        <v>29</v>
      </c>
      <c r="J28" s="1" t="s">
        <v>24</v>
      </c>
      <c r="K28" s="1" t="s">
        <v>113</v>
      </c>
      <c r="L28" s="30">
        <v>575</v>
      </c>
      <c r="M28" s="30">
        <v>23</v>
      </c>
      <c r="N28" s="31">
        <v>2000</v>
      </c>
      <c r="O28" s="31">
        <v>22549</v>
      </c>
      <c r="P28" s="31">
        <v>1127451</v>
      </c>
      <c r="Q28" s="31">
        <v>1150000</v>
      </c>
      <c r="R28" s="1" t="s">
        <v>264</v>
      </c>
      <c r="S28" s="1" t="s">
        <v>265</v>
      </c>
      <c r="T28" s="1" t="s">
        <v>266</v>
      </c>
      <c r="U28" s="1" t="s">
        <v>262</v>
      </c>
      <c r="V28" s="1" t="s">
        <v>118</v>
      </c>
      <c r="W28" s="1" t="str">
        <f>VLOOKUP(Table1[[#This Row],[Material Code]],'Product Master Data'!$A$1:$D$16,4,FALSE)</f>
        <v>Bread Flour</v>
      </c>
      <c r="X28" s="1" t="str">
        <f>VLOOKUP(Table1[[#This Row],[Material Code]],'Product Master Data'!$A$1:$D$15,3,FALSE)</f>
        <v>Local Label</v>
      </c>
      <c r="Y28" s="1">
        <f>DAY(Table1[[#This Row],[Billing date]])</f>
        <v>1</v>
      </c>
      <c r="Z28" s="1" t="str">
        <f>TEXT(Table1[[#This Row],[Billing date]],"mmm")</f>
        <v>Jun</v>
      </c>
      <c r="AA28" s="1">
        <f>YEAR(Table1[[#This Row],[Billing date]])</f>
        <v>2021</v>
      </c>
    </row>
    <row r="29" spans="1:27" s="1" customFormat="1" ht="12.75" x14ac:dyDescent="0.2">
      <c r="A29" s="1" t="s">
        <v>119</v>
      </c>
      <c r="B29" s="1" t="s">
        <v>120</v>
      </c>
      <c r="C29" s="29">
        <v>44349</v>
      </c>
      <c r="D29" s="1" t="s">
        <v>267</v>
      </c>
      <c r="E29" s="1" t="s">
        <v>268</v>
      </c>
      <c r="F29" s="1" t="s">
        <v>269</v>
      </c>
      <c r="G29" s="1" t="s">
        <v>270</v>
      </c>
      <c r="H29" s="1">
        <v>1085226</v>
      </c>
      <c r="I29" s="1" t="s">
        <v>251</v>
      </c>
      <c r="J29" s="1" t="s">
        <v>164</v>
      </c>
      <c r="K29" s="1" t="s">
        <v>165</v>
      </c>
      <c r="L29" s="30">
        <v>25</v>
      </c>
      <c r="M29" s="30">
        <v>1.25</v>
      </c>
      <c r="N29" s="31">
        <v>18300</v>
      </c>
      <c r="O29" s="31">
        <v>0</v>
      </c>
      <c r="P29" s="31">
        <v>457500</v>
      </c>
      <c r="Q29" s="31">
        <v>457500</v>
      </c>
      <c r="R29" s="1" t="s">
        <v>271</v>
      </c>
      <c r="S29" s="1" t="s">
        <v>272</v>
      </c>
      <c r="T29" s="1" t="s">
        <v>273</v>
      </c>
      <c r="U29" s="1" t="s">
        <v>169</v>
      </c>
      <c r="V29" s="1" t="s">
        <v>118</v>
      </c>
      <c r="W29" s="1" t="str">
        <f>VLOOKUP(Table1[[#This Row],[Material Code]],'Product Master Data'!$A$1:$D$16,4,FALSE)</f>
        <v>Bread Flour</v>
      </c>
      <c r="X29" s="1" t="str">
        <f>VLOOKUP(Table1[[#This Row],[Material Code]],'Product Master Data'!$A$1:$D$15,3,FALSE)</f>
        <v>Local Label</v>
      </c>
      <c r="Y29" s="1">
        <f>DAY(Table1[[#This Row],[Billing date]])</f>
        <v>2</v>
      </c>
      <c r="Z29" s="1" t="str">
        <f>TEXT(Table1[[#This Row],[Billing date]],"mmm")</f>
        <v>Jun</v>
      </c>
      <c r="AA29" s="1">
        <f>YEAR(Table1[[#This Row],[Billing date]])</f>
        <v>2021</v>
      </c>
    </row>
    <row r="30" spans="1:27" s="1" customFormat="1" ht="12.75" x14ac:dyDescent="0.2">
      <c r="A30" s="1" t="s">
        <v>107</v>
      </c>
      <c r="B30" s="1" t="s">
        <v>108</v>
      </c>
      <c r="C30" s="29">
        <v>44349</v>
      </c>
      <c r="D30" s="1" t="s">
        <v>109</v>
      </c>
      <c r="E30" s="1" t="s">
        <v>274</v>
      </c>
      <c r="F30" s="1" t="s">
        <v>111</v>
      </c>
      <c r="G30" s="1" t="s">
        <v>275</v>
      </c>
      <c r="H30" s="1">
        <v>1026474</v>
      </c>
      <c r="I30" s="1" t="s">
        <v>36</v>
      </c>
      <c r="J30" s="1" t="s">
        <v>24</v>
      </c>
      <c r="K30" s="1" t="s">
        <v>113</v>
      </c>
      <c r="L30" s="30">
        <v>100</v>
      </c>
      <c r="M30" s="30">
        <v>4</v>
      </c>
      <c r="N30" s="31">
        <v>2000</v>
      </c>
      <c r="O30" s="31">
        <v>3922</v>
      </c>
      <c r="P30" s="31">
        <v>196078</v>
      </c>
      <c r="Q30" s="31">
        <v>200000</v>
      </c>
      <c r="R30" s="1" t="s">
        <v>276</v>
      </c>
      <c r="S30" s="1" t="s">
        <v>277</v>
      </c>
      <c r="T30" s="1" t="s">
        <v>278</v>
      </c>
      <c r="U30" s="1" t="s">
        <v>117</v>
      </c>
      <c r="V30" s="1" t="s">
        <v>118</v>
      </c>
      <c r="W30" s="1" t="str">
        <f>VLOOKUP(Table1[[#This Row],[Material Code]],'Product Master Data'!$A$1:$D$16,4,FALSE)</f>
        <v>Bread Flour</v>
      </c>
      <c r="X30" s="1" t="str">
        <f>VLOOKUP(Table1[[#This Row],[Material Code]],'Product Master Data'!$A$1:$D$15,3,FALSE)</f>
        <v>Local Label</v>
      </c>
      <c r="Y30" s="1">
        <f>DAY(Table1[[#This Row],[Billing date]])</f>
        <v>2</v>
      </c>
      <c r="Z30" s="1" t="str">
        <f>TEXT(Table1[[#This Row],[Billing date]],"mmm")</f>
        <v>Jun</v>
      </c>
      <c r="AA30" s="1">
        <f>YEAR(Table1[[#This Row],[Billing date]])</f>
        <v>2021</v>
      </c>
    </row>
    <row r="31" spans="1:27" s="1" customFormat="1" ht="12.75" x14ac:dyDescent="0.2">
      <c r="A31" s="1" t="s">
        <v>119</v>
      </c>
      <c r="B31" s="1" t="s">
        <v>120</v>
      </c>
      <c r="C31" s="29">
        <v>44349</v>
      </c>
      <c r="D31" s="1" t="s">
        <v>121</v>
      </c>
      <c r="E31" s="1" t="s">
        <v>279</v>
      </c>
      <c r="F31" s="1" t="s">
        <v>123</v>
      </c>
      <c r="G31" s="1" t="s">
        <v>280</v>
      </c>
      <c r="H31" s="1">
        <v>1075994</v>
      </c>
      <c r="I31" s="1" t="s">
        <v>40</v>
      </c>
      <c r="J31" s="1" t="s">
        <v>176</v>
      </c>
      <c r="K31" s="1" t="s">
        <v>177</v>
      </c>
      <c r="L31" s="30">
        <v>50</v>
      </c>
      <c r="M31" s="30">
        <v>2.5</v>
      </c>
      <c r="N31" s="31">
        <v>18500</v>
      </c>
      <c r="O31" s="31">
        <v>3500</v>
      </c>
      <c r="P31" s="31">
        <v>921500</v>
      </c>
      <c r="Q31" s="31">
        <v>925000</v>
      </c>
      <c r="R31" s="1" t="s">
        <v>281</v>
      </c>
      <c r="S31" s="1" t="s">
        <v>282</v>
      </c>
      <c r="T31" s="1" t="s">
        <v>283</v>
      </c>
      <c r="U31" s="1" t="s">
        <v>130</v>
      </c>
      <c r="V31" s="1" t="s">
        <v>118</v>
      </c>
      <c r="W31" s="1" t="str">
        <f>VLOOKUP(Table1[[#This Row],[Material Code]],'Product Master Data'!$A$1:$D$16,4,FALSE)</f>
        <v>Beignet Flour</v>
      </c>
      <c r="X31" s="1" t="str">
        <f>VLOOKUP(Table1[[#This Row],[Material Code]],'Product Master Data'!$A$1:$D$15,3,FALSE)</f>
        <v>Local Label</v>
      </c>
      <c r="Y31" s="1">
        <f>DAY(Table1[[#This Row],[Billing date]])</f>
        <v>2</v>
      </c>
      <c r="Z31" s="1" t="str">
        <f>TEXT(Table1[[#This Row],[Billing date]],"mmm")</f>
        <v>Jun</v>
      </c>
      <c r="AA31" s="1">
        <f>YEAR(Table1[[#This Row],[Billing date]])</f>
        <v>2021</v>
      </c>
    </row>
    <row r="32" spans="1:27" s="1" customFormat="1" ht="12.75" x14ac:dyDescent="0.2">
      <c r="A32" s="1" t="s">
        <v>107</v>
      </c>
      <c r="B32" s="1" t="s">
        <v>108</v>
      </c>
      <c r="C32" s="29">
        <v>44349</v>
      </c>
      <c r="D32" s="1">
        <v>1380057637</v>
      </c>
      <c r="E32" s="1" t="s">
        <v>284</v>
      </c>
      <c r="F32" s="1" t="s">
        <v>111</v>
      </c>
      <c r="G32" s="1" t="s">
        <v>285</v>
      </c>
      <c r="H32" s="1">
        <v>1026474</v>
      </c>
      <c r="I32" s="1" t="s">
        <v>36</v>
      </c>
      <c r="J32" s="1" t="s">
        <v>24</v>
      </c>
      <c r="K32" s="1" t="s">
        <v>113</v>
      </c>
      <c r="L32" s="30">
        <v>475</v>
      </c>
      <c r="M32" s="30">
        <v>19</v>
      </c>
      <c r="N32" s="31">
        <v>2000</v>
      </c>
      <c r="O32" s="31">
        <v>18627</v>
      </c>
      <c r="P32" s="31">
        <v>931373</v>
      </c>
      <c r="Q32" s="31">
        <v>950000</v>
      </c>
      <c r="R32" s="1" t="s">
        <v>286</v>
      </c>
      <c r="S32" s="1" t="s">
        <v>287</v>
      </c>
      <c r="T32" s="1" t="s">
        <v>278</v>
      </c>
      <c r="U32" s="1" t="s">
        <v>117</v>
      </c>
      <c r="V32" s="1" t="s">
        <v>118</v>
      </c>
      <c r="W32" s="1" t="str">
        <f>VLOOKUP(Table1[[#This Row],[Material Code]],'Product Master Data'!$A$1:$D$16,4,FALSE)</f>
        <v>Bread Flour</v>
      </c>
      <c r="X32" s="1" t="str">
        <f>VLOOKUP(Table1[[#This Row],[Material Code]],'Product Master Data'!$A$1:$D$15,3,FALSE)</f>
        <v>Local Label</v>
      </c>
      <c r="Y32" s="1">
        <f>DAY(Table1[[#This Row],[Billing date]])</f>
        <v>2</v>
      </c>
      <c r="Z32" s="1" t="str">
        <f>TEXT(Table1[[#This Row],[Billing date]],"mmm")</f>
        <v>Jun</v>
      </c>
      <c r="AA32" s="1">
        <f>YEAR(Table1[[#This Row],[Billing date]])</f>
        <v>2021</v>
      </c>
    </row>
    <row r="33" spans="1:27" s="1" customFormat="1" ht="12.75" x14ac:dyDescent="0.2">
      <c r="A33" s="1" t="s">
        <v>288</v>
      </c>
      <c r="B33" s="1" t="s">
        <v>289</v>
      </c>
      <c r="C33" s="29">
        <v>44349</v>
      </c>
      <c r="D33" s="1" t="s">
        <v>290</v>
      </c>
      <c r="E33" s="1" t="s">
        <v>291</v>
      </c>
      <c r="F33" s="1" t="s">
        <v>292</v>
      </c>
      <c r="G33" s="1" t="s">
        <v>293</v>
      </c>
      <c r="H33" s="1">
        <v>1064215</v>
      </c>
      <c r="I33" s="1" t="s">
        <v>32</v>
      </c>
      <c r="J33" s="1" t="s">
        <v>164</v>
      </c>
      <c r="K33" s="1" t="s">
        <v>165</v>
      </c>
      <c r="L33" s="30">
        <v>300</v>
      </c>
      <c r="M33" s="30">
        <v>15</v>
      </c>
      <c r="N33" s="31">
        <v>18000</v>
      </c>
      <c r="O33" s="31">
        <v>21000</v>
      </c>
      <c r="P33" s="31">
        <v>5379000</v>
      </c>
      <c r="Q33" s="31">
        <v>5400000</v>
      </c>
      <c r="R33" s="1" t="s">
        <v>294</v>
      </c>
      <c r="S33" s="1" t="s">
        <v>295</v>
      </c>
      <c r="T33" s="1" t="s">
        <v>296</v>
      </c>
      <c r="U33" s="1" t="s">
        <v>169</v>
      </c>
      <c r="V33" s="1" t="s">
        <v>118</v>
      </c>
      <c r="W33" s="1" t="str">
        <f>VLOOKUP(Table1[[#This Row],[Material Code]],'Product Master Data'!$A$1:$D$16,4,FALSE)</f>
        <v>Bread Flour</v>
      </c>
      <c r="X33" s="1" t="str">
        <f>VLOOKUP(Table1[[#This Row],[Material Code]],'Product Master Data'!$A$1:$D$15,3,FALSE)</f>
        <v>Local Label</v>
      </c>
      <c r="Y33" s="1">
        <f>DAY(Table1[[#This Row],[Billing date]])</f>
        <v>2</v>
      </c>
      <c r="Z33" s="1" t="str">
        <f>TEXT(Table1[[#This Row],[Billing date]],"mmm")</f>
        <v>Jun</v>
      </c>
      <c r="AA33" s="1">
        <f>YEAR(Table1[[#This Row],[Billing date]])</f>
        <v>2021</v>
      </c>
    </row>
    <row r="34" spans="1:27" s="1" customFormat="1" ht="12.75" x14ac:dyDescent="0.2">
      <c r="A34" s="1" t="s">
        <v>288</v>
      </c>
      <c r="B34" s="1" t="s">
        <v>289</v>
      </c>
      <c r="C34" s="29">
        <v>44349</v>
      </c>
      <c r="D34" s="1" t="s">
        <v>290</v>
      </c>
      <c r="E34" s="1" t="s">
        <v>291</v>
      </c>
      <c r="F34" s="1" t="s">
        <v>292</v>
      </c>
      <c r="G34" s="1" t="s">
        <v>293</v>
      </c>
      <c r="H34" s="1">
        <v>1064215</v>
      </c>
      <c r="I34" s="1" t="s">
        <v>32</v>
      </c>
      <c r="J34" s="1" t="s">
        <v>125</v>
      </c>
      <c r="K34" s="1" t="s">
        <v>126</v>
      </c>
      <c r="L34" s="30">
        <v>340</v>
      </c>
      <c r="M34" s="30">
        <v>17</v>
      </c>
      <c r="N34" s="31">
        <v>18500</v>
      </c>
      <c r="O34" s="31">
        <v>23800</v>
      </c>
      <c r="P34" s="31">
        <v>6266200</v>
      </c>
      <c r="Q34" s="31">
        <v>6290000</v>
      </c>
      <c r="R34" s="1" t="s">
        <v>294</v>
      </c>
      <c r="S34" s="1" t="s">
        <v>295</v>
      </c>
      <c r="T34" s="1" t="s">
        <v>296</v>
      </c>
      <c r="U34" s="1" t="s">
        <v>169</v>
      </c>
      <c r="V34" s="1" t="s">
        <v>118</v>
      </c>
      <c r="W34" s="1" t="str">
        <f>VLOOKUP(Table1[[#This Row],[Material Code]],'Product Master Data'!$A$1:$D$16,4,FALSE)</f>
        <v>Bread Flour</v>
      </c>
      <c r="X34" s="1" t="str">
        <f>VLOOKUP(Table1[[#This Row],[Material Code]],'Product Master Data'!$A$1:$D$15,3,FALSE)</f>
        <v>Local Label</v>
      </c>
      <c r="Y34" s="1">
        <f>DAY(Table1[[#This Row],[Billing date]])</f>
        <v>2</v>
      </c>
      <c r="Z34" s="1" t="str">
        <f>TEXT(Table1[[#This Row],[Billing date]],"mmm")</f>
        <v>Jun</v>
      </c>
      <c r="AA34" s="1">
        <f>YEAR(Table1[[#This Row],[Billing date]])</f>
        <v>2021</v>
      </c>
    </row>
    <row r="35" spans="1:27" s="1" customFormat="1" ht="12.75" x14ac:dyDescent="0.2">
      <c r="A35" s="1" t="s">
        <v>288</v>
      </c>
      <c r="B35" s="1" t="s">
        <v>289</v>
      </c>
      <c r="C35" s="29">
        <v>44349</v>
      </c>
      <c r="D35" s="1" t="s">
        <v>290</v>
      </c>
      <c r="E35" s="1" t="s">
        <v>297</v>
      </c>
      <c r="F35" s="1" t="s">
        <v>292</v>
      </c>
      <c r="G35" s="1" t="s">
        <v>298</v>
      </c>
      <c r="H35" s="1">
        <v>1064215</v>
      </c>
      <c r="I35" s="1" t="s">
        <v>32</v>
      </c>
      <c r="J35" s="1" t="s">
        <v>164</v>
      </c>
      <c r="K35" s="1" t="s">
        <v>165</v>
      </c>
      <c r="L35" s="30">
        <v>100</v>
      </c>
      <c r="M35" s="30">
        <v>5</v>
      </c>
      <c r="N35" s="31">
        <v>18000</v>
      </c>
      <c r="O35" s="31">
        <v>7000</v>
      </c>
      <c r="P35" s="31">
        <v>1793000</v>
      </c>
      <c r="Q35" s="31">
        <v>1800000</v>
      </c>
      <c r="R35" s="1" t="s">
        <v>299</v>
      </c>
      <c r="S35" s="1" t="s">
        <v>300</v>
      </c>
      <c r="T35" s="1" t="s">
        <v>301</v>
      </c>
      <c r="U35" s="1" t="s">
        <v>169</v>
      </c>
      <c r="V35" s="1" t="s">
        <v>118</v>
      </c>
      <c r="W35" s="1" t="str">
        <f>VLOOKUP(Table1[[#This Row],[Material Code]],'Product Master Data'!$A$1:$D$16,4,FALSE)</f>
        <v>Bread Flour</v>
      </c>
      <c r="X35" s="1" t="str">
        <f>VLOOKUP(Table1[[#This Row],[Material Code]],'Product Master Data'!$A$1:$D$15,3,FALSE)</f>
        <v>Local Label</v>
      </c>
      <c r="Y35" s="1">
        <f>DAY(Table1[[#This Row],[Billing date]])</f>
        <v>2</v>
      </c>
      <c r="Z35" s="1" t="str">
        <f>TEXT(Table1[[#This Row],[Billing date]],"mmm")</f>
        <v>Jun</v>
      </c>
      <c r="AA35" s="1">
        <f>YEAR(Table1[[#This Row],[Billing date]])</f>
        <v>2021</v>
      </c>
    </row>
    <row r="36" spans="1:27" s="1" customFormat="1" ht="12.75" x14ac:dyDescent="0.2">
      <c r="A36" s="1" t="s">
        <v>288</v>
      </c>
      <c r="B36" s="1" t="s">
        <v>289</v>
      </c>
      <c r="C36" s="29">
        <v>44349</v>
      </c>
      <c r="D36" s="1" t="s">
        <v>290</v>
      </c>
      <c r="E36" s="1" t="s">
        <v>297</v>
      </c>
      <c r="F36" s="1" t="s">
        <v>292</v>
      </c>
      <c r="G36" s="1" t="s">
        <v>298</v>
      </c>
      <c r="H36" s="1">
        <v>1064215</v>
      </c>
      <c r="I36" s="1" t="s">
        <v>32</v>
      </c>
      <c r="J36" s="1" t="s">
        <v>183</v>
      </c>
      <c r="K36" s="1" t="s">
        <v>184</v>
      </c>
      <c r="L36" s="30">
        <v>1800</v>
      </c>
      <c r="M36" s="30">
        <v>9</v>
      </c>
      <c r="N36" s="31">
        <v>1850</v>
      </c>
      <c r="O36" s="31">
        <v>12600</v>
      </c>
      <c r="P36" s="31">
        <v>3317400</v>
      </c>
      <c r="Q36" s="31">
        <v>3330000</v>
      </c>
      <c r="R36" s="1" t="s">
        <v>299</v>
      </c>
      <c r="S36" s="1" t="s">
        <v>300</v>
      </c>
      <c r="T36" s="1" t="s">
        <v>301</v>
      </c>
      <c r="U36" s="1" t="s">
        <v>169</v>
      </c>
      <c r="V36" s="1" t="s">
        <v>118</v>
      </c>
      <c r="W36" s="1" t="str">
        <f>VLOOKUP(Table1[[#This Row],[Material Code]],'Product Master Data'!$A$1:$D$16,4,FALSE)</f>
        <v>Beignet Flour</v>
      </c>
      <c r="X36" s="1" t="str">
        <f>VLOOKUP(Table1[[#This Row],[Material Code]],'Product Master Data'!$A$1:$D$15,3,FALSE)</f>
        <v>Local Label</v>
      </c>
      <c r="Y36" s="1">
        <f>DAY(Table1[[#This Row],[Billing date]])</f>
        <v>2</v>
      </c>
      <c r="Z36" s="1" t="str">
        <f>TEXT(Table1[[#This Row],[Billing date]],"mmm")</f>
        <v>Jun</v>
      </c>
      <c r="AA36" s="1">
        <f>YEAR(Table1[[#This Row],[Billing date]])</f>
        <v>2021</v>
      </c>
    </row>
    <row r="37" spans="1:27" s="1" customFormat="1" ht="12.75" x14ac:dyDescent="0.2">
      <c r="A37" s="1" t="s">
        <v>288</v>
      </c>
      <c r="B37" s="1" t="s">
        <v>289</v>
      </c>
      <c r="C37" s="29">
        <v>44349</v>
      </c>
      <c r="D37" s="1" t="s">
        <v>290</v>
      </c>
      <c r="E37" s="1" t="s">
        <v>297</v>
      </c>
      <c r="F37" s="1" t="s">
        <v>292</v>
      </c>
      <c r="G37" s="1" t="s">
        <v>298</v>
      </c>
      <c r="H37" s="1">
        <v>1064215</v>
      </c>
      <c r="I37" s="1" t="s">
        <v>32</v>
      </c>
      <c r="J37" s="1" t="s">
        <v>181</v>
      </c>
      <c r="K37" s="1" t="s">
        <v>182</v>
      </c>
      <c r="L37" s="30">
        <v>320</v>
      </c>
      <c r="M37" s="30">
        <v>8</v>
      </c>
      <c r="N37" s="31">
        <v>9000</v>
      </c>
      <c r="O37" s="31">
        <v>11200</v>
      </c>
      <c r="P37" s="31">
        <v>2868800</v>
      </c>
      <c r="Q37" s="31">
        <v>2880000</v>
      </c>
      <c r="R37" s="1" t="s">
        <v>299</v>
      </c>
      <c r="S37" s="1" t="s">
        <v>300</v>
      </c>
      <c r="T37" s="1" t="s">
        <v>301</v>
      </c>
      <c r="U37" s="1" t="s">
        <v>169</v>
      </c>
      <c r="V37" s="1" t="s">
        <v>118</v>
      </c>
      <c r="W37" s="1" t="str">
        <f>VLOOKUP(Table1[[#This Row],[Material Code]],'Product Master Data'!$A$1:$D$16,4,FALSE)</f>
        <v>Beignet Flour</v>
      </c>
      <c r="X37" s="1" t="str">
        <f>VLOOKUP(Table1[[#This Row],[Material Code]],'Product Master Data'!$A$1:$D$15,3,FALSE)</f>
        <v>Local Label</v>
      </c>
      <c r="Y37" s="1">
        <f>DAY(Table1[[#This Row],[Billing date]])</f>
        <v>2</v>
      </c>
      <c r="Z37" s="1" t="str">
        <f>TEXT(Table1[[#This Row],[Billing date]],"mmm")</f>
        <v>Jun</v>
      </c>
      <c r="AA37" s="1">
        <f>YEAR(Table1[[#This Row],[Billing date]])</f>
        <v>2021</v>
      </c>
    </row>
    <row r="38" spans="1:27" s="1" customFormat="1" ht="12.75" x14ac:dyDescent="0.2">
      <c r="A38" s="1" t="s">
        <v>288</v>
      </c>
      <c r="B38" s="1" t="s">
        <v>289</v>
      </c>
      <c r="C38" s="29">
        <v>44349</v>
      </c>
      <c r="D38" s="1" t="s">
        <v>290</v>
      </c>
      <c r="E38" s="1" t="s">
        <v>297</v>
      </c>
      <c r="F38" s="1" t="s">
        <v>292</v>
      </c>
      <c r="G38" s="1" t="s">
        <v>298</v>
      </c>
      <c r="H38" s="1">
        <v>1064215</v>
      </c>
      <c r="I38" s="1" t="s">
        <v>32</v>
      </c>
      <c r="J38" s="1" t="s">
        <v>176</v>
      </c>
      <c r="K38" s="1" t="s">
        <v>177</v>
      </c>
      <c r="L38" s="30">
        <v>180</v>
      </c>
      <c r="M38" s="30">
        <v>9</v>
      </c>
      <c r="N38" s="31">
        <v>18000</v>
      </c>
      <c r="O38" s="31">
        <v>12600</v>
      </c>
      <c r="P38" s="31">
        <v>3227400</v>
      </c>
      <c r="Q38" s="31">
        <v>3240000</v>
      </c>
      <c r="R38" s="1" t="s">
        <v>299</v>
      </c>
      <c r="S38" s="1" t="s">
        <v>300</v>
      </c>
      <c r="T38" s="1" t="s">
        <v>301</v>
      </c>
      <c r="U38" s="1" t="s">
        <v>169</v>
      </c>
      <c r="V38" s="1" t="s">
        <v>118</v>
      </c>
      <c r="W38" s="1" t="str">
        <f>VLOOKUP(Table1[[#This Row],[Material Code]],'Product Master Data'!$A$1:$D$16,4,FALSE)</f>
        <v>Beignet Flour</v>
      </c>
      <c r="X38" s="1" t="str">
        <f>VLOOKUP(Table1[[#This Row],[Material Code]],'Product Master Data'!$A$1:$D$15,3,FALSE)</f>
        <v>Local Label</v>
      </c>
      <c r="Y38" s="1">
        <f>DAY(Table1[[#This Row],[Billing date]])</f>
        <v>2</v>
      </c>
      <c r="Z38" s="1" t="str">
        <f>TEXT(Table1[[#This Row],[Billing date]],"mmm")</f>
        <v>Jun</v>
      </c>
      <c r="AA38" s="1">
        <f>YEAR(Table1[[#This Row],[Billing date]])</f>
        <v>2021</v>
      </c>
    </row>
    <row r="39" spans="1:27" s="1" customFormat="1" ht="12.75" x14ac:dyDescent="0.2">
      <c r="A39" s="1" t="s">
        <v>288</v>
      </c>
      <c r="B39" s="1" t="s">
        <v>132</v>
      </c>
      <c r="C39" s="29">
        <v>44349</v>
      </c>
      <c r="D39" s="1" t="s">
        <v>302</v>
      </c>
      <c r="E39" s="1" t="s">
        <v>303</v>
      </c>
      <c r="F39" s="1" t="s">
        <v>304</v>
      </c>
      <c r="G39" s="1" t="s">
        <v>305</v>
      </c>
      <c r="H39" s="1">
        <v>1062482</v>
      </c>
      <c r="I39" s="1" t="s">
        <v>31</v>
      </c>
      <c r="J39" s="1" t="s">
        <v>164</v>
      </c>
      <c r="K39" s="1" t="s">
        <v>165</v>
      </c>
      <c r="L39" s="30">
        <v>400</v>
      </c>
      <c r="M39" s="30">
        <v>20</v>
      </c>
      <c r="N39" s="31">
        <v>18000</v>
      </c>
      <c r="O39" s="31">
        <v>28000</v>
      </c>
      <c r="P39" s="31">
        <v>7172000</v>
      </c>
      <c r="Q39" s="31">
        <v>7200000</v>
      </c>
      <c r="R39" s="1" t="s">
        <v>306</v>
      </c>
      <c r="S39" s="1" t="s">
        <v>307</v>
      </c>
      <c r="T39" s="1" t="s">
        <v>308</v>
      </c>
      <c r="U39" s="1" t="s">
        <v>169</v>
      </c>
      <c r="V39" s="1" t="s">
        <v>118</v>
      </c>
      <c r="W39" s="1" t="str">
        <f>VLOOKUP(Table1[[#This Row],[Material Code]],'Product Master Data'!$A$1:$D$16,4,FALSE)</f>
        <v>Bread Flour</v>
      </c>
      <c r="X39" s="1" t="str">
        <f>VLOOKUP(Table1[[#This Row],[Material Code]],'Product Master Data'!$A$1:$D$15,3,FALSE)</f>
        <v>Local Label</v>
      </c>
      <c r="Y39" s="1">
        <f>DAY(Table1[[#This Row],[Billing date]])</f>
        <v>2</v>
      </c>
      <c r="Z39" s="1" t="str">
        <f>TEXT(Table1[[#This Row],[Billing date]],"mmm")</f>
        <v>Jun</v>
      </c>
      <c r="AA39" s="1">
        <f>YEAR(Table1[[#This Row],[Billing date]])</f>
        <v>2021</v>
      </c>
    </row>
    <row r="40" spans="1:27" s="1" customFormat="1" ht="12.75" x14ac:dyDescent="0.2">
      <c r="A40" s="1" t="s">
        <v>288</v>
      </c>
      <c r="B40" s="1" t="s">
        <v>132</v>
      </c>
      <c r="C40" s="29">
        <v>44349</v>
      </c>
      <c r="D40" s="1" t="s">
        <v>302</v>
      </c>
      <c r="E40" s="1" t="s">
        <v>303</v>
      </c>
      <c r="F40" s="1" t="s">
        <v>304</v>
      </c>
      <c r="G40" s="1" t="s">
        <v>305</v>
      </c>
      <c r="H40" s="1">
        <v>1062482</v>
      </c>
      <c r="I40" s="1" t="s">
        <v>31</v>
      </c>
      <c r="J40" s="1" t="s">
        <v>183</v>
      </c>
      <c r="K40" s="1" t="s">
        <v>184</v>
      </c>
      <c r="L40" s="30">
        <v>1300</v>
      </c>
      <c r="M40" s="30">
        <v>6.5</v>
      </c>
      <c r="N40" s="31">
        <v>1850</v>
      </c>
      <c r="O40" s="31">
        <v>9100</v>
      </c>
      <c r="P40" s="31">
        <v>2395900</v>
      </c>
      <c r="Q40" s="31">
        <v>2405000</v>
      </c>
      <c r="R40" s="1" t="s">
        <v>306</v>
      </c>
      <c r="S40" s="1" t="s">
        <v>307</v>
      </c>
      <c r="T40" s="1" t="s">
        <v>308</v>
      </c>
      <c r="U40" s="1" t="s">
        <v>169</v>
      </c>
      <c r="V40" s="1" t="s">
        <v>118</v>
      </c>
      <c r="W40" s="1" t="str">
        <f>VLOOKUP(Table1[[#This Row],[Material Code]],'Product Master Data'!$A$1:$D$16,4,FALSE)</f>
        <v>Beignet Flour</v>
      </c>
      <c r="X40" s="1" t="str">
        <f>VLOOKUP(Table1[[#This Row],[Material Code]],'Product Master Data'!$A$1:$D$15,3,FALSE)</f>
        <v>Local Label</v>
      </c>
      <c r="Y40" s="1">
        <f>DAY(Table1[[#This Row],[Billing date]])</f>
        <v>2</v>
      </c>
      <c r="Z40" s="1" t="str">
        <f>TEXT(Table1[[#This Row],[Billing date]],"mmm")</f>
        <v>Jun</v>
      </c>
      <c r="AA40" s="1">
        <f>YEAR(Table1[[#This Row],[Billing date]])</f>
        <v>2021</v>
      </c>
    </row>
    <row r="41" spans="1:27" s="1" customFormat="1" ht="12.75" x14ac:dyDescent="0.2">
      <c r="A41" s="1" t="s">
        <v>288</v>
      </c>
      <c r="B41" s="1" t="s">
        <v>132</v>
      </c>
      <c r="C41" s="29">
        <v>44349</v>
      </c>
      <c r="D41" s="1" t="s">
        <v>302</v>
      </c>
      <c r="E41" s="1" t="s">
        <v>303</v>
      </c>
      <c r="F41" s="1" t="s">
        <v>304</v>
      </c>
      <c r="G41" s="1" t="s">
        <v>305</v>
      </c>
      <c r="H41" s="1">
        <v>1062482</v>
      </c>
      <c r="I41" s="1" t="s">
        <v>31</v>
      </c>
      <c r="J41" s="1" t="s">
        <v>181</v>
      </c>
      <c r="K41" s="1" t="s">
        <v>182</v>
      </c>
      <c r="L41" s="30">
        <v>80</v>
      </c>
      <c r="M41" s="30">
        <v>2</v>
      </c>
      <c r="N41" s="31">
        <v>9000</v>
      </c>
      <c r="O41" s="31">
        <v>2800</v>
      </c>
      <c r="P41" s="31">
        <v>717200</v>
      </c>
      <c r="Q41" s="31">
        <v>720000</v>
      </c>
      <c r="R41" s="1" t="s">
        <v>306</v>
      </c>
      <c r="S41" s="1" t="s">
        <v>307</v>
      </c>
      <c r="T41" s="1" t="s">
        <v>308</v>
      </c>
      <c r="U41" s="1" t="s">
        <v>169</v>
      </c>
      <c r="V41" s="1" t="s">
        <v>118</v>
      </c>
      <c r="W41" s="1" t="str">
        <f>VLOOKUP(Table1[[#This Row],[Material Code]],'Product Master Data'!$A$1:$D$16,4,FALSE)</f>
        <v>Beignet Flour</v>
      </c>
      <c r="X41" s="1" t="str">
        <f>VLOOKUP(Table1[[#This Row],[Material Code]],'Product Master Data'!$A$1:$D$15,3,FALSE)</f>
        <v>Local Label</v>
      </c>
      <c r="Y41" s="1">
        <f>DAY(Table1[[#This Row],[Billing date]])</f>
        <v>2</v>
      </c>
      <c r="Z41" s="1" t="str">
        <f>TEXT(Table1[[#This Row],[Billing date]],"mmm")</f>
        <v>Jun</v>
      </c>
      <c r="AA41" s="1">
        <f>YEAR(Table1[[#This Row],[Billing date]])</f>
        <v>2021</v>
      </c>
    </row>
    <row r="42" spans="1:27" s="1" customFormat="1" ht="12.75" x14ac:dyDescent="0.2">
      <c r="A42" s="1" t="s">
        <v>131</v>
      </c>
      <c r="B42" s="1" t="s">
        <v>289</v>
      </c>
      <c r="C42" s="29">
        <v>44349</v>
      </c>
      <c r="D42" s="1" t="s">
        <v>309</v>
      </c>
      <c r="E42" s="1" t="s">
        <v>310</v>
      </c>
      <c r="F42" s="1" t="s">
        <v>311</v>
      </c>
      <c r="G42" s="1" t="s">
        <v>312</v>
      </c>
      <c r="H42" s="1">
        <v>1026481</v>
      </c>
      <c r="I42" s="1" t="s">
        <v>50</v>
      </c>
      <c r="J42" s="1" t="s">
        <v>125</v>
      </c>
      <c r="K42" s="1" t="s">
        <v>126</v>
      </c>
      <c r="L42" s="30">
        <v>600</v>
      </c>
      <c r="M42" s="30">
        <v>30</v>
      </c>
      <c r="N42" s="31">
        <v>17000</v>
      </c>
      <c r="O42" s="31">
        <v>42000</v>
      </c>
      <c r="P42" s="31">
        <v>10158000</v>
      </c>
      <c r="Q42" s="31">
        <v>10200000</v>
      </c>
      <c r="R42" s="1" t="s">
        <v>313</v>
      </c>
      <c r="S42" s="1" t="s">
        <v>314</v>
      </c>
      <c r="T42" s="1" t="s">
        <v>315</v>
      </c>
      <c r="U42" s="1" t="s">
        <v>169</v>
      </c>
      <c r="V42" s="1" t="s">
        <v>118</v>
      </c>
      <c r="W42" s="1" t="str">
        <f>VLOOKUP(Table1[[#This Row],[Material Code]],'Product Master Data'!$A$1:$D$16,4,FALSE)</f>
        <v>Bread Flour</v>
      </c>
      <c r="X42" s="1" t="str">
        <f>VLOOKUP(Table1[[#This Row],[Material Code]],'Product Master Data'!$A$1:$D$15,3,FALSE)</f>
        <v>Local Label</v>
      </c>
      <c r="Y42" s="1">
        <f>DAY(Table1[[#This Row],[Billing date]])</f>
        <v>2</v>
      </c>
      <c r="Z42" s="1" t="str">
        <f>TEXT(Table1[[#This Row],[Billing date]],"mmm")</f>
        <v>Jun</v>
      </c>
      <c r="AA42" s="1">
        <f>YEAR(Table1[[#This Row],[Billing date]])</f>
        <v>2021</v>
      </c>
    </row>
    <row r="43" spans="1:27" s="1" customFormat="1" ht="12.75" x14ac:dyDescent="0.2">
      <c r="A43" s="1" t="s">
        <v>316</v>
      </c>
      <c r="B43" s="1" t="s">
        <v>289</v>
      </c>
      <c r="C43" s="29">
        <v>44349</v>
      </c>
      <c r="D43" s="1" t="s">
        <v>309</v>
      </c>
      <c r="E43" s="1" t="s">
        <v>317</v>
      </c>
      <c r="F43" s="1" t="s">
        <v>311</v>
      </c>
      <c r="G43" s="1" t="s">
        <v>318</v>
      </c>
      <c r="H43" s="1">
        <v>1026481</v>
      </c>
      <c r="I43" s="1" t="s">
        <v>50</v>
      </c>
      <c r="J43" s="1" t="s">
        <v>164</v>
      </c>
      <c r="K43" s="1" t="s">
        <v>165</v>
      </c>
      <c r="L43" s="30">
        <v>100</v>
      </c>
      <c r="M43" s="30">
        <v>5</v>
      </c>
      <c r="N43" s="31">
        <v>17750</v>
      </c>
      <c r="O43" s="31">
        <v>7000</v>
      </c>
      <c r="P43" s="31">
        <v>1768000</v>
      </c>
      <c r="Q43" s="31">
        <v>1775000</v>
      </c>
      <c r="R43" s="1" t="s">
        <v>319</v>
      </c>
      <c r="S43" s="1" t="s">
        <v>320</v>
      </c>
      <c r="T43" s="1" t="s">
        <v>321</v>
      </c>
      <c r="U43" s="1" t="s">
        <v>169</v>
      </c>
      <c r="V43" s="1" t="s">
        <v>118</v>
      </c>
      <c r="W43" s="1" t="str">
        <f>VLOOKUP(Table1[[#This Row],[Material Code]],'Product Master Data'!$A$1:$D$16,4,FALSE)</f>
        <v>Bread Flour</v>
      </c>
      <c r="X43" s="1" t="str">
        <f>VLOOKUP(Table1[[#This Row],[Material Code]],'Product Master Data'!$A$1:$D$15,3,FALSE)</f>
        <v>Local Label</v>
      </c>
      <c r="Y43" s="1">
        <f>DAY(Table1[[#This Row],[Billing date]])</f>
        <v>2</v>
      </c>
      <c r="Z43" s="1" t="str">
        <f>TEXT(Table1[[#This Row],[Billing date]],"mmm")</f>
        <v>Jun</v>
      </c>
      <c r="AA43" s="1">
        <f>YEAR(Table1[[#This Row],[Billing date]])</f>
        <v>2021</v>
      </c>
    </row>
    <row r="44" spans="1:27" s="1" customFormat="1" ht="12.75" x14ac:dyDescent="0.2">
      <c r="A44" s="1" t="s">
        <v>316</v>
      </c>
      <c r="B44" s="1" t="s">
        <v>289</v>
      </c>
      <c r="C44" s="29">
        <v>44349</v>
      </c>
      <c r="D44" s="1" t="s">
        <v>309</v>
      </c>
      <c r="E44" s="1" t="s">
        <v>317</v>
      </c>
      <c r="F44" s="1" t="s">
        <v>311</v>
      </c>
      <c r="G44" s="1" t="s">
        <v>318</v>
      </c>
      <c r="H44" s="1">
        <v>1026481</v>
      </c>
      <c r="I44" s="1" t="s">
        <v>50</v>
      </c>
      <c r="J44" s="1" t="s">
        <v>181</v>
      </c>
      <c r="K44" s="1" t="s">
        <v>182</v>
      </c>
      <c r="L44" s="30">
        <v>400</v>
      </c>
      <c r="M44" s="30">
        <v>10</v>
      </c>
      <c r="N44" s="31">
        <v>8875</v>
      </c>
      <c r="O44" s="31">
        <v>14000</v>
      </c>
      <c r="P44" s="31">
        <v>3536000</v>
      </c>
      <c r="Q44" s="31">
        <v>3550000</v>
      </c>
      <c r="R44" s="1" t="s">
        <v>319</v>
      </c>
      <c r="S44" s="1" t="s">
        <v>320</v>
      </c>
      <c r="T44" s="1" t="s">
        <v>321</v>
      </c>
      <c r="U44" s="1" t="s">
        <v>169</v>
      </c>
      <c r="V44" s="1" t="s">
        <v>118</v>
      </c>
      <c r="W44" s="1" t="str">
        <f>VLOOKUP(Table1[[#This Row],[Material Code]],'Product Master Data'!$A$1:$D$16,4,FALSE)</f>
        <v>Beignet Flour</v>
      </c>
      <c r="X44" s="1" t="str">
        <f>VLOOKUP(Table1[[#This Row],[Material Code]],'Product Master Data'!$A$1:$D$15,3,FALSE)</f>
        <v>Local Label</v>
      </c>
      <c r="Y44" s="1">
        <f>DAY(Table1[[#This Row],[Billing date]])</f>
        <v>2</v>
      </c>
      <c r="Z44" s="1" t="str">
        <f>TEXT(Table1[[#This Row],[Billing date]],"mmm")</f>
        <v>Jun</v>
      </c>
      <c r="AA44" s="1">
        <f>YEAR(Table1[[#This Row],[Billing date]])</f>
        <v>2021</v>
      </c>
    </row>
    <row r="45" spans="1:27" s="1" customFormat="1" ht="12.75" x14ac:dyDescent="0.2">
      <c r="A45" s="1" t="s">
        <v>316</v>
      </c>
      <c r="B45" s="1" t="s">
        <v>289</v>
      </c>
      <c r="C45" s="29">
        <v>44349</v>
      </c>
      <c r="D45" s="1" t="s">
        <v>309</v>
      </c>
      <c r="E45" s="1" t="s">
        <v>317</v>
      </c>
      <c r="F45" s="1" t="s">
        <v>311</v>
      </c>
      <c r="G45" s="1" t="s">
        <v>318</v>
      </c>
      <c r="H45" s="1">
        <v>1026481</v>
      </c>
      <c r="I45" s="1" t="s">
        <v>50</v>
      </c>
      <c r="J45" s="1" t="s">
        <v>183</v>
      </c>
      <c r="K45" s="1" t="s">
        <v>184</v>
      </c>
      <c r="L45" s="30">
        <v>2000</v>
      </c>
      <c r="M45" s="30">
        <v>10</v>
      </c>
      <c r="N45" s="31">
        <v>1850</v>
      </c>
      <c r="O45" s="31">
        <v>14000</v>
      </c>
      <c r="P45" s="31">
        <v>3686000</v>
      </c>
      <c r="Q45" s="31">
        <v>3700000</v>
      </c>
      <c r="R45" s="1" t="s">
        <v>319</v>
      </c>
      <c r="S45" s="1" t="s">
        <v>320</v>
      </c>
      <c r="T45" s="1" t="s">
        <v>321</v>
      </c>
      <c r="U45" s="1" t="s">
        <v>169</v>
      </c>
      <c r="V45" s="1" t="s">
        <v>118</v>
      </c>
      <c r="W45" s="1" t="str">
        <f>VLOOKUP(Table1[[#This Row],[Material Code]],'Product Master Data'!$A$1:$D$16,4,FALSE)</f>
        <v>Beignet Flour</v>
      </c>
      <c r="X45" s="1" t="str">
        <f>VLOOKUP(Table1[[#This Row],[Material Code]],'Product Master Data'!$A$1:$D$15,3,FALSE)</f>
        <v>Local Label</v>
      </c>
      <c r="Y45" s="1">
        <f>DAY(Table1[[#This Row],[Billing date]])</f>
        <v>2</v>
      </c>
      <c r="Z45" s="1" t="str">
        <f>TEXT(Table1[[#This Row],[Billing date]],"mmm")</f>
        <v>Jun</v>
      </c>
      <c r="AA45" s="1">
        <f>YEAR(Table1[[#This Row],[Billing date]])</f>
        <v>2021</v>
      </c>
    </row>
    <row r="46" spans="1:27" s="1" customFormat="1" ht="12.75" x14ac:dyDescent="0.2">
      <c r="A46" s="1" t="s">
        <v>316</v>
      </c>
      <c r="B46" s="1" t="s">
        <v>289</v>
      </c>
      <c r="C46" s="29">
        <v>44349</v>
      </c>
      <c r="D46" s="1" t="s">
        <v>309</v>
      </c>
      <c r="E46" s="1" t="s">
        <v>317</v>
      </c>
      <c r="F46" s="1" t="s">
        <v>311</v>
      </c>
      <c r="G46" s="1" t="s">
        <v>318</v>
      </c>
      <c r="H46" s="1">
        <v>1026481</v>
      </c>
      <c r="I46" s="1" t="s">
        <v>50</v>
      </c>
      <c r="J46" s="1" t="s">
        <v>176</v>
      </c>
      <c r="K46" s="1" t="s">
        <v>177</v>
      </c>
      <c r="L46" s="30">
        <v>100</v>
      </c>
      <c r="M46" s="30">
        <v>5</v>
      </c>
      <c r="N46" s="31">
        <v>17750</v>
      </c>
      <c r="O46" s="31">
        <v>7000</v>
      </c>
      <c r="P46" s="31">
        <v>1768000</v>
      </c>
      <c r="Q46" s="31">
        <v>1775000</v>
      </c>
      <c r="R46" s="1" t="s">
        <v>319</v>
      </c>
      <c r="S46" s="1" t="s">
        <v>320</v>
      </c>
      <c r="T46" s="1" t="s">
        <v>321</v>
      </c>
      <c r="U46" s="1" t="s">
        <v>169</v>
      </c>
      <c r="V46" s="1" t="s">
        <v>118</v>
      </c>
      <c r="W46" s="1" t="str">
        <f>VLOOKUP(Table1[[#This Row],[Material Code]],'Product Master Data'!$A$1:$D$16,4,FALSE)</f>
        <v>Beignet Flour</v>
      </c>
      <c r="X46" s="1" t="str">
        <f>VLOOKUP(Table1[[#This Row],[Material Code]],'Product Master Data'!$A$1:$D$15,3,FALSE)</f>
        <v>Local Label</v>
      </c>
      <c r="Y46" s="1">
        <f>DAY(Table1[[#This Row],[Billing date]])</f>
        <v>2</v>
      </c>
      <c r="Z46" s="1" t="str">
        <f>TEXT(Table1[[#This Row],[Billing date]],"mmm")</f>
        <v>Jun</v>
      </c>
      <c r="AA46" s="1">
        <f>YEAR(Table1[[#This Row],[Billing date]])</f>
        <v>2021</v>
      </c>
    </row>
    <row r="47" spans="1:27" s="1" customFormat="1" ht="12.75" x14ac:dyDescent="0.2">
      <c r="A47" s="1" t="s">
        <v>131</v>
      </c>
      <c r="B47" s="1" t="s">
        <v>132</v>
      </c>
      <c r="C47" s="29">
        <v>44349</v>
      </c>
      <c r="D47" s="1" t="s">
        <v>133</v>
      </c>
      <c r="E47" s="1" t="s">
        <v>322</v>
      </c>
      <c r="F47" s="1" t="s">
        <v>135</v>
      </c>
      <c r="G47" s="1" t="s">
        <v>323</v>
      </c>
      <c r="H47" s="1">
        <v>1067392</v>
      </c>
      <c r="I47" s="1" t="s">
        <v>43</v>
      </c>
      <c r="J47" s="1" t="s">
        <v>24</v>
      </c>
      <c r="K47" s="1" t="s">
        <v>113</v>
      </c>
      <c r="L47" s="30">
        <v>575</v>
      </c>
      <c r="M47" s="30">
        <v>23</v>
      </c>
      <c r="N47" s="31">
        <v>2400</v>
      </c>
      <c r="O47" s="31">
        <v>27059</v>
      </c>
      <c r="P47" s="31">
        <v>1352941</v>
      </c>
      <c r="Q47" s="31">
        <v>1380000</v>
      </c>
      <c r="R47" s="1" t="s">
        <v>324</v>
      </c>
      <c r="S47" s="1" t="s">
        <v>325</v>
      </c>
      <c r="T47" s="1" t="s">
        <v>326</v>
      </c>
      <c r="U47" s="1" t="s">
        <v>140</v>
      </c>
      <c r="V47" s="1" t="s">
        <v>118</v>
      </c>
      <c r="W47" s="1" t="str">
        <f>VLOOKUP(Table1[[#This Row],[Material Code]],'Product Master Data'!$A$1:$D$16,4,FALSE)</f>
        <v>Bread Flour</v>
      </c>
      <c r="X47" s="1" t="str">
        <f>VLOOKUP(Table1[[#This Row],[Material Code]],'Product Master Data'!$A$1:$D$15,3,FALSE)</f>
        <v>Local Label</v>
      </c>
      <c r="Y47" s="1">
        <f>DAY(Table1[[#This Row],[Billing date]])</f>
        <v>2</v>
      </c>
      <c r="Z47" s="1" t="str">
        <f>TEXT(Table1[[#This Row],[Billing date]],"mmm")</f>
        <v>Jun</v>
      </c>
      <c r="AA47" s="1">
        <f>YEAR(Table1[[#This Row],[Billing date]])</f>
        <v>2021</v>
      </c>
    </row>
    <row r="48" spans="1:27" s="1" customFormat="1" ht="12.75" x14ac:dyDescent="0.2">
      <c r="A48" s="1" t="s">
        <v>131</v>
      </c>
      <c r="B48" s="1" t="s">
        <v>132</v>
      </c>
      <c r="C48" s="29">
        <v>44349</v>
      </c>
      <c r="D48" s="1" t="s">
        <v>133</v>
      </c>
      <c r="E48" s="1" t="s">
        <v>322</v>
      </c>
      <c r="F48" s="1" t="s">
        <v>135</v>
      </c>
      <c r="G48" s="1" t="s">
        <v>327</v>
      </c>
      <c r="H48" s="1">
        <v>1067392</v>
      </c>
      <c r="I48" s="1" t="s">
        <v>43</v>
      </c>
      <c r="J48" s="1" t="s">
        <v>24</v>
      </c>
      <c r="K48" s="1" t="s">
        <v>113</v>
      </c>
      <c r="L48" s="30">
        <v>575</v>
      </c>
      <c r="M48" s="30">
        <v>23</v>
      </c>
      <c r="N48" s="31">
        <v>2400</v>
      </c>
      <c r="O48" s="31">
        <v>27059</v>
      </c>
      <c r="P48" s="31">
        <v>1352941</v>
      </c>
      <c r="Q48" s="31">
        <v>1380000</v>
      </c>
      <c r="R48" s="1" t="s">
        <v>328</v>
      </c>
      <c r="S48" s="1" t="s">
        <v>329</v>
      </c>
      <c r="T48" s="1" t="s">
        <v>330</v>
      </c>
      <c r="U48" s="1" t="s">
        <v>140</v>
      </c>
      <c r="V48" s="1" t="s">
        <v>118</v>
      </c>
      <c r="W48" s="1" t="str">
        <f>VLOOKUP(Table1[[#This Row],[Material Code]],'Product Master Data'!$A$1:$D$16,4,FALSE)</f>
        <v>Bread Flour</v>
      </c>
      <c r="X48" s="1" t="str">
        <f>VLOOKUP(Table1[[#This Row],[Material Code]],'Product Master Data'!$A$1:$D$15,3,FALSE)</f>
        <v>Local Label</v>
      </c>
      <c r="Y48" s="1">
        <f>DAY(Table1[[#This Row],[Billing date]])</f>
        <v>2</v>
      </c>
      <c r="Z48" s="1" t="str">
        <f>TEXT(Table1[[#This Row],[Billing date]],"mmm")</f>
        <v>Jun</v>
      </c>
      <c r="AA48" s="1">
        <f>YEAR(Table1[[#This Row],[Billing date]])</f>
        <v>2021</v>
      </c>
    </row>
    <row r="49" spans="1:27" s="1" customFormat="1" ht="12.75" x14ac:dyDescent="0.2">
      <c r="A49" s="1" t="s">
        <v>131</v>
      </c>
      <c r="B49" s="1" t="s">
        <v>289</v>
      </c>
      <c r="C49" s="29">
        <v>44349</v>
      </c>
      <c r="D49" s="1" t="s">
        <v>331</v>
      </c>
      <c r="E49" s="1" t="s">
        <v>332</v>
      </c>
      <c r="F49" s="1" t="s">
        <v>333</v>
      </c>
      <c r="G49" s="1" t="s">
        <v>334</v>
      </c>
      <c r="H49" s="1">
        <v>1026481</v>
      </c>
      <c r="I49" s="1" t="s">
        <v>50</v>
      </c>
      <c r="J49" s="1" t="s">
        <v>125</v>
      </c>
      <c r="K49" s="1" t="s">
        <v>126</v>
      </c>
      <c r="L49" s="30">
        <v>640</v>
      </c>
      <c r="M49" s="30">
        <v>32</v>
      </c>
      <c r="N49" s="31">
        <v>17000</v>
      </c>
      <c r="O49" s="31">
        <v>44800</v>
      </c>
      <c r="P49" s="31">
        <v>10835200</v>
      </c>
      <c r="Q49" s="31">
        <v>10880000</v>
      </c>
      <c r="R49" s="1" t="s">
        <v>335</v>
      </c>
      <c r="S49" s="1" t="s">
        <v>336</v>
      </c>
      <c r="T49" s="1" t="s">
        <v>337</v>
      </c>
      <c r="U49" s="1" t="s">
        <v>169</v>
      </c>
      <c r="V49" s="1" t="s">
        <v>118</v>
      </c>
      <c r="W49" s="1" t="str">
        <f>VLOOKUP(Table1[[#This Row],[Material Code]],'Product Master Data'!$A$1:$D$16,4,FALSE)</f>
        <v>Bread Flour</v>
      </c>
      <c r="X49" s="1" t="str">
        <f>VLOOKUP(Table1[[#This Row],[Material Code]],'Product Master Data'!$A$1:$D$15,3,FALSE)</f>
        <v>Local Label</v>
      </c>
      <c r="Y49" s="1">
        <f>DAY(Table1[[#This Row],[Billing date]])</f>
        <v>2</v>
      </c>
      <c r="Z49" s="1" t="str">
        <f>TEXT(Table1[[#This Row],[Billing date]],"mmm")</f>
        <v>Jun</v>
      </c>
      <c r="AA49" s="1">
        <f>YEAR(Table1[[#This Row],[Billing date]])</f>
        <v>2021</v>
      </c>
    </row>
    <row r="50" spans="1:27" s="1" customFormat="1" ht="12.75" x14ac:dyDescent="0.2">
      <c r="A50" s="1" t="s">
        <v>107</v>
      </c>
      <c r="B50" s="1" t="s">
        <v>108</v>
      </c>
      <c r="C50" s="29">
        <v>44349</v>
      </c>
      <c r="D50" s="1" t="s">
        <v>338</v>
      </c>
      <c r="E50" s="1" t="s">
        <v>339</v>
      </c>
      <c r="F50" s="1" t="s">
        <v>340</v>
      </c>
      <c r="G50" s="1" t="s">
        <v>341</v>
      </c>
      <c r="H50" s="1">
        <v>1102174</v>
      </c>
      <c r="I50" s="1" t="s">
        <v>342</v>
      </c>
      <c r="J50" s="1" t="s">
        <v>164</v>
      </c>
      <c r="K50" s="1" t="s">
        <v>165</v>
      </c>
      <c r="L50" s="30">
        <v>300</v>
      </c>
      <c r="M50" s="30">
        <v>15</v>
      </c>
      <c r="N50" s="31">
        <v>18900</v>
      </c>
      <c r="O50" s="31">
        <v>0</v>
      </c>
      <c r="P50" s="31">
        <v>5670000</v>
      </c>
      <c r="Q50" s="31">
        <v>5670000</v>
      </c>
      <c r="R50" s="1" t="s">
        <v>343</v>
      </c>
      <c r="S50" s="1" t="s">
        <v>344</v>
      </c>
      <c r="T50" s="1" t="s">
        <v>345</v>
      </c>
      <c r="U50" s="1" t="s">
        <v>169</v>
      </c>
      <c r="V50" s="1" t="s">
        <v>118</v>
      </c>
      <c r="W50" s="1" t="str">
        <f>VLOOKUP(Table1[[#This Row],[Material Code]],'Product Master Data'!$A$1:$D$16,4,FALSE)</f>
        <v>Bread Flour</v>
      </c>
      <c r="X50" s="1" t="str">
        <f>VLOOKUP(Table1[[#This Row],[Material Code]],'Product Master Data'!$A$1:$D$15,3,FALSE)</f>
        <v>Local Label</v>
      </c>
      <c r="Y50" s="1">
        <f>DAY(Table1[[#This Row],[Billing date]])</f>
        <v>2</v>
      </c>
      <c r="Z50" s="1" t="str">
        <f>TEXT(Table1[[#This Row],[Billing date]],"mmm")</f>
        <v>Jun</v>
      </c>
      <c r="AA50" s="1">
        <f>YEAR(Table1[[#This Row],[Billing date]])</f>
        <v>2021</v>
      </c>
    </row>
    <row r="51" spans="1:27" s="1" customFormat="1" ht="12.75" x14ac:dyDescent="0.2">
      <c r="A51" s="1" t="s">
        <v>107</v>
      </c>
      <c r="B51" s="1" t="s">
        <v>108</v>
      </c>
      <c r="C51" s="29">
        <v>44349</v>
      </c>
      <c r="D51" s="1" t="s">
        <v>346</v>
      </c>
      <c r="E51" s="1" t="s">
        <v>347</v>
      </c>
      <c r="F51" s="1" t="s">
        <v>348</v>
      </c>
      <c r="G51" s="1" t="s">
        <v>349</v>
      </c>
      <c r="H51" s="1">
        <v>1050682</v>
      </c>
      <c r="I51" s="1" t="s">
        <v>46</v>
      </c>
      <c r="J51" s="1" t="s">
        <v>164</v>
      </c>
      <c r="K51" s="1" t="s">
        <v>165</v>
      </c>
      <c r="L51" s="30">
        <v>460</v>
      </c>
      <c r="M51" s="30">
        <v>23</v>
      </c>
      <c r="N51" s="31">
        <v>18300</v>
      </c>
      <c r="O51" s="31">
        <v>0</v>
      </c>
      <c r="P51" s="31">
        <v>8418000</v>
      </c>
      <c r="Q51" s="31">
        <v>8418000</v>
      </c>
      <c r="R51" s="1" t="s">
        <v>350</v>
      </c>
      <c r="S51" s="1" t="s">
        <v>351</v>
      </c>
      <c r="T51" s="1" t="s">
        <v>352</v>
      </c>
      <c r="U51" s="1" t="s">
        <v>353</v>
      </c>
      <c r="V51" s="1" t="s">
        <v>118</v>
      </c>
      <c r="W51" s="1" t="str">
        <f>VLOOKUP(Table1[[#This Row],[Material Code]],'Product Master Data'!$A$1:$D$16,4,FALSE)</f>
        <v>Bread Flour</v>
      </c>
      <c r="X51" s="1" t="str">
        <f>VLOOKUP(Table1[[#This Row],[Material Code]],'Product Master Data'!$A$1:$D$15,3,FALSE)</f>
        <v>Local Label</v>
      </c>
      <c r="Y51" s="1">
        <f>DAY(Table1[[#This Row],[Billing date]])</f>
        <v>2</v>
      </c>
      <c r="Z51" s="1" t="str">
        <f>TEXT(Table1[[#This Row],[Billing date]],"mmm")</f>
        <v>Jun</v>
      </c>
      <c r="AA51" s="1">
        <f>YEAR(Table1[[#This Row],[Billing date]])</f>
        <v>2021</v>
      </c>
    </row>
    <row r="52" spans="1:27" s="1" customFormat="1" ht="12.75" x14ac:dyDescent="0.2">
      <c r="A52" s="1" t="s">
        <v>119</v>
      </c>
      <c r="B52" s="1" t="s">
        <v>120</v>
      </c>
      <c r="C52" s="29">
        <v>44349</v>
      </c>
      <c r="D52" s="1" t="s">
        <v>255</v>
      </c>
      <c r="E52" s="1" t="s">
        <v>354</v>
      </c>
      <c r="F52" s="1" t="s">
        <v>257</v>
      </c>
      <c r="G52" s="1" t="s">
        <v>355</v>
      </c>
      <c r="H52" s="1">
        <v>1034417</v>
      </c>
      <c r="I52" s="1" t="s">
        <v>29</v>
      </c>
      <c r="J52" s="1" t="s">
        <v>24</v>
      </c>
      <c r="K52" s="1" t="s">
        <v>113</v>
      </c>
      <c r="L52" s="30">
        <v>325</v>
      </c>
      <c r="M52" s="30">
        <v>13</v>
      </c>
      <c r="N52" s="31">
        <v>2000</v>
      </c>
      <c r="O52" s="31">
        <v>12745</v>
      </c>
      <c r="P52" s="31">
        <v>637255</v>
      </c>
      <c r="Q52" s="31">
        <v>650000</v>
      </c>
      <c r="R52" s="1" t="s">
        <v>356</v>
      </c>
      <c r="S52" s="1" t="s">
        <v>357</v>
      </c>
      <c r="T52" s="1" t="s">
        <v>358</v>
      </c>
      <c r="U52" s="1" t="s">
        <v>262</v>
      </c>
      <c r="V52" s="1" t="s">
        <v>118</v>
      </c>
      <c r="W52" s="1" t="str">
        <f>VLOOKUP(Table1[[#This Row],[Material Code]],'Product Master Data'!$A$1:$D$16,4,FALSE)</f>
        <v>Bread Flour</v>
      </c>
      <c r="X52" s="1" t="str">
        <f>VLOOKUP(Table1[[#This Row],[Material Code]],'Product Master Data'!$A$1:$D$15,3,FALSE)</f>
        <v>Local Label</v>
      </c>
      <c r="Y52" s="1">
        <f>DAY(Table1[[#This Row],[Billing date]])</f>
        <v>2</v>
      </c>
      <c r="Z52" s="1" t="str">
        <f>TEXT(Table1[[#This Row],[Billing date]],"mmm")</f>
        <v>Jun</v>
      </c>
      <c r="AA52" s="1">
        <f>YEAR(Table1[[#This Row],[Billing date]])</f>
        <v>2021</v>
      </c>
    </row>
    <row r="53" spans="1:27" s="1" customFormat="1" ht="12.75" x14ac:dyDescent="0.2">
      <c r="A53" s="1" t="s">
        <v>119</v>
      </c>
      <c r="B53" s="1" t="s">
        <v>120</v>
      </c>
      <c r="C53" s="29">
        <v>44349</v>
      </c>
      <c r="D53" s="1" t="s">
        <v>255</v>
      </c>
      <c r="E53" s="1" t="s">
        <v>354</v>
      </c>
      <c r="F53" s="1" t="s">
        <v>257</v>
      </c>
      <c r="G53" s="1" t="s">
        <v>355</v>
      </c>
      <c r="H53" s="1">
        <v>1034417</v>
      </c>
      <c r="I53" s="1" t="s">
        <v>29</v>
      </c>
      <c r="J53" s="1" t="s">
        <v>183</v>
      </c>
      <c r="K53" s="1" t="s">
        <v>184</v>
      </c>
      <c r="L53" s="30">
        <v>100</v>
      </c>
      <c r="M53" s="30">
        <v>0.5</v>
      </c>
      <c r="N53" s="31">
        <v>1900</v>
      </c>
      <c r="O53" s="31">
        <v>700</v>
      </c>
      <c r="P53" s="31">
        <v>189300</v>
      </c>
      <c r="Q53" s="31">
        <v>190000</v>
      </c>
      <c r="R53" s="1" t="s">
        <v>356</v>
      </c>
      <c r="S53" s="1" t="s">
        <v>357</v>
      </c>
      <c r="T53" s="1" t="s">
        <v>358</v>
      </c>
      <c r="U53" s="1" t="s">
        <v>262</v>
      </c>
      <c r="V53" s="1" t="s">
        <v>118</v>
      </c>
      <c r="W53" s="1" t="str">
        <f>VLOOKUP(Table1[[#This Row],[Material Code]],'Product Master Data'!$A$1:$D$16,4,FALSE)</f>
        <v>Beignet Flour</v>
      </c>
      <c r="X53" s="1" t="str">
        <f>VLOOKUP(Table1[[#This Row],[Material Code]],'Product Master Data'!$A$1:$D$15,3,FALSE)</f>
        <v>Local Label</v>
      </c>
      <c r="Y53" s="1">
        <f>DAY(Table1[[#This Row],[Billing date]])</f>
        <v>2</v>
      </c>
      <c r="Z53" s="1" t="str">
        <f>TEXT(Table1[[#This Row],[Billing date]],"mmm")</f>
        <v>Jun</v>
      </c>
      <c r="AA53" s="1">
        <f>YEAR(Table1[[#This Row],[Billing date]])</f>
        <v>2021</v>
      </c>
    </row>
    <row r="54" spans="1:27" s="1" customFormat="1" ht="12.75" x14ac:dyDescent="0.2">
      <c r="A54" s="1" t="s">
        <v>119</v>
      </c>
      <c r="B54" s="1" t="s">
        <v>120</v>
      </c>
      <c r="C54" s="29">
        <v>44349</v>
      </c>
      <c r="D54" s="1" t="s">
        <v>359</v>
      </c>
      <c r="E54" s="1" t="s">
        <v>360</v>
      </c>
      <c r="F54" s="1" t="s">
        <v>361</v>
      </c>
      <c r="G54" s="1" t="s">
        <v>362</v>
      </c>
      <c r="H54" s="1">
        <v>1047470</v>
      </c>
      <c r="I54" s="1" t="s">
        <v>30</v>
      </c>
      <c r="J54" s="1" t="s">
        <v>176</v>
      </c>
      <c r="K54" s="1" t="s">
        <v>177</v>
      </c>
      <c r="L54" s="30">
        <v>25</v>
      </c>
      <c r="M54" s="30">
        <v>1.25</v>
      </c>
      <c r="N54" s="31">
        <v>18500</v>
      </c>
      <c r="O54" s="31">
        <v>1750</v>
      </c>
      <c r="P54" s="31">
        <v>460750</v>
      </c>
      <c r="Q54" s="31">
        <v>462500</v>
      </c>
      <c r="R54" s="1" t="s">
        <v>281</v>
      </c>
      <c r="S54" s="1" t="s">
        <v>282</v>
      </c>
      <c r="T54" s="1" t="s">
        <v>283</v>
      </c>
      <c r="U54" s="1" t="s">
        <v>169</v>
      </c>
      <c r="V54" s="1" t="s">
        <v>118</v>
      </c>
      <c r="W54" s="1" t="str">
        <f>VLOOKUP(Table1[[#This Row],[Material Code]],'Product Master Data'!$A$1:$D$16,4,FALSE)</f>
        <v>Beignet Flour</v>
      </c>
      <c r="X54" s="1" t="str">
        <f>VLOOKUP(Table1[[#This Row],[Material Code]],'Product Master Data'!$A$1:$D$15,3,FALSE)</f>
        <v>Local Label</v>
      </c>
      <c r="Y54" s="1">
        <f>DAY(Table1[[#This Row],[Billing date]])</f>
        <v>2</v>
      </c>
      <c r="Z54" s="1" t="str">
        <f>TEXT(Table1[[#This Row],[Billing date]],"mmm")</f>
        <v>Jun</v>
      </c>
      <c r="AA54" s="1">
        <f>YEAR(Table1[[#This Row],[Billing date]])</f>
        <v>2021</v>
      </c>
    </row>
    <row r="55" spans="1:27" s="1" customFormat="1" ht="12.75" x14ac:dyDescent="0.2">
      <c r="A55" s="1" t="s">
        <v>119</v>
      </c>
      <c r="B55" s="1" t="s">
        <v>120</v>
      </c>
      <c r="C55" s="29">
        <v>44349</v>
      </c>
      <c r="D55" s="1" t="s">
        <v>359</v>
      </c>
      <c r="E55" s="1" t="s">
        <v>360</v>
      </c>
      <c r="F55" s="1" t="s">
        <v>361</v>
      </c>
      <c r="G55" s="1" t="s">
        <v>362</v>
      </c>
      <c r="H55" s="1">
        <v>1047470</v>
      </c>
      <c r="I55" s="1" t="s">
        <v>30</v>
      </c>
      <c r="J55" s="1" t="s">
        <v>181</v>
      </c>
      <c r="K55" s="1" t="s">
        <v>182</v>
      </c>
      <c r="L55" s="30">
        <v>30</v>
      </c>
      <c r="M55" s="30">
        <v>0.75</v>
      </c>
      <c r="N55" s="31">
        <v>9250</v>
      </c>
      <c r="O55" s="31">
        <v>1050</v>
      </c>
      <c r="P55" s="31">
        <v>276450</v>
      </c>
      <c r="Q55" s="31">
        <v>277500</v>
      </c>
      <c r="R55" s="1" t="s">
        <v>281</v>
      </c>
      <c r="S55" s="1" t="s">
        <v>282</v>
      </c>
      <c r="T55" s="1" t="s">
        <v>283</v>
      </c>
      <c r="U55" s="1" t="s">
        <v>169</v>
      </c>
      <c r="V55" s="1" t="s">
        <v>118</v>
      </c>
      <c r="W55" s="1" t="str">
        <f>VLOOKUP(Table1[[#This Row],[Material Code]],'Product Master Data'!$A$1:$D$16,4,FALSE)</f>
        <v>Beignet Flour</v>
      </c>
      <c r="X55" s="1" t="str">
        <f>VLOOKUP(Table1[[#This Row],[Material Code]],'Product Master Data'!$A$1:$D$15,3,FALSE)</f>
        <v>Local Label</v>
      </c>
      <c r="Y55" s="1">
        <f>DAY(Table1[[#This Row],[Billing date]])</f>
        <v>2</v>
      </c>
      <c r="Z55" s="1" t="str">
        <f>TEXT(Table1[[#This Row],[Billing date]],"mmm")</f>
        <v>Jun</v>
      </c>
      <c r="AA55" s="1">
        <f>YEAR(Table1[[#This Row],[Billing date]])</f>
        <v>2021</v>
      </c>
    </row>
    <row r="56" spans="1:27" s="1" customFormat="1" ht="12.75" x14ac:dyDescent="0.2">
      <c r="A56" s="1" t="s">
        <v>119</v>
      </c>
      <c r="B56" s="1" t="s">
        <v>120</v>
      </c>
      <c r="C56" s="29">
        <v>44349</v>
      </c>
      <c r="D56" s="1" t="s">
        <v>359</v>
      </c>
      <c r="E56" s="1" t="s">
        <v>360</v>
      </c>
      <c r="F56" s="1" t="s">
        <v>361</v>
      </c>
      <c r="G56" s="1" t="s">
        <v>362</v>
      </c>
      <c r="H56" s="1">
        <v>1047470</v>
      </c>
      <c r="I56" s="1" t="s">
        <v>30</v>
      </c>
      <c r="J56" s="1" t="s">
        <v>183</v>
      </c>
      <c r="K56" s="1" t="s">
        <v>184</v>
      </c>
      <c r="L56" s="30">
        <v>20</v>
      </c>
      <c r="M56" s="30">
        <v>0.1</v>
      </c>
      <c r="N56" s="31">
        <v>1900</v>
      </c>
      <c r="O56" s="31">
        <v>140</v>
      </c>
      <c r="P56" s="31">
        <v>37860</v>
      </c>
      <c r="Q56" s="31">
        <v>38000</v>
      </c>
      <c r="R56" s="1" t="s">
        <v>281</v>
      </c>
      <c r="S56" s="1" t="s">
        <v>282</v>
      </c>
      <c r="T56" s="1" t="s">
        <v>283</v>
      </c>
      <c r="U56" s="1" t="s">
        <v>169</v>
      </c>
      <c r="V56" s="1" t="s">
        <v>118</v>
      </c>
      <c r="W56" s="1" t="str">
        <f>VLOOKUP(Table1[[#This Row],[Material Code]],'Product Master Data'!$A$1:$D$16,4,FALSE)</f>
        <v>Beignet Flour</v>
      </c>
      <c r="X56" s="1" t="str">
        <f>VLOOKUP(Table1[[#This Row],[Material Code]],'Product Master Data'!$A$1:$D$15,3,FALSE)</f>
        <v>Local Label</v>
      </c>
      <c r="Y56" s="1">
        <f>DAY(Table1[[#This Row],[Billing date]])</f>
        <v>2</v>
      </c>
      <c r="Z56" s="1" t="str">
        <f>TEXT(Table1[[#This Row],[Billing date]],"mmm")</f>
        <v>Jun</v>
      </c>
      <c r="AA56" s="1">
        <f>YEAR(Table1[[#This Row],[Billing date]])</f>
        <v>2021</v>
      </c>
    </row>
    <row r="57" spans="1:27" s="1" customFormat="1" ht="12.75" x14ac:dyDescent="0.2">
      <c r="A57" s="1" t="s">
        <v>170</v>
      </c>
      <c r="B57" s="1" t="s">
        <v>171</v>
      </c>
      <c r="C57" s="29">
        <v>44349</v>
      </c>
      <c r="D57" s="1" t="s">
        <v>363</v>
      </c>
      <c r="E57" s="1" t="s">
        <v>364</v>
      </c>
      <c r="F57" s="1" t="s">
        <v>365</v>
      </c>
      <c r="G57" s="1" t="s">
        <v>366</v>
      </c>
      <c r="H57" s="1">
        <v>1050151</v>
      </c>
      <c r="I57" s="1" t="s">
        <v>37</v>
      </c>
      <c r="J57" s="1" t="s">
        <v>164</v>
      </c>
      <c r="K57" s="1" t="s">
        <v>165</v>
      </c>
      <c r="L57" s="30">
        <v>150</v>
      </c>
      <c r="M57" s="30">
        <v>7.5</v>
      </c>
      <c r="N57" s="31">
        <v>18300</v>
      </c>
      <c r="O57" s="31">
        <v>0</v>
      </c>
      <c r="P57" s="31">
        <v>2745000</v>
      </c>
      <c r="Q57" s="31">
        <v>2745000</v>
      </c>
      <c r="R57" s="1" t="s">
        <v>367</v>
      </c>
      <c r="S57" s="1" t="s">
        <v>368</v>
      </c>
      <c r="T57" s="1" t="s">
        <v>369</v>
      </c>
      <c r="U57" s="1" t="s">
        <v>370</v>
      </c>
      <c r="V57" s="1" t="s">
        <v>118</v>
      </c>
      <c r="W57" s="1" t="str">
        <f>VLOOKUP(Table1[[#This Row],[Material Code]],'Product Master Data'!$A$1:$D$16,4,FALSE)</f>
        <v>Bread Flour</v>
      </c>
      <c r="X57" s="1" t="str">
        <f>VLOOKUP(Table1[[#This Row],[Material Code]],'Product Master Data'!$A$1:$D$15,3,FALSE)</f>
        <v>Local Label</v>
      </c>
      <c r="Y57" s="1">
        <f>DAY(Table1[[#This Row],[Billing date]])</f>
        <v>2</v>
      </c>
      <c r="Z57" s="1" t="str">
        <f>TEXT(Table1[[#This Row],[Billing date]],"mmm")</f>
        <v>Jun</v>
      </c>
      <c r="AA57" s="1">
        <f>YEAR(Table1[[#This Row],[Billing date]])</f>
        <v>2021</v>
      </c>
    </row>
    <row r="58" spans="1:27" s="1" customFormat="1" ht="12.75" x14ac:dyDescent="0.2">
      <c r="A58" s="1" t="s">
        <v>170</v>
      </c>
      <c r="B58" s="1" t="s">
        <v>171</v>
      </c>
      <c r="C58" s="29">
        <v>44349</v>
      </c>
      <c r="D58" s="1" t="s">
        <v>363</v>
      </c>
      <c r="E58" s="1" t="s">
        <v>364</v>
      </c>
      <c r="F58" s="1" t="s">
        <v>365</v>
      </c>
      <c r="G58" s="1" t="s">
        <v>366</v>
      </c>
      <c r="H58" s="1">
        <v>1050151</v>
      </c>
      <c r="I58" s="1" t="s">
        <v>37</v>
      </c>
      <c r="J58" s="1" t="s">
        <v>125</v>
      </c>
      <c r="K58" s="1" t="s">
        <v>126</v>
      </c>
      <c r="L58" s="30">
        <v>150</v>
      </c>
      <c r="M58" s="30">
        <v>7.5</v>
      </c>
      <c r="N58" s="31">
        <v>19000</v>
      </c>
      <c r="O58" s="31">
        <v>0</v>
      </c>
      <c r="P58" s="31">
        <v>2850000</v>
      </c>
      <c r="Q58" s="31">
        <v>2850000</v>
      </c>
      <c r="R58" s="1" t="s">
        <v>367</v>
      </c>
      <c r="S58" s="1" t="s">
        <v>368</v>
      </c>
      <c r="T58" s="1" t="s">
        <v>369</v>
      </c>
      <c r="U58" s="1" t="s">
        <v>370</v>
      </c>
      <c r="V58" s="1" t="s">
        <v>118</v>
      </c>
      <c r="W58" s="1" t="str">
        <f>VLOOKUP(Table1[[#This Row],[Material Code]],'Product Master Data'!$A$1:$D$16,4,FALSE)</f>
        <v>Bread Flour</v>
      </c>
      <c r="X58" s="1" t="str">
        <f>VLOOKUP(Table1[[#This Row],[Material Code]],'Product Master Data'!$A$1:$D$15,3,FALSE)</f>
        <v>Local Label</v>
      </c>
      <c r="Y58" s="1">
        <f>DAY(Table1[[#This Row],[Billing date]])</f>
        <v>2</v>
      </c>
      <c r="Z58" s="1" t="str">
        <f>TEXT(Table1[[#This Row],[Billing date]],"mmm")</f>
        <v>Jun</v>
      </c>
      <c r="AA58" s="1">
        <f>YEAR(Table1[[#This Row],[Billing date]])</f>
        <v>2021</v>
      </c>
    </row>
    <row r="59" spans="1:27" s="1" customFormat="1" ht="12.75" x14ac:dyDescent="0.2">
      <c r="A59" s="1" t="s">
        <v>119</v>
      </c>
      <c r="B59" s="1" t="s">
        <v>120</v>
      </c>
      <c r="C59" s="29">
        <v>44349</v>
      </c>
      <c r="D59" s="1" t="s">
        <v>255</v>
      </c>
      <c r="E59" s="1" t="s">
        <v>371</v>
      </c>
      <c r="F59" s="1" t="s">
        <v>257</v>
      </c>
      <c r="G59" s="1" t="s">
        <v>372</v>
      </c>
      <c r="H59" s="1">
        <v>1034417</v>
      </c>
      <c r="I59" s="1" t="s">
        <v>29</v>
      </c>
      <c r="J59" s="1" t="s">
        <v>24</v>
      </c>
      <c r="K59" s="1" t="s">
        <v>113</v>
      </c>
      <c r="L59" s="30">
        <v>175</v>
      </c>
      <c r="M59" s="30">
        <v>7</v>
      </c>
      <c r="N59" s="31">
        <v>2000</v>
      </c>
      <c r="O59" s="31">
        <v>6863</v>
      </c>
      <c r="P59" s="31">
        <v>343137</v>
      </c>
      <c r="Q59" s="31">
        <v>350000</v>
      </c>
      <c r="R59" s="1" t="s">
        <v>373</v>
      </c>
      <c r="S59" s="1" t="s">
        <v>374</v>
      </c>
      <c r="T59" s="1" t="s">
        <v>375</v>
      </c>
      <c r="U59" s="1" t="s">
        <v>262</v>
      </c>
      <c r="V59" s="1" t="s">
        <v>118</v>
      </c>
      <c r="W59" s="1" t="str">
        <f>VLOOKUP(Table1[[#This Row],[Material Code]],'Product Master Data'!$A$1:$D$16,4,FALSE)</f>
        <v>Bread Flour</v>
      </c>
      <c r="X59" s="1" t="str">
        <f>VLOOKUP(Table1[[#This Row],[Material Code]],'Product Master Data'!$A$1:$D$15,3,FALSE)</f>
        <v>Local Label</v>
      </c>
      <c r="Y59" s="1">
        <f>DAY(Table1[[#This Row],[Billing date]])</f>
        <v>2</v>
      </c>
      <c r="Z59" s="1" t="str">
        <f>TEXT(Table1[[#This Row],[Billing date]],"mmm")</f>
        <v>Jun</v>
      </c>
      <c r="AA59" s="1">
        <f>YEAR(Table1[[#This Row],[Billing date]])</f>
        <v>2021</v>
      </c>
    </row>
    <row r="60" spans="1:27" s="1" customFormat="1" ht="12.75" x14ac:dyDescent="0.2">
      <c r="A60" s="1" t="s">
        <v>119</v>
      </c>
      <c r="B60" s="1" t="s">
        <v>120</v>
      </c>
      <c r="C60" s="29">
        <v>44349</v>
      </c>
      <c r="D60" s="1" t="s">
        <v>226</v>
      </c>
      <c r="E60" s="1" t="s">
        <v>376</v>
      </c>
      <c r="F60" s="1" t="s">
        <v>228</v>
      </c>
      <c r="G60" s="1" t="s">
        <v>377</v>
      </c>
      <c r="H60" s="1">
        <v>1037193</v>
      </c>
      <c r="I60" s="1" t="s">
        <v>152</v>
      </c>
      <c r="J60" s="1" t="s">
        <v>24</v>
      </c>
      <c r="K60" s="1" t="s">
        <v>113</v>
      </c>
      <c r="L60" s="30">
        <v>575</v>
      </c>
      <c r="M60" s="30">
        <v>23</v>
      </c>
      <c r="N60" s="31">
        <v>2000</v>
      </c>
      <c r="O60" s="31">
        <v>22549</v>
      </c>
      <c r="P60" s="31">
        <v>1127451</v>
      </c>
      <c r="Q60" s="31">
        <v>1150000</v>
      </c>
      <c r="R60" s="1" t="s">
        <v>378</v>
      </c>
      <c r="S60" s="1" t="s">
        <v>379</v>
      </c>
      <c r="T60" s="1" t="s">
        <v>380</v>
      </c>
      <c r="U60" s="1" t="s">
        <v>233</v>
      </c>
      <c r="V60" s="1" t="s">
        <v>118</v>
      </c>
      <c r="W60" s="1" t="str">
        <f>VLOOKUP(Table1[[#This Row],[Material Code]],'Product Master Data'!$A$1:$D$16,4,FALSE)</f>
        <v>Bread Flour</v>
      </c>
      <c r="X60" s="1" t="str">
        <f>VLOOKUP(Table1[[#This Row],[Material Code]],'Product Master Data'!$A$1:$D$15,3,FALSE)</f>
        <v>Local Label</v>
      </c>
      <c r="Y60" s="1">
        <f>DAY(Table1[[#This Row],[Billing date]])</f>
        <v>2</v>
      </c>
      <c r="Z60" s="1" t="str">
        <f>TEXT(Table1[[#This Row],[Billing date]],"mmm")</f>
        <v>Jun</v>
      </c>
      <c r="AA60" s="1">
        <f>YEAR(Table1[[#This Row],[Billing date]])</f>
        <v>2021</v>
      </c>
    </row>
    <row r="61" spans="1:27" s="1" customFormat="1" ht="12.75" x14ac:dyDescent="0.2">
      <c r="A61" s="1" t="s">
        <v>131</v>
      </c>
      <c r="B61" s="1" t="s">
        <v>132</v>
      </c>
      <c r="C61" s="29">
        <v>44349</v>
      </c>
      <c r="D61" s="1" t="s">
        <v>381</v>
      </c>
      <c r="E61" s="1" t="s">
        <v>382</v>
      </c>
      <c r="F61" s="1" t="s">
        <v>383</v>
      </c>
      <c r="G61" s="1" t="s">
        <v>384</v>
      </c>
      <c r="H61" s="1">
        <v>1067392</v>
      </c>
      <c r="I61" s="1" t="s">
        <v>43</v>
      </c>
      <c r="J61" s="1" t="s">
        <v>24</v>
      </c>
      <c r="K61" s="1" t="s">
        <v>113</v>
      </c>
      <c r="L61" s="30">
        <v>700</v>
      </c>
      <c r="M61" s="30">
        <v>28</v>
      </c>
      <c r="N61" s="31">
        <v>2400</v>
      </c>
      <c r="O61" s="31">
        <v>32941</v>
      </c>
      <c r="P61" s="31">
        <v>1647059</v>
      </c>
      <c r="Q61" s="31">
        <v>1680000</v>
      </c>
      <c r="R61" s="1" t="s">
        <v>385</v>
      </c>
      <c r="S61" s="1" t="s">
        <v>386</v>
      </c>
      <c r="T61" s="1" t="s">
        <v>387</v>
      </c>
      <c r="U61" s="1" t="s">
        <v>388</v>
      </c>
      <c r="V61" s="1" t="s">
        <v>118</v>
      </c>
      <c r="W61" s="1" t="str">
        <f>VLOOKUP(Table1[[#This Row],[Material Code]],'Product Master Data'!$A$1:$D$16,4,FALSE)</f>
        <v>Bread Flour</v>
      </c>
      <c r="X61" s="1" t="str">
        <f>VLOOKUP(Table1[[#This Row],[Material Code]],'Product Master Data'!$A$1:$D$15,3,FALSE)</f>
        <v>Local Label</v>
      </c>
      <c r="Y61" s="1">
        <f>DAY(Table1[[#This Row],[Billing date]])</f>
        <v>2</v>
      </c>
      <c r="Z61" s="1" t="str">
        <f>TEXT(Table1[[#This Row],[Billing date]],"mmm")</f>
        <v>Jun</v>
      </c>
      <c r="AA61" s="1">
        <f>YEAR(Table1[[#This Row],[Billing date]])</f>
        <v>2021</v>
      </c>
    </row>
    <row r="62" spans="1:27" s="1" customFormat="1" ht="12.75" x14ac:dyDescent="0.2">
      <c r="A62" s="1" t="s">
        <v>131</v>
      </c>
      <c r="B62" s="1" t="s">
        <v>132</v>
      </c>
      <c r="C62" s="29">
        <v>44349</v>
      </c>
      <c r="D62" s="1" t="s">
        <v>381</v>
      </c>
      <c r="E62" s="1" t="s">
        <v>389</v>
      </c>
      <c r="F62" s="1" t="s">
        <v>383</v>
      </c>
      <c r="G62" s="1" t="s">
        <v>390</v>
      </c>
      <c r="H62" s="1">
        <v>1067392</v>
      </c>
      <c r="I62" s="1" t="s">
        <v>43</v>
      </c>
      <c r="J62" s="1" t="s">
        <v>24</v>
      </c>
      <c r="K62" s="1" t="s">
        <v>113</v>
      </c>
      <c r="L62" s="30">
        <v>575</v>
      </c>
      <c r="M62" s="30">
        <v>23</v>
      </c>
      <c r="N62" s="31">
        <v>2400</v>
      </c>
      <c r="O62" s="31">
        <v>27059</v>
      </c>
      <c r="P62" s="31">
        <v>1352941</v>
      </c>
      <c r="Q62" s="31">
        <v>1380000</v>
      </c>
      <c r="R62" s="1" t="s">
        <v>391</v>
      </c>
      <c r="S62" s="1" t="s">
        <v>392</v>
      </c>
      <c r="T62" s="1" t="s">
        <v>393</v>
      </c>
      <c r="U62" s="1" t="s">
        <v>388</v>
      </c>
      <c r="V62" s="1" t="s">
        <v>118</v>
      </c>
      <c r="W62" s="1" t="str">
        <f>VLOOKUP(Table1[[#This Row],[Material Code]],'Product Master Data'!$A$1:$D$16,4,FALSE)</f>
        <v>Bread Flour</v>
      </c>
      <c r="X62" s="1" t="str">
        <f>VLOOKUP(Table1[[#This Row],[Material Code]],'Product Master Data'!$A$1:$D$15,3,FALSE)</f>
        <v>Local Label</v>
      </c>
      <c r="Y62" s="1">
        <f>DAY(Table1[[#This Row],[Billing date]])</f>
        <v>2</v>
      </c>
      <c r="Z62" s="1" t="str">
        <f>TEXT(Table1[[#This Row],[Billing date]],"mmm")</f>
        <v>Jun</v>
      </c>
      <c r="AA62" s="1">
        <f>YEAR(Table1[[#This Row],[Billing date]])</f>
        <v>2021</v>
      </c>
    </row>
    <row r="63" spans="1:27" s="1" customFormat="1" ht="12.75" x14ac:dyDescent="0.2">
      <c r="A63" s="1" t="s">
        <v>157</v>
      </c>
      <c r="B63" s="1" t="s">
        <v>158</v>
      </c>
      <c r="C63" s="29">
        <v>44349</v>
      </c>
      <c r="D63" s="1" t="s">
        <v>394</v>
      </c>
      <c r="E63" s="1" t="s">
        <v>395</v>
      </c>
      <c r="F63" s="1" t="s">
        <v>396</v>
      </c>
      <c r="G63" s="1" t="s">
        <v>397</v>
      </c>
      <c r="H63" s="1">
        <v>1045126</v>
      </c>
      <c r="I63" s="1" t="s">
        <v>398</v>
      </c>
      <c r="J63" s="1" t="s">
        <v>183</v>
      </c>
      <c r="K63" s="1" t="s">
        <v>184</v>
      </c>
      <c r="L63" s="30">
        <v>5</v>
      </c>
      <c r="M63" s="30">
        <v>2.5000000000000001E-2</v>
      </c>
      <c r="N63" s="31">
        <v>1900</v>
      </c>
      <c r="O63" s="31">
        <v>35</v>
      </c>
      <c r="P63" s="31">
        <v>9465</v>
      </c>
      <c r="Q63" s="31">
        <v>9500</v>
      </c>
      <c r="R63" s="1" t="s">
        <v>399</v>
      </c>
      <c r="S63" s="1" t="s">
        <v>400</v>
      </c>
      <c r="T63" s="1" t="s">
        <v>169</v>
      </c>
      <c r="U63" s="1" t="s">
        <v>401</v>
      </c>
      <c r="V63" s="1" t="s">
        <v>118</v>
      </c>
      <c r="W63" s="1" t="str">
        <f>VLOOKUP(Table1[[#This Row],[Material Code]],'Product Master Data'!$A$1:$D$16,4,FALSE)</f>
        <v>Beignet Flour</v>
      </c>
      <c r="X63" s="1" t="str">
        <f>VLOOKUP(Table1[[#This Row],[Material Code]],'Product Master Data'!$A$1:$D$15,3,FALSE)</f>
        <v>Local Label</v>
      </c>
      <c r="Y63" s="1">
        <f>DAY(Table1[[#This Row],[Billing date]])</f>
        <v>2</v>
      </c>
      <c r="Z63" s="1" t="str">
        <f>TEXT(Table1[[#This Row],[Billing date]],"mmm")</f>
        <v>Jun</v>
      </c>
      <c r="AA63" s="1">
        <f>YEAR(Table1[[#This Row],[Billing date]])</f>
        <v>2021</v>
      </c>
    </row>
    <row r="64" spans="1:27" s="1" customFormat="1" ht="12.75" x14ac:dyDescent="0.2">
      <c r="A64" s="1" t="s">
        <v>119</v>
      </c>
      <c r="B64" s="1" t="s">
        <v>120</v>
      </c>
      <c r="C64" s="29">
        <v>44349</v>
      </c>
      <c r="D64" s="1" t="s">
        <v>402</v>
      </c>
      <c r="E64" s="1" t="s">
        <v>403</v>
      </c>
      <c r="F64" s="1" t="s">
        <v>404</v>
      </c>
      <c r="G64" s="1" t="s">
        <v>405</v>
      </c>
      <c r="H64" s="1">
        <v>1047470</v>
      </c>
      <c r="I64" s="1" t="s">
        <v>30</v>
      </c>
      <c r="J64" s="1" t="s">
        <v>24</v>
      </c>
      <c r="K64" s="1" t="s">
        <v>113</v>
      </c>
      <c r="L64" s="30">
        <v>100</v>
      </c>
      <c r="M64" s="30">
        <v>4</v>
      </c>
      <c r="N64" s="31">
        <v>2000</v>
      </c>
      <c r="O64" s="31">
        <v>3922</v>
      </c>
      <c r="P64" s="31">
        <v>196078</v>
      </c>
      <c r="Q64" s="31">
        <v>200000</v>
      </c>
      <c r="R64" s="1" t="s">
        <v>406</v>
      </c>
      <c r="S64" s="1" t="s">
        <v>407</v>
      </c>
      <c r="T64" s="1" t="s">
        <v>408</v>
      </c>
      <c r="U64" s="1" t="s">
        <v>409</v>
      </c>
      <c r="V64" s="1" t="s">
        <v>118</v>
      </c>
      <c r="W64" s="1" t="str">
        <f>VLOOKUP(Table1[[#This Row],[Material Code]],'Product Master Data'!$A$1:$D$16,4,FALSE)</f>
        <v>Bread Flour</v>
      </c>
      <c r="X64" s="1" t="str">
        <f>VLOOKUP(Table1[[#This Row],[Material Code]],'Product Master Data'!$A$1:$D$15,3,FALSE)</f>
        <v>Local Label</v>
      </c>
      <c r="Y64" s="1">
        <f>DAY(Table1[[#This Row],[Billing date]])</f>
        <v>2</v>
      </c>
      <c r="Z64" s="1" t="str">
        <f>TEXT(Table1[[#This Row],[Billing date]],"mmm")</f>
        <v>Jun</v>
      </c>
      <c r="AA64" s="1">
        <f>YEAR(Table1[[#This Row],[Billing date]])</f>
        <v>2021</v>
      </c>
    </row>
    <row r="65" spans="1:27" s="1" customFormat="1" ht="12.75" x14ac:dyDescent="0.2">
      <c r="A65" s="1" t="s">
        <v>119</v>
      </c>
      <c r="B65" s="1" t="s">
        <v>120</v>
      </c>
      <c r="C65" s="29">
        <v>44349</v>
      </c>
      <c r="D65" s="1" t="s">
        <v>410</v>
      </c>
      <c r="E65" s="1" t="s">
        <v>411</v>
      </c>
      <c r="F65" s="1" t="s">
        <v>412</v>
      </c>
      <c r="G65" s="1" t="s">
        <v>413</v>
      </c>
      <c r="H65" s="1">
        <v>1035736</v>
      </c>
      <c r="I65" s="1" t="s">
        <v>414</v>
      </c>
      <c r="J65" s="1" t="s">
        <v>94</v>
      </c>
      <c r="K65" s="1" t="s">
        <v>415</v>
      </c>
      <c r="L65" s="30">
        <v>8.66</v>
      </c>
      <c r="M65" s="30">
        <v>8.66</v>
      </c>
      <c r="N65" s="31">
        <v>10000</v>
      </c>
      <c r="O65" s="31">
        <v>0</v>
      </c>
      <c r="P65" s="31">
        <v>0</v>
      </c>
      <c r="Q65" s="31">
        <v>0</v>
      </c>
      <c r="R65" s="1" t="s">
        <v>416</v>
      </c>
      <c r="S65" s="1" t="s">
        <v>417</v>
      </c>
      <c r="T65" s="1" t="s">
        <v>418</v>
      </c>
      <c r="U65" s="1" t="s">
        <v>419</v>
      </c>
      <c r="V65" s="1" t="s">
        <v>420</v>
      </c>
      <c r="W65" s="1" t="str">
        <f>VLOOKUP(Table1[[#This Row],[Material Code]],'Product Master Data'!$A$1:$D$16,4,FALSE)</f>
        <v>Bread Flour</v>
      </c>
      <c r="X65" s="1" t="str">
        <f>VLOOKUP(Table1[[#This Row],[Material Code]],'Product Master Data'!$A$1:$D$15,3,FALSE)</f>
        <v>Local Label</v>
      </c>
      <c r="Y65" s="1">
        <f>DAY(Table1[[#This Row],[Billing date]])</f>
        <v>2</v>
      </c>
      <c r="Z65" s="1" t="str">
        <f>TEXT(Table1[[#This Row],[Billing date]],"mmm")</f>
        <v>Jun</v>
      </c>
      <c r="AA65" s="1">
        <f>YEAR(Table1[[#This Row],[Billing date]])</f>
        <v>2021</v>
      </c>
    </row>
    <row r="66" spans="1:27" s="1" customFormat="1" ht="12.75" x14ac:dyDescent="0.2">
      <c r="A66" s="1" t="s">
        <v>119</v>
      </c>
      <c r="B66" s="1" t="s">
        <v>120</v>
      </c>
      <c r="C66" s="29">
        <v>44349</v>
      </c>
      <c r="D66" s="1" t="s">
        <v>410</v>
      </c>
      <c r="E66" s="1" t="s">
        <v>421</v>
      </c>
      <c r="F66" s="1" t="s">
        <v>412</v>
      </c>
      <c r="G66" s="1" t="s">
        <v>422</v>
      </c>
      <c r="H66" s="1">
        <v>1035736</v>
      </c>
      <c r="I66" s="1" t="s">
        <v>414</v>
      </c>
      <c r="J66" s="1" t="s">
        <v>94</v>
      </c>
      <c r="K66" s="1" t="s">
        <v>415</v>
      </c>
      <c r="L66" s="30">
        <v>-4.74</v>
      </c>
      <c r="M66" s="30">
        <v>-4.74</v>
      </c>
      <c r="N66" s="31">
        <v>-50000</v>
      </c>
      <c r="O66" s="31">
        <v>0</v>
      </c>
      <c r="P66" s="31">
        <v>-237000</v>
      </c>
      <c r="Q66" s="31">
        <v>-237000</v>
      </c>
      <c r="R66" s="1" t="s">
        <v>423</v>
      </c>
      <c r="S66" s="1" t="s">
        <v>424</v>
      </c>
      <c r="T66" s="1" t="s">
        <v>425</v>
      </c>
      <c r="U66" s="1" t="s">
        <v>419</v>
      </c>
      <c r="V66" s="1" t="s">
        <v>420</v>
      </c>
      <c r="W66" s="1" t="str">
        <f>VLOOKUP(Table1[[#This Row],[Material Code]],'Product Master Data'!$A$1:$D$16,4,FALSE)</f>
        <v>Bread Flour</v>
      </c>
      <c r="X66" s="1" t="str">
        <f>VLOOKUP(Table1[[#This Row],[Material Code]],'Product Master Data'!$A$1:$D$15,3,FALSE)</f>
        <v>Local Label</v>
      </c>
      <c r="Y66" s="1">
        <f>DAY(Table1[[#This Row],[Billing date]])</f>
        <v>2</v>
      </c>
      <c r="Z66" s="1" t="str">
        <f>TEXT(Table1[[#This Row],[Billing date]],"mmm")</f>
        <v>Jun</v>
      </c>
      <c r="AA66" s="1">
        <f>YEAR(Table1[[#This Row],[Billing date]])</f>
        <v>2021</v>
      </c>
    </row>
    <row r="67" spans="1:27" s="1" customFormat="1" ht="12.75" x14ac:dyDescent="0.2">
      <c r="A67" s="1" t="s">
        <v>119</v>
      </c>
      <c r="B67" s="1" t="s">
        <v>120</v>
      </c>
      <c r="C67" s="29">
        <v>44349</v>
      </c>
      <c r="D67" s="1" t="s">
        <v>410</v>
      </c>
      <c r="E67" s="1" t="s">
        <v>421</v>
      </c>
      <c r="F67" s="1" t="s">
        <v>412</v>
      </c>
      <c r="G67" s="1" t="s">
        <v>422</v>
      </c>
      <c r="H67" s="1">
        <v>1035736</v>
      </c>
      <c r="I67" s="1" t="s">
        <v>414</v>
      </c>
      <c r="J67" s="1" t="s">
        <v>94</v>
      </c>
      <c r="K67" s="1" t="s">
        <v>415</v>
      </c>
      <c r="L67" s="30">
        <v>-6.06</v>
      </c>
      <c r="M67" s="30">
        <v>-6.06</v>
      </c>
      <c r="N67" s="31">
        <v>-10000</v>
      </c>
      <c r="O67" s="31">
        <v>0</v>
      </c>
      <c r="P67" s="31">
        <v>0</v>
      </c>
      <c r="Q67" s="31">
        <v>0</v>
      </c>
      <c r="R67" s="1" t="s">
        <v>423</v>
      </c>
      <c r="S67" s="1" t="s">
        <v>424</v>
      </c>
      <c r="T67" s="1" t="s">
        <v>425</v>
      </c>
      <c r="U67" s="1" t="s">
        <v>419</v>
      </c>
      <c r="V67" s="1" t="s">
        <v>420</v>
      </c>
      <c r="W67" s="1" t="str">
        <f>VLOOKUP(Table1[[#This Row],[Material Code]],'Product Master Data'!$A$1:$D$16,4,FALSE)</f>
        <v>Bread Flour</v>
      </c>
      <c r="X67" s="1" t="str">
        <f>VLOOKUP(Table1[[#This Row],[Material Code]],'Product Master Data'!$A$1:$D$15,3,FALSE)</f>
        <v>Local Label</v>
      </c>
      <c r="Y67" s="1">
        <f>DAY(Table1[[#This Row],[Billing date]])</f>
        <v>2</v>
      </c>
      <c r="Z67" s="1" t="str">
        <f>TEXT(Table1[[#This Row],[Billing date]],"mmm")</f>
        <v>Jun</v>
      </c>
      <c r="AA67" s="1">
        <f>YEAR(Table1[[#This Row],[Billing date]])</f>
        <v>2021</v>
      </c>
    </row>
    <row r="68" spans="1:27" s="1" customFormat="1" ht="12.75" x14ac:dyDescent="0.2">
      <c r="A68" s="1" t="s">
        <v>119</v>
      </c>
      <c r="B68" s="1" t="s">
        <v>120</v>
      </c>
      <c r="C68" s="29">
        <v>44349</v>
      </c>
      <c r="D68" s="1" t="s">
        <v>410</v>
      </c>
      <c r="E68" s="1" t="s">
        <v>426</v>
      </c>
      <c r="F68" s="1" t="s">
        <v>412</v>
      </c>
      <c r="G68" s="1" t="s">
        <v>422</v>
      </c>
      <c r="H68" s="1">
        <v>1035736</v>
      </c>
      <c r="I68" s="1" t="s">
        <v>414</v>
      </c>
      <c r="J68" s="1" t="s">
        <v>94</v>
      </c>
      <c r="K68" s="1" t="s">
        <v>415</v>
      </c>
      <c r="L68" s="30">
        <v>4.74</v>
      </c>
      <c r="M68" s="30">
        <v>4.74</v>
      </c>
      <c r="N68" s="31">
        <v>50000</v>
      </c>
      <c r="O68" s="31">
        <v>0</v>
      </c>
      <c r="P68" s="31">
        <v>237000</v>
      </c>
      <c r="Q68" s="31">
        <v>237000</v>
      </c>
      <c r="R68" s="1" t="s">
        <v>423</v>
      </c>
      <c r="S68" s="1" t="s">
        <v>424</v>
      </c>
      <c r="T68" s="1" t="s">
        <v>425</v>
      </c>
      <c r="U68" s="1" t="s">
        <v>419</v>
      </c>
      <c r="V68" s="1" t="s">
        <v>420</v>
      </c>
      <c r="W68" s="1" t="str">
        <f>VLOOKUP(Table1[[#This Row],[Material Code]],'Product Master Data'!$A$1:$D$16,4,FALSE)</f>
        <v>Bread Flour</v>
      </c>
      <c r="X68" s="1" t="str">
        <f>VLOOKUP(Table1[[#This Row],[Material Code]],'Product Master Data'!$A$1:$D$15,3,FALSE)</f>
        <v>Local Label</v>
      </c>
      <c r="Y68" s="1">
        <f>DAY(Table1[[#This Row],[Billing date]])</f>
        <v>2</v>
      </c>
      <c r="Z68" s="1" t="str">
        <f>TEXT(Table1[[#This Row],[Billing date]],"mmm")</f>
        <v>Jun</v>
      </c>
      <c r="AA68" s="1">
        <f>YEAR(Table1[[#This Row],[Billing date]])</f>
        <v>2021</v>
      </c>
    </row>
    <row r="69" spans="1:27" s="1" customFormat="1" ht="12.75" x14ac:dyDescent="0.2">
      <c r="A69" s="1" t="s">
        <v>119</v>
      </c>
      <c r="B69" s="1" t="s">
        <v>120</v>
      </c>
      <c r="C69" s="29">
        <v>44349</v>
      </c>
      <c r="D69" s="1" t="s">
        <v>410</v>
      </c>
      <c r="E69" s="1" t="s">
        <v>426</v>
      </c>
      <c r="F69" s="1" t="s">
        <v>412</v>
      </c>
      <c r="G69" s="1" t="s">
        <v>422</v>
      </c>
      <c r="H69" s="1">
        <v>1035736</v>
      </c>
      <c r="I69" s="1" t="s">
        <v>414</v>
      </c>
      <c r="J69" s="1" t="s">
        <v>94</v>
      </c>
      <c r="K69" s="1" t="s">
        <v>415</v>
      </c>
      <c r="L69" s="30">
        <v>6.06</v>
      </c>
      <c r="M69" s="30">
        <v>6.06</v>
      </c>
      <c r="N69" s="31">
        <v>10000</v>
      </c>
      <c r="O69" s="31">
        <v>0</v>
      </c>
      <c r="P69" s="31">
        <v>0</v>
      </c>
      <c r="Q69" s="31">
        <v>0</v>
      </c>
      <c r="R69" s="1" t="s">
        <v>423</v>
      </c>
      <c r="S69" s="1" t="s">
        <v>424</v>
      </c>
      <c r="T69" s="1" t="s">
        <v>425</v>
      </c>
      <c r="U69" s="1" t="s">
        <v>419</v>
      </c>
      <c r="V69" s="1" t="s">
        <v>420</v>
      </c>
      <c r="W69" s="1" t="str">
        <f>VLOOKUP(Table1[[#This Row],[Material Code]],'Product Master Data'!$A$1:$D$16,4,FALSE)</f>
        <v>Bread Flour</v>
      </c>
      <c r="X69" s="1" t="str">
        <f>VLOOKUP(Table1[[#This Row],[Material Code]],'Product Master Data'!$A$1:$D$15,3,FALSE)</f>
        <v>Local Label</v>
      </c>
      <c r="Y69" s="1">
        <f>DAY(Table1[[#This Row],[Billing date]])</f>
        <v>2</v>
      </c>
      <c r="Z69" s="1" t="str">
        <f>TEXT(Table1[[#This Row],[Billing date]],"mmm")</f>
        <v>Jun</v>
      </c>
      <c r="AA69" s="1">
        <f>YEAR(Table1[[#This Row],[Billing date]])</f>
        <v>2021</v>
      </c>
    </row>
    <row r="70" spans="1:27" s="1" customFormat="1" ht="12.75" x14ac:dyDescent="0.2">
      <c r="A70" s="1" t="s">
        <v>119</v>
      </c>
      <c r="B70" s="1" t="s">
        <v>120</v>
      </c>
      <c r="C70" s="29">
        <v>44349</v>
      </c>
      <c r="D70" s="1" t="s">
        <v>410</v>
      </c>
      <c r="E70" s="1" t="s">
        <v>427</v>
      </c>
      <c r="F70" s="1" t="s">
        <v>412</v>
      </c>
      <c r="G70" s="1" t="s">
        <v>422</v>
      </c>
      <c r="H70" s="1">
        <v>1035736</v>
      </c>
      <c r="I70" s="1" t="s">
        <v>414</v>
      </c>
      <c r="J70" s="1" t="s">
        <v>94</v>
      </c>
      <c r="K70" s="1" t="s">
        <v>415</v>
      </c>
      <c r="L70" s="30">
        <v>4.74</v>
      </c>
      <c r="M70" s="30">
        <v>4.74</v>
      </c>
      <c r="N70" s="31">
        <v>50000</v>
      </c>
      <c r="O70" s="31">
        <v>0</v>
      </c>
      <c r="P70" s="31">
        <v>237000</v>
      </c>
      <c r="Q70" s="31">
        <v>237000</v>
      </c>
      <c r="R70" s="1" t="s">
        <v>423</v>
      </c>
      <c r="S70" s="1" t="s">
        <v>424</v>
      </c>
      <c r="T70" s="1" t="s">
        <v>425</v>
      </c>
      <c r="U70" s="1" t="s">
        <v>419</v>
      </c>
      <c r="V70" s="1" t="s">
        <v>420</v>
      </c>
      <c r="W70" s="1" t="str">
        <f>VLOOKUP(Table1[[#This Row],[Material Code]],'Product Master Data'!$A$1:$D$16,4,FALSE)</f>
        <v>Bread Flour</v>
      </c>
      <c r="X70" s="1" t="str">
        <f>VLOOKUP(Table1[[#This Row],[Material Code]],'Product Master Data'!$A$1:$D$15,3,FALSE)</f>
        <v>Local Label</v>
      </c>
      <c r="Y70" s="1">
        <f>DAY(Table1[[#This Row],[Billing date]])</f>
        <v>2</v>
      </c>
      <c r="Z70" s="1" t="str">
        <f>TEXT(Table1[[#This Row],[Billing date]],"mmm")</f>
        <v>Jun</v>
      </c>
      <c r="AA70" s="1">
        <f>YEAR(Table1[[#This Row],[Billing date]])</f>
        <v>2021</v>
      </c>
    </row>
    <row r="71" spans="1:27" s="1" customFormat="1" ht="12.75" x14ac:dyDescent="0.2">
      <c r="A71" s="1" t="s">
        <v>119</v>
      </c>
      <c r="B71" s="1" t="s">
        <v>120</v>
      </c>
      <c r="C71" s="29">
        <v>44349</v>
      </c>
      <c r="D71" s="1" t="s">
        <v>410</v>
      </c>
      <c r="E71" s="1" t="s">
        <v>427</v>
      </c>
      <c r="F71" s="1" t="s">
        <v>412</v>
      </c>
      <c r="G71" s="1" t="s">
        <v>422</v>
      </c>
      <c r="H71" s="1">
        <v>1035736</v>
      </c>
      <c r="I71" s="1" t="s">
        <v>414</v>
      </c>
      <c r="J71" s="1" t="s">
        <v>94</v>
      </c>
      <c r="K71" s="1" t="s">
        <v>415</v>
      </c>
      <c r="L71" s="30">
        <v>6.06</v>
      </c>
      <c r="M71" s="30">
        <v>6.06</v>
      </c>
      <c r="N71" s="31">
        <v>10000</v>
      </c>
      <c r="O71" s="31">
        <v>0</v>
      </c>
      <c r="P71" s="31">
        <v>0</v>
      </c>
      <c r="Q71" s="31">
        <v>0</v>
      </c>
      <c r="R71" s="1" t="s">
        <v>423</v>
      </c>
      <c r="S71" s="1" t="s">
        <v>424</v>
      </c>
      <c r="T71" s="1" t="s">
        <v>425</v>
      </c>
      <c r="U71" s="1" t="s">
        <v>419</v>
      </c>
      <c r="V71" s="1" t="s">
        <v>420</v>
      </c>
      <c r="W71" s="1" t="str">
        <f>VLOOKUP(Table1[[#This Row],[Material Code]],'Product Master Data'!$A$1:$D$16,4,FALSE)</f>
        <v>Bread Flour</v>
      </c>
      <c r="X71" s="1" t="str">
        <f>VLOOKUP(Table1[[#This Row],[Material Code]],'Product Master Data'!$A$1:$D$15,3,FALSE)</f>
        <v>Local Label</v>
      </c>
      <c r="Y71" s="1">
        <f>DAY(Table1[[#This Row],[Billing date]])</f>
        <v>2</v>
      </c>
      <c r="Z71" s="1" t="str">
        <f>TEXT(Table1[[#This Row],[Billing date]],"mmm")</f>
        <v>Jun</v>
      </c>
      <c r="AA71" s="1">
        <f>YEAR(Table1[[#This Row],[Billing date]])</f>
        <v>2021</v>
      </c>
    </row>
    <row r="72" spans="1:27" s="1" customFormat="1" ht="12.75" x14ac:dyDescent="0.2">
      <c r="A72" s="1" t="s">
        <v>119</v>
      </c>
      <c r="B72" s="1" t="s">
        <v>120</v>
      </c>
      <c r="C72" s="29">
        <v>44349</v>
      </c>
      <c r="D72" s="1" t="s">
        <v>428</v>
      </c>
      <c r="E72" s="1" t="s">
        <v>429</v>
      </c>
      <c r="F72" s="1" t="s">
        <v>430</v>
      </c>
      <c r="G72" s="1" t="s">
        <v>431</v>
      </c>
      <c r="H72" s="1">
        <v>1047470</v>
      </c>
      <c r="I72" s="1" t="s">
        <v>30</v>
      </c>
      <c r="J72" s="1" t="s">
        <v>164</v>
      </c>
      <c r="K72" s="1" t="s">
        <v>165</v>
      </c>
      <c r="L72" s="30">
        <v>100</v>
      </c>
      <c r="M72" s="30">
        <v>5</v>
      </c>
      <c r="N72" s="31">
        <v>18300</v>
      </c>
      <c r="O72" s="31">
        <v>7000</v>
      </c>
      <c r="P72" s="31">
        <v>1823000</v>
      </c>
      <c r="Q72" s="31">
        <v>1830000</v>
      </c>
      <c r="R72" s="1" t="s">
        <v>281</v>
      </c>
      <c r="S72" s="1" t="s">
        <v>282</v>
      </c>
      <c r="T72" s="1" t="s">
        <v>283</v>
      </c>
      <c r="U72" s="1" t="s">
        <v>169</v>
      </c>
      <c r="V72" s="1" t="s">
        <v>118</v>
      </c>
      <c r="W72" s="1" t="str">
        <f>VLOOKUP(Table1[[#This Row],[Material Code]],'Product Master Data'!$A$1:$D$16,4,FALSE)</f>
        <v>Bread Flour</v>
      </c>
      <c r="X72" s="1" t="str">
        <f>VLOOKUP(Table1[[#This Row],[Material Code]],'Product Master Data'!$A$1:$D$15,3,FALSE)</f>
        <v>Local Label</v>
      </c>
      <c r="Y72" s="1">
        <f>DAY(Table1[[#This Row],[Billing date]])</f>
        <v>2</v>
      </c>
      <c r="Z72" s="1" t="str">
        <f>TEXT(Table1[[#This Row],[Billing date]],"mmm")</f>
        <v>Jun</v>
      </c>
      <c r="AA72" s="1">
        <f>YEAR(Table1[[#This Row],[Billing date]])</f>
        <v>2021</v>
      </c>
    </row>
    <row r="73" spans="1:27" s="1" customFormat="1" ht="12.75" x14ac:dyDescent="0.2">
      <c r="A73" s="1" t="s">
        <v>316</v>
      </c>
      <c r="B73" s="1" t="s">
        <v>289</v>
      </c>
      <c r="C73" s="29">
        <v>44349</v>
      </c>
      <c r="D73" s="1" t="s">
        <v>432</v>
      </c>
      <c r="E73" s="1" t="s">
        <v>433</v>
      </c>
      <c r="F73" s="1" t="s">
        <v>434</v>
      </c>
      <c r="G73" s="1" t="s">
        <v>435</v>
      </c>
      <c r="H73" s="1">
        <v>1048967</v>
      </c>
      <c r="I73" s="1" t="s">
        <v>48</v>
      </c>
      <c r="J73" s="1" t="s">
        <v>164</v>
      </c>
      <c r="K73" s="1" t="s">
        <v>165</v>
      </c>
      <c r="L73" s="30">
        <v>140</v>
      </c>
      <c r="M73" s="30">
        <v>7</v>
      </c>
      <c r="N73" s="31">
        <v>17750</v>
      </c>
      <c r="O73" s="31">
        <v>0</v>
      </c>
      <c r="P73" s="31">
        <v>2485000</v>
      </c>
      <c r="Q73" s="31">
        <v>2485000</v>
      </c>
      <c r="R73" s="1" t="s">
        <v>436</v>
      </c>
      <c r="S73" s="1" t="s">
        <v>437</v>
      </c>
      <c r="T73" s="1" t="s">
        <v>438</v>
      </c>
      <c r="U73" s="1" t="s">
        <v>169</v>
      </c>
      <c r="V73" s="1" t="s">
        <v>118</v>
      </c>
      <c r="W73" s="1" t="str">
        <f>VLOOKUP(Table1[[#This Row],[Material Code]],'Product Master Data'!$A$1:$D$16,4,FALSE)</f>
        <v>Bread Flour</v>
      </c>
      <c r="X73" s="1" t="str">
        <f>VLOOKUP(Table1[[#This Row],[Material Code]],'Product Master Data'!$A$1:$D$15,3,FALSE)</f>
        <v>Local Label</v>
      </c>
      <c r="Y73" s="1">
        <f>DAY(Table1[[#This Row],[Billing date]])</f>
        <v>2</v>
      </c>
      <c r="Z73" s="1" t="str">
        <f>TEXT(Table1[[#This Row],[Billing date]],"mmm")</f>
        <v>Jun</v>
      </c>
      <c r="AA73" s="1">
        <f>YEAR(Table1[[#This Row],[Billing date]])</f>
        <v>2021</v>
      </c>
    </row>
    <row r="74" spans="1:27" s="1" customFormat="1" ht="12.75" x14ac:dyDescent="0.2">
      <c r="A74" s="1" t="s">
        <v>316</v>
      </c>
      <c r="B74" s="1" t="s">
        <v>289</v>
      </c>
      <c r="C74" s="29">
        <v>44349</v>
      </c>
      <c r="D74" s="1" t="s">
        <v>432</v>
      </c>
      <c r="E74" s="1" t="s">
        <v>433</v>
      </c>
      <c r="F74" s="1" t="s">
        <v>434</v>
      </c>
      <c r="G74" s="1" t="s">
        <v>435</v>
      </c>
      <c r="H74" s="1">
        <v>1048967</v>
      </c>
      <c r="I74" s="1" t="s">
        <v>48</v>
      </c>
      <c r="J74" s="1" t="s">
        <v>125</v>
      </c>
      <c r="K74" s="1" t="s">
        <v>126</v>
      </c>
      <c r="L74" s="30">
        <v>500</v>
      </c>
      <c r="M74" s="30">
        <v>25</v>
      </c>
      <c r="N74" s="31">
        <v>18500</v>
      </c>
      <c r="O74" s="31">
        <v>0</v>
      </c>
      <c r="P74" s="31">
        <v>9250000</v>
      </c>
      <c r="Q74" s="31">
        <v>9250000</v>
      </c>
      <c r="R74" s="1" t="s">
        <v>436</v>
      </c>
      <c r="S74" s="1" t="s">
        <v>437</v>
      </c>
      <c r="T74" s="1" t="s">
        <v>438</v>
      </c>
      <c r="U74" s="1" t="s">
        <v>169</v>
      </c>
      <c r="V74" s="1" t="s">
        <v>118</v>
      </c>
      <c r="W74" s="1" t="str">
        <f>VLOOKUP(Table1[[#This Row],[Material Code]],'Product Master Data'!$A$1:$D$16,4,FALSE)</f>
        <v>Bread Flour</v>
      </c>
      <c r="X74" s="1" t="str">
        <f>VLOOKUP(Table1[[#This Row],[Material Code]],'Product Master Data'!$A$1:$D$15,3,FALSE)</f>
        <v>Local Label</v>
      </c>
      <c r="Y74" s="1">
        <f>DAY(Table1[[#This Row],[Billing date]])</f>
        <v>2</v>
      </c>
      <c r="Z74" s="1" t="str">
        <f>TEXT(Table1[[#This Row],[Billing date]],"mmm")</f>
        <v>Jun</v>
      </c>
      <c r="AA74" s="1">
        <f>YEAR(Table1[[#This Row],[Billing date]])</f>
        <v>2021</v>
      </c>
    </row>
    <row r="75" spans="1:27" s="1" customFormat="1" ht="12.75" x14ac:dyDescent="0.2">
      <c r="A75" s="1" t="s">
        <v>119</v>
      </c>
      <c r="B75" s="1" t="s">
        <v>120</v>
      </c>
      <c r="C75" s="29">
        <v>44349</v>
      </c>
      <c r="D75" s="1" t="s">
        <v>439</v>
      </c>
      <c r="E75" s="1" t="s">
        <v>440</v>
      </c>
      <c r="F75" s="1" t="s">
        <v>441</v>
      </c>
      <c r="G75" s="1" t="s">
        <v>442</v>
      </c>
      <c r="H75" s="1">
        <v>1099132</v>
      </c>
      <c r="I75" s="1" t="s">
        <v>443</v>
      </c>
      <c r="J75" s="1" t="s">
        <v>176</v>
      </c>
      <c r="K75" s="1" t="s">
        <v>177</v>
      </c>
      <c r="L75" s="30">
        <v>100</v>
      </c>
      <c r="M75" s="30">
        <v>5</v>
      </c>
      <c r="N75" s="31">
        <v>18500</v>
      </c>
      <c r="O75" s="31">
        <v>7000</v>
      </c>
      <c r="P75" s="31">
        <v>1843000</v>
      </c>
      <c r="Q75" s="31">
        <v>1850000</v>
      </c>
      <c r="R75" s="1" t="s">
        <v>281</v>
      </c>
      <c r="S75" s="1" t="s">
        <v>282</v>
      </c>
      <c r="T75" s="1" t="s">
        <v>283</v>
      </c>
      <c r="U75" s="1" t="s">
        <v>444</v>
      </c>
      <c r="V75" s="1" t="s">
        <v>118</v>
      </c>
      <c r="W75" s="1" t="str">
        <f>VLOOKUP(Table1[[#This Row],[Material Code]],'Product Master Data'!$A$1:$D$16,4,FALSE)</f>
        <v>Beignet Flour</v>
      </c>
      <c r="X75" s="1" t="str">
        <f>VLOOKUP(Table1[[#This Row],[Material Code]],'Product Master Data'!$A$1:$D$15,3,FALSE)</f>
        <v>Local Label</v>
      </c>
      <c r="Y75" s="1">
        <f>DAY(Table1[[#This Row],[Billing date]])</f>
        <v>2</v>
      </c>
      <c r="Z75" s="1" t="str">
        <f>TEXT(Table1[[#This Row],[Billing date]],"mmm")</f>
        <v>Jun</v>
      </c>
      <c r="AA75" s="1">
        <f>YEAR(Table1[[#This Row],[Billing date]])</f>
        <v>2021</v>
      </c>
    </row>
    <row r="76" spans="1:27" s="1" customFormat="1" ht="12.75" x14ac:dyDescent="0.2">
      <c r="A76" s="1" t="s">
        <v>119</v>
      </c>
      <c r="B76" s="1" t="s">
        <v>120</v>
      </c>
      <c r="C76" s="29">
        <v>44349</v>
      </c>
      <c r="D76" s="1" t="s">
        <v>439</v>
      </c>
      <c r="E76" s="1" t="s">
        <v>440</v>
      </c>
      <c r="F76" s="1" t="s">
        <v>441</v>
      </c>
      <c r="G76" s="1" t="s">
        <v>442</v>
      </c>
      <c r="H76" s="1">
        <v>1099132</v>
      </c>
      <c r="I76" s="1" t="s">
        <v>443</v>
      </c>
      <c r="J76" s="1" t="s">
        <v>181</v>
      </c>
      <c r="K76" s="1" t="s">
        <v>182</v>
      </c>
      <c r="L76" s="30">
        <v>80</v>
      </c>
      <c r="M76" s="30">
        <v>2</v>
      </c>
      <c r="N76" s="31">
        <v>9250</v>
      </c>
      <c r="O76" s="31">
        <v>2800</v>
      </c>
      <c r="P76" s="31">
        <v>737200</v>
      </c>
      <c r="Q76" s="31">
        <v>740000</v>
      </c>
      <c r="R76" s="1" t="s">
        <v>281</v>
      </c>
      <c r="S76" s="1" t="s">
        <v>282</v>
      </c>
      <c r="T76" s="1" t="s">
        <v>283</v>
      </c>
      <c r="U76" s="1" t="s">
        <v>444</v>
      </c>
      <c r="V76" s="1" t="s">
        <v>118</v>
      </c>
      <c r="W76" s="1" t="str">
        <f>VLOOKUP(Table1[[#This Row],[Material Code]],'Product Master Data'!$A$1:$D$16,4,FALSE)</f>
        <v>Beignet Flour</v>
      </c>
      <c r="X76" s="1" t="str">
        <f>VLOOKUP(Table1[[#This Row],[Material Code]],'Product Master Data'!$A$1:$D$15,3,FALSE)</f>
        <v>Local Label</v>
      </c>
      <c r="Y76" s="1">
        <f>DAY(Table1[[#This Row],[Billing date]])</f>
        <v>2</v>
      </c>
      <c r="Z76" s="1" t="str">
        <f>TEXT(Table1[[#This Row],[Billing date]],"mmm")</f>
        <v>Jun</v>
      </c>
      <c r="AA76" s="1">
        <f>YEAR(Table1[[#This Row],[Billing date]])</f>
        <v>2021</v>
      </c>
    </row>
    <row r="77" spans="1:27" s="1" customFormat="1" ht="12.75" x14ac:dyDescent="0.2">
      <c r="A77" s="1" t="s">
        <v>119</v>
      </c>
      <c r="B77" s="1" t="s">
        <v>120</v>
      </c>
      <c r="C77" s="29">
        <v>44349</v>
      </c>
      <c r="D77" s="1" t="s">
        <v>439</v>
      </c>
      <c r="E77" s="1" t="s">
        <v>440</v>
      </c>
      <c r="F77" s="1" t="s">
        <v>441</v>
      </c>
      <c r="G77" s="1" t="s">
        <v>442</v>
      </c>
      <c r="H77" s="1">
        <v>1099132</v>
      </c>
      <c r="I77" s="1" t="s">
        <v>443</v>
      </c>
      <c r="J77" s="1" t="s">
        <v>183</v>
      </c>
      <c r="K77" s="1" t="s">
        <v>184</v>
      </c>
      <c r="L77" s="30">
        <v>200</v>
      </c>
      <c r="M77" s="30">
        <v>1</v>
      </c>
      <c r="N77" s="31">
        <v>1900</v>
      </c>
      <c r="O77" s="31">
        <v>1400</v>
      </c>
      <c r="P77" s="31">
        <v>378600</v>
      </c>
      <c r="Q77" s="31">
        <v>380000</v>
      </c>
      <c r="R77" s="1" t="s">
        <v>281</v>
      </c>
      <c r="S77" s="1" t="s">
        <v>282</v>
      </c>
      <c r="T77" s="1" t="s">
        <v>283</v>
      </c>
      <c r="U77" s="1" t="s">
        <v>444</v>
      </c>
      <c r="V77" s="1" t="s">
        <v>118</v>
      </c>
      <c r="W77" s="1" t="str">
        <f>VLOOKUP(Table1[[#This Row],[Material Code]],'Product Master Data'!$A$1:$D$16,4,FALSE)</f>
        <v>Beignet Flour</v>
      </c>
      <c r="X77" s="1" t="str">
        <f>VLOOKUP(Table1[[#This Row],[Material Code]],'Product Master Data'!$A$1:$D$15,3,FALSE)</f>
        <v>Local Label</v>
      </c>
      <c r="Y77" s="1">
        <f>DAY(Table1[[#This Row],[Billing date]])</f>
        <v>2</v>
      </c>
      <c r="Z77" s="1" t="str">
        <f>TEXT(Table1[[#This Row],[Billing date]],"mmm")</f>
        <v>Jun</v>
      </c>
      <c r="AA77" s="1">
        <f>YEAR(Table1[[#This Row],[Billing date]])</f>
        <v>2021</v>
      </c>
    </row>
    <row r="78" spans="1:27" s="1" customFormat="1" ht="12.75" x14ac:dyDescent="0.2">
      <c r="A78" s="1" t="s">
        <v>107</v>
      </c>
      <c r="B78" s="1" t="s">
        <v>108</v>
      </c>
      <c r="C78" s="29">
        <v>44349</v>
      </c>
      <c r="D78" s="1" t="s">
        <v>445</v>
      </c>
      <c r="E78" s="1" t="s">
        <v>446</v>
      </c>
      <c r="F78" s="1" t="s">
        <v>447</v>
      </c>
      <c r="G78" s="1" t="s">
        <v>448</v>
      </c>
      <c r="H78" s="1">
        <v>1095733</v>
      </c>
      <c r="I78" s="1" t="s">
        <v>449</v>
      </c>
      <c r="J78" s="1" t="s">
        <v>164</v>
      </c>
      <c r="K78" s="1" t="s">
        <v>165</v>
      </c>
      <c r="L78" s="30">
        <v>122</v>
      </c>
      <c r="M78" s="30">
        <v>6.1</v>
      </c>
      <c r="N78" s="31">
        <v>18300</v>
      </c>
      <c r="O78" s="31">
        <v>8540</v>
      </c>
      <c r="P78" s="31">
        <v>2224060</v>
      </c>
      <c r="Q78" s="31">
        <v>2232600</v>
      </c>
      <c r="R78" s="1" t="s">
        <v>343</v>
      </c>
      <c r="S78" s="1" t="s">
        <v>344</v>
      </c>
      <c r="T78" s="1" t="s">
        <v>345</v>
      </c>
      <c r="U78" s="1" t="s">
        <v>450</v>
      </c>
      <c r="V78" s="1" t="s">
        <v>118</v>
      </c>
      <c r="W78" s="1" t="str">
        <f>VLOOKUP(Table1[[#This Row],[Material Code]],'Product Master Data'!$A$1:$D$16,4,FALSE)</f>
        <v>Bread Flour</v>
      </c>
      <c r="X78" s="1" t="str">
        <f>VLOOKUP(Table1[[#This Row],[Material Code]],'Product Master Data'!$A$1:$D$15,3,FALSE)</f>
        <v>Local Label</v>
      </c>
      <c r="Y78" s="1">
        <f>DAY(Table1[[#This Row],[Billing date]])</f>
        <v>2</v>
      </c>
      <c r="Z78" s="1" t="str">
        <f>TEXT(Table1[[#This Row],[Billing date]],"mmm")</f>
        <v>Jun</v>
      </c>
      <c r="AA78" s="1">
        <f>YEAR(Table1[[#This Row],[Billing date]])</f>
        <v>2021</v>
      </c>
    </row>
    <row r="79" spans="1:27" s="1" customFormat="1" ht="12.75" x14ac:dyDescent="0.2">
      <c r="A79" s="1" t="s">
        <v>107</v>
      </c>
      <c r="B79" s="1" t="s">
        <v>108</v>
      </c>
      <c r="C79" s="29">
        <v>44349</v>
      </c>
      <c r="D79" s="1" t="s">
        <v>445</v>
      </c>
      <c r="E79" s="1" t="s">
        <v>446</v>
      </c>
      <c r="F79" s="1" t="s">
        <v>447</v>
      </c>
      <c r="G79" s="1" t="s">
        <v>448</v>
      </c>
      <c r="H79" s="1">
        <v>1095733</v>
      </c>
      <c r="I79" s="1" t="s">
        <v>449</v>
      </c>
      <c r="J79" s="1" t="s">
        <v>176</v>
      </c>
      <c r="K79" s="1" t="s">
        <v>177</v>
      </c>
      <c r="L79" s="30">
        <v>40</v>
      </c>
      <c r="M79" s="30">
        <v>2</v>
      </c>
      <c r="N79" s="31">
        <v>18500</v>
      </c>
      <c r="O79" s="31">
        <v>2800</v>
      </c>
      <c r="P79" s="31">
        <v>737200</v>
      </c>
      <c r="Q79" s="31">
        <v>740000</v>
      </c>
      <c r="R79" s="1" t="s">
        <v>343</v>
      </c>
      <c r="S79" s="1" t="s">
        <v>344</v>
      </c>
      <c r="T79" s="1" t="s">
        <v>345</v>
      </c>
      <c r="U79" s="1" t="s">
        <v>450</v>
      </c>
      <c r="V79" s="1" t="s">
        <v>118</v>
      </c>
      <c r="W79" s="1" t="str">
        <f>VLOOKUP(Table1[[#This Row],[Material Code]],'Product Master Data'!$A$1:$D$16,4,FALSE)</f>
        <v>Beignet Flour</v>
      </c>
      <c r="X79" s="1" t="str">
        <f>VLOOKUP(Table1[[#This Row],[Material Code]],'Product Master Data'!$A$1:$D$15,3,FALSE)</f>
        <v>Local Label</v>
      </c>
      <c r="Y79" s="1">
        <f>DAY(Table1[[#This Row],[Billing date]])</f>
        <v>2</v>
      </c>
      <c r="Z79" s="1" t="str">
        <f>TEXT(Table1[[#This Row],[Billing date]],"mmm")</f>
        <v>Jun</v>
      </c>
      <c r="AA79" s="1">
        <f>YEAR(Table1[[#This Row],[Billing date]])</f>
        <v>2021</v>
      </c>
    </row>
    <row r="80" spans="1:27" s="1" customFormat="1" ht="12.75" x14ac:dyDescent="0.2">
      <c r="A80" s="1" t="s">
        <v>451</v>
      </c>
      <c r="B80" s="1" t="s">
        <v>452</v>
      </c>
      <c r="C80" s="29">
        <v>44349</v>
      </c>
      <c r="D80" s="1" t="s">
        <v>453</v>
      </c>
      <c r="E80" s="1" t="s">
        <v>454</v>
      </c>
      <c r="F80" s="1" t="s">
        <v>455</v>
      </c>
      <c r="G80" s="1" t="s">
        <v>456</v>
      </c>
      <c r="H80" s="1">
        <v>1048185</v>
      </c>
      <c r="I80" s="1" t="s">
        <v>33</v>
      </c>
      <c r="J80" s="1" t="s">
        <v>183</v>
      </c>
      <c r="K80" s="1" t="s">
        <v>184</v>
      </c>
      <c r="L80" s="30">
        <v>3400</v>
      </c>
      <c r="M80" s="30">
        <v>17</v>
      </c>
      <c r="N80" s="31">
        <v>1725</v>
      </c>
      <c r="O80" s="31">
        <v>23800</v>
      </c>
      <c r="P80" s="31">
        <v>5841200</v>
      </c>
      <c r="Q80" s="31">
        <v>5865000</v>
      </c>
      <c r="R80" s="1" t="s">
        <v>457</v>
      </c>
      <c r="S80" s="1" t="s">
        <v>458</v>
      </c>
      <c r="T80" s="1" t="s">
        <v>459</v>
      </c>
      <c r="U80" s="1" t="s">
        <v>460</v>
      </c>
      <c r="V80" s="1" t="s">
        <v>118</v>
      </c>
      <c r="W80" s="1" t="str">
        <f>VLOOKUP(Table1[[#This Row],[Material Code]],'Product Master Data'!$A$1:$D$16,4,FALSE)</f>
        <v>Beignet Flour</v>
      </c>
      <c r="X80" s="1" t="str">
        <f>VLOOKUP(Table1[[#This Row],[Material Code]],'Product Master Data'!$A$1:$D$15,3,FALSE)</f>
        <v>Local Label</v>
      </c>
      <c r="Y80" s="1">
        <f>DAY(Table1[[#This Row],[Billing date]])</f>
        <v>2</v>
      </c>
      <c r="Z80" s="1" t="str">
        <f>TEXT(Table1[[#This Row],[Billing date]],"mmm")</f>
        <v>Jun</v>
      </c>
      <c r="AA80" s="1">
        <f>YEAR(Table1[[#This Row],[Billing date]])</f>
        <v>2021</v>
      </c>
    </row>
    <row r="81" spans="1:27" s="1" customFormat="1" ht="12.75" x14ac:dyDescent="0.2">
      <c r="A81" s="1" t="s">
        <v>451</v>
      </c>
      <c r="B81" s="1" t="s">
        <v>452</v>
      </c>
      <c r="C81" s="29">
        <v>44349</v>
      </c>
      <c r="D81" s="1" t="s">
        <v>453</v>
      </c>
      <c r="E81" s="1" t="s">
        <v>454</v>
      </c>
      <c r="F81" s="1" t="s">
        <v>455</v>
      </c>
      <c r="G81" s="1" t="s">
        <v>456</v>
      </c>
      <c r="H81" s="1">
        <v>1048185</v>
      </c>
      <c r="I81" s="1" t="s">
        <v>33</v>
      </c>
      <c r="J81" s="1" t="s">
        <v>181</v>
      </c>
      <c r="K81" s="1" t="s">
        <v>182</v>
      </c>
      <c r="L81" s="30">
        <v>680</v>
      </c>
      <c r="M81" s="30">
        <v>17</v>
      </c>
      <c r="N81" s="31">
        <v>8500</v>
      </c>
      <c r="O81" s="31">
        <v>23800</v>
      </c>
      <c r="P81" s="31">
        <v>5756200</v>
      </c>
      <c r="Q81" s="31">
        <v>5780000</v>
      </c>
      <c r="R81" s="1" t="s">
        <v>457</v>
      </c>
      <c r="S81" s="1" t="s">
        <v>458</v>
      </c>
      <c r="T81" s="1" t="s">
        <v>459</v>
      </c>
      <c r="U81" s="1" t="s">
        <v>460</v>
      </c>
      <c r="V81" s="1" t="s">
        <v>118</v>
      </c>
      <c r="W81" s="1" t="str">
        <f>VLOOKUP(Table1[[#This Row],[Material Code]],'Product Master Data'!$A$1:$D$16,4,FALSE)</f>
        <v>Beignet Flour</v>
      </c>
      <c r="X81" s="1" t="str">
        <f>VLOOKUP(Table1[[#This Row],[Material Code]],'Product Master Data'!$A$1:$D$15,3,FALSE)</f>
        <v>Local Label</v>
      </c>
      <c r="Y81" s="1">
        <f>DAY(Table1[[#This Row],[Billing date]])</f>
        <v>2</v>
      </c>
      <c r="Z81" s="1" t="str">
        <f>TEXT(Table1[[#This Row],[Billing date]],"mmm")</f>
        <v>Jun</v>
      </c>
      <c r="AA81" s="1">
        <f>YEAR(Table1[[#This Row],[Billing date]])</f>
        <v>2021</v>
      </c>
    </row>
    <row r="82" spans="1:27" s="1" customFormat="1" ht="12.75" x14ac:dyDescent="0.2">
      <c r="A82" s="1" t="s">
        <v>119</v>
      </c>
      <c r="B82" s="1" t="s">
        <v>120</v>
      </c>
      <c r="C82" s="29">
        <v>44349</v>
      </c>
      <c r="D82" s="1" t="s">
        <v>461</v>
      </c>
      <c r="E82" s="1" t="s">
        <v>462</v>
      </c>
      <c r="F82" s="1" t="s">
        <v>463</v>
      </c>
      <c r="G82" s="1" t="s">
        <v>464</v>
      </c>
      <c r="H82" s="1">
        <v>1028475</v>
      </c>
      <c r="I82" s="1" t="s">
        <v>465</v>
      </c>
      <c r="J82" s="1" t="s">
        <v>164</v>
      </c>
      <c r="K82" s="1" t="s">
        <v>165</v>
      </c>
      <c r="L82" s="30">
        <v>60</v>
      </c>
      <c r="M82" s="30">
        <v>3</v>
      </c>
      <c r="N82" s="31">
        <v>18300</v>
      </c>
      <c r="O82" s="31">
        <v>4200</v>
      </c>
      <c r="P82" s="31">
        <v>1093800</v>
      </c>
      <c r="Q82" s="31">
        <v>1098000</v>
      </c>
      <c r="R82" s="1" t="s">
        <v>466</v>
      </c>
      <c r="S82" s="1" t="s">
        <v>467</v>
      </c>
      <c r="T82" s="1" t="s">
        <v>468</v>
      </c>
      <c r="U82" s="1" t="s">
        <v>169</v>
      </c>
      <c r="V82" s="1" t="s">
        <v>118</v>
      </c>
      <c r="W82" s="1" t="str">
        <f>VLOOKUP(Table1[[#This Row],[Material Code]],'Product Master Data'!$A$1:$D$16,4,FALSE)</f>
        <v>Bread Flour</v>
      </c>
      <c r="X82" s="1" t="str">
        <f>VLOOKUP(Table1[[#This Row],[Material Code]],'Product Master Data'!$A$1:$D$15,3,FALSE)</f>
        <v>Local Label</v>
      </c>
      <c r="Y82" s="1">
        <f>DAY(Table1[[#This Row],[Billing date]])</f>
        <v>2</v>
      </c>
      <c r="Z82" s="1" t="str">
        <f>TEXT(Table1[[#This Row],[Billing date]],"mmm")</f>
        <v>Jun</v>
      </c>
      <c r="AA82" s="1">
        <f>YEAR(Table1[[#This Row],[Billing date]])</f>
        <v>2021</v>
      </c>
    </row>
    <row r="83" spans="1:27" s="1" customFormat="1" ht="12.75" x14ac:dyDescent="0.2">
      <c r="A83" s="1" t="s">
        <v>119</v>
      </c>
      <c r="B83" s="1" t="s">
        <v>120</v>
      </c>
      <c r="C83" s="29">
        <v>44349</v>
      </c>
      <c r="D83" s="1" t="s">
        <v>461</v>
      </c>
      <c r="E83" s="1" t="s">
        <v>462</v>
      </c>
      <c r="F83" s="1" t="s">
        <v>463</v>
      </c>
      <c r="G83" s="1" t="s">
        <v>464</v>
      </c>
      <c r="H83" s="1">
        <v>1028475</v>
      </c>
      <c r="I83" s="1" t="s">
        <v>465</v>
      </c>
      <c r="J83" s="1" t="s">
        <v>125</v>
      </c>
      <c r="K83" s="1" t="s">
        <v>126</v>
      </c>
      <c r="L83" s="30">
        <v>170</v>
      </c>
      <c r="M83" s="30">
        <v>8.5</v>
      </c>
      <c r="N83" s="31">
        <v>19000</v>
      </c>
      <c r="O83" s="31">
        <v>11900</v>
      </c>
      <c r="P83" s="31">
        <v>3218100</v>
      </c>
      <c r="Q83" s="31">
        <v>3230000</v>
      </c>
      <c r="R83" s="1" t="s">
        <v>466</v>
      </c>
      <c r="S83" s="1" t="s">
        <v>467</v>
      </c>
      <c r="T83" s="1" t="s">
        <v>468</v>
      </c>
      <c r="U83" s="1" t="s">
        <v>169</v>
      </c>
      <c r="V83" s="1" t="s">
        <v>118</v>
      </c>
      <c r="W83" s="1" t="str">
        <f>VLOOKUP(Table1[[#This Row],[Material Code]],'Product Master Data'!$A$1:$D$16,4,FALSE)</f>
        <v>Bread Flour</v>
      </c>
      <c r="X83" s="1" t="str">
        <f>VLOOKUP(Table1[[#This Row],[Material Code]],'Product Master Data'!$A$1:$D$15,3,FALSE)</f>
        <v>Local Label</v>
      </c>
      <c r="Y83" s="1">
        <f>DAY(Table1[[#This Row],[Billing date]])</f>
        <v>2</v>
      </c>
      <c r="Z83" s="1" t="str">
        <f>TEXT(Table1[[#This Row],[Billing date]],"mmm")</f>
        <v>Jun</v>
      </c>
      <c r="AA83" s="1">
        <f>YEAR(Table1[[#This Row],[Billing date]])</f>
        <v>2021</v>
      </c>
    </row>
    <row r="84" spans="1:27" s="1" customFormat="1" ht="12.75" x14ac:dyDescent="0.2">
      <c r="A84" s="1" t="s">
        <v>119</v>
      </c>
      <c r="B84" s="1" t="s">
        <v>171</v>
      </c>
      <c r="C84" s="29">
        <v>44349</v>
      </c>
      <c r="D84" s="1" t="s">
        <v>469</v>
      </c>
      <c r="E84" s="1" t="s">
        <v>470</v>
      </c>
      <c r="F84" s="1" t="s">
        <v>471</v>
      </c>
      <c r="G84" s="1" t="s">
        <v>472</v>
      </c>
      <c r="H84" s="1">
        <v>1067454</v>
      </c>
      <c r="I84" s="1" t="s">
        <v>42</v>
      </c>
      <c r="J84" s="1" t="s">
        <v>176</v>
      </c>
      <c r="K84" s="1" t="s">
        <v>177</v>
      </c>
      <c r="L84" s="30">
        <v>150</v>
      </c>
      <c r="M84" s="30">
        <v>7.5</v>
      </c>
      <c r="N84" s="31">
        <v>18400</v>
      </c>
      <c r="O84" s="31">
        <v>10500</v>
      </c>
      <c r="P84" s="31">
        <v>2749500</v>
      </c>
      <c r="Q84" s="31">
        <v>2760000</v>
      </c>
      <c r="R84" s="1" t="s">
        <v>473</v>
      </c>
      <c r="S84" s="1" t="s">
        <v>474</v>
      </c>
      <c r="T84" s="1" t="s">
        <v>475</v>
      </c>
      <c r="U84" s="1" t="s">
        <v>169</v>
      </c>
      <c r="V84" s="1" t="s">
        <v>118</v>
      </c>
      <c r="W84" s="1" t="str">
        <f>VLOOKUP(Table1[[#This Row],[Material Code]],'Product Master Data'!$A$1:$D$16,4,FALSE)</f>
        <v>Beignet Flour</v>
      </c>
      <c r="X84" s="1" t="str">
        <f>VLOOKUP(Table1[[#This Row],[Material Code]],'Product Master Data'!$A$1:$D$15,3,FALSE)</f>
        <v>Local Label</v>
      </c>
      <c r="Y84" s="1">
        <f>DAY(Table1[[#This Row],[Billing date]])</f>
        <v>2</v>
      </c>
      <c r="Z84" s="1" t="str">
        <f>TEXT(Table1[[#This Row],[Billing date]],"mmm")</f>
        <v>Jun</v>
      </c>
      <c r="AA84" s="1">
        <f>YEAR(Table1[[#This Row],[Billing date]])</f>
        <v>2021</v>
      </c>
    </row>
    <row r="85" spans="1:27" s="1" customFormat="1" ht="12.75" x14ac:dyDescent="0.2">
      <c r="A85" s="1" t="s">
        <v>119</v>
      </c>
      <c r="B85" s="1" t="s">
        <v>171</v>
      </c>
      <c r="C85" s="29">
        <v>44349</v>
      </c>
      <c r="D85" s="1" t="s">
        <v>469</v>
      </c>
      <c r="E85" s="1" t="s">
        <v>470</v>
      </c>
      <c r="F85" s="1" t="s">
        <v>471</v>
      </c>
      <c r="G85" s="1" t="s">
        <v>472</v>
      </c>
      <c r="H85" s="1">
        <v>1067454</v>
      </c>
      <c r="I85" s="1" t="s">
        <v>42</v>
      </c>
      <c r="J85" s="1" t="s">
        <v>181</v>
      </c>
      <c r="K85" s="1" t="s">
        <v>182</v>
      </c>
      <c r="L85" s="30">
        <v>200</v>
      </c>
      <c r="M85" s="30">
        <v>5</v>
      </c>
      <c r="N85" s="31">
        <v>9200</v>
      </c>
      <c r="O85" s="31">
        <v>7000</v>
      </c>
      <c r="P85" s="31">
        <v>1833000</v>
      </c>
      <c r="Q85" s="31">
        <v>1840000</v>
      </c>
      <c r="R85" s="1" t="s">
        <v>473</v>
      </c>
      <c r="S85" s="1" t="s">
        <v>474</v>
      </c>
      <c r="T85" s="1" t="s">
        <v>475</v>
      </c>
      <c r="U85" s="1" t="s">
        <v>169</v>
      </c>
      <c r="V85" s="1" t="s">
        <v>118</v>
      </c>
      <c r="W85" s="1" t="str">
        <f>VLOOKUP(Table1[[#This Row],[Material Code]],'Product Master Data'!$A$1:$D$16,4,FALSE)</f>
        <v>Beignet Flour</v>
      </c>
      <c r="X85" s="1" t="str">
        <f>VLOOKUP(Table1[[#This Row],[Material Code]],'Product Master Data'!$A$1:$D$15,3,FALSE)</f>
        <v>Local Label</v>
      </c>
      <c r="Y85" s="1">
        <f>DAY(Table1[[#This Row],[Billing date]])</f>
        <v>2</v>
      </c>
      <c r="Z85" s="1" t="str">
        <f>TEXT(Table1[[#This Row],[Billing date]],"mmm")</f>
        <v>Jun</v>
      </c>
      <c r="AA85" s="1">
        <f>YEAR(Table1[[#This Row],[Billing date]])</f>
        <v>2021</v>
      </c>
    </row>
    <row r="86" spans="1:27" s="1" customFormat="1" ht="12.75" x14ac:dyDescent="0.2">
      <c r="A86" s="1" t="s">
        <v>119</v>
      </c>
      <c r="B86" s="1" t="s">
        <v>171</v>
      </c>
      <c r="C86" s="29">
        <v>44349</v>
      </c>
      <c r="D86" s="1" t="s">
        <v>469</v>
      </c>
      <c r="E86" s="1" t="s">
        <v>470</v>
      </c>
      <c r="F86" s="1" t="s">
        <v>471</v>
      </c>
      <c r="G86" s="1" t="s">
        <v>472</v>
      </c>
      <c r="H86" s="1">
        <v>1067454</v>
      </c>
      <c r="I86" s="1" t="s">
        <v>42</v>
      </c>
      <c r="J86" s="1" t="s">
        <v>125</v>
      </c>
      <c r="K86" s="1" t="s">
        <v>126</v>
      </c>
      <c r="L86" s="30">
        <v>350</v>
      </c>
      <c r="M86" s="30">
        <v>17.5</v>
      </c>
      <c r="N86" s="31">
        <v>19000</v>
      </c>
      <c r="O86" s="31">
        <v>24500</v>
      </c>
      <c r="P86" s="31">
        <v>6625500</v>
      </c>
      <c r="Q86" s="31">
        <v>6650000</v>
      </c>
      <c r="R86" s="1" t="s">
        <v>473</v>
      </c>
      <c r="S86" s="1" t="s">
        <v>474</v>
      </c>
      <c r="T86" s="1" t="s">
        <v>475</v>
      </c>
      <c r="U86" s="1" t="s">
        <v>169</v>
      </c>
      <c r="V86" s="1" t="s">
        <v>118</v>
      </c>
      <c r="W86" s="1" t="str">
        <f>VLOOKUP(Table1[[#This Row],[Material Code]],'Product Master Data'!$A$1:$D$16,4,FALSE)</f>
        <v>Bread Flour</v>
      </c>
      <c r="X86" s="1" t="str">
        <f>VLOOKUP(Table1[[#This Row],[Material Code]],'Product Master Data'!$A$1:$D$15,3,FALSE)</f>
        <v>Local Label</v>
      </c>
      <c r="Y86" s="1">
        <f>DAY(Table1[[#This Row],[Billing date]])</f>
        <v>2</v>
      </c>
      <c r="Z86" s="1" t="str">
        <f>TEXT(Table1[[#This Row],[Billing date]],"mmm")</f>
        <v>Jun</v>
      </c>
      <c r="AA86" s="1">
        <f>YEAR(Table1[[#This Row],[Billing date]])</f>
        <v>2021</v>
      </c>
    </row>
    <row r="87" spans="1:27" s="1" customFormat="1" ht="12.75" x14ac:dyDescent="0.2">
      <c r="A87" s="1" t="s">
        <v>107</v>
      </c>
      <c r="B87" s="1" t="s">
        <v>108</v>
      </c>
      <c r="C87" s="29">
        <v>44349</v>
      </c>
      <c r="D87" s="1" t="s">
        <v>476</v>
      </c>
      <c r="E87" s="1" t="s">
        <v>477</v>
      </c>
      <c r="F87" s="1" t="s">
        <v>478</v>
      </c>
      <c r="G87" s="1" t="s">
        <v>479</v>
      </c>
      <c r="H87" s="1">
        <v>1095733</v>
      </c>
      <c r="I87" s="1" t="s">
        <v>449</v>
      </c>
      <c r="J87" s="1" t="s">
        <v>24</v>
      </c>
      <c r="K87" s="1" t="s">
        <v>113</v>
      </c>
      <c r="L87" s="30">
        <v>400</v>
      </c>
      <c r="M87" s="30">
        <v>16</v>
      </c>
      <c r="N87" s="31">
        <v>2000</v>
      </c>
      <c r="O87" s="31">
        <v>15686</v>
      </c>
      <c r="P87" s="31">
        <v>784314</v>
      </c>
      <c r="Q87" s="31">
        <v>800000</v>
      </c>
      <c r="R87" s="1" t="s">
        <v>480</v>
      </c>
      <c r="S87" s="1" t="s">
        <v>481</v>
      </c>
      <c r="T87" s="1" t="s">
        <v>482</v>
      </c>
      <c r="U87" s="1" t="s">
        <v>483</v>
      </c>
      <c r="V87" s="1" t="s">
        <v>118</v>
      </c>
      <c r="W87" s="1" t="str">
        <f>VLOOKUP(Table1[[#This Row],[Material Code]],'Product Master Data'!$A$1:$D$16,4,FALSE)</f>
        <v>Bread Flour</v>
      </c>
      <c r="X87" s="1" t="str">
        <f>VLOOKUP(Table1[[#This Row],[Material Code]],'Product Master Data'!$A$1:$D$15,3,FALSE)</f>
        <v>Local Label</v>
      </c>
      <c r="Y87" s="1">
        <f>DAY(Table1[[#This Row],[Billing date]])</f>
        <v>2</v>
      </c>
      <c r="Z87" s="1" t="str">
        <f>TEXT(Table1[[#This Row],[Billing date]],"mmm")</f>
        <v>Jun</v>
      </c>
      <c r="AA87" s="1">
        <f>YEAR(Table1[[#This Row],[Billing date]])</f>
        <v>2021</v>
      </c>
    </row>
    <row r="88" spans="1:27" s="1" customFormat="1" ht="12.75" x14ac:dyDescent="0.2">
      <c r="A88" s="1" t="s">
        <v>119</v>
      </c>
      <c r="B88" s="1" t="s">
        <v>120</v>
      </c>
      <c r="C88" s="29">
        <v>44349</v>
      </c>
      <c r="D88" s="1" t="s">
        <v>484</v>
      </c>
      <c r="E88" s="1" t="s">
        <v>485</v>
      </c>
      <c r="F88" s="1" t="s">
        <v>486</v>
      </c>
      <c r="G88" s="1" t="s">
        <v>487</v>
      </c>
      <c r="H88" s="1">
        <v>1056089</v>
      </c>
      <c r="I88" s="1" t="s">
        <v>59</v>
      </c>
      <c r="J88" s="1" t="s">
        <v>164</v>
      </c>
      <c r="K88" s="1" t="s">
        <v>165</v>
      </c>
      <c r="L88" s="30">
        <v>200</v>
      </c>
      <c r="M88" s="30">
        <v>10</v>
      </c>
      <c r="N88" s="31">
        <v>18300</v>
      </c>
      <c r="O88" s="31">
        <v>0</v>
      </c>
      <c r="P88" s="31">
        <v>3660000</v>
      </c>
      <c r="Q88" s="31">
        <v>3660000</v>
      </c>
      <c r="R88" s="1" t="s">
        <v>216</v>
      </c>
      <c r="S88" s="1" t="s">
        <v>488</v>
      </c>
      <c r="T88" s="1" t="s">
        <v>489</v>
      </c>
      <c r="U88" s="1" t="s">
        <v>169</v>
      </c>
      <c r="V88" s="1" t="s">
        <v>118</v>
      </c>
      <c r="W88" s="1" t="str">
        <f>VLOOKUP(Table1[[#This Row],[Material Code]],'Product Master Data'!$A$1:$D$16,4,FALSE)</f>
        <v>Bread Flour</v>
      </c>
      <c r="X88" s="1" t="str">
        <f>VLOOKUP(Table1[[#This Row],[Material Code]],'Product Master Data'!$A$1:$D$15,3,FALSE)</f>
        <v>Local Label</v>
      </c>
      <c r="Y88" s="1">
        <f>DAY(Table1[[#This Row],[Billing date]])</f>
        <v>2</v>
      </c>
      <c r="Z88" s="1" t="str">
        <f>TEXT(Table1[[#This Row],[Billing date]],"mmm")</f>
        <v>Jun</v>
      </c>
      <c r="AA88" s="1">
        <f>YEAR(Table1[[#This Row],[Billing date]])</f>
        <v>2021</v>
      </c>
    </row>
    <row r="89" spans="1:27" s="1" customFormat="1" ht="12.75" x14ac:dyDescent="0.2">
      <c r="A89" s="1" t="s">
        <v>119</v>
      </c>
      <c r="B89" s="1" t="s">
        <v>120</v>
      </c>
      <c r="C89" s="29">
        <v>44349</v>
      </c>
      <c r="D89" s="1" t="s">
        <v>490</v>
      </c>
      <c r="E89" s="1" t="s">
        <v>491</v>
      </c>
      <c r="F89" s="1" t="s">
        <v>492</v>
      </c>
      <c r="G89" s="1" t="s">
        <v>493</v>
      </c>
      <c r="H89" s="1">
        <v>1099132</v>
      </c>
      <c r="I89" s="1" t="s">
        <v>443</v>
      </c>
      <c r="J89" s="1" t="s">
        <v>164</v>
      </c>
      <c r="K89" s="1" t="s">
        <v>165</v>
      </c>
      <c r="L89" s="30">
        <v>118</v>
      </c>
      <c r="M89" s="30">
        <v>5.9</v>
      </c>
      <c r="N89" s="31">
        <v>18300</v>
      </c>
      <c r="O89" s="31">
        <v>8260</v>
      </c>
      <c r="P89" s="31">
        <v>2151140</v>
      </c>
      <c r="Q89" s="31">
        <v>2159400</v>
      </c>
      <c r="R89" s="1" t="s">
        <v>466</v>
      </c>
      <c r="S89" s="1" t="s">
        <v>467</v>
      </c>
      <c r="T89" s="1" t="s">
        <v>468</v>
      </c>
      <c r="U89" s="1" t="s">
        <v>169</v>
      </c>
      <c r="V89" s="1" t="s">
        <v>118</v>
      </c>
      <c r="W89" s="1" t="str">
        <f>VLOOKUP(Table1[[#This Row],[Material Code]],'Product Master Data'!$A$1:$D$16,4,FALSE)</f>
        <v>Bread Flour</v>
      </c>
      <c r="X89" s="1" t="str">
        <f>VLOOKUP(Table1[[#This Row],[Material Code]],'Product Master Data'!$A$1:$D$15,3,FALSE)</f>
        <v>Local Label</v>
      </c>
      <c r="Y89" s="1">
        <f>DAY(Table1[[#This Row],[Billing date]])</f>
        <v>2</v>
      </c>
      <c r="Z89" s="1" t="str">
        <f>TEXT(Table1[[#This Row],[Billing date]],"mmm")</f>
        <v>Jun</v>
      </c>
      <c r="AA89" s="1">
        <f>YEAR(Table1[[#This Row],[Billing date]])</f>
        <v>2021</v>
      </c>
    </row>
    <row r="90" spans="1:27" s="1" customFormat="1" ht="12.75" x14ac:dyDescent="0.2">
      <c r="A90" s="1" t="s">
        <v>119</v>
      </c>
      <c r="B90" s="1" t="s">
        <v>120</v>
      </c>
      <c r="C90" s="29">
        <v>44349</v>
      </c>
      <c r="D90" s="1" t="s">
        <v>490</v>
      </c>
      <c r="E90" s="1" t="s">
        <v>491</v>
      </c>
      <c r="F90" s="1" t="s">
        <v>492</v>
      </c>
      <c r="G90" s="1" t="s">
        <v>493</v>
      </c>
      <c r="H90" s="1">
        <v>1099132</v>
      </c>
      <c r="I90" s="1" t="s">
        <v>443</v>
      </c>
      <c r="J90" s="1" t="s">
        <v>125</v>
      </c>
      <c r="K90" s="1" t="s">
        <v>126</v>
      </c>
      <c r="L90" s="30">
        <v>50</v>
      </c>
      <c r="M90" s="30">
        <v>2.5</v>
      </c>
      <c r="N90" s="31">
        <v>19000</v>
      </c>
      <c r="O90" s="31">
        <v>3500</v>
      </c>
      <c r="P90" s="31">
        <v>946500</v>
      </c>
      <c r="Q90" s="31">
        <v>950000</v>
      </c>
      <c r="R90" s="1" t="s">
        <v>466</v>
      </c>
      <c r="S90" s="1" t="s">
        <v>467</v>
      </c>
      <c r="T90" s="1" t="s">
        <v>468</v>
      </c>
      <c r="U90" s="1" t="s">
        <v>169</v>
      </c>
      <c r="V90" s="1" t="s">
        <v>118</v>
      </c>
      <c r="W90" s="1" t="str">
        <f>VLOOKUP(Table1[[#This Row],[Material Code]],'Product Master Data'!$A$1:$D$16,4,FALSE)</f>
        <v>Bread Flour</v>
      </c>
      <c r="X90" s="1" t="str">
        <f>VLOOKUP(Table1[[#This Row],[Material Code]],'Product Master Data'!$A$1:$D$15,3,FALSE)</f>
        <v>Local Label</v>
      </c>
      <c r="Y90" s="1">
        <f>DAY(Table1[[#This Row],[Billing date]])</f>
        <v>2</v>
      </c>
      <c r="Z90" s="1" t="str">
        <f>TEXT(Table1[[#This Row],[Billing date]],"mmm")</f>
        <v>Jun</v>
      </c>
      <c r="AA90" s="1">
        <f>YEAR(Table1[[#This Row],[Billing date]])</f>
        <v>2021</v>
      </c>
    </row>
    <row r="91" spans="1:27" s="1" customFormat="1" ht="12.75" x14ac:dyDescent="0.2">
      <c r="A91" s="1" t="s">
        <v>170</v>
      </c>
      <c r="B91" s="1" t="s">
        <v>171</v>
      </c>
      <c r="C91" s="29">
        <v>44349</v>
      </c>
      <c r="D91" s="1" t="s">
        <v>494</v>
      </c>
      <c r="E91" s="1" t="s">
        <v>495</v>
      </c>
      <c r="F91" s="1" t="s">
        <v>496</v>
      </c>
      <c r="G91" s="1" t="s">
        <v>497</v>
      </c>
      <c r="H91" s="1">
        <v>1095709</v>
      </c>
      <c r="I91" s="1" t="s">
        <v>498</v>
      </c>
      <c r="J91" s="1" t="s">
        <v>164</v>
      </c>
      <c r="K91" s="1" t="s">
        <v>165</v>
      </c>
      <c r="L91" s="30">
        <v>350</v>
      </c>
      <c r="M91" s="30">
        <v>17.5</v>
      </c>
      <c r="N91" s="31">
        <v>18300</v>
      </c>
      <c r="O91" s="31">
        <v>24500</v>
      </c>
      <c r="P91" s="31">
        <v>6380500</v>
      </c>
      <c r="Q91" s="31">
        <v>6405000</v>
      </c>
      <c r="R91" s="1" t="s">
        <v>499</v>
      </c>
      <c r="S91" s="1" t="s">
        <v>500</v>
      </c>
      <c r="T91" s="1" t="s">
        <v>501</v>
      </c>
      <c r="U91" s="1" t="s">
        <v>502</v>
      </c>
      <c r="V91" s="1" t="s">
        <v>118</v>
      </c>
      <c r="W91" s="1" t="str">
        <f>VLOOKUP(Table1[[#This Row],[Material Code]],'Product Master Data'!$A$1:$D$16,4,FALSE)</f>
        <v>Bread Flour</v>
      </c>
      <c r="X91" s="1" t="str">
        <f>VLOOKUP(Table1[[#This Row],[Material Code]],'Product Master Data'!$A$1:$D$15,3,FALSE)</f>
        <v>Local Label</v>
      </c>
      <c r="Y91" s="1">
        <f>DAY(Table1[[#This Row],[Billing date]])</f>
        <v>2</v>
      </c>
      <c r="Z91" s="1" t="str">
        <f>TEXT(Table1[[#This Row],[Billing date]],"mmm")</f>
        <v>Jun</v>
      </c>
      <c r="AA91" s="1">
        <f>YEAR(Table1[[#This Row],[Billing date]])</f>
        <v>2021</v>
      </c>
    </row>
    <row r="92" spans="1:27" s="1" customFormat="1" ht="12.75" x14ac:dyDescent="0.2">
      <c r="A92" s="1" t="s">
        <v>119</v>
      </c>
      <c r="B92" s="1" t="s">
        <v>120</v>
      </c>
      <c r="C92" s="29">
        <v>44349</v>
      </c>
      <c r="D92" s="1" t="s">
        <v>402</v>
      </c>
      <c r="E92" s="1" t="s">
        <v>503</v>
      </c>
      <c r="F92" s="1" t="s">
        <v>404</v>
      </c>
      <c r="G92" s="1" t="s">
        <v>504</v>
      </c>
      <c r="H92" s="1">
        <v>1047470</v>
      </c>
      <c r="I92" s="1" t="s">
        <v>30</v>
      </c>
      <c r="J92" s="1" t="s">
        <v>24</v>
      </c>
      <c r="K92" s="1" t="s">
        <v>113</v>
      </c>
      <c r="L92" s="30">
        <v>575</v>
      </c>
      <c r="M92" s="30">
        <v>23</v>
      </c>
      <c r="N92" s="31">
        <v>2000</v>
      </c>
      <c r="O92" s="31">
        <v>22549</v>
      </c>
      <c r="P92" s="31">
        <v>1127451</v>
      </c>
      <c r="Q92" s="31">
        <v>1150000</v>
      </c>
      <c r="R92" s="1" t="s">
        <v>505</v>
      </c>
      <c r="S92" s="1" t="s">
        <v>506</v>
      </c>
      <c r="T92" s="1" t="s">
        <v>507</v>
      </c>
      <c r="U92" s="1" t="s">
        <v>409</v>
      </c>
      <c r="V92" s="1" t="s">
        <v>118</v>
      </c>
      <c r="W92" s="1" t="str">
        <f>VLOOKUP(Table1[[#This Row],[Material Code]],'Product Master Data'!$A$1:$D$16,4,FALSE)</f>
        <v>Bread Flour</v>
      </c>
      <c r="X92" s="1" t="str">
        <f>VLOOKUP(Table1[[#This Row],[Material Code]],'Product Master Data'!$A$1:$D$15,3,FALSE)</f>
        <v>Local Label</v>
      </c>
      <c r="Y92" s="1">
        <f>DAY(Table1[[#This Row],[Billing date]])</f>
        <v>2</v>
      </c>
      <c r="Z92" s="1" t="str">
        <f>TEXT(Table1[[#This Row],[Billing date]],"mmm")</f>
        <v>Jun</v>
      </c>
      <c r="AA92" s="1">
        <f>YEAR(Table1[[#This Row],[Billing date]])</f>
        <v>2021</v>
      </c>
    </row>
    <row r="93" spans="1:27" s="1" customFormat="1" ht="12.75" x14ac:dyDescent="0.2">
      <c r="A93" s="1" t="s">
        <v>131</v>
      </c>
      <c r="B93" s="1" t="s">
        <v>132</v>
      </c>
      <c r="C93" s="29">
        <v>44350</v>
      </c>
      <c r="D93" s="1" t="s">
        <v>508</v>
      </c>
      <c r="E93" s="1" t="s">
        <v>509</v>
      </c>
      <c r="F93" s="1" t="s">
        <v>510</v>
      </c>
      <c r="G93" s="1" t="s">
        <v>510</v>
      </c>
      <c r="H93" s="1">
        <v>1067392</v>
      </c>
      <c r="I93" s="1" t="s">
        <v>43</v>
      </c>
      <c r="J93" s="1" t="s">
        <v>176</v>
      </c>
      <c r="K93" s="1" t="s">
        <v>177</v>
      </c>
      <c r="L93" s="30">
        <v>0</v>
      </c>
      <c r="M93" s="30">
        <v>0</v>
      </c>
      <c r="N93" s="31">
        <v>-500</v>
      </c>
      <c r="O93" s="31">
        <v>-44800</v>
      </c>
      <c r="P93" s="31">
        <v>-275200</v>
      </c>
      <c r="Q93" s="31">
        <v>-320000</v>
      </c>
      <c r="R93" s="1" t="s">
        <v>169</v>
      </c>
      <c r="S93" s="1" t="s">
        <v>169</v>
      </c>
      <c r="T93" s="1" t="s">
        <v>169</v>
      </c>
      <c r="U93" s="1" t="s">
        <v>508</v>
      </c>
      <c r="V93" s="1" t="s">
        <v>118</v>
      </c>
      <c r="W93" s="1" t="str">
        <f>VLOOKUP(Table1[[#This Row],[Material Code]],'Product Master Data'!$A$1:$D$16,4,FALSE)</f>
        <v>Beignet Flour</v>
      </c>
      <c r="X93" s="1" t="str">
        <f>VLOOKUP(Table1[[#This Row],[Material Code]],'Product Master Data'!$A$1:$D$15,3,FALSE)</f>
        <v>Local Label</v>
      </c>
      <c r="Y93" s="1">
        <f>DAY(Table1[[#This Row],[Billing date]])</f>
        <v>3</v>
      </c>
      <c r="Z93" s="1" t="str">
        <f>TEXT(Table1[[#This Row],[Billing date]],"mmm")</f>
        <v>Jun</v>
      </c>
      <c r="AA93" s="1">
        <f>YEAR(Table1[[#This Row],[Billing date]])</f>
        <v>2021</v>
      </c>
    </row>
    <row r="94" spans="1:27" s="1" customFormat="1" ht="12.75" x14ac:dyDescent="0.2">
      <c r="A94" s="1" t="s">
        <v>157</v>
      </c>
      <c r="B94" s="1" t="s">
        <v>158</v>
      </c>
      <c r="C94" s="29">
        <v>44350</v>
      </c>
      <c r="D94" s="1" t="s">
        <v>511</v>
      </c>
      <c r="E94" s="1" t="s">
        <v>512</v>
      </c>
      <c r="F94" s="1" t="s">
        <v>513</v>
      </c>
      <c r="G94" s="1" t="s">
        <v>514</v>
      </c>
      <c r="H94" s="1">
        <v>1033708</v>
      </c>
      <c r="I94" s="1" t="s">
        <v>515</v>
      </c>
      <c r="J94" s="1" t="s">
        <v>24</v>
      </c>
      <c r="K94" s="1" t="s">
        <v>113</v>
      </c>
      <c r="L94" s="30">
        <v>300</v>
      </c>
      <c r="M94" s="30">
        <v>12</v>
      </c>
      <c r="N94" s="31">
        <v>2000</v>
      </c>
      <c r="O94" s="31">
        <v>11765</v>
      </c>
      <c r="P94" s="31">
        <v>588235</v>
      </c>
      <c r="Q94" s="31">
        <v>600000</v>
      </c>
      <c r="R94" s="1" t="s">
        <v>516</v>
      </c>
      <c r="S94" s="1" t="s">
        <v>517</v>
      </c>
      <c r="T94" s="1" t="s">
        <v>518</v>
      </c>
      <c r="U94" s="1" t="s">
        <v>519</v>
      </c>
      <c r="V94" s="1" t="s">
        <v>118</v>
      </c>
      <c r="W94" s="1" t="str">
        <f>VLOOKUP(Table1[[#This Row],[Material Code]],'Product Master Data'!$A$1:$D$16,4,FALSE)</f>
        <v>Bread Flour</v>
      </c>
      <c r="X94" s="1" t="str">
        <f>VLOOKUP(Table1[[#This Row],[Material Code]],'Product Master Data'!$A$1:$D$15,3,FALSE)</f>
        <v>Local Label</v>
      </c>
      <c r="Y94" s="1">
        <f>DAY(Table1[[#This Row],[Billing date]])</f>
        <v>3</v>
      </c>
      <c r="Z94" s="1" t="str">
        <f>TEXT(Table1[[#This Row],[Billing date]],"mmm")</f>
        <v>Jun</v>
      </c>
      <c r="AA94" s="1">
        <f>YEAR(Table1[[#This Row],[Billing date]])</f>
        <v>2021</v>
      </c>
    </row>
    <row r="95" spans="1:27" s="1" customFormat="1" ht="12.75" x14ac:dyDescent="0.2">
      <c r="A95" s="1" t="s">
        <v>107</v>
      </c>
      <c r="B95" s="1" t="s">
        <v>108</v>
      </c>
      <c r="C95" s="29">
        <v>44350</v>
      </c>
      <c r="D95" s="1" t="s">
        <v>520</v>
      </c>
      <c r="E95" s="1" t="s">
        <v>521</v>
      </c>
      <c r="F95" s="1" t="s">
        <v>522</v>
      </c>
      <c r="G95" s="1" t="s">
        <v>523</v>
      </c>
      <c r="H95" s="1">
        <v>1029639</v>
      </c>
      <c r="I95" s="1" t="s">
        <v>524</v>
      </c>
      <c r="J95" s="1" t="s">
        <v>24</v>
      </c>
      <c r="K95" s="1" t="s">
        <v>113</v>
      </c>
      <c r="L95" s="30">
        <v>550</v>
      </c>
      <c r="M95" s="30">
        <v>22</v>
      </c>
      <c r="N95" s="31">
        <v>2000</v>
      </c>
      <c r="O95" s="31">
        <v>21569</v>
      </c>
      <c r="P95" s="31">
        <v>1078431</v>
      </c>
      <c r="Q95" s="31">
        <v>1100000</v>
      </c>
      <c r="R95" s="1" t="s">
        <v>525</v>
      </c>
      <c r="S95" s="1" t="s">
        <v>526</v>
      </c>
      <c r="T95" s="1" t="s">
        <v>527</v>
      </c>
      <c r="U95" s="1" t="s">
        <v>528</v>
      </c>
      <c r="V95" s="1" t="s">
        <v>118</v>
      </c>
      <c r="W95" s="1" t="str">
        <f>VLOOKUP(Table1[[#This Row],[Material Code]],'Product Master Data'!$A$1:$D$16,4,FALSE)</f>
        <v>Bread Flour</v>
      </c>
      <c r="X95" s="1" t="str">
        <f>VLOOKUP(Table1[[#This Row],[Material Code]],'Product Master Data'!$A$1:$D$15,3,FALSE)</f>
        <v>Local Label</v>
      </c>
      <c r="Y95" s="1">
        <f>DAY(Table1[[#This Row],[Billing date]])</f>
        <v>3</v>
      </c>
      <c r="Z95" s="1" t="str">
        <f>TEXT(Table1[[#This Row],[Billing date]],"mmm")</f>
        <v>Jun</v>
      </c>
      <c r="AA95" s="1">
        <f>YEAR(Table1[[#This Row],[Billing date]])</f>
        <v>2021</v>
      </c>
    </row>
    <row r="96" spans="1:27" s="1" customFormat="1" ht="12.75" x14ac:dyDescent="0.2">
      <c r="A96" s="1" t="s">
        <v>193</v>
      </c>
      <c r="B96" s="1" t="s">
        <v>158</v>
      </c>
      <c r="C96" s="29">
        <v>44350</v>
      </c>
      <c r="D96" s="1" t="s">
        <v>529</v>
      </c>
      <c r="E96" s="1" t="s">
        <v>530</v>
      </c>
      <c r="F96" s="1" t="s">
        <v>531</v>
      </c>
      <c r="G96" s="1" t="s">
        <v>532</v>
      </c>
      <c r="H96" s="1">
        <v>1062483</v>
      </c>
      <c r="I96" s="1" t="s">
        <v>35</v>
      </c>
      <c r="J96" s="1" t="s">
        <v>164</v>
      </c>
      <c r="K96" s="1" t="s">
        <v>165</v>
      </c>
      <c r="L96" s="30">
        <v>-500</v>
      </c>
      <c r="M96" s="30">
        <v>-25</v>
      </c>
      <c r="N96" s="31">
        <v>-17250</v>
      </c>
      <c r="O96" s="31">
        <v>-35000</v>
      </c>
      <c r="P96" s="31">
        <v>-8590000</v>
      </c>
      <c r="Q96" s="31">
        <v>-8625000</v>
      </c>
      <c r="R96" s="1" t="s">
        <v>533</v>
      </c>
      <c r="S96" s="1" t="s">
        <v>534</v>
      </c>
      <c r="T96" s="1" t="s">
        <v>535</v>
      </c>
      <c r="U96" s="1" t="s">
        <v>536</v>
      </c>
      <c r="V96" s="1" t="s">
        <v>118</v>
      </c>
      <c r="W96" s="1" t="str">
        <f>VLOOKUP(Table1[[#This Row],[Material Code]],'Product Master Data'!$A$1:$D$16,4,FALSE)</f>
        <v>Bread Flour</v>
      </c>
      <c r="X96" s="1" t="str">
        <f>VLOOKUP(Table1[[#This Row],[Material Code]],'Product Master Data'!$A$1:$D$15,3,FALSE)</f>
        <v>Local Label</v>
      </c>
      <c r="Y96" s="1">
        <f>DAY(Table1[[#This Row],[Billing date]])</f>
        <v>3</v>
      </c>
      <c r="Z96" s="1" t="str">
        <f>TEXT(Table1[[#This Row],[Billing date]],"mmm")</f>
        <v>Jun</v>
      </c>
      <c r="AA96" s="1">
        <f>YEAR(Table1[[#This Row],[Billing date]])</f>
        <v>2021</v>
      </c>
    </row>
    <row r="97" spans="1:27" s="1" customFormat="1" ht="12.75" x14ac:dyDescent="0.2">
      <c r="A97" s="1" t="s">
        <v>193</v>
      </c>
      <c r="B97" s="1" t="s">
        <v>158</v>
      </c>
      <c r="C97" s="29">
        <v>44350</v>
      </c>
      <c r="D97" s="1" t="s">
        <v>529</v>
      </c>
      <c r="E97" s="1" t="s">
        <v>537</v>
      </c>
      <c r="F97" s="1" t="s">
        <v>531</v>
      </c>
      <c r="G97" s="1" t="s">
        <v>532</v>
      </c>
      <c r="H97" s="1">
        <v>1062483</v>
      </c>
      <c r="I97" s="1" t="s">
        <v>35</v>
      </c>
      <c r="J97" s="1" t="s">
        <v>164</v>
      </c>
      <c r="K97" s="1" t="s">
        <v>165</v>
      </c>
      <c r="L97" s="30">
        <v>500</v>
      </c>
      <c r="M97" s="30">
        <v>25</v>
      </c>
      <c r="N97" s="31">
        <v>17250</v>
      </c>
      <c r="O97" s="31">
        <v>35000</v>
      </c>
      <c r="P97" s="31">
        <v>8590000</v>
      </c>
      <c r="Q97" s="31">
        <v>8625000</v>
      </c>
      <c r="R97" s="1" t="s">
        <v>533</v>
      </c>
      <c r="S97" s="1" t="s">
        <v>534</v>
      </c>
      <c r="T97" s="1" t="s">
        <v>535</v>
      </c>
      <c r="U97" s="1" t="s">
        <v>536</v>
      </c>
      <c r="V97" s="1" t="s">
        <v>118</v>
      </c>
      <c r="W97" s="1" t="str">
        <f>VLOOKUP(Table1[[#This Row],[Material Code]],'Product Master Data'!$A$1:$D$16,4,FALSE)</f>
        <v>Bread Flour</v>
      </c>
      <c r="X97" s="1" t="str">
        <f>VLOOKUP(Table1[[#This Row],[Material Code]],'Product Master Data'!$A$1:$D$15,3,FALSE)</f>
        <v>Local Label</v>
      </c>
      <c r="Y97" s="1">
        <f>DAY(Table1[[#This Row],[Billing date]])</f>
        <v>3</v>
      </c>
      <c r="Z97" s="1" t="str">
        <f>TEXT(Table1[[#This Row],[Billing date]],"mmm")</f>
        <v>Jun</v>
      </c>
      <c r="AA97" s="1">
        <f>YEAR(Table1[[#This Row],[Billing date]])</f>
        <v>2021</v>
      </c>
    </row>
    <row r="98" spans="1:27" s="1" customFormat="1" ht="12.75" x14ac:dyDescent="0.2">
      <c r="A98" s="1" t="s">
        <v>193</v>
      </c>
      <c r="B98" s="1" t="s">
        <v>158</v>
      </c>
      <c r="C98" s="29">
        <v>44350</v>
      </c>
      <c r="D98" s="1" t="s">
        <v>529</v>
      </c>
      <c r="E98" s="1" t="s">
        <v>538</v>
      </c>
      <c r="F98" s="1" t="s">
        <v>531</v>
      </c>
      <c r="G98" s="1" t="s">
        <v>532</v>
      </c>
      <c r="H98" s="1">
        <v>1062483</v>
      </c>
      <c r="I98" s="1" t="s">
        <v>35</v>
      </c>
      <c r="J98" s="1" t="s">
        <v>164</v>
      </c>
      <c r="K98" s="1" t="s">
        <v>165</v>
      </c>
      <c r="L98" s="30">
        <v>500</v>
      </c>
      <c r="M98" s="30">
        <v>25</v>
      </c>
      <c r="N98" s="31">
        <v>17250</v>
      </c>
      <c r="O98" s="31">
        <v>35000</v>
      </c>
      <c r="P98" s="31">
        <v>8590000</v>
      </c>
      <c r="Q98" s="31">
        <v>8625000</v>
      </c>
      <c r="R98" s="1" t="s">
        <v>533</v>
      </c>
      <c r="S98" s="1" t="s">
        <v>534</v>
      </c>
      <c r="T98" s="1" t="s">
        <v>535</v>
      </c>
      <c r="U98" s="1" t="s">
        <v>536</v>
      </c>
      <c r="V98" s="1" t="s">
        <v>118</v>
      </c>
      <c r="W98" s="1" t="str">
        <f>VLOOKUP(Table1[[#This Row],[Material Code]],'Product Master Data'!$A$1:$D$16,4,FALSE)</f>
        <v>Bread Flour</v>
      </c>
      <c r="X98" s="1" t="str">
        <f>VLOOKUP(Table1[[#This Row],[Material Code]],'Product Master Data'!$A$1:$D$15,3,FALSE)</f>
        <v>Local Label</v>
      </c>
      <c r="Y98" s="1">
        <f>DAY(Table1[[#This Row],[Billing date]])</f>
        <v>3</v>
      </c>
      <c r="Z98" s="1" t="str">
        <f>TEXT(Table1[[#This Row],[Billing date]],"mmm")</f>
        <v>Jun</v>
      </c>
      <c r="AA98" s="1">
        <f>YEAR(Table1[[#This Row],[Billing date]])</f>
        <v>2021</v>
      </c>
    </row>
    <row r="99" spans="1:27" s="1" customFormat="1" ht="12.75" x14ac:dyDescent="0.2">
      <c r="A99" s="1" t="s">
        <v>193</v>
      </c>
      <c r="B99" s="1" t="s">
        <v>158</v>
      </c>
      <c r="C99" s="29">
        <v>44350</v>
      </c>
      <c r="D99" s="1" t="s">
        <v>529</v>
      </c>
      <c r="E99" s="1" t="s">
        <v>539</v>
      </c>
      <c r="F99" s="1" t="s">
        <v>531</v>
      </c>
      <c r="G99" s="1" t="s">
        <v>540</v>
      </c>
      <c r="H99" s="1">
        <v>1062483</v>
      </c>
      <c r="I99" s="1" t="s">
        <v>35</v>
      </c>
      <c r="J99" s="1" t="s">
        <v>164</v>
      </c>
      <c r="K99" s="1" t="s">
        <v>165</v>
      </c>
      <c r="L99" s="30">
        <v>600</v>
      </c>
      <c r="M99" s="30">
        <v>30</v>
      </c>
      <c r="N99" s="31">
        <v>17250</v>
      </c>
      <c r="O99" s="31">
        <v>42000</v>
      </c>
      <c r="P99" s="31">
        <v>10308000</v>
      </c>
      <c r="Q99" s="31">
        <v>10350000</v>
      </c>
      <c r="R99" s="1" t="s">
        <v>541</v>
      </c>
      <c r="S99" s="1" t="s">
        <v>542</v>
      </c>
      <c r="T99" s="1" t="s">
        <v>543</v>
      </c>
      <c r="U99" s="1" t="s">
        <v>536</v>
      </c>
      <c r="V99" s="1" t="s">
        <v>118</v>
      </c>
      <c r="W99" s="1" t="str">
        <f>VLOOKUP(Table1[[#This Row],[Material Code]],'Product Master Data'!$A$1:$D$16,4,FALSE)</f>
        <v>Bread Flour</v>
      </c>
      <c r="X99" s="1" t="str">
        <f>VLOOKUP(Table1[[#This Row],[Material Code]],'Product Master Data'!$A$1:$D$15,3,FALSE)</f>
        <v>Local Label</v>
      </c>
      <c r="Y99" s="1">
        <f>DAY(Table1[[#This Row],[Billing date]])</f>
        <v>3</v>
      </c>
      <c r="Z99" s="1" t="str">
        <f>TEXT(Table1[[#This Row],[Billing date]],"mmm")</f>
        <v>Jun</v>
      </c>
      <c r="AA99" s="1">
        <f>YEAR(Table1[[#This Row],[Billing date]])</f>
        <v>2021</v>
      </c>
    </row>
    <row r="100" spans="1:27" s="1" customFormat="1" ht="12.75" x14ac:dyDescent="0.2">
      <c r="A100" s="1" t="s">
        <v>193</v>
      </c>
      <c r="B100" s="1" t="s">
        <v>158</v>
      </c>
      <c r="C100" s="29">
        <v>44350</v>
      </c>
      <c r="D100" s="1" t="s">
        <v>194</v>
      </c>
      <c r="E100" s="1" t="s">
        <v>544</v>
      </c>
      <c r="F100" s="1" t="s">
        <v>196</v>
      </c>
      <c r="G100" s="1" t="s">
        <v>545</v>
      </c>
      <c r="H100" s="1">
        <v>1062483</v>
      </c>
      <c r="I100" s="1" t="s">
        <v>35</v>
      </c>
      <c r="J100" s="1" t="s">
        <v>164</v>
      </c>
      <c r="K100" s="1" t="s">
        <v>165</v>
      </c>
      <c r="L100" s="30">
        <v>600</v>
      </c>
      <c r="M100" s="30">
        <v>30</v>
      </c>
      <c r="N100" s="31">
        <v>17750</v>
      </c>
      <c r="O100" s="31">
        <v>42000</v>
      </c>
      <c r="P100" s="31">
        <v>10608000</v>
      </c>
      <c r="Q100" s="31">
        <v>10650000</v>
      </c>
      <c r="R100" s="1" t="s">
        <v>546</v>
      </c>
      <c r="S100" s="1" t="s">
        <v>547</v>
      </c>
      <c r="T100" s="1" t="s">
        <v>548</v>
      </c>
      <c r="U100" s="1" t="s">
        <v>201</v>
      </c>
      <c r="V100" s="1" t="s">
        <v>118</v>
      </c>
      <c r="W100" s="1" t="str">
        <f>VLOOKUP(Table1[[#This Row],[Material Code]],'Product Master Data'!$A$1:$D$16,4,FALSE)</f>
        <v>Bread Flour</v>
      </c>
      <c r="X100" s="1" t="str">
        <f>VLOOKUP(Table1[[#This Row],[Material Code]],'Product Master Data'!$A$1:$D$15,3,FALSE)</f>
        <v>Local Label</v>
      </c>
      <c r="Y100" s="1">
        <f>DAY(Table1[[#This Row],[Billing date]])</f>
        <v>3</v>
      </c>
      <c r="Z100" s="1" t="str">
        <f>TEXT(Table1[[#This Row],[Billing date]],"mmm")</f>
        <v>Jun</v>
      </c>
      <c r="AA100" s="1">
        <f>YEAR(Table1[[#This Row],[Billing date]])</f>
        <v>2021</v>
      </c>
    </row>
    <row r="101" spans="1:27" s="1" customFormat="1" ht="12.75" x14ac:dyDescent="0.2">
      <c r="A101" s="1" t="s">
        <v>131</v>
      </c>
      <c r="B101" s="1" t="s">
        <v>132</v>
      </c>
      <c r="C101" s="29">
        <v>44350</v>
      </c>
      <c r="D101" s="1" t="s">
        <v>549</v>
      </c>
      <c r="E101" s="1" t="s">
        <v>550</v>
      </c>
      <c r="F101" s="1" t="s">
        <v>551</v>
      </c>
      <c r="G101" s="1" t="s">
        <v>552</v>
      </c>
      <c r="H101" s="1">
        <v>1062481</v>
      </c>
      <c r="I101" s="1" t="s">
        <v>38</v>
      </c>
      <c r="J101" s="1" t="s">
        <v>24</v>
      </c>
      <c r="K101" s="1" t="s">
        <v>113</v>
      </c>
      <c r="L101" s="30">
        <v>575</v>
      </c>
      <c r="M101" s="30">
        <v>23</v>
      </c>
      <c r="N101" s="31">
        <v>2000</v>
      </c>
      <c r="O101" s="31">
        <v>22549</v>
      </c>
      <c r="P101" s="31">
        <v>1127451</v>
      </c>
      <c r="Q101" s="31">
        <v>1150000</v>
      </c>
      <c r="R101" s="1" t="s">
        <v>553</v>
      </c>
      <c r="S101" s="1" t="s">
        <v>554</v>
      </c>
      <c r="T101" s="1" t="s">
        <v>555</v>
      </c>
      <c r="U101" s="1" t="s">
        <v>556</v>
      </c>
      <c r="V101" s="1" t="s">
        <v>118</v>
      </c>
      <c r="W101" s="1" t="str">
        <f>VLOOKUP(Table1[[#This Row],[Material Code]],'Product Master Data'!$A$1:$D$16,4,FALSE)</f>
        <v>Bread Flour</v>
      </c>
      <c r="X101" s="1" t="str">
        <f>VLOOKUP(Table1[[#This Row],[Material Code]],'Product Master Data'!$A$1:$D$15,3,FALSE)</f>
        <v>Local Label</v>
      </c>
      <c r="Y101" s="1">
        <f>DAY(Table1[[#This Row],[Billing date]])</f>
        <v>3</v>
      </c>
      <c r="Z101" s="1" t="str">
        <f>TEXT(Table1[[#This Row],[Billing date]],"mmm")</f>
        <v>Jun</v>
      </c>
      <c r="AA101" s="1">
        <f>YEAR(Table1[[#This Row],[Billing date]])</f>
        <v>2021</v>
      </c>
    </row>
    <row r="102" spans="1:27" s="1" customFormat="1" ht="12.75" x14ac:dyDescent="0.2">
      <c r="A102" s="1" t="s">
        <v>131</v>
      </c>
      <c r="B102" s="1" t="s">
        <v>132</v>
      </c>
      <c r="C102" s="29">
        <v>44350</v>
      </c>
      <c r="D102" s="1" t="s">
        <v>133</v>
      </c>
      <c r="E102" s="1" t="s">
        <v>557</v>
      </c>
      <c r="F102" s="1" t="s">
        <v>135</v>
      </c>
      <c r="G102" s="1" t="s">
        <v>558</v>
      </c>
      <c r="H102" s="1">
        <v>1067392</v>
      </c>
      <c r="I102" s="1" t="s">
        <v>43</v>
      </c>
      <c r="J102" s="1" t="s">
        <v>24</v>
      </c>
      <c r="K102" s="1" t="s">
        <v>113</v>
      </c>
      <c r="L102" s="30">
        <v>575</v>
      </c>
      <c r="M102" s="30">
        <v>23</v>
      </c>
      <c r="N102" s="31">
        <v>2400</v>
      </c>
      <c r="O102" s="31">
        <v>27059</v>
      </c>
      <c r="P102" s="31">
        <v>1352941</v>
      </c>
      <c r="Q102" s="31">
        <v>1380000</v>
      </c>
      <c r="R102" s="1" t="s">
        <v>559</v>
      </c>
      <c r="S102" s="1" t="s">
        <v>560</v>
      </c>
      <c r="T102" s="1" t="s">
        <v>561</v>
      </c>
      <c r="U102" s="1" t="s">
        <v>140</v>
      </c>
      <c r="V102" s="1" t="s">
        <v>118</v>
      </c>
      <c r="W102" s="1" t="str">
        <f>VLOOKUP(Table1[[#This Row],[Material Code]],'Product Master Data'!$A$1:$D$16,4,FALSE)</f>
        <v>Bread Flour</v>
      </c>
      <c r="X102" s="1" t="str">
        <f>VLOOKUP(Table1[[#This Row],[Material Code]],'Product Master Data'!$A$1:$D$15,3,FALSE)</f>
        <v>Local Label</v>
      </c>
      <c r="Y102" s="1">
        <f>DAY(Table1[[#This Row],[Billing date]])</f>
        <v>3</v>
      </c>
      <c r="Z102" s="1" t="str">
        <f>TEXT(Table1[[#This Row],[Billing date]],"mmm")</f>
        <v>Jun</v>
      </c>
      <c r="AA102" s="1">
        <f>YEAR(Table1[[#This Row],[Billing date]])</f>
        <v>2021</v>
      </c>
    </row>
    <row r="103" spans="1:27" s="1" customFormat="1" ht="12.75" x14ac:dyDescent="0.2">
      <c r="A103" s="1" t="s">
        <v>119</v>
      </c>
      <c r="B103" s="1" t="s">
        <v>120</v>
      </c>
      <c r="C103" s="29">
        <v>44350</v>
      </c>
      <c r="D103" s="1" t="s">
        <v>226</v>
      </c>
      <c r="E103" s="1" t="s">
        <v>562</v>
      </c>
      <c r="F103" s="1" t="s">
        <v>228</v>
      </c>
      <c r="G103" s="1" t="s">
        <v>563</v>
      </c>
      <c r="H103" s="1">
        <v>1037193</v>
      </c>
      <c r="I103" s="1" t="s">
        <v>152</v>
      </c>
      <c r="J103" s="1" t="s">
        <v>24</v>
      </c>
      <c r="K103" s="1" t="s">
        <v>113</v>
      </c>
      <c r="L103" s="30">
        <v>575</v>
      </c>
      <c r="M103" s="30">
        <v>23</v>
      </c>
      <c r="N103" s="31">
        <v>2000</v>
      </c>
      <c r="O103" s="31">
        <v>22549</v>
      </c>
      <c r="P103" s="31">
        <v>1127451</v>
      </c>
      <c r="Q103" s="31">
        <v>1150000</v>
      </c>
      <c r="R103" s="1" t="s">
        <v>564</v>
      </c>
      <c r="S103" s="1" t="s">
        <v>565</v>
      </c>
      <c r="T103" s="1" t="s">
        <v>566</v>
      </c>
      <c r="U103" s="1" t="s">
        <v>233</v>
      </c>
      <c r="V103" s="1" t="s">
        <v>118</v>
      </c>
      <c r="W103" s="1" t="str">
        <f>VLOOKUP(Table1[[#This Row],[Material Code]],'Product Master Data'!$A$1:$D$16,4,FALSE)</f>
        <v>Bread Flour</v>
      </c>
      <c r="X103" s="1" t="str">
        <f>VLOOKUP(Table1[[#This Row],[Material Code]],'Product Master Data'!$A$1:$D$15,3,FALSE)</f>
        <v>Local Label</v>
      </c>
      <c r="Y103" s="1">
        <f>DAY(Table1[[#This Row],[Billing date]])</f>
        <v>3</v>
      </c>
      <c r="Z103" s="1" t="str">
        <f>TEXT(Table1[[#This Row],[Billing date]],"mmm")</f>
        <v>Jun</v>
      </c>
      <c r="AA103" s="1">
        <f>YEAR(Table1[[#This Row],[Billing date]])</f>
        <v>2021</v>
      </c>
    </row>
    <row r="104" spans="1:27" s="1" customFormat="1" ht="12.75" x14ac:dyDescent="0.2">
      <c r="A104" s="1" t="s">
        <v>131</v>
      </c>
      <c r="B104" s="1" t="s">
        <v>132</v>
      </c>
      <c r="C104" s="29">
        <v>44350</v>
      </c>
      <c r="D104" s="1" t="s">
        <v>381</v>
      </c>
      <c r="E104" s="1" t="s">
        <v>567</v>
      </c>
      <c r="F104" s="1" t="s">
        <v>383</v>
      </c>
      <c r="G104" s="1" t="s">
        <v>568</v>
      </c>
      <c r="H104" s="1">
        <v>1067392</v>
      </c>
      <c r="I104" s="1" t="s">
        <v>43</v>
      </c>
      <c r="J104" s="1" t="s">
        <v>24</v>
      </c>
      <c r="K104" s="1" t="s">
        <v>113</v>
      </c>
      <c r="L104" s="30">
        <v>575</v>
      </c>
      <c r="M104" s="30">
        <v>23</v>
      </c>
      <c r="N104" s="31">
        <v>2400</v>
      </c>
      <c r="O104" s="31">
        <v>27059</v>
      </c>
      <c r="P104" s="31">
        <v>1352941</v>
      </c>
      <c r="Q104" s="31">
        <v>1380000</v>
      </c>
      <c r="R104" s="1" t="s">
        <v>569</v>
      </c>
      <c r="S104" s="1" t="s">
        <v>570</v>
      </c>
      <c r="T104" s="1" t="s">
        <v>571</v>
      </c>
      <c r="U104" s="1" t="s">
        <v>388</v>
      </c>
      <c r="V104" s="1" t="s">
        <v>118</v>
      </c>
      <c r="W104" s="1" t="str">
        <f>VLOOKUP(Table1[[#This Row],[Material Code]],'Product Master Data'!$A$1:$D$16,4,FALSE)</f>
        <v>Bread Flour</v>
      </c>
      <c r="X104" s="1" t="str">
        <f>VLOOKUP(Table1[[#This Row],[Material Code]],'Product Master Data'!$A$1:$D$15,3,FALSE)</f>
        <v>Local Label</v>
      </c>
      <c r="Y104" s="1">
        <f>DAY(Table1[[#This Row],[Billing date]])</f>
        <v>3</v>
      </c>
      <c r="Z104" s="1" t="str">
        <f>TEXT(Table1[[#This Row],[Billing date]],"mmm")</f>
        <v>Jun</v>
      </c>
      <c r="AA104" s="1">
        <f>YEAR(Table1[[#This Row],[Billing date]])</f>
        <v>2021</v>
      </c>
    </row>
    <row r="105" spans="1:27" s="1" customFormat="1" ht="12.75" x14ac:dyDescent="0.2">
      <c r="A105" s="1" t="s">
        <v>193</v>
      </c>
      <c r="B105" s="1" t="s">
        <v>158</v>
      </c>
      <c r="C105" s="29">
        <v>44350</v>
      </c>
      <c r="D105" s="1" t="s">
        <v>529</v>
      </c>
      <c r="E105" s="1" t="s">
        <v>572</v>
      </c>
      <c r="F105" s="1" t="s">
        <v>531</v>
      </c>
      <c r="G105" s="1" t="s">
        <v>573</v>
      </c>
      <c r="H105" s="1">
        <v>1062483</v>
      </c>
      <c r="I105" s="1" t="s">
        <v>35</v>
      </c>
      <c r="J105" s="1" t="s">
        <v>164</v>
      </c>
      <c r="K105" s="1" t="s">
        <v>165</v>
      </c>
      <c r="L105" s="30">
        <v>100</v>
      </c>
      <c r="M105" s="30">
        <v>5</v>
      </c>
      <c r="N105" s="31">
        <v>17250</v>
      </c>
      <c r="O105" s="31">
        <v>7000</v>
      </c>
      <c r="P105" s="31">
        <v>1718000</v>
      </c>
      <c r="Q105" s="31">
        <v>1725000</v>
      </c>
      <c r="R105" s="1" t="s">
        <v>127</v>
      </c>
      <c r="S105" s="1" t="s">
        <v>574</v>
      </c>
      <c r="T105" s="1" t="s">
        <v>129</v>
      </c>
      <c r="U105" s="1" t="s">
        <v>536</v>
      </c>
      <c r="V105" s="1" t="s">
        <v>118</v>
      </c>
      <c r="W105" s="1" t="str">
        <f>VLOOKUP(Table1[[#This Row],[Material Code]],'Product Master Data'!$A$1:$D$16,4,FALSE)</f>
        <v>Bread Flour</v>
      </c>
      <c r="X105" s="1" t="str">
        <f>VLOOKUP(Table1[[#This Row],[Material Code]],'Product Master Data'!$A$1:$D$15,3,FALSE)</f>
        <v>Local Label</v>
      </c>
      <c r="Y105" s="1">
        <f>DAY(Table1[[#This Row],[Billing date]])</f>
        <v>3</v>
      </c>
      <c r="Z105" s="1" t="str">
        <f>TEXT(Table1[[#This Row],[Billing date]],"mmm")</f>
        <v>Jun</v>
      </c>
      <c r="AA105" s="1">
        <f>YEAR(Table1[[#This Row],[Billing date]])</f>
        <v>2021</v>
      </c>
    </row>
    <row r="106" spans="1:27" s="1" customFormat="1" ht="12.75" x14ac:dyDescent="0.2">
      <c r="A106" s="1" t="s">
        <v>170</v>
      </c>
      <c r="B106" s="1" t="s">
        <v>171</v>
      </c>
      <c r="C106" s="29">
        <v>44350</v>
      </c>
      <c r="D106" s="1" t="s">
        <v>575</v>
      </c>
      <c r="E106" s="1" t="s">
        <v>576</v>
      </c>
      <c r="F106" s="1" t="s">
        <v>577</v>
      </c>
      <c r="G106" s="1" t="s">
        <v>578</v>
      </c>
      <c r="H106" s="1">
        <v>1050151</v>
      </c>
      <c r="I106" s="1" t="s">
        <v>37</v>
      </c>
      <c r="J106" s="1" t="s">
        <v>164</v>
      </c>
      <c r="K106" s="1" t="s">
        <v>165</v>
      </c>
      <c r="L106" s="30">
        <v>300</v>
      </c>
      <c r="M106" s="30">
        <v>15</v>
      </c>
      <c r="N106" s="31">
        <v>18300</v>
      </c>
      <c r="O106" s="31">
        <v>0</v>
      </c>
      <c r="P106" s="31">
        <v>5490000</v>
      </c>
      <c r="Q106" s="31">
        <v>5490000</v>
      </c>
      <c r="R106" s="1" t="s">
        <v>579</v>
      </c>
      <c r="S106" s="1" t="s">
        <v>580</v>
      </c>
      <c r="T106" s="1" t="s">
        <v>369</v>
      </c>
      <c r="U106" s="1" t="s">
        <v>370</v>
      </c>
      <c r="V106" s="1" t="s">
        <v>118</v>
      </c>
      <c r="W106" s="1" t="str">
        <f>VLOOKUP(Table1[[#This Row],[Material Code]],'Product Master Data'!$A$1:$D$16,4,FALSE)</f>
        <v>Bread Flour</v>
      </c>
      <c r="X106" s="1" t="str">
        <f>VLOOKUP(Table1[[#This Row],[Material Code]],'Product Master Data'!$A$1:$D$15,3,FALSE)</f>
        <v>Local Label</v>
      </c>
      <c r="Y106" s="1">
        <f>DAY(Table1[[#This Row],[Billing date]])</f>
        <v>3</v>
      </c>
      <c r="Z106" s="1" t="str">
        <f>TEXT(Table1[[#This Row],[Billing date]],"mmm")</f>
        <v>Jun</v>
      </c>
      <c r="AA106" s="1">
        <f>YEAR(Table1[[#This Row],[Billing date]])</f>
        <v>2021</v>
      </c>
    </row>
    <row r="107" spans="1:27" s="1" customFormat="1" ht="12.75" x14ac:dyDescent="0.2">
      <c r="A107" s="1" t="s">
        <v>131</v>
      </c>
      <c r="B107" s="1" t="s">
        <v>132</v>
      </c>
      <c r="C107" s="29">
        <v>44350</v>
      </c>
      <c r="D107" s="1" t="s">
        <v>581</v>
      </c>
      <c r="E107" s="1" t="s">
        <v>582</v>
      </c>
      <c r="F107" s="1" t="s">
        <v>583</v>
      </c>
      <c r="G107" s="1" t="s">
        <v>584</v>
      </c>
      <c r="H107" s="1">
        <v>1062481</v>
      </c>
      <c r="I107" s="1" t="s">
        <v>38</v>
      </c>
      <c r="J107" s="1" t="s">
        <v>164</v>
      </c>
      <c r="K107" s="1" t="s">
        <v>165</v>
      </c>
      <c r="L107" s="30">
        <v>620</v>
      </c>
      <c r="M107" s="30">
        <v>31</v>
      </c>
      <c r="N107" s="31">
        <v>16750</v>
      </c>
      <c r="O107" s="31">
        <v>43400</v>
      </c>
      <c r="P107" s="31">
        <v>10341600</v>
      </c>
      <c r="Q107" s="31">
        <v>10385000</v>
      </c>
      <c r="R107" s="1" t="s">
        <v>585</v>
      </c>
      <c r="S107" s="1" t="s">
        <v>586</v>
      </c>
      <c r="T107" s="1" t="s">
        <v>169</v>
      </c>
      <c r="U107" s="1" t="s">
        <v>192</v>
      </c>
      <c r="V107" s="1" t="s">
        <v>118</v>
      </c>
      <c r="W107" s="1" t="str">
        <f>VLOOKUP(Table1[[#This Row],[Material Code]],'Product Master Data'!$A$1:$D$16,4,FALSE)</f>
        <v>Bread Flour</v>
      </c>
      <c r="X107" s="1" t="str">
        <f>VLOOKUP(Table1[[#This Row],[Material Code]],'Product Master Data'!$A$1:$D$15,3,FALSE)</f>
        <v>Local Label</v>
      </c>
      <c r="Y107" s="1">
        <f>DAY(Table1[[#This Row],[Billing date]])</f>
        <v>3</v>
      </c>
      <c r="Z107" s="1" t="str">
        <f>TEXT(Table1[[#This Row],[Billing date]],"mmm")</f>
        <v>Jun</v>
      </c>
      <c r="AA107" s="1">
        <f>YEAR(Table1[[#This Row],[Billing date]])</f>
        <v>2021</v>
      </c>
    </row>
    <row r="108" spans="1:27" s="1" customFormat="1" ht="12.75" x14ac:dyDescent="0.2">
      <c r="A108" s="1" t="s">
        <v>157</v>
      </c>
      <c r="B108" s="1" t="s">
        <v>158</v>
      </c>
      <c r="C108" s="29">
        <v>44350</v>
      </c>
      <c r="D108" s="1" t="s">
        <v>587</v>
      </c>
      <c r="E108" s="1" t="s">
        <v>588</v>
      </c>
      <c r="F108" s="1" t="s">
        <v>589</v>
      </c>
      <c r="G108" s="1" t="s">
        <v>590</v>
      </c>
      <c r="H108" s="1">
        <v>1033809</v>
      </c>
      <c r="I108" s="1" t="s">
        <v>60</v>
      </c>
      <c r="J108" s="1" t="s">
        <v>164</v>
      </c>
      <c r="K108" s="1" t="s">
        <v>165</v>
      </c>
      <c r="L108" s="30">
        <v>600</v>
      </c>
      <c r="M108" s="30">
        <v>30</v>
      </c>
      <c r="N108" s="31">
        <v>18700</v>
      </c>
      <c r="O108" s="31">
        <v>0</v>
      </c>
      <c r="P108" s="31">
        <v>11220000</v>
      </c>
      <c r="Q108" s="31">
        <v>11220000</v>
      </c>
      <c r="R108" s="1" t="s">
        <v>591</v>
      </c>
      <c r="S108" s="1" t="s">
        <v>592</v>
      </c>
      <c r="T108" s="1" t="s">
        <v>593</v>
      </c>
      <c r="U108" s="1" t="s">
        <v>169</v>
      </c>
      <c r="V108" s="1" t="s">
        <v>118</v>
      </c>
      <c r="W108" s="1" t="str">
        <f>VLOOKUP(Table1[[#This Row],[Material Code]],'Product Master Data'!$A$1:$D$16,4,FALSE)</f>
        <v>Bread Flour</v>
      </c>
      <c r="X108" s="1" t="str">
        <f>VLOOKUP(Table1[[#This Row],[Material Code]],'Product Master Data'!$A$1:$D$15,3,FALSE)</f>
        <v>Local Label</v>
      </c>
      <c r="Y108" s="1">
        <f>DAY(Table1[[#This Row],[Billing date]])</f>
        <v>3</v>
      </c>
      <c r="Z108" s="1" t="str">
        <f>TEXT(Table1[[#This Row],[Billing date]],"mmm")</f>
        <v>Jun</v>
      </c>
      <c r="AA108" s="1">
        <f>YEAR(Table1[[#This Row],[Billing date]])</f>
        <v>2021</v>
      </c>
    </row>
    <row r="109" spans="1:27" s="1" customFormat="1" ht="12.75" x14ac:dyDescent="0.2">
      <c r="A109" s="1" t="s">
        <v>131</v>
      </c>
      <c r="B109" s="1" t="s">
        <v>132</v>
      </c>
      <c r="C109" s="29">
        <v>44350</v>
      </c>
      <c r="D109" s="1" t="s">
        <v>549</v>
      </c>
      <c r="E109" s="1" t="s">
        <v>594</v>
      </c>
      <c r="F109" s="1" t="s">
        <v>551</v>
      </c>
      <c r="G109" s="1" t="s">
        <v>595</v>
      </c>
      <c r="H109" s="1">
        <v>1062481</v>
      </c>
      <c r="I109" s="1" t="s">
        <v>38</v>
      </c>
      <c r="J109" s="1" t="s">
        <v>24</v>
      </c>
      <c r="K109" s="1" t="s">
        <v>113</v>
      </c>
      <c r="L109" s="30">
        <v>575</v>
      </c>
      <c r="M109" s="30">
        <v>23</v>
      </c>
      <c r="N109" s="31">
        <v>2000</v>
      </c>
      <c r="O109" s="31">
        <v>22549</v>
      </c>
      <c r="P109" s="31">
        <v>1127451</v>
      </c>
      <c r="Q109" s="31">
        <v>1150000</v>
      </c>
      <c r="R109" s="1" t="s">
        <v>596</v>
      </c>
      <c r="S109" s="1" t="s">
        <v>597</v>
      </c>
      <c r="T109" s="1" t="s">
        <v>598</v>
      </c>
      <c r="U109" s="1" t="s">
        <v>556</v>
      </c>
      <c r="V109" s="1" t="s">
        <v>118</v>
      </c>
      <c r="W109" s="1" t="str">
        <f>VLOOKUP(Table1[[#This Row],[Material Code]],'Product Master Data'!$A$1:$D$16,4,FALSE)</f>
        <v>Bread Flour</v>
      </c>
      <c r="X109" s="1" t="str">
        <f>VLOOKUP(Table1[[#This Row],[Material Code]],'Product Master Data'!$A$1:$D$15,3,FALSE)</f>
        <v>Local Label</v>
      </c>
      <c r="Y109" s="1">
        <f>DAY(Table1[[#This Row],[Billing date]])</f>
        <v>3</v>
      </c>
      <c r="Z109" s="1" t="str">
        <f>TEXT(Table1[[#This Row],[Billing date]],"mmm")</f>
        <v>Jun</v>
      </c>
      <c r="AA109" s="1">
        <f>YEAR(Table1[[#This Row],[Billing date]])</f>
        <v>2021</v>
      </c>
    </row>
    <row r="110" spans="1:27" s="1" customFormat="1" ht="12.75" x14ac:dyDescent="0.2">
      <c r="A110" s="1" t="s">
        <v>193</v>
      </c>
      <c r="B110" s="1" t="s">
        <v>158</v>
      </c>
      <c r="C110" s="29">
        <v>44350</v>
      </c>
      <c r="D110" s="1" t="s">
        <v>194</v>
      </c>
      <c r="E110" s="1" t="s">
        <v>599</v>
      </c>
      <c r="F110" s="1" t="s">
        <v>196</v>
      </c>
      <c r="G110" s="1" t="s">
        <v>600</v>
      </c>
      <c r="H110" s="1">
        <v>1062483</v>
      </c>
      <c r="I110" s="1" t="s">
        <v>35</v>
      </c>
      <c r="J110" s="1" t="s">
        <v>164</v>
      </c>
      <c r="K110" s="1" t="s">
        <v>165</v>
      </c>
      <c r="L110" s="30">
        <v>600</v>
      </c>
      <c r="M110" s="30">
        <v>30</v>
      </c>
      <c r="N110" s="31">
        <v>17750</v>
      </c>
      <c r="O110" s="31">
        <v>42000</v>
      </c>
      <c r="P110" s="31">
        <v>10608000</v>
      </c>
      <c r="Q110" s="31">
        <v>10650000</v>
      </c>
      <c r="R110" s="1" t="s">
        <v>601</v>
      </c>
      <c r="S110" s="1" t="s">
        <v>169</v>
      </c>
      <c r="T110" s="1" t="s">
        <v>602</v>
      </c>
      <c r="U110" s="1" t="s">
        <v>201</v>
      </c>
      <c r="V110" s="1" t="s">
        <v>118</v>
      </c>
      <c r="W110" s="1" t="str">
        <f>VLOOKUP(Table1[[#This Row],[Material Code]],'Product Master Data'!$A$1:$D$16,4,FALSE)</f>
        <v>Bread Flour</v>
      </c>
      <c r="X110" s="1" t="str">
        <f>VLOOKUP(Table1[[#This Row],[Material Code]],'Product Master Data'!$A$1:$D$15,3,FALSE)</f>
        <v>Local Label</v>
      </c>
      <c r="Y110" s="1">
        <f>DAY(Table1[[#This Row],[Billing date]])</f>
        <v>3</v>
      </c>
      <c r="Z110" s="1" t="str">
        <f>TEXT(Table1[[#This Row],[Billing date]],"mmm")</f>
        <v>Jun</v>
      </c>
      <c r="AA110" s="1">
        <f>YEAR(Table1[[#This Row],[Billing date]])</f>
        <v>2021</v>
      </c>
    </row>
    <row r="111" spans="1:27" s="1" customFormat="1" ht="12.75" x14ac:dyDescent="0.2">
      <c r="A111" s="1" t="s">
        <v>119</v>
      </c>
      <c r="B111" s="1" t="s">
        <v>120</v>
      </c>
      <c r="C111" s="29">
        <v>44350</v>
      </c>
      <c r="D111" s="1" t="s">
        <v>603</v>
      </c>
      <c r="E111" s="1" t="s">
        <v>604</v>
      </c>
      <c r="F111" s="1" t="s">
        <v>605</v>
      </c>
      <c r="G111" s="1" t="s">
        <v>606</v>
      </c>
      <c r="H111" s="1">
        <v>1064509</v>
      </c>
      <c r="I111" s="1" t="s">
        <v>52</v>
      </c>
      <c r="J111" s="1" t="s">
        <v>183</v>
      </c>
      <c r="K111" s="1" t="s">
        <v>184</v>
      </c>
      <c r="L111" s="30">
        <v>1000</v>
      </c>
      <c r="M111" s="30">
        <v>5</v>
      </c>
      <c r="N111" s="31">
        <v>1900</v>
      </c>
      <c r="O111" s="31">
        <v>7000</v>
      </c>
      <c r="P111" s="31">
        <v>1893000</v>
      </c>
      <c r="Q111" s="31">
        <v>1900000</v>
      </c>
      <c r="R111" s="1" t="s">
        <v>216</v>
      </c>
      <c r="S111" s="1" t="s">
        <v>607</v>
      </c>
      <c r="T111" s="1" t="s">
        <v>608</v>
      </c>
      <c r="U111" s="1" t="s">
        <v>169</v>
      </c>
      <c r="V111" s="1" t="s">
        <v>118</v>
      </c>
      <c r="W111" s="1" t="str">
        <f>VLOOKUP(Table1[[#This Row],[Material Code]],'Product Master Data'!$A$1:$D$16,4,FALSE)</f>
        <v>Beignet Flour</v>
      </c>
      <c r="X111" s="1" t="str">
        <f>VLOOKUP(Table1[[#This Row],[Material Code]],'Product Master Data'!$A$1:$D$15,3,FALSE)</f>
        <v>Local Label</v>
      </c>
      <c r="Y111" s="1">
        <f>DAY(Table1[[#This Row],[Billing date]])</f>
        <v>3</v>
      </c>
      <c r="Z111" s="1" t="str">
        <f>TEXT(Table1[[#This Row],[Billing date]],"mmm")</f>
        <v>Jun</v>
      </c>
      <c r="AA111" s="1">
        <f>YEAR(Table1[[#This Row],[Billing date]])</f>
        <v>2021</v>
      </c>
    </row>
    <row r="112" spans="1:27" s="1" customFormat="1" ht="12.75" x14ac:dyDescent="0.2">
      <c r="A112" s="1" t="s">
        <v>119</v>
      </c>
      <c r="B112" s="1" t="s">
        <v>120</v>
      </c>
      <c r="C112" s="29">
        <v>44350</v>
      </c>
      <c r="D112" s="1" t="s">
        <v>603</v>
      </c>
      <c r="E112" s="1" t="s">
        <v>604</v>
      </c>
      <c r="F112" s="1" t="s">
        <v>605</v>
      </c>
      <c r="G112" s="1" t="s">
        <v>606</v>
      </c>
      <c r="H112" s="1">
        <v>1064509</v>
      </c>
      <c r="I112" s="1" t="s">
        <v>52</v>
      </c>
      <c r="J112" s="1" t="s">
        <v>181</v>
      </c>
      <c r="K112" s="1" t="s">
        <v>182</v>
      </c>
      <c r="L112" s="30">
        <v>100</v>
      </c>
      <c r="M112" s="30">
        <v>2.5</v>
      </c>
      <c r="N112" s="31">
        <v>9250</v>
      </c>
      <c r="O112" s="31">
        <v>3500</v>
      </c>
      <c r="P112" s="31">
        <v>921500</v>
      </c>
      <c r="Q112" s="31">
        <v>925000</v>
      </c>
      <c r="R112" s="1" t="s">
        <v>216</v>
      </c>
      <c r="S112" s="1" t="s">
        <v>607</v>
      </c>
      <c r="T112" s="1" t="s">
        <v>608</v>
      </c>
      <c r="U112" s="1" t="s">
        <v>169</v>
      </c>
      <c r="V112" s="1" t="s">
        <v>118</v>
      </c>
      <c r="W112" s="1" t="str">
        <f>VLOOKUP(Table1[[#This Row],[Material Code]],'Product Master Data'!$A$1:$D$16,4,FALSE)</f>
        <v>Beignet Flour</v>
      </c>
      <c r="X112" s="1" t="str">
        <f>VLOOKUP(Table1[[#This Row],[Material Code]],'Product Master Data'!$A$1:$D$15,3,FALSE)</f>
        <v>Local Label</v>
      </c>
      <c r="Y112" s="1">
        <f>DAY(Table1[[#This Row],[Billing date]])</f>
        <v>3</v>
      </c>
      <c r="Z112" s="1" t="str">
        <f>TEXT(Table1[[#This Row],[Billing date]],"mmm")</f>
        <v>Jun</v>
      </c>
      <c r="AA112" s="1">
        <f>YEAR(Table1[[#This Row],[Billing date]])</f>
        <v>2021</v>
      </c>
    </row>
    <row r="113" spans="1:27" s="1" customFormat="1" ht="12.75" x14ac:dyDescent="0.2">
      <c r="A113" s="1" t="s">
        <v>119</v>
      </c>
      <c r="B113" s="1" t="s">
        <v>120</v>
      </c>
      <c r="C113" s="29">
        <v>44350</v>
      </c>
      <c r="D113" s="1" t="s">
        <v>603</v>
      </c>
      <c r="E113" s="1" t="s">
        <v>604</v>
      </c>
      <c r="F113" s="1" t="s">
        <v>605</v>
      </c>
      <c r="G113" s="1" t="s">
        <v>606</v>
      </c>
      <c r="H113" s="1">
        <v>1064509</v>
      </c>
      <c r="I113" s="1" t="s">
        <v>52</v>
      </c>
      <c r="J113" s="1" t="s">
        <v>176</v>
      </c>
      <c r="K113" s="1" t="s">
        <v>177</v>
      </c>
      <c r="L113" s="30">
        <v>100</v>
      </c>
      <c r="M113" s="30">
        <v>5</v>
      </c>
      <c r="N113" s="31">
        <v>18500</v>
      </c>
      <c r="O113" s="31">
        <v>7000</v>
      </c>
      <c r="P113" s="31">
        <v>1843000</v>
      </c>
      <c r="Q113" s="31">
        <v>1850000</v>
      </c>
      <c r="R113" s="1" t="s">
        <v>216</v>
      </c>
      <c r="S113" s="1" t="s">
        <v>607</v>
      </c>
      <c r="T113" s="1" t="s">
        <v>608</v>
      </c>
      <c r="U113" s="1" t="s">
        <v>169</v>
      </c>
      <c r="V113" s="1" t="s">
        <v>118</v>
      </c>
      <c r="W113" s="1" t="str">
        <f>VLOOKUP(Table1[[#This Row],[Material Code]],'Product Master Data'!$A$1:$D$16,4,FALSE)</f>
        <v>Beignet Flour</v>
      </c>
      <c r="X113" s="1" t="str">
        <f>VLOOKUP(Table1[[#This Row],[Material Code]],'Product Master Data'!$A$1:$D$15,3,FALSE)</f>
        <v>Local Label</v>
      </c>
      <c r="Y113" s="1">
        <f>DAY(Table1[[#This Row],[Billing date]])</f>
        <v>3</v>
      </c>
      <c r="Z113" s="1" t="str">
        <f>TEXT(Table1[[#This Row],[Billing date]],"mmm")</f>
        <v>Jun</v>
      </c>
      <c r="AA113" s="1">
        <f>YEAR(Table1[[#This Row],[Billing date]])</f>
        <v>2021</v>
      </c>
    </row>
    <row r="114" spans="1:27" s="1" customFormat="1" ht="12.75" x14ac:dyDescent="0.2">
      <c r="A114" s="1" t="s">
        <v>157</v>
      </c>
      <c r="B114" s="1" t="s">
        <v>158</v>
      </c>
      <c r="C114" s="29">
        <v>44350</v>
      </c>
      <c r="D114" s="1" t="s">
        <v>609</v>
      </c>
      <c r="E114" s="1" t="s">
        <v>610</v>
      </c>
      <c r="F114" s="1" t="s">
        <v>611</v>
      </c>
      <c r="G114" s="1" t="s">
        <v>612</v>
      </c>
      <c r="H114" s="1">
        <v>1048039</v>
      </c>
      <c r="I114" s="1" t="s">
        <v>613</v>
      </c>
      <c r="J114" s="1" t="s">
        <v>164</v>
      </c>
      <c r="K114" s="1" t="s">
        <v>165</v>
      </c>
      <c r="L114" s="30">
        <v>600</v>
      </c>
      <c r="M114" s="30">
        <v>30</v>
      </c>
      <c r="N114" s="31">
        <v>18700</v>
      </c>
      <c r="O114" s="31">
        <v>42000</v>
      </c>
      <c r="P114" s="31">
        <v>11178000</v>
      </c>
      <c r="Q114" s="31">
        <v>11220000</v>
      </c>
      <c r="R114" s="1" t="s">
        <v>614</v>
      </c>
      <c r="S114" s="1" t="s">
        <v>615</v>
      </c>
      <c r="T114" s="1" t="s">
        <v>616</v>
      </c>
      <c r="U114" s="1" t="s">
        <v>169</v>
      </c>
      <c r="V114" s="1" t="s">
        <v>118</v>
      </c>
      <c r="W114" s="1" t="str">
        <f>VLOOKUP(Table1[[#This Row],[Material Code]],'Product Master Data'!$A$1:$D$16,4,FALSE)</f>
        <v>Bread Flour</v>
      </c>
      <c r="X114" s="1" t="str">
        <f>VLOOKUP(Table1[[#This Row],[Material Code]],'Product Master Data'!$A$1:$D$15,3,FALSE)</f>
        <v>Local Label</v>
      </c>
      <c r="Y114" s="1">
        <f>DAY(Table1[[#This Row],[Billing date]])</f>
        <v>3</v>
      </c>
      <c r="Z114" s="1" t="str">
        <f>TEXT(Table1[[#This Row],[Billing date]],"mmm")</f>
        <v>Jun</v>
      </c>
      <c r="AA114" s="1">
        <f>YEAR(Table1[[#This Row],[Billing date]])</f>
        <v>2021</v>
      </c>
    </row>
    <row r="115" spans="1:27" s="1" customFormat="1" ht="12.75" x14ac:dyDescent="0.2">
      <c r="A115" s="1" t="s">
        <v>119</v>
      </c>
      <c r="B115" s="1" t="s">
        <v>120</v>
      </c>
      <c r="C115" s="29">
        <v>44350</v>
      </c>
      <c r="D115" s="1" t="s">
        <v>617</v>
      </c>
      <c r="E115" s="1" t="s">
        <v>618</v>
      </c>
      <c r="F115" s="1" t="s">
        <v>619</v>
      </c>
      <c r="G115" s="1" t="s">
        <v>620</v>
      </c>
      <c r="H115" s="1">
        <v>1047470</v>
      </c>
      <c r="I115" s="1" t="s">
        <v>30</v>
      </c>
      <c r="J115" s="1" t="s">
        <v>164</v>
      </c>
      <c r="K115" s="1" t="s">
        <v>165</v>
      </c>
      <c r="L115" s="30">
        <v>165</v>
      </c>
      <c r="M115" s="30">
        <v>8.25</v>
      </c>
      <c r="N115" s="31">
        <v>18300</v>
      </c>
      <c r="O115" s="31">
        <v>11550</v>
      </c>
      <c r="P115" s="31">
        <v>3007950</v>
      </c>
      <c r="Q115" s="31">
        <v>3019500</v>
      </c>
      <c r="R115" s="1" t="s">
        <v>127</v>
      </c>
      <c r="S115" s="1" t="s">
        <v>574</v>
      </c>
      <c r="T115" s="1" t="s">
        <v>129</v>
      </c>
      <c r="U115" s="1" t="s">
        <v>169</v>
      </c>
      <c r="V115" s="1" t="s">
        <v>118</v>
      </c>
      <c r="W115" s="1" t="str">
        <f>VLOOKUP(Table1[[#This Row],[Material Code]],'Product Master Data'!$A$1:$D$16,4,FALSE)</f>
        <v>Bread Flour</v>
      </c>
      <c r="X115" s="1" t="str">
        <f>VLOOKUP(Table1[[#This Row],[Material Code]],'Product Master Data'!$A$1:$D$15,3,FALSE)</f>
        <v>Local Label</v>
      </c>
      <c r="Y115" s="1">
        <f>DAY(Table1[[#This Row],[Billing date]])</f>
        <v>3</v>
      </c>
      <c r="Z115" s="1" t="str">
        <f>TEXT(Table1[[#This Row],[Billing date]],"mmm")</f>
        <v>Jun</v>
      </c>
      <c r="AA115" s="1">
        <f>YEAR(Table1[[#This Row],[Billing date]])</f>
        <v>2021</v>
      </c>
    </row>
    <row r="116" spans="1:27" s="1" customFormat="1" ht="12.75" x14ac:dyDescent="0.2">
      <c r="A116" s="1" t="s">
        <v>451</v>
      </c>
      <c r="B116" s="1" t="s">
        <v>452</v>
      </c>
      <c r="C116" s="29">
        <v>44350</v>
      </c>
      <c r="D116" s="1" t="s">
        <v>621</v>
      </c>
      <c r="E116" s="1" t="s">
        <v>622</v>
      </c>
      <c r="F116" s="1" t="s">
        <v>623</v>
      </c>
      <c r="G116" s="1" t="s">
        <v>624</v>
      </c>
      <c r="H116" s="1">
        <v>1048185</v>
      </c>
      <c r="I116" s="1" t="s">
        <v>33</v>
      </c>
      <c r="J116" s="1" t="s">
        <v>183</v>
      </c>
      <c r="K116" s="1" t="s">
        <v>184</v>
      </c>
      <c r="L116" s="30">
        <v>6400</v>
      </c>
      <c r="M116" s="30">
        <v>32</v>
      </c>
      <c r="N116" s="31">
        <v>1725</v>
      </c>
      <c r="O116" s="31">
        <v>44800</v>
      </c>
      <c r="P116" s="31">
        <v>10995200</v>
      </c>
      <c r="Q116" s="31">
        <v>11040000</v>
      </c>
      <c r="R116" s="1" t="s">
        <v>625</v>
      </c>
      <c r="S116" s="1" t="s">
        <v>626</v>
      </c>
      <c r="T116" s="1" t="s">
        <v>627</v>
      </c>
      <c r="U116" s="1" t="s">
        <v>460</v>
      </c>
      <c r="V116" s="1" t="s">
        <v>118</v>
      </c>
      <c r="W116" s="1" t="str">
        <f>VLOOKUP(Table1[[#This Row],[Material Code]],'Product Master Data'!$A$1:$D$16,4,FALSE)</f>
        <v>Beignet Flour</v>
      </c>
      <c r="X116" s="1" t="str">
        <f>VLOOKUP(Table1[[#This Row],[Material Code]],'Product Master Data'!$A$1:$D$15,3,FALSE)</f>
        <v>Local Label</v>
      </c>
      <c r="Y116" s="1">
        <f>DAY(Table1[[#This Row],[Billing date]])</f>
        <v>3</v>
      </c>
      <c r="Z116" s="1" t="str">
        <f>TEXT(Table1[[#This Row],[Billing date]],"mmm")</f>
        <v>Jun</v>
      </c>
      <c r="AA116" s="1">
        <f>YEAR(Table1[[#This Row],[Billing date]])</f>
        <v>2021</v>
      </c>
    </row>
    <row r="117" spans="1:27" s="1" customFormat="1" ht="12.75" x14ac:dyDescent="0.2">
      <c r="A117" s="1" t="s">
        <v>131</v>
      </c>
      <c r="B117" s="1" t="s">
        <v>132</v>
      </c>
      <c r="C117" s="29">
        <v>44350</v>
      </c>
      <c r="D117" s="1" t="s">
        <v>581</v>
      </c>
      <c r="E117" s="1" t="s">
        <v>628</v>
      </c>
      <c r="F117" s="1" t="s">
        <v>583</v>
      </c>
      <c r="G117" s="1" t="s">
        <v>629</v>
      </c>
      <c r="H117" s="1">
        <v>1062481</v>
      </c>
      <c r="I117" s="1" t="s">
        <v>38</v>
      </c>
      <c r="J117" s="1" t="s">
        <v>164</v>
      </c>
      <c r="K117" s="1" t="s">
        <v>165</v>
      </c>
      <c r="L117" s="30">
        <v>-600</v>
      </c>
      <c r="M117" s="30">
        <v>-30</v>
      </c>
      <c r="N117" s="31">
        <v>-16750</v>
      </c>
      <c r="O117" s="31">
        <v>-42000</v>
      </c>
      <c r="P117" s="31">
        <v>-10008000</v>
      </c>
      <c r="Q117" s="31">
        <v>-10050000</v>
      </c>
      <c r="R117" s="1" t="s">
        <v>630</v>
      </c>
      <c r="S117" s="1" t="s">
        <v>631</v>
      </c>
      <c r="T117" s="1" t="s">
        <v>632</v>
      </c>
      <c r="U117" s="1" t="s">
        <v>192</v>
      </c>
      <c r="V117" s="1" t="s">
        <v>118</v>
      </c>
      <c r="W117" s="1" t="str">
        <f>VLOOKUP(Table1[[#This Row],[Material Code]],'Product Master Data'!$A$1:$D$16,4,FALSE)</f>
        <v>Bread Flour</v>
      </c>
      <c r="X117" s="1" t="str">
        <f>VLOOKUP(Table1[[#This Row],[Material Code]],'Product Master Data'!$A$1:$D$15,3,FALSE)</f>
        <v>Local Label</v>
      </c>
      <c r="Y117" s="1">
        <f>DAY(Table1[[#This Row],[Billing date]])</f>
        <v>3</v>
      </c>
      <c r="Z117" s="1" t="str">
        <f>TEXT(Table1[[#This Row],[Billing date]],"mmm")</f>
        <v>Jun</v>
      </c>
      <c r="AA117" s="1">
        <f>YEAR(Table1[[#This Row],[Billing date]])</f>
        <v>2021</v>
      </c>
    </row>
    <row r="118" spans="1:27" s="1" customFormat="1" ht="12.75" x14ac:dyDescent="0.2">
      <c r="A118" s="1" t="s">
        <v>131</v>
      </c>
      <c r="B118" s="1" t="s">
        <v>132</v>
      </c>
      <c r="C118" s="29">
        <v>44350</v>
      </c>
      <c r="D118" s="1" t="s">
        <v>581</v>
      </c>
      <c r="E118" s="1" t="s">
        <v>633</v>
      </c>
      <c r="F118" s="1" t="s">
        <v>583</v>
      </c>
      <c r="G118" s="1" t="s">
        <v>629</v>
      </c>
      <c r="H118" s="1">
        <v>1062481</v>
      </c>
      <c r="I118" s="1" t="s">
        <v>38</v>
      </c>
      <c r="J118" s="1" t="s">
        <v>164</v>
      </c>
      <c r="K118" s="1" t="s">
        <v>165</v>
      </c>
      <c r="L118" s="30">
        <v>600</v>
      </c>
      <c r="M118" s="30">
        <v>30</v>
      </c>
      <c r="N118" s="31">
        <v>16750</v>
      </c>
      <c r="O118" s="31">
        <v>42000</v>
      </c>
      <c r="P118" s="31">
        <v>10008000</v>
      </c>
      <c r="Q118" s="31">
        <v>10050000</v>
      </c>
      <c r="R118" s="1" t="s">
        <v>630</v>
      </c>
      <c r="S118" s="1" t="s">
        <v>631</v>
      </c>
      <c r="T118" s="1" t="s">
        <v>632</v>
      </c>
      <c r="U118" s="1" t="s">
        <v>192</v>
      </c>
      <c r="V118" s="1" t="s">
        <v>118</v>
      </c>
      <c r="W118" s="1" t="str">
        <f>VLOOKUP(Table1[[#This Row],[Material Code]],'Product Master Data'!$A$1:$D$16,4,FALSE)</f>
        <v>Bread Flour</v>
      </c>
      <c r="X118" s="1" t="str">
        <f>VLOOKUP(Table1[[#This Row],[Material Code]],'Product Master Data'!$A$1:$D$15,3,FALSE)</f>
        <v>Local Label</v>
      </c>
      <c r="Y118" s="1">
        <f>DAY(Table1[[#This Row],[Billing date]])</f>
        <v>3</v>
      </c>
      <c r="Z118" s="1" t="str">
        <f>TEXT(Table1[[#This Row],[Billing date]],"mmm")</f>
        <v>Jun</v>
      </c>
      <c r="AA118" s="1">
        <f>YEAR(Table1[[#This Row],[Billing date]])</f>
        <v>2021</v>
      </c>
    </row>
    <row r="119" spans="1:27" s="1" customFormat="1" ht="12.75" x14ac:dyDescent="0.2">
      <c r="A119" s="1" t="s">
        <v>131</v>
      </c>
      <c r="B119" s="1" t="s">
        <v>132</v>
      </c>
      <c r="C119" s="29">
        <v>44350</v>
      </c>
      <c r="D119" s="1" t="s">
        <v>581</v>
      </c>
      <c r="E119" s="1" t="s">
        <v>634</v>
      </c>
      <c r="F119" s="1" t="s">
        <v>583</v>
      </c>
      <c r="G119" s="1" t="s">
        <v>629</v>
      </c>
      <c r="H119" s="1">
        <v>1062481</v>
      </c>
      <c r="I119" s="1" t="s">
        <v>38</v>
      </c>
      <c r="J119" s="1" t="s">
        <v>164</v>
      </c>
      <c r="K119" s="1" t="s">
        <v>165</v>
      </c>
      <c r="L119" s="30">
        <v>640</v>
      </c>
      <c r="M119" s="30">
        <v>32</v>
      </c>
      <c r="N119" s="31">
        <v>16750</v>
      </c>
      <c r="O119" s="31">
        <v>44800</v>
      </c>
      <c r="P119" s="31">
        <v>10675200</v>
      </c>
      <c r="Q119" s="31">
        <v>10720000</v>
      </c>
      <c r="R119" s="1" t="s">
        <v>630</v>
      </c>
      <c r="S119" s="1" t="s">
        <v>631</v>
      </c>
      <c r="T119" s="1" t="s">
        <v>632</v>
      </c>
      <c r="U119" s="1" t="s">
        <v>192</v>
      </c>
      <c r="V119" s="1" t="s">
        <v>118</v>
      </c>
      <c r="W119" s="1" t="str">
        <f>VLOOKUP(Table1[[#This Row],[Material Code]],'Product Master Data'!$A$1:$D$16,4,FALSE)</f>
        <v>Bread Flour</v>
      </c>
      <c r="X119" s="1" t="str">
        <f>VLOOKUP(Table1[[#This Row],[Material Code]],'Product Master Data'!$A$1:$D$15,3,FALSE)</f>
        <v>Local Label</v>
      </c>
      <c r="Y119" s="1">
        <f>DAY(Table1[[#This Row],[Billing date]])</f>
        <v>3</v>
      </c>
      <c r="Z119" s="1" t="str">
        <f>TEXT(Table1[[#This Row],[Billing date]],"mmm")</f>
        <v>Jun</v>
      </c>
      <c r="AA119" s="1">
        <f>YEAR(Table1[[#This Row],[Billing date]])</f>
        <v>2021</v>
      </c>
    </row>
    <row r="120" spans="1:27" s="1" customFormat="1" ht="12.75" x14ac:dyDescent="0.2">
      <c r="A120" s="1" t="s">
        <v>131</v>
      </c>
      <c r="B120" s="1" t="s">
        <v>132</v>
      </c>
      <c r="C120" s="29">
        <v>44350</v>
      </c>
      <c r="D120" s="1" t="s">
        <v>581</v>
      </c>
      <c r="E120" s="1" t="s">
        <v>628</v>
      </c>
      <c r="F120" s="1" t="s">
        <v>583</v>
      </c>
      <c r="G120" s="1" t="s">
        <v>635</v>
      </c>
      <c r="H120" s="1">
        <v>1062481</v>
      </c>
      <c r="I120" s="1" t="s">
        <v>38</v>
      </c>
      <c r="J120" s="1" t="s">
        <v>164</v>
      </c>
      <c r="K120" s="1" t="s">
        <v>165</v>
      </c>
      <c r="L120" s="30">
        <v>-620</v>
      </c>
      <c r="M120" s="30">
        <v>-31</v>
      </c>
      <c r="N120" s="31">
        <v>-16750</v>
      </c>
      <c r="O120" s="31">
        <v>-43400</v>
      </c>
      <c r="P120" s="31">
        <v>-10341600</v>
      </c>
      <c r="Q120" s="31">
        <v>-10385000</v>
      </c>
      <c r="R120" s="1" t="s">
        <v>636</v>
      </c>
      <c r="S120" s="1" t="s">
        <v>637</v>
      </c>
      <c r="T120" s="1" t="s">
        <v>638</v>
      </c>
      <c r="U120" s="1" t="s">
        <v>192</v>
      </c>
      <c r="V120" s="1" t="s">
        <v>118</v>
      </c>
      <c r="W120" s="1" t="str">
        <f>VLOOKUP(Table1[[#This Row],[Material Code]],'Product Master Data'!$A$1:$D$16,4,FALSE)</f>
        <v>Bread Flour</v>
      </c>
      <c r="X120" s="1" t="str">
        <f>VLOOKUP(Table1[[#This Row],[Material Code]],'Product Master Data'!$A$1:$D$15,3,FALSE)</f>
        <v>Local Label</v>
      </c>
      <c r="Y120" s="1">
        <f>DAY(Table1[[#This Row],[Billing date]])</f>
        <v>3</v>
      </c>
      <c r="Z120" s="1" t="str">
        <f>TEXT(Table1[[#This Row],[Billing date]],"mmm")</f>
        <v>Jun</v>
      </c>
      <c r="AA120" s="1">
        <f>YEAR(Table1[[#This Row],[Billing date]])</f>
        <v>2021</v>
      </c>
    </row>
    <row r="121" spans="1:27" s="1" customFormat="1" ht="12.75" x14ac:dyDescent="0.2">
      <c r="A121" s="1" t="s">
        <v>131</v>
      </c>
      <c r="B121" s="1" t="s">
        <v>132</v>
      </c>
      <c r="C121" s="29">
        <v>44350</v>
      </c>
      <c r="D121" s="1" t="s">
        <v>581</v>
      </c>
      <c r="E121" s="1" t="s">
        <v>633</v>
      </c>
      <c r="F121" s="1" t="s">
        <v>583</v>
      </c>
      <c r="G121" s="1" t="s">
        <v>635</v>
      </c>
      <c r="H121" s="1">
        <v>1062481</v>
      </c>
      <c r="I121" s="1" t="s">
        <v>38</v>
      </c>
      <c r="J121" s="1" t="s">
        <v>164</v>
      </c>
      <c r="K121" s="1" t="s">
        <v>165</v>
      </c>
      <c r="L121" s="30">
        <v>620</v>
      </c>
      <c r="M121" s="30">
        <v>31</v>
      </c>
      <c r="N121" s="31">
        <v>16750</v>
      </c>
      <c r="O121" s="31">
        <v>43400</v>
      </c>
      <c r="P121" s="31">
        <v>10341600</v>
      </c>
      <c r="Q121" s="31">
        <v>10385000</v>
      </c>
      <c r="R121" s="1" t="s">
        <v>636</v>
      </c>
      <c r="S121" s="1" t="s">
        <v>637</v>
      </c>
      <c r="T121" s="1" t="s">
        <v>638</v>
      </c>
      <c r="U121" s="1" t="s">
        <v>192</v>
      </c>
      <c r="V121" s="1" t="s">
        <v>118</v>
      </c>
      <c r="W121" s="1" t="str">
        <f>VLOOKUP(Table1[[#This Row],[Material Code]],'Product Master Data'!$A$1:$D$16,4,FALSE)</f>
        <v>Bread Flour</v>
      </c>
      <c r="X121" s="1" t="str">
        <f>VLOOKUP(Table1[[#This Row],[Material Code]],'Product Master Data'!$A$1:$D$15,3,FALSE)</f>
        <v>Local Label</v>
      </c>
      <c r="Y121" s="1">
        <f>DAY(Table1[[#This Row],[Billing date]])</f>
        <v>3</v>
      </c>
      <c r="Z121" s="1" t="str">
        <f>TEXT(Table1[[#This Row],[Billing date]],"mmm")</f>
        <v>Jun</v>
      </c>
      <c r="AA121" s="1">
        <f>YEAR(Table1[[#This Row],[Billing date]])</f>
        <v>2021</v>
      </c>
    </row>
    <row r="122" spans="1:27" s="1" customFormat="1" ht="12.75" x14ac:dyDescent="0.2">
      <c r="A122" s="1" t="s">
        <v>131</v>
      </c>
      <c r="B122" s="1" t="s">
        <v>132</v>
      </c>
      <c r="C122" s="29">
        <v>44350</v>
      </c>
      <c r="D122" s="1" t="s">
        <v>581</v>
      </c>
      <c r="E122" s="1" t="s">
        <v>639</v>
      </c>
      <c r="F122" s="1" t="s">
        <v>583</v>
      </c>
      <c r="G122" s="1" t="s">
        <v>635</v>
      </c>
      <c r="H122" s="1">
        <v>1062481</v>
      </c>
      <c r="I122" s="1" t="s">
        <v>38</v>
      </c>
      <c r="J122" s="1" t="s">
        <v>164</v>
      </c>
      <c r="K122" s="1" t="s">
        <v>165</v>
      </c>
      <c r="L122" s="30">
        <v>620</v>
      </c>
      <c r="M122" s="30">
        <v>31</v>
      </c>
      <c r="N122" s="31">
        <v>16750</v>
      </c>
      <c r="O122" s="31">
        <v>43400</v>
      </c>
      <c r="P122" s="31">
        <v>10341600</v>
      </c>
      <c r="Q122" s="31">
        <v>10385000</v>
      </c>
      <c r="R122" s="1" t="s">
        <v>636</v>
      </c>
      <c r="S122" s="1" t="s">
        <v>637</v>
      </c>
      <c r="T122" s="1" t="s">
        <v>638</v>
      </c>
      <c r="U122" s="1" t="s">
        <v>192</v>
      </c>
      <c r="V122" s="1" t="s">
        <v>118</v>
      </c>
      <c r="W122" s="1" t="str">
        <f>VLOOKUP(Table1[[#This Row],[Material Code]],'Product Master Data'!$A$1:$D$16,4,FALSE)</f>
        <v>Bread Flour</v>
      </c>
      <c r="X122" s="1" t="str">
        <f>VLOOKUP(Table1[[#This Row],[Material Code]],'Product Master Data'!$A$1:$D$15,3,FALSE)</f>
        <v>Local Label</v>
      </c>
      <c r="Y122" s="1">
        <f>DAY(Table1[[#This Row],[Billing date]])</f>
        <v>3</v>
      </c>
      <c r="Z122" s="1" t="str">
        <f>TEXT(Table1[[#This Row],[Billing date]],"mmm")</f>
        <v>Jun</v>
      </c>
      <c r="AA122" s="1">
        <f>YEAR(Table1[[#This Row],[Billing date]])</f>
        <v>2021</v>
      </c>
    </row>
    <row r="123" spans="1:27" s="1" customFormat="1" ht="12.75" x14ac:dyDescent="0.2">
      <c r="A123" s="1" t="s">
        <v>107</v>
      </c>
      <c r="B123" s="1" t="s">
        <v>108</v>
      </c>
      <c r="C123" s="29">
        <v>44350</v>
      </c>
      <c r="D123" s="1" t="s">
        <v>640</v>
      </c>
      <c r="E123" s="1" t="s">
        <v>641</v>
      </c>
      <c r="F123" s="1" t="s">
        <v>642</v>
      </c>
      <c r="G123" s="1" t="s">
        <v>643</v>
      </c>
      <c r="H123" s="1">
        <v>1095733</v>
      </c>
      <c r="I123" s="1" t="s">
        <v>449</v>
      </c>
      <c r="J123" s="1" t="s">
        <v>164</v>
      </c>
      <c r="K123" s="1" t="s">
        <v>165</v>
      </c>
      <c r="L123" s="30">
        <v>340</v>
      </c>
      <c r="M123" s="30">
        <v>17</v>
      </c>
      <c r="N123" s="31">
        <v>18300</v>
      </c>
      <c r="O123" s="31">
        <v>23800</v>
      </c>
      <c r="P123" s="31">
        <v>6198200</v>
      </c>
      <c r="Q123" s="31">
        <v>6222000</v>
      </c>
      <c r="R123" s="1" t="s">
        <v>644</v>
      </c>
      <c r="S123" s="1" t="s">
        <v>645</v>
      </c>
      <c r="T123" s="1" t="s">
        <v>646</v>
      </c>
      <c r="U123" s="1" t="s">
        <v>450</v>
      </c>
      <c r="V123" s="1" t="s">
        <v>118</v>
      </c>
      <c r="W123" s="1" t="str">
        <f>VLOOKUP(Table1[[#This Row],[Material Code]],'Product Master Data'!$A$1:$D$16,4,FALSE)</f>
        <v>Bread Flour</v>
      </c>
      <c r="X123" s="1" t="str">
        <f>VLOOKUP(Table1[[#This Row],[Material Code]],'Product Master Data'!$A$1:$D$15,3,FALSE)</f>
        <v>Local Label</v>
      </c>
      <c r="Y123" s="1">
        <f>DAY(Table1[[#This Row],[Billing date]])</f>
        <v>3</v>
      </c>
      <c r="Z123" s="1" t="str">
        <f>TEXT(Table1[[#This Row],[Billing date]],"mmm")</f>
        <v>Jun</v>
      </c>
      <c r="AA123" s="1">
        <f>YEAR(Table1[[#This Row],[Billing date]])</f>
        <v>2021</v>
      </c>
    </row>
    <row r="124" spans="1:27" s="1" customFormat="1" ht="12.75" x14ac:dyDescent="0.2">
      <c r="A124" s="1" t="s">
        <v>107</v>
      </c>
      <c r="B124" s="1" t="s">
        <v>108</v>
      </c>
      <c r="C124" s="29">
        <v>44350</v>
      </c>
      <c r="D124" s="1" t="s">
        <v>647</v>
      </c>
      <c r="E124" s="1" t="s">
        <v>648</v>
      </c>
      <c r="F124" s="1" t="s">
        <v>649</v>
      </c>
      <c r="G124" s="1" t="s">
        <v>650</v>
      </c>
      <c r="H124" s="1">
        <v>1026455</v>
      </c>
      <c r="I124" s="1" t="s">
        <v>41</v>
      </c>
      <c r="J124" s="1" t="s">
        <v>183</v>
      </c>
      <c r="K124" s="1" t="s">
        <v>184</v>
      </c>
      <c r="L124" s="30">
        <v>2000</v>
      </c>
      <c r="M124" s="30">
        <v>10</v>
      </c>
      <c r="N124" s="31">
        <v>1900</v>
      </c>
      <c r="O124" s="31">
        <v>14000</v>
      </c>
      <c r="P124" s="31">
        <v>3786000</v>
      </c>
      <c r="Q124" s="31">
        <v>3800000</v>
      </c>
      <c r="R124" s="1" t="s">
        <v>651</v>
      </c>
      <c r="S124" s="1" t="s">
        <v>652</v>
      </c>
      <c r="T124" s="1" t="s">
        <v>653</v>
      </c>
      <c r="U124" s="1" t="s">
        <v>169</v>
      </c>
      <c r="V124" s="1" t="s">
        <v>118</v>
      </c>
      <c r="W124" s="1" t="str">
        <f>VLOOKUP(Table1[[#This Row],[Material Code]],'Product Master Data'!$A$1:$D$16,4,FALSE)</f>
        <v>Beignet Flour</v>
      </c>
      <c r="X124" s="1" t="str">
        <f>VLOOKUP(Table1[[#This Row],[Material Code]],'Product Master Data'!$A$1:$D$15,3,FALSE)</f>
        <v>Local Label</v>
      </c>
      <c r="Y124" s="1">
        <f>DAY(Table1[[#This Row],[Billing date]])</f>
        <v>3</v>
      </c>
      <c r="Z124" s="1" t="str">
        <f>TEXT(Table1[[#This Row],[Billing date]],"mmm")</f>
        <v>Jun</v>
      </c>
      <c r="AA124" s="1">
        <f>YEAR(Table1[[#This Row],[Billing date]])</f>
        <v>2021</v>
      </c>
    </row>
    <row r="125" spans="1:27" s="1" customFormat="1" ht="12.75" x14ac:dyDescent="0.2">
      <c r="A125" s="1" t="s">
        <v>107</v>
      </c>
      <c r="B125" s="1" t="s">
        <v>108</v>
      </c>
      <c r="C125" s="29">
        <v>44350</v>
      </c>
      <c r="D125" s="1" t="s">
        <v>647</v>
      </c>
      <c r="E125" s="1" t="s">
        <v>648</v>
      </c>
      <c r="F125" s="1" t="s">
        <v>649</v>
      </c>
      <c r="G125" s="1" t="s">
        <v>650</v>
      </c>
      <c r="H125" s="1">
        <v>1026455</v>
      </c>
      <c r="I125" s="1" t="s">
        <v>41</v>
      </c>
      <c r="J125" s="1" t="s">
        <v>164</v>
      </c>
      <c r="K125" s="1" t="s">
        <v>165</v>
      </c>
      <c r="L125" s="30">
        <v>380</v>
      </c>
      <c r="M125" s="30">
        <v>19</v>
      </c>
      <c r="N125" s="31">
        <v>18300</v>
      </c>
      <c r="O125" s="31">
        <v>26600</v>
      </c>
      <c r="P125" s="31">
        <v>6927400</v>
      </c>
      <c r="Q125" s="31">
        <v>6954000</v>
      </c>
      <c r="R125" s="1" t="s">
        <v>651</v>
      </c>
      <c r="S125" s="1" t="s">
        <v>652</v>
      </c>
      <c r="T125" s="1" t="s">
        <v>653</v>
      </c>
      <c r="U125" s="1" t="s">
        <v>169</v>
      </c>
      <c r="V125" s="1" t="s">
        <v>118</v>
      </c>
      <c r="W125" s="1" t="str">
        <f>VLOOKUP(Table1[[#This Row],[Material Code]],'Product Master Data'!$A$1:$D$16,4,FALSE)</f>
        <v>Bread Flour</v>
      </c>
      <c r="X125" s="1" t="str">
        <f>VLOOKUP(Table1[[#This Row],[Material Code]],'Product Master Data'!$A$1:$D$15,3,FALSE)</f>
        <v>Local Label</v>
      </c>
      <c r="Y125" s="1">
        <f>DAY(Table1[[#This Row],[Billing date]])</f>
        <v>3</v>
      </c>
      <c r="Z125" s="1" t="str">
        <f>TEXT(Table1[[#This Row],[Billing date]],"mmm")</f>
        <v>Jun</v>
      </c>
      <c r="AA125" s="1">
        <f>YEAR(Table1[[#This Row],[Billing date]])</f>
        <v>2021</v>
      </c>
    </row>
    <row r="126" spans="1:27" s="1" customFormat="1" ht="12.75" x14ac:dyDescent="0.2">
      <c r="A126" s="1" t="s">
        <v>131</v>
      </c>
      <c r="B126" s="1" t="s">
        <v>132</v>
      </c>
      <c r="C126" s="29">
        <v>44350</v>
      </c>
      <c r="D126" s="1" t="s">
        <v>654</v>
      </c>
      <c r="E126" s="1" t="s">
        <v>655</v>
      </c>
      <c r="F126" s="1" t="s">
        <v>656</v>
      </c>
      <c r="G126" s="1" t="s">
        <v>657</v>
      </c>
      <c r="H126" s="1">
        <v>1067392</v>
      </c>
      <c r="I126" s="1" t="s">
        <v>43</v>
      </c>
      <c r="J126" s="1" t="s">
        <v>164</v>
      </c>
      <c r="K126" s="1" t="s">
        <v>165</v>
      </c>
      <c r="L126" s="30">
        <v>640</v>
      </c>
      <c r="M126" s="30">
        <v>32</v>
      </c>
      <c r="N126" s="31">
        <v>16750</v>
      </c>
      <c r="O126" s="31">
        <v>44800</v>
      </c>
      <c r="P126" s="31">
        <v>10675200</v>
      </c>
      <c r="Q126" s="31">
        <v>10720000</v>
      </c>
      <c r="R126" s="1" t="s">
        <v>658</v>
      </c>
      <c r="S126" s="1" t="s">
        <v>659</v>
      </c>
      <c r="T126" s="1" t="s">
        <v>660</v>
      </c>
      <c r="U126" s="1" t="s">
        <v>661</v>
      </c>
      <c r="V126" s="1" t="s">
        <v>118</v>
      </c>
      <c r="W126" s="1" t="str">
        <f>VLOOKUP(Table1[[#This Row],[Material Code]],'Product Master Data'!$A$1:$D$16,4,FALSE)</f>
        <v>Bread Flour</v>
      </c>
      <c r="X126" s="1" t="str">
        <f>VLOOKUP(Table1[[#This Row],[Material Code]],'Product Master Data'!$A$1:$D$15,3,FALSE)</f>
        <v>Local Label</v>
      </c>
      <c r="Y126" s="1">
        <f>DAY(Table1[[#This Row],[Billing date]])</f>
        <v>3</v>
      </c>
      <c r="Z126" s="1" t="str">
        <f>TEXT(Table1[[#This Row],[Billing date]],"mmm")</f>
        <v>Jun</v>
      </c>
      <c r="AA126" s="1">
        <f>YEAR(Table1[[#This Row],[Billing date]])</f>
        <v>2021</v>
      </c>
    </row>
    <row r="127" spans="1:27" s="1" customFormat="1" ht="12.75" x14ac:dyDescent="0.2">
      <c r="A127" s="1" t="s">
        <v>119</v>
      </c>
      <c r="B127" s="1" t="s">
        <v>120</v>
      </c>
      <c r="C127" s="29">
        <v>44350</v>
      </c>
      <c r="D127" s="1" t="s">
        <v>662</v>
      </c>
      <c r="E127" s="1" t="s">
        <v>663</v>
      </c>
      <c r="F127" s="1" t="s">
        <v>664</v>
      </c>
      <c r="G127" s="1" t="s">
        <v>665</v>
      </c>
      <c r="H127" s="1">
        <v>1085226</v>
      </c>
      <c r="I127" s="1" t="s">
        <v>251</v>
      </c>
      <c r="J127" s="1" t="s">
        <v>164</v>
      </c>
      <c r="K127" s="1" t="s">
        <v>165</v>
      </c>
      <c r="L127" s="30">
        <v>25</v>
      </c>
      <c r="M127" s="30">
        <v>1.25</v>
      </c>
      <c r="N127" s="31">
        <v>18300</v>
      </c>
      <c r="O127" s="31">
        <v>0</v>
      </c>
      <c r="P127" s="31">
        <v>457500</v>
      </c>
      <c r="Q127" s="31">
        <v>457500</v>
      </c>
      <c r="R127" s="1" t="s">
        <v>252</v>
      </c>
      <c r="S127" s="1" t="s">
        <v>666</v>
      </c>
      <c r="T127" s="1" t="s">
        <v>667</v>
      </c>
      <c r="U127" s="1" t="s">
        <v>169</v>
      </c>
      <c r="V127" s="1" t="s">
        <v>118</v>
      </c>
      <c r="W127" s="1" t="str">
        <f>VLOOKUP(Table1[[#This Row],[Material Code]],'Product Master Data'!$A$1:$D$16,4,FALSE)</f>
        <v>Bread Flour</v>
      </c>
      <c r="X127" s="1" t="str">
        <f>VLOOKUP(Table1[[#This Row],[Material Code]],'Product Master Data'!$A$1:$D$15,3,FALSE)</f>
        <v>Local Label</v>
      </c>
      <c r="Y127" s="1">
        <f>DAY(Table1[[#This Row],[Billing date]])</f>
        <v>3</v>
      </c>
      <c r="Z127" s="1" t="str">
        <f>TEXT(Table1[[#This Row],[Billing date]],"mmm")</f>
        <v>Jun</v>
      </c>
      <c r="AA127" s="1">
        <f>YEAR(Table1[[#This Row],[Billing date]])</f>
        <v>2021</v>
      </c>
    </row>
    <row r="128" spans="1:27" s="1" customFormat="1" ht="12.75" x14ac:dyDescent="0.2">
      <c r="A128" s="1" t="s">
        <v>170</v>
      </c>
      <c r="B128" s="1" t="s">
        <v>171</v>
      </c>
      <c r="C128" s="29">
        <v>44350</v>
      </c>
      <c r="D128" s="1" t="s">
        <v>668</v>
      </c>
      <c r="E128" s="1" t="s">
        <v>669</v>
      </c>
      <c r="F128" s="1" t="s">
        <v>670</v>
      </c>
      <c r="G128" s="1" t="s">
        <v>671</v>
      </c>
      <c r="H128" s="1">
        <v>1095709</v>
      </c>
      <c r="I128" s="1" t="s">
        <v>498</v>
      </c>
      <c r="J128" s="1" t="s">
        <v>164</v>
      </c>
      <c r="K128" s="1" t="s">
        <v>165</v>
      </c>
      <c r="L128" s="30">
        <v>350</v>
      </c>
      <c r="M128" s="30">
        <v>17.5</v>
      </c>
      <c r="N128" s="31">
        <v>18300</v>
      </c>
      <c r="O128" s="31">
        <v>24500</v>
      </c>
      <c r="P128" s="31">
        <v>6380500</v>
      </c>
      <c r="Q128" s="31">
        <v>6405000</v>
      </c>
      <c r="R128" s="1" t="s">
        <v>672</v>
      </c>
      <c r="S128" s="1" t="s">
        <v>673</v>
      </c>
      <c r="T128" s="1" t="s">
        <v>674</v>
      </c>
      <c r="U128" s="1" t="s">
        <v>502</v>
      </c>
      <c r="V128" s="1" t="s">
        <v>118</v>
      </c>
      <c r="W128" s="1" t="str">
        <f>VLOOKUP(Table1[[#This Row],[Material Code]],'Product Master Data'!$A$1:$D$16,4,FALSE)</f>
        <v>Bread Flour</v>
      </c>
      <c r="X128" s="1" t="str">
        <f>VLOOKUP(Table1[[#This Row],[Material Code]],'Product Master Data'!$A$1:$D$15,3,FALSE)</f>
        <v>Local Label</v>
      </c>
      <c r="Y128" s="1">
        <f>DAY(Table1[[#This Row],[Billing date]])</f>
        <v>3</v>
      </c>
      <c r="Z128" s="1" t="str">
        <f>TEXT(Table1[[#This Row],[Billing date]],"mmm")</f>
        <v>Jun</v>
      </c>
      <c r="AA128" s="1">
        <f>YEAR(Table1[[#This Row],[Billing date]])</f>
        <v>2021</v>
      </c>
    </row>
    <row r="129" spans="1:27" s="1" customFormat="1" ht="12.75" x14ac:dyDescent="0.2">
      <c r="A129" s="1" t="s">
        <v>316</v>
      </c>
      <c r="B129" s="1" t="s">
        <v>289</v>
      </c>
      <c r="C129" s="29">
        <v>44350</v>
      </c>
      <c r="D129" s="1" t="s">
        <v>675</v>
      </c>
      <c r="E129" s="1" t="s">
        <v>676</v>
      </c>
      <c r="F129" s="1" t="s">
        <v>677</v>
      </c>
      <c r="G129" s="1" t="s">
        <v>678</v>
      </c>
      <c r="H129" s="1">
        <v>1064215</v>
      </c>
      <c r="I129" s="1" t="s">
        <v>32</v>
      </c>
      <c r="J129" s="1" t="s">
        <v>164</v>
      </c>
      <c r="K129" s="1" t="s">
        <v>165</v>
      </c>
      <c r="L129" s="30">
        <v>640</v>
      </c>
      <c r="M129" s="30">
        <v>32</v>
      </c>
      <c r="N129" s="31">
        <v>17750</v>
      </c>
      <c r="O129" s="31">
        <v>44800</v>
      </c>
      <c r="P129" s="31">
        <v>11315200</v>
      </c>
      <c r="Q129" s="31">
        <v>11360000</v>
      </c>
      <c r="R129" s="1" t="s">
        <v>679</v>
      </c>
      <c r="S129" s="1" t="s">
        <v>680</v>
      </c>
      <c r="T129" s="1" t="s">
        <v>681</v>
      </c>
      <c r="U129" s="1" t="s">
        <v>169</v>
      </c>
      <c r="V129" s="1" t="s">
        <v>118</v>
      </c>
      <c r="W129" s="1" t="str">
        <f>VLOOKUP(Table1[[#This Row],[Material Code]],'Product Master Data'!$A$1:$D$16,4,FALSE)</f>
        <v>Bread Flour</v>
      </c>
      <c r="X129" s="1" t="str">
        <f>VLOOKUP(Table1[[#This Row],[Material Code]],'Product Master Data'!$A$1:$D$15,3,FALSE)</f>
        <v>Local Label</v>
      </c>
      <c r="Y129" s="1">
        <f>DAY(Table1[[#This Row],[Billing date]])</f>
        <v>3</v>
      </c>
      <c r="Z129" s="1" t="str">
        <f>TEXT(Table1[[#This Row],[Billing date]],"mmm")</f>
        <v>Jun</v>
      </c>
      <c r="AA129" s="1">
        <f>YEAR(Table1[[#This Row],[Billing date]])</f>
        <v>2021</v>
      </c>
    </row>
    <row r="130" spans="1:27" s="1" customFormat="1" ht="12.75" x14ac:dyDescent="0.2">
      <c r="A130" s="1" t="s">
        <v>119</v>
      </c>
      <c r="B130" s="1" t="s">
        <v>120</v>
      </c>
      <c r="C130" s="29">
        <v>44351</v>
      </c>
      <c r="D130" s="1" t="s">
        <v>226</v>
      </c>
      <c r="E130" s="1" t="s">
        <v>682</v>
      </c>
      <c r="F130" s="1" t="s">
        <v>228</v>
      </c>
      <c r="G130" s="1" t="s">
        <v>683</v>
      </c>
      <c r="H130" s="1">
        <v>1037193</v>
      </c>
      <c r="I130" s="1" t="s">
        <v>152</v>
      </c>
      <c r="J130" s="1" t="s">
        <v>24</v>
      </c>
      <c r="K130" s="1" t="s">
        <v>113</v>
      </c>
      <c r="L130" s="30">
        <v>575</v>
      </c>
      <c r="M130" s="30">
        <v>23</v>
      </c>
      <c r="N130" s="31">
        <v>2000</v>
      </c>
      <c r="O130" s="31">
        <v>22549</v>
      </c>
      <c r="P130" s="31">
        <v>1127451</v>
      </c>
      <c r="Q130" s="31">
        <v>1150000</v>
      </c>
      <c r="R130" s="1" t="s">
        <v>684</v>
      </c>
      <c r="S130" s="1" t="s">
        <v>685</v>
      </c>
      <c r="T130" s="1" t="s">
        <v>686</v>
      </c>
      <c r="U130" s="1" t="s">
        <v>233</v>
      </c>
      <c r="V130" s="1" t="s">
        <v>118</v>
      </c>
      <c r="W130" s="1" t="str">
        <f>VLOOKUP(Table1[[#This Row],[Material Code]],'Product Master Data'!$A$1:$D$16,4,FALSE)</f>
        <v>Bread Flour</v>
      </c>
      <c r="X130" s="1" t="str">
        <f>VLOOKUP(Table1[[#This Row],[Material Code]],'Product Master Data'!$A$1:$D$15,3,FALSE)</f>
        <v>Local Label</v>
      </c>
      <c r="Y130" s="1">
        <f>DAY(Table1[[#This Row],[Billing date]])</f>
        <v>4</v>
      </c>
      <c r="Z130" s="1" t="str">
        <f>TEXT(Table1[[#This Row],[Billing date]],"mmm")</f>
        <v>Jun</v>
      </c>
      <c r="AA130" s="1">
        <f>YEAR(Table1[[#This Row],[Billing date]])</f>
        <v>2021</v>
      </c>
    </row>
    <row r="131" spans="1:27" s="1" customFormat="1" ht="12.75" x14ac:dyDescent="0.2">
      <c r="A131" s="1" t="s">
        <v>119</v>
      </c>
      <c r="B131" s="1" t="s">
        <v>171</v>
      </c>
      <c r="C131" s="29">
        <v>44351</v>
      </c>
      <c r="D131" s="1" t="s">
        <v>687</v>
      </c>
      <c r="E131" s="1" t="s">
        <v>688</v>
      </c>
      <c r="F131" s="1" t="s">
        <v>689</v>
      </c>
      <c r="G131" s="1" t="s">
        <v>690</v>
      </c>
      <c r="H131" s="1">
        <v>1067454</v>
      </c>
      <c r="I131" s="1" t="s">
        <v>42</v>
      </c>
      <c r="J131" s="1" t="s">
        <v>24</v>
      </c>
      <c r="K131" s="1" t="s">
        <v>113</v>
      </c>
      <c r="L131" s="30">
        <v>575</v>
      </c>
      <c r="M131" s="30">
        <v>23</v>
      </c>
      <c r="N131" s="31">
        <v>2000</v>
      </c>
      <c r="O131" s="31">
        <v>22549</v>
      </c>
      <c r="P131" s="31">
        <v>1127451</v>
      </c>
      <c r="Q131" s="31">
        <v>1150000</v>
      </c>
      <c r="R131" s="1" t="s">
        <v>691</v>
      </c>
      <c r="S131" s="1" t="s">
        <v>692</v>
      </c>
      <c r="T131" s="1" t="s">
        <v>693</v>
      </c>
      <c r="U131" s="1" t="s">
        <v>694</v>
      </c>
      <c r="V131" s="1" t="s">
        <v>118</v>
      </c>
      <c r="W131" s="1" t="str">
        <f>VLOOKUP(Table1[[#This Row],[Material Code]],'Product Master Data'!$A$1:$D$16,4,FALSE)</f>
        <v>Bread Flour</v>
      </c>
      <c r="X131" s="1" t="str">
        <f>VLOOKUP(Table1[[#This Row],[Material Code]],'Product Master Data'!$A$1:$D$15,3,FALSE)</f>
        <v>Local Label</v>
      </c>
      <c r="Y131" s="1">
        <f>DAY(Table1[[#This Row],[Billing date]])</f>
        <v>4</v>
      </c>
      <c r="Z131" s="1" t="str">
        <f>TEXT(Table1[[#This Row],[Billing date]],"mmm")</f>
        <v>Jun</v>
      </c>
      <c r="AA131" s="1">
        <f>YEAR(Table1[[#This Row],[Billing date]])</f>
        <v>2021</v>
      </c>
    </row>
    <row r="132" spans="1:27" s="1" customFormat="1" ht="12.75" x14ac:dyDescent="0.2">
      <c r="A132" s="1" t="s">
        <v>131</v>
      </c>
      <c r="B132" s="1" t="s">
        <v>132</v>
      </c>
      <c r="C132" s="29">
        <v>44351</v>
      </c>
      <c r="D132" s="1" t="s">
        <v>381</v>
      </c>
      <c r="E132" s="1" t="s">
        <v>695</v>
      </c>
      <c r="F132" s="1" t="s">
        <v>383</v>
      </c>
      <c r="G132" s="1" t="s">
        <v>696</v>
      </c>
      <c r="H132" s="1">
        <v>1067392</v>
      </c>
      <c r="I132" s="1" t="s">
        <v>43</v>
      </c>
      <c r="J132" s="1" t="s">
        <v>24</v>
      </c>
      <c r="K132" s="1" t="s">
        <v>113</v>
      </c>
      <c r="L132" s="30">
        <v>575</v>
      </c>
      <c r="M132" s="30">
        <v>23</v>
      </c>
      <c r="N132" s="31">
        <v>2400</v>
      </c>
      <c r="O132" s="31">
        <v>27059</v>
      </c>
      <c r="P132" s="31">
        <v>1352941</v>
      </c>
      <c r="Q132" s="31">
        <v>1380000</v>
      </c>
      <c r="R132" s="1" t="s">
        <v>697</v>
      </c>
      <c r="S132" s="1" t="s">
        <v>698</v>
      </c>
      <c r="T132" s="1" t="s">
        <v>139</v>
      </c>
      <c r="U132" s="1" t="s">
        <v>388</v>
      </c>
      <c r="V132" s="1" t="s">
        <v>118</v>
      </c>
      <c r="W132" s="1" t="str">
        <f>VLOOKUP(Table1[[#This Row],[Material Code]],'Product Master Data'!$A$1:$D$16,4,FALSE)</f>
        <v>Bread Flour</v>
      </c>
      <c r="X132" s="1" t="str">
        <f>VLOOKUP(Table1[[#This Row],[Material Code]],'Product Master Data'!$A$1:$D$15,3,FALSE)</f>
        <v>Local Label</v>
      </c>
      <c r="Y132" s="1">
        <f>DAY(Table1[[#This Row],[Billing date]])</f>
        <v>4</v>
      </c>
      <c r="Z132" s="1" t="str">
        <f>TEXT(Table1[[#This Row],[Billing date]],"mmm")</f>
        <v>Jun</v>
      </c>
      <c r="AA132" s="1">
        <f>YEAR(Table1[[#This Row],[Billing date]])</f>
        <v>2021</v>
      </c>
    </row>
    <row r="133" spans="1:27" s="1" customFormat="1" ht="12.75" x14ac:dyDescent="0.2">
      <c r="A133" s="1" t="s">
        <v>131</v>
      </c>
      <c r="B133" s="1" t="s">
        <v>132</v>
      </c>
      <c r="C133" s="29">
        <v>44351</v>
      </c>
      <c r="D133" s="1" t="s">
        <v>381</v>
      </c>
      <c r="E133" s="1" t="s">
        <v>699</v>
      </c>
      <c r="F133" s="1" t="s">
        <v>383</v>
      </c>
      <c r="G133" s="1" t="s">
        <v>700</v>
      </c>
      <c r="H133" s="1">
        <v>1067392</v>
      </c>
      <c r="I133" s="1" t="s">
        <v>43</v>
      </c>
      <c r="J133" s="1" t="s">
        <v>24</v>
      </c>
      <c r="K133" s="1" t="s">
        <v>113</v>
      </c>
      <c r="L133" s="30">
        <v>575</v>
      </c>
      <c r="M133" s="30">
        <v>23</v>
      </c>
      <c r="N133" s="31">
        <v>2400</v>
      </c>
      <c r="O133" s="31">
        <v>27059</v>
      </c>
      <c r="P133" s="31">
        <v>1352941</v>
      </c>
      <c r="Q133" s="31">
        <v>1380000</v>
      </c>
      <c r="R133" s="1" t="s">
        <v>701</v>
      </c>
      <c r="S133" s="1" t="s">
        <v>702</v>
      </c>
      <c r="T133" s="1" t="s">
        <v>703</v>
      </c>
      <c r="U133" s="1" t="s">
        <v>388</v>
      </c>
      <c r="V133" s="1" t="s">
        <v>118</v>
      </c>
      <c r="W133" s="1" t="str">
        <f>VLOOKUP(Table1[[#This Row],[Material Code]],'Product Master Data'!$A$1:$D$16,4,FALSE)</f>
        <v>Bread Flour</v>
      </c>
      <c r="X133" s="1" t="str">
        <f>VLOOKUP(Table1[[#This Row],[Material Code]],'Product Master Data'!$A$1:$D$15,3,FALSE)</f>
        <v>Local Label</v>
      </c>
      <c r="Y133" s="1">
        <f>DAY(Table1[[#This Row],[Billing date]])</f>
        <v>4</v>
      </c>
      <c r="Z133" s="1" t="str">
        <f>TEXT(Table1[[#This Row],[Billing date]],"mmm")</f>
        <v>Jun</v>
      </c>
      <c r="AA133" s="1">
        <f>YEAR(Table1[[#This Row],[Billing date]])</f>
        <v>2021</v>
      </c>
    </row>
    <row r="134" spans="1:27" s="1" customFormat="1" ht="12.75" x14ac:dyDescent="0.2">
      <c r="A134" s="1" t="s">
        <v>131</v>
      </c>
      <c r="B134" s="1" t="s">
        <v>132</v>
      </c>
      <c r="C134" s="29">
        <v>44351</v>
      </c>
      <c r="D134" s="1" t="s">
        <v>381</v>
      </c>
      <c r="E134" s="1" t="s">
        <v>704</v>
      </c>
      <c r="F134" s="1" t="s">
        <v>383</v>
      </c>
      <c r="G134" s="1" t="s">
        <v>705</v>
      </c>
      <c r="H134" s="1">
        <v>1067392</v>
      </c>
      <c r="I134" s="1" t="s">
        <v>43</v>
      </c>
      <c r="J134" s="1" t="s">
        <v>24</v>
      </c>
      <c r="K134" s="1" t="s">
        <v>113</v>
      </c>
      <c r="L134" s="30">
        <v>575</v>
      </c>
      <c r="M134" s="30">
        <v>23</v>
      </c>
      <c r="N134" s="31">
        <v>2400</v>
      </c>
      <c r="O134" s="31">
        <v>27059</v>
      </c>
      <c r="P134" s="31">
        <v>1352941</v>
      </c>
      <c r="Q134" s="31">
        <v>1380000</v>
      </c>
      <c r="R134" s="1" t="s">
        <v>706</v>
      </c>
      <c r="S134" s="1" t="s">
        <v>707</v>
      </c>
      <c r="T134" s="1" t="s">
        <v>708</v>
      </c>
      <c r="U134" s="1" t="s">
        <v>388</v>
      </c>
      <c r="V134" s="1" t="s">
        <v>118</v>
      </c>
      <c r="W134" s="1" t="str">
        <f>VLOOKUP(Table1[[#This Row],[Material Code]],'Product Master Data'!$A$1:$D$16,4,FALSE)</f>
        <v>Bread Flour</v>
      </c>
      <c r="X134" s="1" t="str">
        <f>VLOOKUP(Table1[[#This Row],[Material Code]],'Product Master Data'!$A$1:$D$15,3,FALSE)</f>
        <v>Local Label</v>
      </c>
      <c r="Y134" s="1">
        <f>DAY(Table1[[#This Row],[Billing date]])</f>
        <v>4</v>
      </c>
      <c r="Z134" s="1" t="str">
        <f>TEXT(Table1[[#This Row],[Billing date]],"mmm")</f>
        <v>Jun</v>
      </c>
      <c r="AA134" s="1">
        <f>YEAR(Table1[[#This Row],[Billing date]])</f>
        <v>2021</v>
      </c>
    </row>
    <row r="135" spans="1:27" s="1" customFormat="1" ht="12.75" x14ac:dyDescent="0.2">
      <c r="A135" s="1" t="s">
        <v>288</v>
      </c>
      <c r="B135" s="1" t="s">
        <v>132</v>
      </c>
      <c r="C135" s="29">
        <v>44351</v>
      </c>
      <c r="D135" s="1" t="s">
        <v>302</v>
      </c>
      <c r="E135" s="1" t="s">
        <v>709</v>
      </c>
      <c r="F135" s="1" t="s">
        <v>304</v>
      </c>
      <c r="G135" s="1" t="s">
        <v>710</v>
      </c>
      <c r="H135" s="1">
        <v>1062482</v>
      </c>
      <c r="I135" s="1" t="s">
        <v>31</v>
      </c>
      <c r="J135" s="1" t="s">
        <v>164</v>
      </c>
      <c r="K135" s="1" t="s">
        <v>165</v>
      </c>
      <c r="L135" s="30">
        <v>30</v>
      </c>
      <c r="M135" s="30">
        <v>1.5</v>
      </c>
      <c r="N135" s="31">
        <v>18000</v>
      </c>
      <c r="O135" s="31">
        <v>2100</v>
      </c>
      <c r="P135" s="31">
        <v>537900</v>
      </c>
      <c r="Q135" s="31">
        <v>540000</v>
      </c>
      <c r="R135" s="1" t="s">
        <v>711</v>
      </c>
      <c r="S135" s="1" t="s">
        <v>307</v>
      </c>
      <c r="T135" s="1" t="s">
        <v>712</v>
      </c>
      <c r="U135" s="1" t="s">
        <v>169</v>
      </c>
      <c r="V135" s="1" t="s">
        <v>118</v>
      </c>
      <c r="W135" s="1" t="str">
        <f>VLOOKUP(Table1[[#This Row],[Material Code]],'Product Master Data'!$A$1:$D$16,4,FALSE)</f>
        <v>Bread Flour</v>
      </c>
      <c r="X135" s="1" t="str">
        <f>VLOOKUP(Table1[[#This Row],[Material Code]],'Product Master Data'!$A$1:$D$15,3,FALSE)</f>
        <v>Local Label</v>
      </c>
      <c r="Y135" s="1">
        <f>DAY(Table1[[#This Row],[Billing date]])</f>
        <v>4</v>
      </c>
      <c r="Z135" s="1" t="str">
        <f>TEXT(Table1[[#This Row],[Billing date]],"mmm")</f>
        <v>Jun</v>
      </c>
      <c r="AA135" s="1">
        <f>YEAR(Table1[[#This Row],[Billing date]])</f>
        <v>2021</v>
      </c>
    </row>
    <row r="136" spans="1:27" s="1" customFormat="1" ht="12.75" x14ac:dyDescent="0.2">
      <c r="A136" s="1" t="s">
        <v>288</v>
      </c>
      <c r="B136" s="1" t="s">
        <v>132</v>
      </c>
      <c r="C136" s="29">
        <v>44351</v>
      </c>
      <c r="D136" s="1" t="s">
        <v>302</v>
      </c>
      <c r="E136" s="1" t="s">
        <v>709</v>
      </c>
      <c r="F136" s="1" t="s">
        <v>304</v>
      </c>
      <c r="G136" s="1" t="s">
        <v>710</v>
      </c>
      <c r="H136" s="1">
        <v>1062482</v>
      </c>
      <c r="I136" s="1" t="s">
        <v>31</v>
      </c>
      <c r="J136" s="1" t="s">
        <v>181</v>
      </c>
      <c r="K136" s="1" t="s">
        <v>182</v>
      </c>
      <c r="L136" s="30">
        <v>80</v>
      </c>
      <c r="M136" s="30">
        <v>2</v>
      </c>
      <c r="N136" s="31">
        <v>9000</v>
      </c>
      <c r="O136" s="31">
        <v>2800</v>
      </c>
      <c r="P136" s="31">
        <v>717200</v>
      </c>
      <c r="Q136" s="31">
        <v>720000</v>
      </c>
      <c r="R136" s="1" t="s">
        <v>711</v>
      </c>
      <c r="S136" s="1" t="s">
        <v>307</v>
      </c>
      <c r="T136" s="1" t="s">
        <v>712</v>
      </c>
      <c r="U136" s="1" t="s">
        <v>169</v>
      </c>
      <c r="V136" s="1" t="s">
        <v>118</v>
      </c>
      <c r="W136" s="1" t="str">
        <f>VLOOKUP(Table1[[#This Row],[Material Code]],'Product Master Data'!$A$1:$D$16,4,FALSE)</f>
        <v>Beignet Flour</v>
      </c>
      <c r="X136" s="1" t="str">
        <f>VLOOKUP(Table1[[#This Row],[Material Code]],'Product Master Data'!$A$1:$D$15,3,FALSE)</f>
        <v>Local Label</v>
      </c>
      <c r="Y136" s="1">
        <f>DAY(Table1[[#This Row],[Billing date]])</f>
        <v>4</v>
      </c>
      <c r="Z136" s="1" t="str">
        <f>TEXT(Table1[[#This Row],[Billing date]],"mmm")</f>
        <v>Jun</v>
      </c>
      <c r="AA136" s="1">
        <f>YEAR(Table1[[#This Row],[Billing date]])</f>
        <v>2021</v>
      </c>
    </row>
    <row r="137" spans="1:27" s="1" customFormat="1" ht="12.75" x14ac:dyDescent="0.2">
      <c r="A137" s="1" t="s">
        <v>170</v>
      </c>
      <c r="B137" s="1" t="s">
        <v>171</v>
      </c>
      <c r="C137" s="29">
        <v>44351</v>
      </c>
      <c r="D137" s="1" t="s">
        <v>713</v>
      </c>
      <c r="E137" s="1" t="s">
        <v>714</v>
      </c>
      <c r="F137" s="1" t="s">
        <v>715</v>
      </c>
      <c r="G137" s="1" t="s">
        <v>716</v>
      </c>
      <c r="H137" s="1">
        <v>1037061</v>
      </c>
      <c r="I137" s="1" t="s">
        <v>25</v>
      </c>
      <c r="J137" s="1" t="s">
        <v>164</v>
      </c>
      <c r="K137" s="1" t="s">
        <v>165</v>
      </c>
      <c r="L137" s="30">
        <v>200</v>
      </c>
      <c r="M137" s="30">
        <v>10</v>
      </c>
      <c r="N137" s="31">
        <v>17700</v>
      </c>
      <c r="O137" s="31">
        <v>0</v>
      </c>
      <c r="P137" s="31">
        <v>3540000</v>
      </c>
      <c r="Q137" s="31">
        <v>3540000</v>
      </c>
      <c r="R137" s="1" t="s">
        <v>717</v>
      </c>
      <c r="S137" s="1" t="s">
        <v>718</v>
      </c>
      <c r="T137" s="1" t="s">
        <v>180</v>
      </c>
      <c r="U137" s="1" t="s">
        <v>169</v>
      </c>
      <c r="V137" s="1" t="s">
        <v>118</v>
      </c>
      <c r="W137" s="1" t="str">
        <f>VLOOKUP(Table1[[#This Row],[Material Code]],'Product Master Data'!$A$1:$D$16,4,FALSE)</f>
        <v>Bread Flour</v>
      </c>
      <c r="X137" s="1" t="str">
        <f>VLOOKUP(Table1[[#This Row],[Material Code]],'Product Master Data'!$A$1:$D$15,3,FALSE)</f>
        <v>Local Label</v>
      </c>
      <c r="Y137" s="1">
        <f>DAY(Table1[[#This Row],[Billing date]])</f>
        <v>4</v>
      </c>
      <c r="Z137" s="1" t="str">
        <f>TEXT(Table1[[#This Row],[Billing date]],"mmm")</f>
        <v>Jun</v>
      </c>
      <c r="AA137" s="1">
        <f>YEAR(Table1[[#This Row],[Billing date]])</f>
        <v>2021</v>
      </c>
    </row>
    <row r="138" spans="1:27" s="1" customFormat="1" ht="12.75" x14ac:dyDescent="0.2">
      <c r="A138" s="1" t="s">
        <v>131</v>
      </c>
      <c r="B138" s="1" t="s">
        <v>132</v>
      </c>
      <c r="C138" s="29">
        <v>44351</v>
      </c>
      <c r="D138" s="1" t="s">
        <v>719</v>
      </c>
      <c r="E138" s="1" t="s">
        <v>720</v>
      </c>
      <c r="F138" s="1" t="s">
        <v>721</v>
      </c>
      <c r="G138" s="1" t="s">
        <v>722</v>
      </c>
      <c r="H138" s="1">
        <v>1062481</v>
      </c>
      <c r="I138" s="1" t="s">
        <v>38</v>
      </c>
      <c r="J138" s="1" t="s">
        <v>723</v>
      </c>
      <c r="K138" s="1" t="s">
        <v>724</v>
      </c>
      <c r="L138" s="30">
        <v>640</v>
      </c>
      <c r="M138" s="30">
        <v>32</v>
      </c>
      <c r="N138" s="31">
        <v>16750</v>
      </c>
      <c r="O138" s="31">
        <v>44800</v>
      </c>
      <c r="P138" s="31">
        <v>10675200</v>
      </c>
      <c r="Q138" s="31">
        <v>10720000</v>
      </c>
      <c r="R138" s="1" t="s">
        <v>725</v>
      </c>
      <c r="S138" s="1" t="s">
        <v>726</v>
      </c>
      <c r="T138" s="1" t="s">
        <v>727</v>
      </c>
      <c r="U138" s="1" t="s">
        <v>192</v>
      </c>
      <c r="V138" s="1" t="s">
        <v>118</v>
      </c>
      <c r="W138" s="1" t="str">
        <f>VLOOKUP(Table1[[#This Row],[Material Code]],'Product Master Data'!$A$1:$D$16,4,FALSE)</f>
        <v>Beignet Flour</v>
      </c>
      <c r="X138" s="1" t="str">
        <f>VLOOKUP(Table1[[#This Row],[Material Code]],'Product Master Data'!$A$1:$D$15,3,FALSE)</f>
        <v>Private Label</v>
      </c>
      <c r="Y138" s="1">
        <f>DAY(Table1[[#This Row],[Billing date]])</f>
        <v>4</v>
      </c>
      <c r="Z138" s="1" t="str">
        <f>TEXT(Table1[[#This Row],[Billing date]],"mmm")</f>
        <v>Jun</v>
      </c>
      <c r="AA138" s="1">
        <f>YEAR(Table1[[#This Row],[Billing date]])</f>
        <v>2021</v>
      </c>
    </row>
    <row r="139" spans="1:27" s="1" customFormat="1" ht="12.75" x14ac:dyDescent="0.2">
      <c r="A139" s="1" t="s">
        <v>131</v>
      </c>
      <c r="B139" s="1" t="s">
        <v>132</v>
      </c>
      <c r="C139" s="29">
        <v>44351</v>
      </c>
      <c r="D139" s="1" t="s">
        <v>719</v>
      </c>
      <c r="E139" s="1" t="s">
        <v>728</v>
      </c>
      <c r="F139" s="1" t="s">
        <v>721</v>
      </c>
      <c r="G139" s="1" t="s">
        <v>729</v>
      </c>
      <c r="H139" s="1">
        <v>1062481</v>
      </c>
      <c r="I139" s="1" t="s">
        <v>38</v>
      </c>
      <c r="J139" s="1" t="s">
        <v>723</v>
      </c>
      <c r="K139" s="1" t="s">
        <v>724</v>
      </c>
      <c r="L139" s="30">
        <v>640</v>
      </c>
      <c r="M139" s="30">
        <v>32</v>
      </c>
      <c r="N139" s="31">
        <v>16750</v>
      </c>
      <c r="O139" s="31">
        <v>44800</v>
      </c>
      <c r="P139" s="31">
        <v>10675200</v>
      </c>
      <c r="Q139" s="31">
        <v>10720000</v>
      </c>
      <c r="R139" s="1" t="s">
        <v>730</v>
      </c>
      <c r="S139" s="1" t="s">
        <v>731</v>
      </c>
      <c r="T139" s="1" t="s">
        <v>732</v>
      </c>
      <c r="U139" s="1" t="s">
        <v>192</v>
      </c>
      <c r="V139" s="1" t="s">
        <v>118</v>
      </c>
      <c r="W139" s="1" t="str">
        <f>VLOOKUP(Table1[[#This Row],[Material Code]],'Product Master Data'!$A$1:$D$16,4,FALSE)</f>
        <v>Beignet Flour</v>
      </c>
      <c r="X139" s="1" t="str">
        <f>VLOOKUP(Table1[[#This Row],[Material Code]],'Product Master Data'!$A$1:$D$15,3,FALSE)</f>
        <v>Private Label</v>
      </c>
      <c r="Y139" s="1">
        <f>DAY(Table1[[#This Row],[Billing date]])</f>
        <v>4</v>
      </c>
      <c r="Z139" s="1" t="str">
        <f>TEXT(Table1[[#This Row],[Billing date]],"mmm")</f>
        <v>Jun</v>
      </c>
      <c r="AA139" s="1">
        <f>YEAR(Table1[[#This Row],[Billing date]])</f>
        <v>2021</v>
      </c>
    </row>
    <row r="140" spans="1:27" s="1" customFormat="1" ht="12.75" x14ac:dyDescent="0.2">
      <c r="A140" s="1" t="s">
        <v>119</v>
      </c>
      <c r="B140" s="1" t="s">
        <v>120</v>
      </c>
      <c r="C140" s="29">
        <v>44351</v>
      </c>
      <c r="D140" s="1" t="s">
        <v>733</v>
      </c>
      <c r="E140" s="1" t="s">
        <v>734</v>
      </c>
      <c r="F140" s="1" t="s">
        <v>735</v>
      </c>
      <c r="G140" s="1" t="s">
        <v>736</v>
      </c>
      <c r="H140" s="1">
        <v>1075994</v>
      </c>
      <c r="I140" s="1" t="s">
        <v>40</v>
      </c>
      <c r="J140" s="1" t="s">
        <v>164</v>
      </c>
      <c r="K140" s="1" t="s">
        <v>165</v>
      </c>
      <c r="L140" s="30">
        <v>200</v>
      </c>
      <c r="M140" s="30">
        <v>10</v>
      </c>
      <c r="N140" s="31">
        <v>18300</v>
      </c>
      <c r="O140" s="31">
        <v>14000</v>
      </c>
      <c r="P140" s="31">
        <v>3646000</v>
      </c>
      <c r="Q140" s="31">
        <v>3660000</v>
      </c>
      <c r="R140" s="1" t="s">
        <v>737</v>
      </c>
      <c r="S140" s="1" t="s">
        <v>738</v>
      </c>
      <c r="T140" s="1" t="s">
        <v>739</v>
      </c>
      <c r="U140" s="1" t="s">
        <v>169</v>
      </c>
      <c r="V140" s="1" t="s">
        <v>118</v>
      </c>
      <c r="W140" s="1" t="str">
        <f>VLOOKUP(Table1[[#This Row],[Material Code]],'Product Master Data'!$A$1:$D$16,4,FALSE)</f>
        <v>Bread Flour</v>
      </c>
      <c r="X140" s="1" t="str">
        <f>VLOOKUP(Table1[[#This Row],[Material Code]],'Product Master Data'!$A$1:$D$15,3,FALSE)</f>
        <v>Local Label</v>
      </c>
      <c r="Y140" s="1">
        <f>DAY(Table1[[#This Row],[Billing date]])</f>
        <v>4</v>
      </c>
      <c r="Z140" s="1" t="str">
        <f>TEXT(Table1[[#This Row],[Billing date]],"mmm")</f>
        <v>Jun</v>
      </c>
      <c r="AA140" s="1">
        <f>YEAR(Table1[[#This Row],[Billing date]])</f>
        <v>2021</v>
      </c>
    </row>
    <row r="141" spans="1:27" s="1" customFormat="1" ht="12.75" x14ac:dyDescent="0.2">
      <c r="A141" s="1" t="s">
        <v>451</v>
      </c>
      <c r="B141" s="1" t="s">
        <v>289</v>
      </c>
      <c r="C141" s="29">
        <v>44351</v>
      </c>
      <c r="D141" s="1" t="s">
        <v>740</v>
      </c>
      <c r="E141" s="1" t="s">
        <v>741</v>
      </c>
      <c r="F141" s="1" t="s">
        <v>742</v>
      </c>
      <c r="G141" s="1" t="s">
        <v>743</v>
      </c>
      <c r="H141" s="1">
        <v>1101958</v>
      </c>
      <c r="I141" s="1" t="s">
        <v>744</v>
      </c>
      <c r="J141" s="1" t="s">
        <v>176</v>
      </c>
      <c r="K141" s="1" t="s">
        <v>177</v>
      </c>
      <c r="L141" s="30">
        <v>300</v>
      </c>
      <c r="M141" s="30">
        <v>15</v>
      </c>
      <c r="N141" s="31">
        <v>17750</v>
      </c>
      <c r="O141" s="31">
        <v>104412</v>
      </c>
      <c r="P141" s="31">
        <v>5220588</v>
      </c>
      <c r="Q141" s="31">
        <v>5325000</v>
      </c>
      <c r="R141" s="1" t="s">
        <v>745</v>
      </c>
      <c r="S141" s="1" t="s">
        <v>746</v>
      </c>
      <c r="T141" s="1" t="s">
        <v>747</v>
      </c>
      <c r="U141" s="1" t="s">
        <v>748</v>
      </c>
      <c r="V141" s="1" t="s">
        <v>118</v>
      </c>
      <c r="W141" s="1" t="str">
        <f>VLOOKUP(Table1[[#This Row],[Material Code]],'Product Master Data'!$A$1:$D$16,4,FALSE)</f>
        <v>Beignet Flour</v>
      </c>
      <c r="X141" s="1" t="str">
        <f>VLOOKUP(Table1[[#This Row],[Material Code]],'Product Master Data'!$A$1:$D$15,3,FALSE)</f>
        <v>Local Label</v>
      </c>
      <c r="Y141" s="1">
        <f>DAY(Table1[[#This Row],[Billing date]])</f>
        <v>4</v>
      </c>
      <c r="Z141" s="1" t="str">
        <f>TEXT(Table1[[#This Row],[Billing date]],"mmm")</f>
        <v>Jun</v>
      </c>
      <c r="AA141" s="1">
        <f>YEAR(Table1[[#This Row],[Billing date]])</f>
        <v>2021</v>
      </c>
    </row>
    <row r="142" spans="1:27" s="1" customFormat="1" ht="12.75" x14ac:dyDescent="0.2">
      <c r="A142" s="1" t="s">
        <v>451</v>
      </c>
      <c r="B142" s="1" t="s">
        <v>289</v>
      </c>
      <c r="C142" s="29">
        <v>44351</v>
      </c>
      <c r="D142" s="1" t="s">
        <v>740</v>
      </c>
      <c r="E142" s="1" t="s">
        <v>741</v>
      </c>
      <c r="F142" s="1" t="s">
        <v>742</v>
      </c>
      <c r="G142" s="1" t="s">
        <v>743</v>
      </c>
      <c r="H142" s="1">
        <v>1101958</v>
      </c>
      <c r="I142" s="1" t="s">
        <v>744</v>
      </c>
      <c r="J142" s="1" t="s">
        <v>183</v>
      </c>
      <c r="K142" s="1" t="s">
        <v>184</v>
      </c>
      <c r="L142" s="30">
        <v>3000</v>
      </c>
      <c r="M142" s="30">
        <v>15</v>
      </c>
      <c r="N142" s="31">
        <v>1850</v>
      </c>
      <c r="O142" s="31">
        <v>108824</v>
      </c>
      <c r="P142" s="31">
        <v>5441176</v>
      </c>
      <c r="Q142" s="31">
        <v>5550000</v>
      </c>
      <c r="R142" s="1" t="s">
        <v>745</v>
      </c>
      <c r="S142" s="1" t="s">
        <v>746</v>
      </c>
      <c r="T142" s="1" t="s">
        <v>747</v>
      </c>
      <c r="U142" s="1" t="s">
        <v>748</v>
      </c>
      <c r="V142" s="1" t="s">
        <v>118</v>
      </c>
      <c r="W142" s="1" t="str">
        <f>VLOOKUP(Table1[[#This Row],[Material Code]],'Product Master Data'!$A$1:$D$16,4,FALSE)</f>
        <v>Beignet Flour</v>
      </c>
      <c r="X142" s="1" t="str">
        <f>VLOOKUP(Table1[[#This Row],[Material Code]],'Product Master Data'!$A$1:$D$15,3,FALSE)</f>
        <v>Local Label</v>
      </c>
      <c r="Y142" s="1">
        <f>DAY(Table1[[#This Row],[Billing date]])</f>
        <v>4</v>
      </c>
      <c r="Z142" s="1" t="str">
        <f>TEXT(Table1[[#This Row],[Billing date]],"mmm")</f>
        <v>Jun</v>
      </c>
      <c r="AA142" s="1">
        <f>YEAR(Table1[[#This Row],[Billing date]])</f>
        <v>2021</v>
      </c>
    </row>
    <row r="143" spans="1:27" s="1" customFormat="1" ht="12.75" x14ac:dyDescent="0.2">
      <c r="A143" s="1" t="s">
        <v>451</v>
      </c>
      <c r="B143" s="1" t="s">
        <v>289</v>
      </c>
      <c r="C143" s="29">
        <v>44351</v>
      </c>
      <c r="D143" s="1" t="s">
        <v>740</v>
      </c>
      <c r="E143" s="1" t="s">
        <v>749</v>
      </c>
      <c r="F143" s="1" t="s">
        <v>742</v>
      </c>
      <c r="G143" s="1" t="s">
        <v>750</v>
      </c>
      <c r="H143" s="1">
        <v>1101958</v>
      </c>
      <c r="I143" s="1" t="s">
        <v>744</v>
      </c>
      <c r="J143" s="1" t="s">
        <v>183</v>
      </c>
      <c r="K143" s="1" t="s">
        <v>184</v>
      </c>
      <c r="L143" s="30">
        <v>330</v>
      </c>
      <c r="M143" s="30">
        <v>1.65</v>
      </c>
      <c r="N143" s="31">
        <v>1850</v>
      </c>
      <c r="O143" s="31">
        <v>11971</v>
      </c>
      <c r="P143" s="31">
        <v>598529</v>
      </c>
      <c r="Q143" s="31">
        <v>610500</v>
      </c>
      <c r="R143" s="1" t="s">
        <v>751</v>
      </c>
      <c r="S143" s="1" t="s">
        <v>752</v>
      </c>
      <c r="T143" s="1" t="s">
        <v>753</v>
      </c>
      <c r="U143" s="1" t="s">
        <v>748</v>
      </c>
      <c r="V143" s="1" t="s">
        <v>118</v>
      </c>
      <c r="W143" s="1" t="str">
        <f>VLOOKUP(Table1[[#This Row],[Material Code]],'Product Master Data'!$A$1:$D$16,4,FALSE)</f>
        <v>Beignet Flour</v>
      </c>
      <c r="X143" s="1" t="str">
        <f>VLOOKUP(Table1[[#This Row],[Material Code]],'Product Master Data'!$A$1:$D$15,3,FALSE)</f>
        <v>Local Label</v>
      </c>
      <c r="Y143" s="1">
        <f>DAY(Table1[[#This Row],[Billing date]])</f>
        <v>4</v>
      </c>
      <c r="Z143" s="1" t="str">
        <f>TEXT(Table1[[#This Row],[Billing date]],"mmm")</f>
        <v>Jun</v>
      </c>
      <c r="AA143" s="1">
        <f>YEAR(Table1[[#This Row],[Billing date]])</f>
        <v>2021</v>
      </c>
    </row>
    <row r="144" spans="1:27" s="1" customFormat="1" ht="12.75" x14ac:dyDescent="0.2">
      <c r="A144" s="1" t="s">
        <v>451</v>
      </c>
      <c r="B144" s="1" t="s">
        <v>289</v>
      </c>
      <c r="C144" s="29">
        <v>44351</v>
      </c>
      <c r="D144" s="1" t="s">
        <v>740</v>
      </c>
      <c r="E144" s="1" t="s">
        <v>749</v>
      </c>
      <c r="F144" s="1" t="s">
        <v>742</v>
      </c>
      <c r="G144" s="1" t="s">
        <v>750</v>
      </c>
      <c r="H144" s="1">
        <v>1101958</v>
      </c>
      <c r="I144" s="1" t="s">
        <v>744</v>
      </c>
      <c r="J144" s="1" t="s">
        <v>183</v>
      </c>
      <c r="K144" s="1" t="s">
        <v>184</v>
      </c>
      <c r="L144" s="30">
        <v>670</v>
      </c>
      <c r="M144" s="30">
        <v>3.35</v>
      </c>
      <c r="N144" s="31">
        <v>1850</v>
      </c>
      <c r="O144" s="31">
        <v>24304</v>
      </c>
      <c r="P144" s="31">
        <v>1215196</v>
      </c>
      <c r="Q144" s="31">
        <v>1239500</v>
      </c>
      <c r="R144" s="1" t="s">
        <v>751</v>
      </c>
      <c r="S144" s="1" t="s">
        <v>752</v>
      </c>
      <c r="T144" s="1" t="s">
        <v>753</v>
      </c>
      <c r="U144" s="1" t="s">
        <v>748</v>
      </c>
      <c r="V144" s="1" t="s">
        <v>118</v>
      </c>
      <c r="W144" s="1" t="str">
        <f>VLOOKUP(Table1[[#This Row],[Material Code]],'Product Master Data'!$A$1:$D$16,4,FALSE)</f>
        <v>Beignet Flour</v>
      </c>
      <c r="X144" s="1" t="str">
        <f>VLOOKUP(Table1[[#This Row],[Material Code]],'Product Master Data'!$A$1:$D$15,3,FALSE)</f>
        <v>Local Label</v>
      </c>
      <c r="Y144" s="1">
        <f>DAY(Table1[[#This Row],[Billing date]])</f>
        <v>4</v>
      </c>
      <c r="Z144" s="1" t="str">
        <f>TEXT(Table1[[#This Row],[Billing date]],"mmm")</f>
        <v>Jun</v>
      </c>
      <c r="AA144" s="1">
        <f>YEAR(Table1[[#This Row],[Billing date]])</f>
        <v>2021</v>
      </c>
    </row>
    <row r="145" spans="1:27" s="1" customFormat="1" ht="12.75" x14ac:dyDescent="0.2">
      <c r="A145" s="1" t="s">
        <v>451</v>
      </c>
      <c r="B145" s="1" t="s">
        <v>289</v>
      </c>
      <c r="C145" s="29">
        <v>44351</v>
      </c>
      <c r="D145" s="1" t="s">
        <v>740</v>
      </c>
      <c r="E145" s="1" t="s">
        <v>749</v>
      </c>
      <c r="F145" s="1" t="s">
        <v>742</v>
      </c>
      <c r="G145" s="1" t="s">
        <v>750</v>
      </c>
      <c r="H145" s="1">
        <v>1101958</v>
      </c>
      <c r="I145" s="1" t="s">
        <v>744</v>
      </c>
      <c r="J145" s="1" t="s">
        <v>181</v>
      </c>
      <c r="K145" s="1" t="s">
        <v>182</v>
      </c>
      <c r="L145" s="30">
        <v>1000</v>
      </c>
      <c r="M145" s="30">
        <v>25</v>
      </c>
      <c r="N145" s="31">
        <v>8875</v>
      </c>
      <c r="O145" s="31">
        <v>174020</v>
      </c>
      <c r="P145" s="31">
        <v>8700980</v>
      </c>
      <c r="Q145" s="31">
        <v>8875000</v>
      </c>
      <c r="R145" s="1" t="s">
        <v>751</v>
      </c>
      <c r="S145" s="1" t="s">
        <v>752</v>
      </c>
      <c r="T145" s="1" t="s">
        <v>753</v>
      </c>
      <c r="U145" s="1" t="s">
        <v>748</v>
      </c>
      <c r="V145" s="1" t="s">
        <v>118</v>
      </c>
      <c r="W145" s="1" t="str">
        <f>VLOOKUP(Table1[[#This Row],[Material Code]],'Product Master Data'!$A$1:$D$16,4,FALSE)</f>
        <v>Beignet Flour</v>
      </c>
      <c r="X145" s="1" t="str">
        <f>VLOOKUP(Table1[[#This Row],[Material Code]],'Product Master Data'!$A$1:$D$15,3,FALSE)</f>
        <v>Local Label</v>
      </c>
      <c r="Y145" s="1">
        <f>DAY(Table1[[#This Row],[Billing date]])</f>
        <v>4</v>
      </c>
      <c r="Z145" s="1" t="str">
        <f>TEXT(Table1[[#This Row],[Billing date]],"mmm")</f>
        <v>Jun</v>
      </c>
      <c r="AA145" s="1">
        <f>YEAR(Table1[[#This Row],[Billing date]])</f>
        <v>2021</v>
      </c>
    </row>
    <row r="146" spans="1:27" s="1" customFormat="1" ht="12.75" x14ac:dyDescent="0.2">
      <c r="A146" s="1" t="s">
        <v>170</v>
      </c>
      <c r="B146" s="1" t="s">
        <v>171</v>
      </c>
      <c r="C146" s="29">
        <v>44351</v>
      </c>
      <c r="D146" s="1" t="s">
        <v>754</v>
      </c>
      <c r="E146" s="1" t="s">
        <v>755</v>
      </c>
      <c r="F146" s="1" t="s">
        <v>756</v>
      </c>
      <c r="G146" s="1" t="s">
        <v>757</v>
      </c>
      <c r="H146" s="1">
        <v>1076077</v>
      </c>
      <c r="I146" s="1" t="s">
        <v>758</v>
      </c>
      <c r="J146" s="1" t="s">
        <v>183</v>
      </c>
      <c r="K146" s="1" t="s">
        <v>184</v>
      </c>
      <c r="L146" s="30">
        <v>4100</v>
      </c>
      <c r="M146" s="30">
        <v>20.5</v>
      </c>
      <c r="N146" s="31">
        <v>1840</v>
      </c>
      <c r="O146" s="31">
        <v>28700</v>
      </c>
      <c r="P146" s="31">
        <v>7515300</v>
      </c>
      <c r="Q146" s="31">
        <v>7544000</v>
      </c>
      <c r="R146" s="1" t="s">
        <v>759</v>
      </c>
      <c r="S146" s="1" t="s">
        <v>760</v>
      </c>
      <c r="T146" s="1" t="s">
        <v>761</v>
      </c>
      <c r="U146" s="1" t="s">
        <v>169</v>
      </c>
      <c r="V146" s="1" t="s">
        <v>118</v>
      </c>
      <c r="W146" s="1" t="str">
        <f>VLOOKUP(Table1[[#This Row],[Material Code]],'Product Master Data'!$A$1:$D$16,4,FALSE)</f>
        <v>Beignet Flour</v>
      </c>
      <c r="X146" s="1" t="str">
        <f>VLOOKUP(Table1[[#This Row],[Material Code]],'Product Master Data'!$A$1:$D$15,3,FALSE)</f>
        <v>Local Label</v>
      </c>
      <c r="Y146" s="1">
        <f>DAY(Table1[[#This Row],[Billing date]])</f>
        <v>4</v>
      </c>
      <c r="Z146" s="1" t="str">
        <f>TEXT(Table1[[#This Row],[Billing date]],"mmm")</f>
        <v>Jun</v>
      </c>
      <c r="AA146" s="1">
        <f>YEAR(Table1[[#This Row],[Billing date]])</f>
        <v>2021</v>
      </c>
    </row>
    <row r="147" spans="1:27" s="1" customFormat="1" ht="12.75" x14ac:dyDescent="0.2">
      <c r="A147" s="1" t="s">
        <v>316</v>
      </c>
      <c r="B147" s="1" t="s">
        <v>289</v>
      </c>
      <c r="C147" s="29">
        <v>44351</v>
      </c>
      <c r="D147" s="1" t="s">
        <v>762</v>
      </c>
      <c r="E147" s="1" t="s">
        <v>763</v>
      </c>
      <c r="F147" s="1" t="s">
        <v>764</v>
      </c>
      <c r="G147" s="1" t="s">
        <v>765</v>
      </c>
      <c r="H147" s="1">
        <v>1026481</v>
      </c>
      <c r="I147" s="1" t="s">
        <v>50</v>
      </c>
      <c r="J147" s="1" t="s">
        <v>24</v>
      </c>
      <c r="K147" s="1" t="s">
        <v>113</v>
      </c>
      <c r="L147" s="30">
        <v>375</v>
      </c>
      <c r="M147" s="30">
        <v>15</v>
      </c>
      <c r="N147" s="31">
        <v>2000</v>
      </c>
      <c r="O147" s="31">
        <v>14706</v>
      </c>
      <c r="P147" s="31">
        <v>735294</v>
      </c>
      <c r="Q147" s="31">
        <v>750000</v>
      </c>
      <c r="R147" s="1" t="s">
        <v>766</v>
      </c>
      <c r="S147" s="1" t="s">
        <v>767</v>
      </c>
      <c r="T147" s="1" t="s">
        <v>768</v>
      </c>
      <c r="U147" s="1" t="s">
        <v>769</v>
      </c>
      <c r="V147" s="1" t="s">
        <v>118</v>
      </c>
      <c r="W147" s="1" t="str">
        <f>VLOOKUP(Table1[[#This Row],[Material Code]],'Product Master Data'!$A$1:$D$16,4,FALSE)</f>
        <v>Bread Flour</v>
      </c>
      <c r="X147" s="1" t="str">
        <f>VLOOKUP(Table1[[#This Row],[Material Code]],'Product Master Data'!$A$1:$D$15,3,FALSE)</f>
        <v>Local Label</v>
      </c>
      <c r="Y147" s="1">
        <f>DAY(Table1[[#This Row],[Billing date]])</f>
        <v>4</v>
      </c>
      <c r="Z147" s="1" t="str">
        <f>TEXT(Table1[[#This Row],[Billing date]],"mmm")</f>
        <v>Jun</v>
      </c>
      <c r="AA147" s="1">
        <f>YEAR(Table1[[#This Row],[Billing date]])</f>
        <v>2021</v>
      </c>
    </row>
    <row r="148" spans="1:27" s="1" customFormat="1" ht="12.75" x14ac:dyDescent="0.2">
      <c r="A148" s="1" t="s">
        <v>119</v>
      </c>
      <c r="B148" s="1" t="s">
        <v>120</v>
      </c>
      <c r="C148" s="29">
        <v>44351</v>
      </c>
      <c r="D148" s="1" t="s">
        <v>770</v>
      </c>
      <c r="E148" s="1" t="s">
        <v>771</v>
      </c>
      <c r="F148" s="1" t="s">
        <v>772</v>
      </c>
      <c r="G148" s="1" t="s">
        <v>773</v>
      </c>
      <c r="H148" s="1">
        <v>1049857</v>
      </c>
      <c r="I148" s="1" t="s">
        <v>774</v>
      </c>
      <c r="J148" s="1" t="s">
        <v>176</v>
      </c>
      <c r="K148" s="1" t="s">
        <v>177</v>
      </c>
      <c r="L148" s="30">
        <v>120</v>
      </c>
      <c r="M148" s="30">
        <v>6</v>
      </c>
      <c r="N148" s="31">
        <v>18500</v>
      </c>
      <c r="O148" s="31">
        <v>8400</v>
      </c>
      <c r="P148" s="31">
        <v>2211600</v>
      </c>
      <c r="Q148" s="31">
        <v>2220000</v>
      </c>
      <c r="R148" s="1" t="s">
        <v>775</v>
      </c>
      <c r="S148" s="1" t="s">
        <v>776</v>
      </c>
      <c r="T148" s="1" t="s">
        <v>777</v>
      </c>
      <c r="U148" s="1" t="s">
        <v>169</v>
      </c>
      <c r="V148" s="1" t="s">
        <v>118</v>
      </c>
      <c r="W148" s="1" t="str">
        <f>VLOOKUP(Table1[[#This Row],[Material Code]],'Product Master Data'!$A$1:$D$16,4,FALSE)</f>
        <v>Beignet Flour</v>
      </c>
      <c r="X148" s="1" t="str">
        <f>VLOOKUP(Table1[[#This Row],[Material Code]],'Product Master Data'!$A$1:$D$15,3,FALSE)</f>
        <v>Local Label</v>
      </c>
      <c r="Y148" s="1">
        <f>DAY(Table1[[#This Row],[Billing date]])</f>
        <v>4</v>
      </c>
      <c r="Z148" s="1" t="str">
        <f>TEXT(Table1[[#This Row],[Billing date]],"mmm")</f>
        <v>Jun</v>
      </c>
      <c r="AA148" s="1">
        <f>YEAR(Table1[[#This Row],[Billing date]])</f>
        <v>2021</v>
      </c>
    </row>
    <row r="149" spans="1:27" s="1" customFormat="1" ht="12.75" x14ac:dyDescent="0.2">
      <c r="A149" s="1" t="s">
        <v>119</v>
      </c>
      <c r="B149" s="1" t="s">
        <v>120</v>
      </c>
      <c r="C149" s="29">
        <v>44351</v>
      </c>
      <c r="D149" s="1" t="s">
        <v>770</v>
      </c>
      <c r="E149" s="1" t="s">
        <v>771</v>
      </c>
      <c r="F149" s="1" t="s">
        <v>772</v>
      </c>
      <c r="G149" s="1" t="s">
        <v>773</v>
      </c>
      <c r="H149" s="1">
        <v>1049857</v>
      </c>
      <c r="I149" s="1" t="s">
        <v>774</v>
      </c>
      <c r="J149" s="1" t="s">
        <v>181</v>
      </c>
      <c r="K149" s="1" t="s">
        <v>182</v>
      </c>
      <c r="L149" s="30">
        <v>150</v>
      </c>
      <c r="M149" s="30">
        <v>3.75</v>
      </c>
      <c r="N149" s="31">
        <v>9250</v>
      </c>
      <c r="O149" s="31">
        <v>5250</v>
      </c>
      <c r="P149" s="31">
        <v>1382250</v>
      </c>
      <c r="Q149" s="31">
        <v>1387500</v>
      </c>
      <c r="R149" s="1" t="s">
        <v>775</v>
      </c>
      <c r="S149" s="1" t="s">
        <v>776</v>
      </c>
      <c r="T149" s="1" t="s">
        <v>777</v>
      </c>
      <c r="U149" s="1" t="s">
        <v>169</v>
      </c>
      <c r="V149" s="1" t="s">
        <v>118</v>
      </c>
      <c r="W149" s="1" t="str">
        <f>VLOOKUP(Table1[[#This Row],[Material Code]],'Product Master Data'!$A$1:$D$16,4,FALSE)</f>
        <v>Beignet Flour</v>
      </c>
      <c r="X149" s="1" t="str">
        <f>VLOOKUP(Table1[[#This Row],[Material Code]],'Product Master Data'!$A$1:$D$15,3,FALSE)</f>
        <v>Local Label</v>
      </c>
      <c r="Y149" s="1">
        <f>DAY(Table1[[#This Row],[Billing date]])</f>
        <v>4</v>
      </c>
      <c r="Z149" s="1" t="str">
        <f>TEXT(Table1[[#This Row],[Billing date]],"mmm")</f>
        <v>Jun</v>
      </c>
      <c r="AA149" s="1">
        <f>YEAR(Table1[[#This Row],[Billing date]])</f>
        <v>2021</v>
      </c>
    </row>
    <row r="150" spans="1:27" s="1" customFormat="1" ht="12.75" x14ac:dyDescent="0.2">
      <c r="A150" s="1" t="s">
        <v>119</v>
      </c>
      <c r="B150" s="1" t="s">
        <v>120</v>
      </c>
      <c r="C150" s="29">
        <v>44351</v>
      </c>
      <c r="D150" s="1" t="s">
        <v>770</v>
      </c>
      <c r="E150" s="1" t="s">
        <v>771</v>
      </c>
      <c r="F150" s="1" t="s">
        <v>772</v>
      </c>
      <c r="G150" s="1" t="s">
        <v>773</v>
      </c>
      <c r="H150" s="1">
        <v>1049857</v>
      </c>
      <c r="I150" s="1" t="s">
        <v>774</v>
      </c>
      <c r="J150" s="1" t="s">
        <v>125</v>
      </c>
      <c r="K150" s="1" t="s">
        <v>126</v>
      </c>
      <c r="L150" s="30">
        <v>100</v>
      </c>
      <c r="M150" s="30">
        <v>5</v>
      </c>
      <c r="N150" s="31">
        <v>19000</v>
      </c>
      <c r="O150" s="31">
        <v>7000</v>
      </c>
      <c r="P150" s="31">
        <v>1893000</v>
      </c>
      <c r="Q150" s="31">
        <v>1900000</v>
      </c>
      <c r="R150" s="1" t="s">
        <v>775</v>
      </c>
      <c r="S150" s="1" t="s">
        <v>776</v>
      </c>
      <c r="T150" s="1" t="s">
        <v>777</v>
      </c>
      <c r="U150" s="1" t="s">
        <v>169</v>
      </c>
      <c r="V150" s="1" t="s">
        <v>118</v>
      </c>
      <c r="W150" s="1" t="str">
        <f>VLOOKUP(Table1[[#This Row],[Material Code]],'Product Master Data'!$A$1:$D$16,4,FALSE)</f>
        <v>Bread Flour</v>
      </c>
      <c r="X150" s="1" t="str">
        <f>VLOOKUP(Table1[[#This Row],[Material Code]],'Product Master Data'!$A$1:$D$15,3,FALSE)</f>
        <v>Local Label</v>
      </c>
      <c r="Y150" s="1">
        <f>DAY(Table1[[#This Row],[Billing date]])</f>
        <v>4</v>
      </c>
      <c r="Z150" s="1" t="str">
        <f>TEXT(Table1[[#This Row],[Billing date]],"mmm")</f>
        <v>Jun</v>
      </c>
      <c r="AA150" s="1">
        <f>YEAR(Table1[[#This Row],[Billing date]])</f>
        <v>2021</v>
      </c>
    </row>
    <row r="151" spans="1:27" s="1" customFormat="1" ht="12.75" x14ac:dyDescent="0.2">
      <c r="A151" s="1" t="s">
        <v>131</v>
      </c>
      <c r="B151" s="1" t="s">
        <v>132</v>
      </c>
      <c r="C151" s="29">
        <v>44351</v>
      </c>
      <c r="D151" s="1" t="s">
        <v>778</v>
      </c>
      <c r="E151" s="1" t="s">
        <v>779</v>
      </c>
      <c r="F151" s="1" t="s">
        <v>780</v>
      </c>
      <c r="G151" s="1" t="s">
        <v>781</v>
      </c>
      <c r="H151" s="1">
        <v>1062481</v>
      </c>
      <c r="I151" s="1" t="s">
        <v>38</v>
      </c>
      <c r="J151" s="1" t="s">
        <v>782</v>
      </c>
      <c r="K151" s="1" t="s">
        <v>783</v>
      </c>
      <c r="L151" s="30">
        <v>20</v>
      </c>
      <c r="M151" s="30">
        <v>0.5</v>
      </c>
      <c r="N151" s="31">
        <v>8375</v>
      </c>
      <c r="O151" s="31">
        <v>700</v>
      </c>
      <c r="P151" s="31">
        <v>166800</v>
      </c>
      <c r="Q151" s="31">
        <v>167500</v>
      </c>
      <c r="R151" s="1" t="s">
        <v>784</v>
      </c>
      <c r="S151" s="1" t="s">
        <v>785</v>
      </c>
      <c r="T151" s="1" t="s">
        <v>786</v>
      </c>
      <c r="U151" s="1" t="s">
        <v>192</v>
      </c>
      <c r="V151" s="1" t="s">
        <v>118</v>
      </c>
      <c r="W151" s="1" t="str">
        <f>VLOOKUP(Table1[[#This Row],[Material Code]],'Product Master Data'!$A$1:$D$16,4,FALSE)</f>
        <v>Beignet Flour</v>
      </c>
      <c r="X151" s="1" t="str">
        <f>VLOOKUP(Table1[[#This Row],[Material Code]],'Product Master Data'!$A$1:$D$15,3,FALSE)</f>
        <v>Private Label</v>
      </c>
      <c r="Y151" s="1">
        <f>DAY(Table1[[#This Row],[Billing date]])</f>
        <v>4</v>
      </c>
      <c r="Z151" s="1" t="str">
        <f>TEXT(Table1[[#This Row],[Billing date]],"mmm")</f>
        <v>Jun</v>
      </c>
      <c r="AA151" s="1">
        <f>YEAR(Table1[[#This Row],[Billing date]])</f>
        <v>2021</v>
      </c>
    </row>
    <row r="152" spans="1:27" s="1" customFormat="1" ht="12.75" x14ac:dyDescent="0.2">
      <c r="A152" s="1" t="s">
        <v>131</v>
      </c>
      <c r="B152" s="1" t="s">
        <v>132</v>
      </c>
      <c r="C152" s="29">
        <v>44351</v>
      </c>
      <c r="D152" s="1" t="s">
        <v>778</v>
      </c>
      <c r="E152" s="1" t="s">
        <v>779</v>
      </c>
      <c r="F152" s="1" t="s">
        <v>780</v>
      </c>
      <c r="G152" s="1" t="s">
        <v>781</v>
      </c>
      <c r="H152" s="1">
        <v>1062481</v>
      </c>
      <c r="I152" s="1" t="s">
        <v>38</v>
      </c>
      <c r="J152" s="1" t="s">
        <v>782</v>
      </c>
      <c r="K152" s="1" t="s">
        <v>783</v>
      </c>
      <c r="L152" s="30">
        <v>1300</v>
      </c>
      <c r="M152" s="30">
        <v>32.5</v>
      </c>
      <c r="N152" s="31">
        <v>8375</v>
      </c>
      <c r="O152" s="31">
        <v>45500</v>
      </c>
      <c r="P152" s="31">
        <v>10842000</v>
      </c>
      <c r="Q152" s="31">
        <v>10887500</v>
      </c>
      <c r="R152" s="1" t="s">
        <v>784</v>
      </c>
      <c r="S152" s="1" t="s">
        <v>785</v>
      </c>
      <c r="T152" s="1" t="s">
        <v>786</v>
      </c>
      <c r="U152" s="1" t="s">
        <v>192</v>
      </c>
      <c r="V152" s="1" t="s">
        <v>118</v>
      </c>
      <c r="W152" s="1" t="str">
        <f>VLOOKUP(Table1[[#This Row],[Material Code]],'Product Master Data'!$A$1:$D$16,4,FALSE)</f>
        <v>Beignet Flour</v>
      </c>
      <c r="X152" s="1" t="str">
        <f>VLOOKUP(Table1[[#This Row],[Material Code]],'Product Master Data'!$A$1:$D$15,3,FALSE)</f>
        <v>Private Label</v>
      </c>
      <c r="Y152" s="1">
        <f>DAY(Table1[[#This Row],[Billing date]])</f>
        <v>4</v>
      </c>
      <c r="Z152" s="1" t="str">
        <f>TEXT(Table1[[#This Row],[Billing date]],"mmm")</f>
        <v>Jun</v>
      </c>
      <c r="AA152" s="1">
        <f>YEAR(Table1[[#This Row],[Billing date]])</f>
        <v>2021</v>
      </c>
    </row>
    <row r="153" spans="1:27" s="1" customFormat="1" ht="12.75" x14ac:dyDescent="0.2">
      <c r="A153" s="1" t="s">
        <v>107</v>
      </c>
      <c r="B153" s="1" t="s">
        <v>108</v>
      </c>
      <c r="C153" s="29">
        <v>44352</v>
      </c>
      <c r="D153" s="1" t="s">
        <v>787</v>
      </c>
      <c r="E153" s="1" t="s">
        <v>788</v>
      </c>
      <c r="F153" s="1" t="s">
        <v>789</v>
      </c>
      <c r="G153" s="1" t="s">
        <v>790</v>
      </c>
      <c r="H153" s="1">
        <v>1102174</v>
      </c>
      <c r="I153" s="1" t="s">
        <v>342</v>
      </c>
      <c r="J153" s="1" t="s">
        <v>24</v>
      </c>
      <c r="K153" s="1" t="s">
        <v>113</v>
      </c>
      <c r="L153" s="30">
        <v>100</v>
      </c>
      <c r="M153" s="30">
        <v>4</v>
      </c>
      <c r="N153" s="31">
        <v>2000</v>
      </c>
      <c r="O153" s="31">
        <v>3922</v>
      </c>
      <c r="P153" s="31">
        <v>196078</v>
      </c>
      <c r="Q153" s="31">
        <v>200000</v>
      </c>
      <c r="R153" s="1" t="s">
        <v>791</v>
      </c>
      <c r="S153" s="1" t="s">
        <v>792</v>
      </c>
      <c r="T153" s="1" t="s">
        <v>793</v>
      </c>
      <c r="U153" s="1" t="s">
        <v>794</v>
      </c>
      <c r="V153" s="1" t="s">
        <v>118</v>
      </c>
      <c r="W153" s="1" t="str">
        <f>VLOOKUP(Table1[[#This Row],[Material Code]],'Product Master Data'!$A$1:$D$16,4,FALSE)</f>
        <v>Bread Flour</v>
      </c>
      <c r="X153" s="1" t="str">
        <f>VLOOKUP(Table1[[#This Row],[Material Code]],'Product Master Data'!$A$1:$D$15,3,FALSE)</f>
        <v>Local Label</v>
      </c>
      <c r="Y153" s="1">
        <f>DAY(Table1[[#This Row],[Billing date]])</f>
        <v>5</v>
      </c>
      <c r="Z153" s="1" t="str">
        <f>TEXT(Table1[[#This Row],[Billing date]],"mmm")</f>
        <v>Jun</v>
      </c>
      <c r="AA153" s="1">
        <f>YEAR(Table1[[#This Row],[Billing date]])</f>
        <v>2021</v>
      </c>
    </row>
    <row r="154" spans="1:27" s="1" customFormat="1" ht="12.75" x14ac:dyDescent="0.2">
      <c r="A154" s="1" t="s">
        <v>193</v>
      </c>
      <c r="B154" s="1" t="s">
        <v>158</v>
      </c>
      <c r="C154" s="29">
        <v>44352</v>
      </c>
      <c r="D154" s="1" t="s">
        <v>529</v>
      </c>
      <c r="E154" s="1" t="s">
        <v>795</v>
      </c>
      <c r="F154" s="1" t="s">
        <v>531</v>
      </c>
      <c r="G154" s="1" t="s">
        <v>796</v>
      </c>
      <c r="H154" s="1">
        <v>1062483</v>
      </c>
      <c r="I154" s="1" t="s">
        <v>35</v>
      </c>
      <c r="J154" s="1" t="s">
        <v>164</v>
      </c>
      <c r="K154" s="1" t="s">
        <v>165</v>
      </c>
      <c r="L154" s="30">
        <v>300</v>
      </c>
      <c r="M154" s="30">
        <v>15</v>
      </c>
      <c r="N154" s="31">
        <v>17250</v>
      </c>
      <c r="O154" s="31">
        <v>21000</v>
      </c>
      <c r="P154" s="31">
        <v>5154000</v>
      </c>
      <c r="Q154" s="31">
        <v>5175000</v>
      </c>
      <c r="R154" s="1" t="s">
        <v>189</v>
      </c>
      <c r="S154" s="1" t="s">
        <v>190</v>
      </c>
      <c r="T154" s="1" t="s">
        <v>191</v>
      </c>
      <c r="U154" s="1" t="s">
        <v>536</v>
      </c>
      <c r="V154" s="1" t="s">
        <v>118</v>
      </c>
      <c r="W154" s="1" t="str">
        <f>VLOOKUP(Table1[[#This Row],[Material Code]],'Product Master Data'!$A$1:$D$16,4,FALSE)</f>
        <v>Bread Flour</v>
      </c>
      <c r="X154" s="1" t="str">
        <f>VLOOKUP(Table1[[#This Row],[Material Code]],'Product Master Data'!$A$1:$D$15,3,FALSE)</f>
        <v>Local Label</v>
      </c>
      <c r="Y154" s="1">
        <f>DAY(Table1[[#This Row],[Billing date]])</f>
        <v>5</v>
      </c>
      <c r="Z154" s="1" t="str">
        <f>TEXT(Table1[[#This Row],[Billing date]],"mmm")</f>
        <v>Jun</v>
      </c>
      <c r="AA154" s="1">
        <f>YEAR(Table1[[#This Row],[Billing date]])</f>
        <v>2021</v>
      </c>
    </row>
    <row r="155" spans="1:27" s="1" customFormat="1" ht="12.75" x14ac:dyDescent="0.2">
      <c r="A155" s="1" t="s">
        <v>193</v>
      </c>
      <c r="B155" s="1" t="s">
        <v>158</v>
      </c>
      <c r="C155" s="29">
        <v>44352</v>
      </c>
      <c r="D155" s="1" t="s">
        <v>194</v>
      </c>
      <c r="E155" s="1" t="s">
        <v>797</v>
      </c>
      <c r="F155" s="1" t="s">
        <v>196</v>
      </c>
      <c r="G155" s="1" t="s">
        <v>798</v>
      </c>
      <c r="H155" s="1">
        <v>1062483</v>
      </c>
      <c r="I155" s="1" t="s">
        <v>35</v>
      </c>
      <c r="J155" s="1" t="s">
        <v>164</v>
      </c>
      <c r="K155" s="1" t="s">
        <v>165</v>
      </c>
      <c r="L155" s="30">
        <v>600</v>
      </c>
      <c r="M155" s="30">
        <v>30</v>
      </c>
      <c r="N155" s="31">
        <v>17750</v>
      </c>
      <c r="O155" s="31">
        <v>42000</v>
      </c>
      <c r="P155" s="31">
        <v>10608000</v>
      </c>
      <c r="Q155" s="31">
        <v>10650000</v>
      </c>
      <c r="R155" s="1" t="s">
        <v>799</v>
      </c>
      <c r="S155" s="1" t="s">
        <v>800</v>
      </c>
      <c r="T155" s="1" t="s">
        <v>801</v>
      </c>
      <c r="U155" s="1" t="s">
        <v>201</v>
      </c>
      <c r="V155" s="1" t="s">
        <v>118</v>
      </c>
      <c r="W155" s="1" t="str">
        <f>VLOOKUP(Table1[[#This Row],[Material Code]],'Product Master Data'!$A$1:$D$16,4,FALSE)</f>
        <v>Bread Flour</v>
      </c>
      <c r="X155" s="1" t="str">
        <f>VLOOKUP(Table1[[#This Row],[Material Code]],'Product Master Data'!$A$1:$D$15,3,FALSE)</f>
        <v>Local Label</v>
      </c>
      <c r="Y155" s="1">
        <f>DAY(Table1[[#This Row],[Billing date]])</f>
        <v>5</v>
      </c>
      <c r="Z155" s="1" t="str">
        <f>TEXT(Table1[[#This Row],[Billing date]],"mmm")</f>
        <v>Jun</v>
      </c>
      <c r="AA155" s="1">
        <f>YEAR(Table1[[#This Row],[Billing date]])</f>
        <v>2021</v>
      </c>
    </row>
    <row r="156" spans="1:27" s="1" customFormat="1" ht="12.75" x14ac:dyDescent="0.2">
      <c r="A156" s="1" t="s">
        <v>131</v>
      </c>
      <c r="B156" s="1" t="s">
        <v>132</v>
      </c>
      <c r="C156" s="29">
        <v>44352</v>
      </c>
      <c r="D156" s="1" t="s">
        <v>381</v>
      </c>
      <c r="E156" s="1" t="s">
        <v>802</v>
      </c>
      <c r="F156" s="1" t="s">
        <v>383</v>
      </c>
      <c r="G156" s="1" t="s">
        <v>803</v>
      </c>
      <c r="H156" s="1">
        <v>1067392</v>
      </c>
      <c r="I156" s="1" t="s">
        <v>43</v>
      </c>
      <c r="J156" s="1" t="s">
        <v>24</v>
      </c>
      <c r="K156" s="1" t="s">
        <v>113</v>
      </c>
      <c r="L156" s="30">
        <v>575</v>
      </c>
      <c r="M156" s="30">
        <v>23</v>
      </c>
      <c r="N156" s="31">
        <v>2400</v>
      </c>
      <c r="O156" s="31">
        <v>27059</v>
      </c>
      <c r="P156" s="31">
        <v>1352941</v>
      </c>
      <c r="Q156" s="31">
        <v>1380000</v>
      </c>
      <c r="R156" s="1" t="s">
        <v>804</v>
      </c>
      <c r="S156" s="1" t="s">
        <v>805</v>
      </c>
      <c r="T156" s="1" t="s">
        <v>806</v>
      </c>
      <c r="U156" s="1" t="s">
        <v>388</v>
      </c>
      <c r="V156" s="1" t="s">
        <v>118</v>
      </c>
      <c r="W156" s="1" t="str">
        <f>VLOOKUP(Table1[[#This Row],[Material Code]],'Product Master Data'!$A$1:$D$16,4,FALSE)</f>
        <v>Bread Flour</v>
      </c>
      <c r="X156" s="1" t="str">
        <f>VLOOKUP(Table1[[#This Row],[Material Code]],'Product Master Data'!$A$1:$D$15,3,FALSE)</f>
        <v>Local Label</v>
      </c>
      <c r="Y156" s="1">
        <f>DAY(Table1[[#This Row],[Billing date]])</f>
        <v>5</v>
      </c>
      <c r="Z156" s="1" t="str">
        <f>TEXT(Table1[[#This Row],[Billing date]],"mmm")</f>
        <v>Jun</v>
      </c>
      <c r="AA156" s="1">
        <f>YEAR(Table1[[#This Row],[Billing date]])</f>
        <v>2021</v>
      </c>
    </row>
    <row r="157" spans="1:27" s="1" customFormat="1" ht="12.75" x14ac:dyDescent="0.2">
      <c r="A157" s="1" t="s">
        <v>131</v>
      </c>
      <c r="B157" s="1" t="s">
        <v>132</v>
      </c>
      <c r="C157" s="29">
        <v>44352</v>
      </c>
      <c r="D157" s="1" t="s">
        <v>381</v>
      </c>
      <c r="E157" s="1" t="s">
        <v>807</v>
      </c>
      <c r="F157" s="1" t="s">
        <v>383</v>
      </c>
      <c r="G157" s="1" t="s">
        <v>808</v>
      </c>
      <c r="H157" s="1">
        <v>1067392</v>
      </c>
      <c r="I157" s="1" t="s">
        <v>43</v>
      </c>
      <c r="J157" s="1" t="s">
        <v>24</v>
      </c>
      <c r="K157" s="1" t="s">
        <v>113</v>
      </c>
      <c r="L157" s="30">
        <v>575</v>
      </c>
      <c r="M157" s="30">
        <v>23</v>
      </c>
      <c r="N157" s="31">
        <v>2400</v>
      </c>
      <c r="O157" s="31">
        <v>27059</v>
      </c>
      <c r="P157" s="31">
        <v>1352941</v>
      </c>
      <c r="Q157" s="31">
        <v>1380000</v>
      </c>
      <c r="R157" s="1" t="s">
        <v>143</v>
      </c>
      <c r="S157" s="1" t="s">
        <v>809</v>
      </c>
      <c r="T157" s="1" t="s">
        <v>810</v>
      </c>
      <c r="U157" s="1" t="s">
        <v>388</v>
      </c>
      <c r="V157" s="1" t="s">
        <v>118</v>
      </c>
      <c r="W157" s="1" t="str">
        <f>VLOOKUP(Table1[[#This Row],[Material Code]],'Product Master Data'!$A$1:$D$16,4,FALSE)</f>
        <v>Bread Flour</v>
      </c>
      <c r="X157" s="1" t="str">
        <f>VLOOKUP(Table1[[#This Row],[Material Code]],'Product Master Data'!$A$1:$D$15,3,FALSE)</f>
        <v>Local Label</v>
      </c>
      <c r="Y157" s="1">
        <f>DAY(Table1[[#This Row],[Billing date]])</f>
        <v>5</v>
      </c>
      <c r="Z157" s="1" t="str">
        <f>TEXT(Table1[[#This Row],[Billing date]],"mmm")</f>
        <v>Jun</v>
      </c>
      <c r="AA157" s="1">
        <f>YEAR(Table1[[#This Row],[Billing date]])</f>
        <v>2021</v>
      </c>
    </row>
    <row r="158" spans="1:27" s="1" customFormat="1" ht="12.75" x14ac:dyDescent="0.2">
      <c r="A158" s="1" t="s">
        <v>119</v>
      </c>
      <c r="B158" s="1" t="s">
        <v>120</v>
      </c>
      <c r="C158" s="29">
        <v>44352</v>
      </c>
      <c r="D158" s="1" t="s">
        <v>226</v>
      </c>
      <c r="E158" s="1" t="s">
        <v>811</v>
      </c>
      <c r="F158" s="1" t="s">
        <v>228</v>
      </c>
      <c r="G158" s="1" t="s">
        <v>812</v>
      </c>
      <c r="H158" s="1">
        <v>1037193</v>
      </c>
      <c r="I158" s="1" t="s">
        <v>152</v>
      </c>
      <c r="J158" s="1" t="s">
        <v>24</v>
      </c>
      <c r="K158" s="1" t="s">
        <v>113</v>
      </c>
      <c r="L158" s="30">
        <v>575</v>
      </c>
      <c r="M158" s="30">
        <v>23</v>
      </c>
      <c r="N158" s="31">
        <v>2000</v>
      </c>
      <c r="O158" s="31">
        <v>22549</v>
      </c>
      <c r="P158" s="31">
        <v>1127451</v>
      </c>
      <c r="Q158" s="31">
        <v>1150000</v>
      </c>
      <c r="R158" s="1" t="s">
        <v>813</v>
      </c>
      <c r="S158" s="1" t="s">
        <v>814</v>
      </c>
      <c r="T158" s="1" t="s">
        <v>155</v>
      </c>
      <c r="U158" s="1" t="s">
        <v>233</v>
      </c>
      <c r="V158" s="1" t="s">
        <v>118</v>
      </c>
      <c r="W158" s="1" t="str">
        <f>VLOOKUP(Table1[[#This Row],[Material Code]],'Product Master Data'!$A$1:$D$16,4,FALSE)</f>
        <v>Bread Flour</v>
      </c>
      <c r="X158" s="1" t="str">
        <f>VLOOKUP(Table1[[#This Row],[Material Code]],'Product Master Data'!$A$1:$D$15,3,FALSE)</f>
        <v>Local Label</v>
      </c>
      <c r="Y158" s="1">
        <f>DAY(Table1[[#This Row],[Billing date]])</f>
        <v>5</v>
      </c>
      <c r="Z158" s="1" t="str">
        <f>TEXT(Table1[[#This Row],[Billing date]],"mmm")</f>
        <v>Jun</v>
      </c>
      <c r="AA158" s="1">
        <f>YEAR(Table1[[#This Row],[Billing date]])</f>
        <v>2021</v>
      </c>
    </row>
    <row r="159" spans="1:27" s="1" customFormat="1" ht="12.75" x14ac:dyDescent="0.2">
      <c r="A159" s="1" t="s">
        <v>107</v>
      </c>
      <c r="B159" s="1" t="s">
        <v>108</v>
      </c>
      <c r="C159" s="29">
        <v>44352</v>
      </c>
      <c r="D159" s="1" t="s">
        <v>815</v>
      </c>
      <c r="E159" s="1" t="s">
        <v>816</v>
      </c>
      <c r="F159" s="1" t="s">
        <v>817</v>
      </c>
      <c r="G159" s="1" t="s">
        <v>818</v>
      </c>
      <c r="H159" s="1">
        <v>1026501</v>
      </c>
      <c r="I159" s="1" t="s">
        <v>45</v>
      </c>
      <c r="J159" s="1" t="s">
        <v>164</v>
      </c>
      <c r="K159" s="1" t="s">
        <v>165</v>
      </c>
      <c r="L159" s="30">
        <v>500</v>
      </c>
      <c r="M159" s="30">
        <v>25</v>
      </c>
      <c r="N159" s="31">
        <v>18200</v>
      </c>
      <c r="O159" s="31">
        <v>35000</v>
      </c>
      <c r="P159" s="31">
        <v>9065000</v>
      </c>
      <c r="Q159" s="31">
        <v>9100000</v>
      </c>
      <c r="R159" s="1" t="s">
        <v>819</v>
      </c>
      <c r="S159" s="1" t="s">
        <v>820</v>
      </c>
      <c r="T159" s="1" t="s">
        <v>821</v>
      </c>
      <c r="U159" s="1" t="s">
        <v>246</v>
      </c>
      <c r="V159" s="1" t="s">
        <v>118</v>
      </c>
      <c r="W159" s="1" t="str">
        <f>VLOOKUP(Table1[[#This Row],[Material Code]],'Product Master Data'!$A$1:$D$16,4,FALSE)</f>
        <v>Bread Flour</v>
      </c>
      <c r="X159" s="1" t="str">
        <f>VLOOKUP(Table1[[#This Row],[Material Code]],'Product Master Data'!$A$1:$D$15,3,FALSE)</f>
        <v>Local Label</v>
      </c>
      <c r="Y159" s="1">
        <f>DAY(Table1[[#This Row],[Billing date]])</f>
        <v>5</v>
      </c>
      <c r="Z159" s="1" t="str">
        <f>TEXT(Table1[[#This Row],[Billing date]],"mmm")</f>
        <v>Jun</v>
      </c>
      <c r="AA159" s="1">
        <f>YEAR(Table1[[#This Row],[Billing date]])</f>
        <v>2021</v>
      </c>
    </row>
    <row r="160" spans="1:27" s="1" customFormat="1" ht="12.75" x14ac:dyDescent="0.2">
      <c r="A160" s="1" t="s">
        <v>316</v>
      </c>
      <c r="B160" s="1" t="s">
        <v>289</v>
      </c>
      <c r="C160" s="29">
        <v>44352</v>
      </c>
      <c r="D160" s="1" t="s">
        <v>675</v>
      </c>
      <c r="E160" s="1" t="s">
        <v>822</v>
      </c>
      <c r="F160" s="1" t="s">
        <v>677</v>
      </c>
      <c r="G160" s="1" t="s">
        <v>823</v>
      </c>
      <c r="H160" s="1">
        <v>1064215</v>
      </c>
      <c r="I160" s="1" t="s">
        <v>32</v>
      </c>
      <c r="J160" s="1" t="s">
        <v>125</v>
      </c>
      <c r="K160" s="1" t="s">
        <v>126</v>
      </c>
      <c r="L160" s="30">
        <v>640</v>
      </c>
      <c r="M160" s="30">
        <v>32</v>
      </c>
      <c r="N160" s="31">
        <v>18500</v>
      </c>
      <c r="O160" s="31">
        <v>44800</v>
      </c>
      <c r="P160" s="31">
        <v>11795200</v>
      </c>
      <c r="Q160" s="31">
        <v>11840000</v>
      </c>
      <c r="R160" s="1" t="s">
        <v>824</v>
      </c>
      <c r="S160" s="1" t="s">
        <v>825</v>
      </c>
      <c r="T160" s="1" t="s">
        <v>826</v>
      </c>
      <c r="U160" s="1" t="s">
        <v>169</v>
      </c>
      <c r="V160" s="1" t="s">
        <v>118</v>
      </c>
      <c r="W160" s="1" t="str">
        <f>VLOOKUP(Table1[[#This Row],[Material Code]],'Product Master Data'!$A$1:$D$16,4,FALSE)</f>
        <v>Bread Flour</v>
      </c>
      <c r="X160" s="1" t="str">
        <f>VLOOKUP(Table1[[#This Row],[Material Code]],'Product Master Data'!$A$1:$D$15,3,FALSE)</f>
        <v>Local Label</v>
      </c>
      <c r="Y160" s="1">
        <f>DAY(Table1[[#This Row],[Billing date]])</f>
        <v>5</v>
      </c>
      <c r="Z160" s="1" t="str">
        <f>TEXT(Table1[[#This Row],[Billing date]],"mmm")</f>
        <v>Jun</v>
      </c>
      <c r="AA160" s="1">
        <f>YEAR(Table1[[#This Row],[Billing date]])</f>
        <v>2021</v>
      </c>
    </row>
    <row r="161" spans="1:27" s="1" customFormat="1" ht="12.75" x14ac:dyDescent="0.2">
      <c r="A161" s="1" t="s">
        <v>119</v>
      </c>
      <c r="B161" s="1" t="s">
        <v>120</v>
      </c>
      <c r="C161" s="29">
        <v>44352</v>
      </c>
      <c r="D161" s="1" t="s">
        <v>733</v>
      </c>
      <c r="E161" s="1" t="s">
        <v>827</v>
      </c>
      <c r="F161" s="1" t="s">
        <v>735</v>
      </c>
      <c r="G161" s="1" t="s">
        <v>828</v>
      </c>
      <c r="H161" s="1">
        <v>1075994</v>
      </c>
      <c r="I161" s="1" t="s">
        <v>40</v>
      </c>
      <c r="J161" s="1" t="s">
        <v>164</v>
      </c>
      <c r="K161" s="1" t="s">
        <v>165</v>
      </c>
      <c r="L161" s="30">
        <v>460</v>
      </c>
      <c r="M161" s="30">
        <v>23</v>
      </c>
      <c r="N161" s="31">
        <v>18300</v>
      </c>
      <c r="O161" s="31">
        <v>32200</v>
      </c>
      <c r="P161" s="31">
        <v>8385800</v>
      </c>
      <c r="Q161" s="31">
        <v>8418000</v>
      </c>
      <c r="R161" s="1" t="s">
        <v>829</v>
      </c>
      <c r="S161" s="1" t="s">
        <v>830</v>
      </c>
      <c r="T161" s="1" t="s">
        <v>831</v>
      </c>
      <c r="U161" s="1" t="s">
        <v>169</v>
      </c>
      <c r="V161" s="1" t="s">
        <v>118</v>
      </c>
      <c r="W161" s="1" t="str">
        <f>VLOOKUP(Table1[[#This Row],[Material Code]],'Product Master Data'!$A$1:$D$16,4,FALSE)</f>
        <v>Bread Flour</v>
      </c>
      <c r="X161" s="1" t="str">
        <f>VLOOKUP(Table1[[#This Row],[Material Code]],'Product Master Data'!$A$1:$D$15,3,FALSE)</f>
        <v>Local Label</v>
      </c>
      <c r="Y161" s="1">
        <f>DAY(Table1[[#This Row],[Billing date]])</f>
        <v>5</v>
      </c>
      <c r="Z161" s="1" t="str">
        <f>TEXT(Table1[[#This Row],[Billing date]],"mmm")</f>
        <v>Jun</v>
      </c>
      <c r="AA161" s="1">
        <f>YEAR(Table1[[#This Row],[Billing date]])</f>
        <v>2021</v>
      </c>
    </row>
    <row r="162" spans="1:27" s="1" customFormat="1" ht="12.75" x14ac:dyDescent="0.2">
      <c r="A162" s="1" t="s">
        <v>107</v>
      </c>
      <c r="B162" s="1" t="s">
        <v>108</v>
      </c>
      <c r="C162" s="29">
        <v>44352</v>
      </c>
      <c r="D162" s="1" t="s">
        <v>832</v>
      </c>
      <c r="E162" s="1" t="s">
        <v>833</v>
      </c>
      <c r="F162" s="1" t="s">
        <v>834</v>
      </c>
      <c r="G162" s="1" t="s">
        <v>835</v>
      </c>
      <c r="H162" s="1">
        <v>1050682</v>
      </c>
      <c r="I162" s="1" t="s">
        <v>46</v>
      </c>
      <c r="J162" s="1" t="s">
        <v>164</v>
      </c>
      <c r="K162" s="1" t="s">
        <v>165</v>
      </c>
      <c r="L162" s="30">
        <v>460</v>
      </c>
      <c r="M162" s="30">
        <v>23</v>
      </c>
      <c r="N162" s="31">
        <v>18300</v>
      </c>
      <c r="O162" s="31">
        <v>0</v>
      </c>
      <c r="P162" s="31">
        <v>8418000</v>
      </c>
      <c r="Q162" s="31">
        <v>8418000</v>
      </c>
      <c r="R162" s="1" t="s">
        <v>836</v>
      </c>
      <c r="S162" s="1" t="s">
        <v>837</v>
      </c>
      <c r="T162" s="1" t="s">
        <v>838</v>
      </c>
      <c r="U162" s="1" t="s">
        <v>353</v>
      </c>
      <c r="V162" s="1" t="s">
        <v>118</v>
      </c>
      <c r="W162" s="1" t="str">
        <f>VLOOKUP(Table1[[#This Row],[Material Code]],'Product Master Data'!$A$1:$D$16,4,FALSE)</f>
        <v>Bread Flour</v>
      </c>
      <c r="X162" s="1" t="str">
        <f>VLOOKUP(Table1[[#This Row],[Material Code]],'Product Master Data'!$A$1:$D$15,3,FALSE)</f>
        <v>Local Label</v>
      </c>
      <c r="Y162" s="1">
        <f>DAY(Table1[[#This Row],[Billing date]])</f>
        <v>5</v>
      </c>
      <c r="Z162" s="1" t="str">
        <f>TEXT(Table1[[#This Row],[Billing date]],"mmm")</f>
        <v>Jun</v>
      </c>
      <c r="AA162" s="1">
        <f>YEAR(Table1[[#This Row],[Billing date]])</f>
        <v>2021</v>
      </c>
    </row>
    <row r="163" spans="1:27" s="1" customFormat="1" ht="12.75" x14ac:dyDescent="0.2">
      <c r="A163" s="1" t="s">
        <v>131</v>
      </c>
      <c r="B163" s="1" t="s">
        <v>132</v>
      </c>
      <c r="C163" s="29">
        <v>44352</v>
      </c>
      <c r="D163" s="1" t="s">
        <v>381</v>
      </c>
      <c r="E163" s="1" t="s">
        <v>839</v>
      </c>
      <c r="F163" s="1" t="s">
        <v>383</v>
      </c>
      <c r="G163" s="1" t="s">
        <v>840</v>
      </c>
      <c r="H163" s="1">
        <v>1067392</v>
      </c>
      <c r="I163" s="1" t="s">
        <v>43</v>
      </c>
      <c r="J163" s="1" t="s">
        <v>24</v>
      </c>
      <c r="K163" s="1" t="s">
        <v>113</v>
      </c>
      <c r="L163" s="30">
        <v>275</v>
      </c>
      <c r="M163" s="30">
        <v>11</v>
      </c>
      <c r="N163" s="31">
        <v>2400</v>
      </c>
      <c r="O163" s="31">
        <v>12941</v>
      </c>
      <c r="P163" s="31">
        <v>647059</v>
      </c>
      <c r="Q163" s="31">
        <v>660000</v>
      </c>
      <c r="R163" s="1" t="s">
        <v>841</v>
      </c>
      <c r="S163" s="1" t="s">
        <v>842</v>
      </c>
      <c r="T163" s="1" t="s">
        <v>843</v>
      </c>
      <c r="U163" s="1" t="s">
        <v>388</v>
      </c>
      <c r="V163" s="1" t="s">
        <v>118</v>
      </c>
      <c r="W163" s="1" t="str">
        <f>VLOOKUP(Table1[[#This Row],[Material Code]],'Product Master Data'!$A$1:$D$16,4,FALSE)</f>
        <v>Bread Flour</v>
      </c>
      <c r="X163" s="1" t="str">
        <f>VLOOKUP(Table1[[#This Row],[Material Code]],'Product Master Data'!$A$1:$D$15,3,FALSE)</f>
        <v>Local Label</v>
      </c>
      <c r="Y163" s="1">
        <f>DAY(Table1[[#This Row],[Billing date]])</f>
        <v>5</v>
      </c>
      <c r="Z163" s="1" t="str">
        <f>TEXT(Table1[[#This Row],[Billing date]],"mmm")</f>
        <v>Jun</v>
      </c>
      <c r="AA163" s="1">
        <f>YEAR(Table1[[#This Row],[Billing date]])</f>
        <v>2021</v>
      </c>
    </row>
    <row r="164" spans="1:27" s="1" customFormat="1" ht="12.75" x14ac:dyDescent="0.2">
      <c r="A164" s="1" t="s">
        <v>119</v>
      </c>
      <c r="B164" s="1" t="s">
        <v>120</v>
      </c>
      <c r="C164" s="29">
        <v>44352</v>
      </c>
      <c r="D164" s="1" t="s">
        <v>844</v>
      </c>
      <c r="E164" s="1" t="s">
        <v>845</v>
      </c>
      <c r="F164" s="1" t="s">
        <v>846</v>
      </c>
      <c r="G164" s="1" t="s">
        <v>847</v>
      </c>
      <c r="H164" s="1">
        <v>1047470</v>
      </c>
      <c r="I164" s="1" t="s">
        <v>30</v>
      </c>
      <c r="J164" s="1" t="s">
        <v>24</v>
      </c>
      <c r="K164" s="1" t="s">
        <v>113</v>
      </c>
      <c r="L164" s="30">
        <v>100</v>
      </c>
      <c r="M164" s="30">
        <v>4</v>
      </c>
      <c r="N164" s="31">
        <v>2000</v>
      </c>
      <c r="O164" s="31">
        <v>3922</v>
      </c>
      <c r="P164" s="31">
        <v>196078</v>
      </c>
      <c r="Q164" s="31">
        <v>200000</v>
      </c>
      <c r="R164" s="1" t="s">
        <v>848</v>
      </c>
      <c r="S164" s="1" t="s">
        <v>849</v>
      </c>
      <c r="T164" s="1" t="s">
        <v>850</v>
      </c>
      <c r="U164" s="1" t="s">
        <v>851</v>
      </c>
      <c r="V164" s="1" t="s">
        <v>118</v>
      </c>
      <c r="W164" s="1" t="str">
        <f>VLOOKUP(Table1[[#This Row],[Material Code]],'Product Master Data'!$A$1:$D$16,4,FALSE)</f>
        <v>Bread Flour</v>
      </c>
      <c r="X164" s="1" t="str">
        <f>VLOOKUP(Table1[[#This Row],[Material Code]],'Product Master Data'!$A$1:$D$15,3,FALSE)</f>
        <v>Local Label</v>
      </c>
      <c r="Y164" s="1">
        <f>DAY(Table1[[#This Row],[Billing date]])</f>
        <v>5</v>
      </c>
      <c r="Z164" s="1" t="str">
        <f>TEXT(Table1[[#This Row],[Billing date]],"mmm")</f>
        <v>Jun</v>
      </c>
      <c r="AA164" s="1">
        <f>YEAR(Table1[[#This Row],[Billing date]])</f>
        <v>2021</v>
      </c>
    </row>
    <row r="165" spans="1:27" s="1" customFormat="1" ht="12.75" x14ac:dyDescent="0.2">
      <c r="A165" s="1" t="s">
        <v>119</v>
      </c>
      <c r="B165" s="1" t="s">
        <v>120</v>
      </c>
      <c r="C165" s="29">
        <v>44352</v>
      </c>
      <c r="D165" s="1" t="s">
        <v>402</v>
      </c>
      <c r="E165" s="1" t="s">
        <v>852</v>
      </c>
      <c r="F165" s="1" t="s">
        <v>404</v>
      </c>
      <c r="G165" s="1" t="s">
        <v>853</v>
      </c>
      <c r="H165" s="1">
        <v>1047470</v>
      </c>
      <c r="I165" s="1" t="s">
        <v>30</v>
      </c>
      <c r="J165" s="1" t="s">
        <v>24</v>
      </c>
      <c r="K165" s="1" t="s">
        <v>113</v>
      </c>
      <c r="L165" s="30">
        <v>50</v>
      </c>
      <c r="M165" s="30">
        <v>2</v>
      </c>
      <c r="N165" s="31">
        <v>2000</v>
      </c>
      <c r="O165" s="31">
        <v>1961</v>
      </c>
      <c r="P165" s="31">
        <v>98039</v>
      </c>
      <c r="Q165" s="31">
        <v>100000</v>
      </c>
      <c r="R165" s="1" t="s">
        <v>848</v>
      </c>
      <c r="S165" s="1" t="s">
        <v>854</v>
      </c>
      <c r="T165" s="1" t="s">
        <v>850</v>
      </c>
      <c r="U165" s="1" t="s">
        <v>409</v>
      </c>
      <c r="V165" s="1" t="s">
        <v>118</v>
      </c>
      <c r="W165" s="1" t="str">
        <f>VLOOKUP(Table1[[#This Row],[Material Code]],'Product Master Data'!$A$1:$D$16,4,FALSE)</f>
        <v>Bread Flour</v>
      </c>
      <c r="X165" s="1" t="str">
        <f>VLOOKUP(Table1[[#This Row],[Material Code]],'Product Master Data'!$A$1:$D$15,3,FALSE)</f>
        <v>Local Label</v>
      </c>
      <c r="Y165" s="1">
        <f>DAY(Table1[[#This Row],[Billing date]])</f>
        <v>5</v>
      </c>
      <c r="Z165" s="1" t="str">
        <f>TEXT(Table1[[#This Row],[Billing date]],"mmm")</f>
        <v>Jun</v>
      </c>
      <c r="AA165" s="1">
        <f>YEAR(Table1[[#This Row],[Billing date]])</f>
        <v>2021</v>
      </c>
    </row>
    <row r="166" spans="1:27" s="1" customFormat="1" ht="12.75" x14ac:dyDescent="0.2">
      <c r="A166" s="1" t="s">
        <v>316</v>
      </c>
      <c r="B166" s="1" t="s">
        <v>289</v>
      </c>
      <c r="C166" s="29">
        <v>44352</v>
      </c>
      <c r="D166" s="1" t="s">
        <v>855</v>
      </c>
      <c r="E166" s="1" t="s">
        <v>856</v>
      </c>
      <c r="F166" s="1" t="s">
        <v>857</v>
      </c>
      <c r="G166" s="1" t="s">
        <v>858</v>
      </c>
      <c r="H166" s="1">
        <v>1026481</v>
      </c>
      <c r="I166" s="1" t="s">
        <v>50</v>
      </c>
      <c r="J166" s="1" t="s">
        <v>125</v>
      </c>
      <c r="K166" s="1" t="s">
        <v>126</v>
      </c>
      <c r="L166" s="30">
        <v>600</v>
      </c>
      <c r="M166" s="30">
        <v>30</v>
      </c>
      <c r="N166" s="31">
        <v>18500</v>
      </c>
      <c r="O166" s="31">
        <v>42000</v>
      </c>
      <c r="P166" s="31">
        <v>11058000</v>
      </c>
      <c r="Q166" s="31">
        <v>11100000</v>
      </c>
      <c r="R166" s="1" t="s">
        <v>859</v>
      </c>
      <c r="S166" s="1" t="s">
        <v>860</v>
      </c>
      <c r="T166" s="1" t="s">
        <v>861</v>
      </c>
      <c r="U166" s="1" t="s">
        <v>169</v>
      </c>
      <c r="V166" s="1" t="s">
        <v>118</v>
      </c>
      <c r="W166" s="1" t="str">
        <f>VLOOKUP(Table1[[#This Row],[Material Code]],'Product Master Data'!$A$1:$D$16,4,FALSE)</f>
        <v>Bread Flour</v>
      </c>
      <c r="X166" s="1" t="str">
        <f>VLOOKUP(Table1[[#This Row],[Material Code]],'Product Master Data'!$A$1:$D$15,3,FALSE)</f>
        <v>Local Label</v>
      </c>
      <c r="Y166" s="1">
        <f>DAY(Table1[[#This Row],[Billing date]])</f>
        <v>5</v>
      </c>
      <c r="Z166" s="1" t="str">
        <f>TEXT(Table1[[#This Row],[Billing date]],"mmm")</f>
        <v>Jun</v>
      </c>
      <c r="AA166" s="1">
        <f>YEAR(Table1[[#This Row],[Billing date]])</f>
        <v>2021</v>
      </c>
    </row>
    <row r="167" spans="1:27" s="1" customFormat="1" ht="12.75" x14ac:dyDescent="0.2">
      <c r="A167" s="1" t="s">
        <v>107</v>
      </c>
      <c r="B167" s="1" t="s">
        <v>108</v>
      </c>
      <c r="C167" s="29">
        <v>44352</v>
      </c>
      <c r="D167" s="1" t="s">
        <v>862</v>
      </c>
      <c r="E167" s="1" t="s">
        <v>863</v>
      </c>
      <c r="F167" s="1" t="s">
        <v>864</v>
      </c>
      <c r="G167" s="1" t="s">
        <v>865</v>
      </c>
      <c r="H167" s="1">
        <v>1095733</v>
      </c>
      <c r="I167" s="1" t="s">
        <v>449</v>
      </c>
      <c r="J167" s="1" t="s">
        <v>164</v>
      </c>
      <c r="K167" s="1" t="s">
        <v>165</v>
      </c>
      <c r="L167" s="30">
        <v>480</v>
      </c>
      <c r="M167" s="30">
        <v>24</v>
      </c>
      <c r="N167" s="31">
        <v>18300</v>
      </c>
      <c r="O167" s="31">
        <v>33600</v>
      </c>
      <c r="P167" s="31">
        <v>8750400</v>
      </c>
      <c r="Q167" s="31">
        <v>8784000</v>
      </c>
      <c r="R167" s="1" t="s">
        <v>866</v>
      </c>
      <c r="S167" s="1" t="s">
        <v>867</v>
      </c>
      <c r="T167" s="1" t="s">
        <v>868</v>
      </c>
      <c r="U167" s="1" t="s">
        <v>450</v>
      </c>
      <c r="V167" s="1" t="s">
        <v>118</v>
      </c>
      <c r="W167" s="1" t="str">
        <f>VLOOKUP(Table1[[#This Row],[Material Code]],'Product Master Data'!$A$1:$D$16,4,FALSE)</f>
        <v>Bread Flour</v>
      </c>
      <c r="X167" s="1" t="str">
        <f>VLOOKUP(Table1[[#This Row],[Material Code]],'Product Master Data'!$A$1:$D$15,3,FALSE)</f>
        <v>Local Label</v>
      </c>
      <c r="Y167" s="1">
        <f>DAY(Table1[[#This Row],[Billing date]])</f>
        <v>5</v>
      </c>
      <c r="Z167" s="1" t="str">
        <f>TEXT(Table1[[#This Row],[Billing date]],"mmm")</f>
        <v>Jun</v>
      </c>
      <c r="AA167" s="1">
        <f>YEAR(Table1[[#This Row],[Billing date]])</f>
        <v>2021</v>
      </c>
    </row>
    <row r="168" spans="1:27" s="1" customFormat="1" ht="12.75" x14ac:dyDescent="0.2">
      <c r="A168" s="1" t="s">
        <v>131</v>
      </c>
      <c r="B168" s="1" t="s">
        <v>132</v>
      </c>
      <c r="C168" s="29">
        <v>44352</v>
      </c>
      <c r="D168" s="1" t="s">
        <v>778</v>
      </c>
      <c r="E168" s="1" t="s">
        <v>869</v>
      </c>
      <c r="F168" s="1" t="s">
        <v>780</v>
      </c>
      <c r="G168" s="1" t="s">
        <v>870</v>
      </c>
      <c r="H168" s="1">
        <v>1062481</v>
      </c>
      <c r="I168" s="1" t="s">
        <v>38</v>
      </c>
      <c r="J168" s="1" t="s">
        <v>125</v>
      </c>
      <c r="K168" s="1" t="s">
        <v>126</v>
      </c>
      <c r="L168" s="30">
        <v>640</v>
      </c>
      <c r="M168" s="30">
        <v>32</v>
      </c>
      <c r="N168" s="31">
        <v>17250</v>
      </c>
      <c r="O168" s="31">
        <v>44800</v>
      </c>
      <c r="P168" s="31">
        <v>10995200</v>
      </c>
      <c r="Q168" s="31">
        <v>11040000</v>
      </c>
      <c r="R168" s="1" t="s">
        <v>871</v>
      </c>
      <c r="S168" s="1" t="s">
        <v>872</v>
      </c>
      <c r="T168" s="1" t="s">
        <v>873</v>
      </c>
      <c r="U168" s="1" t="s">
        <v>192</v>
      </c>
      <c r="V168" s="1" t="s">
        <v>118</v>
      </c>
      <c r="W168" s="1" t="str">
        <f>VLOOKUP(Table1[[#This Row],[Material Code]],'Product Master Data'!$A$1:$D$16,4,FALSE)</f>
        <v>Bread Flour</v>
      </c>
      <c r="X168" s="1" t="str">
        <f>VLOOKUP(Table1[[#This Row],[Material Code]],'Product Master Data'!$A$1:$D$15,3,FALSE)</f>
        <v>Local Label</v>
      </c>
      <c r="Y168" s="1">
        <f>DAY(Table1[[#This Row],[Billing date]])</f>
        <v>5</v>
      </c>
      <c r="Z168" s="1" t="str">
        <f>TEXT(Table1[[#This Row],[Billing date]],"mmm")</f>
        <v>Jun</v>
      </c>
      <c r="AA168" s="1">
        <f>YEAR(Table1[[#This Row],[Billing date]])</f>
        <v>2021</v>
      </c>
    </row>
    <row r="169" spans="1:27" s="1" customFormat="1" ht="12.75" x14ac:dyDescent="0.2">
      <c r="A169" s="1" t="s">
        <v>131</v>
      </c>
      <c r="B169" s="1" t="s">
        <v>132</v>
      </c>
      <c r="C169" s="29">
        <v>44352</v>
      </c>
      <c r="D169" s="1" t="s">
        <v>778</v>
      </c>
      <c r="E169" s="1" t="s">
        <v>874</v>
      </c>
      <c r="F169" s="1" t="s">
        <v>780</v>
      </c>
      <c r="G169" s="1" t="s">
        <v>875</v>
      </c>
      <c r="H169" s="1">
        <v>1062481</v>
      </c>
      <c r="I169" s="1" t="s">
        <v>38</v>
      </c>
      <c r="J169" s="1" t="s">
        <v>125</v>
      </c>
      <c r="K169" s="1" t="s">
        <v>126</v>
      </c>
      <c r="L169" s="30">
        <v>640</v>
      </c>
      <c r="M169" s="30">
        <v>32</v>
      </c>
      <c r="N169" s="31">
        <v>17250</v>
      </c>
      <c r="O169" s="31">
        <v>44800</v>
      </c>
      <c r="P169" s="31">
        <v>10995200</v>
      </c>
      <c r="Q169" s="31">
        <v>11040000</v>
      </c>
      <c r="R169" s="1" t="s">
        <v>876</v>
      </c>
      <c r="S169" s="1" t="s">
        <v>877</v>
      </c>
      <c r="T169" s="1" t="s">
        <v>878</v>
      </c>
      <c r="U169" s="1" t="s">
        <v>192</v>
      </c>
      <c r="V169" s="1" t="s">
        <v>118</v>
      </c>
      <c r="W169" s="1" t="str">
        <f>VLOOKUP(Table1[[#This Row],[Material Code]],'Product Master Data'!$A$1:$D$16,4,FALSE)</f>
        <v>Bread Flour</v>
      </c>
      <c r="X169" s="1" t="str">
        <f>VLOOKUP(Table1[[#This Row],[Material Code]],'Product Master Data'!$A$1:$D$15,3,FALSE)</f>
        <v>Local Label</v>
      </c>
      <c r="Y169" s="1">
        <f>DAY(Table1[[#This Row],[Billing date]])</f>
        <v>5</v>
      </c>
      <c r="Z169" s="1" t="str">
        <f>TEXT(Table1[[#This Row],[Billing date]],"mmm")</f>
        <v>Jun</v>
      </c>
      <c r="AA169" s="1">
        <f>YEAR(Table1[[#This Row],[Billing date]])</f>
        <v>2021</v>
      </c>
    </row>
    <row r="170" spans="1:27" s="1" customFormat="1" ht="12.75" x14ac:dyDescent="0.2">
      <c r="A170" s="1" t="s">
        <v>131</v>
      </c>
      <c r="B170" s="1" t="s">
        <v>132</v>
      </c>
      <c r="C170" s="29">
        <v>44352</v>
      </c>
      <c r="D170" s="1" t="s">
        <v>879</v>
      </c>
      <c r="E170" s="1" t="s">
        <v>880</v>
      </c>
      <c r="F170" s="1" t="s">
        <v>881</v>
      </c>
      <c r="G170" s="1" t="s">
        <v>882</v>
      </c>
      <c r="H170" s="1">
        <v>1067392</v>
      </c>
      <c r="I170" s="1" t="s">
        <v>43</v>
      </c>
      <c r="J170" s="1" t="s">
        <v>24</v>
      </c>
      <c r="K170" s="1" t="s">
        <v>113</v>
      </c>
      <c r="L170" s="30">
        <v>300</v>
      </c>
      <c r="M170" s="30">
        <v>12</v>
      </c>
      <c r="N170" s="31">
        <v>2000</v>
      </c>
      <c r="O170" s="31">
        <v>11765</v>
      </c>
      <c r="P170" s="31">
        <v>588235</v>
      </c>
      <c r="Q170" s="31">
        <v>600000</v>
      </c>
      <c r="R170" s="1" t="s">
        <v>841</v>
      </c>
      <c r="S170" s="1" t="s">
        <v>842</v>
      </c>
      <c r="T170" s="1" t="s">
        <v>843</v>
      </c>
      <c r="U170" s="1" t="s">
        <v>883</v>
      </c>
      <c r="V170" s="1" t="s">
        <v>118</v>
      </c>
      <c r="W170" s="1" t="str">
        <f>VLOOKUP(Table1[[#This Row],[Material Code]],'Product Master Data'!$A$1:$D$16,4,FALSE)</f>
        <v>Bread Flour</v>
      </c>
      <c r="X170" s="1" t="str">
        <f>VLOOKUP(Table1[[#This Row],[Material Code]],'Product Master Data'!$A$1:$D$15,3,FALSE)</f>
        <v>Local Label</v>
      </c>
      <c r="Y170" s="1">
        <f>DAY(Table1[[#This Row],[Billing date]])</f>
        <v>5</v>
      </c>
      <c r="Z170" s="1" t="str">
        <f>TEXT(Table1[[#This Row],[Billing date]],"mmm")</f>
        <v>Jun</v>
      </c>
      <c r="AA170" s="1">
        <f>YEAR(Table1[[#This Row],[Billing date]])</f>
        <v>2021</v>
      </c>
    </row>
    <row r="171" spans="1:27" s="1" customFormat="1" ht="12.75" x14ac:dyDescent="0.2">
      <c r="A171" s="1" t="s">
        <v>170</v>
      </c>
      <c r="B171" s="1" t="s">
        <v>171</v>
      </c>
      <c r="C171" s="29">
        <v>44352</v>
      </c>
      <c r="D171" s="1" t="s">
        <v>884</v>
      </c>
      <c r="E171" s="1" t="s">
        <v>885</v>
      </c>
      <c r="F171" s="1" t="s">
        <v>886</v>
      </c>
      <c r="G171" s="1" t="s">
        <v>887</v>
      </c>
      <c r="H171" s="1">
        <v>1050151</v>
      </c>
      <c r="I171" s="1" t="s">
        <v>37</v>
      </c>
      <c r="J171" s="1" t="s">
        <v>164</v>
      </c>
      <c r="K171" s="1" t="s">
        <v>165</v>
      </c>
      <c r="L171" s="30">
        <v>300</v>
      </c>
      <c r="M171" s="30">
        <v>15</v>
      </c>
      <c r="N171" s="31">
        <v>18300</v>
      </c>
      <c r="O171" s="31">
        <v>0</v>
      </c>
      <c r="P171" s="31">
        <v>5490000</v>
      </c>
      <c r="Q171" s="31">
        <v>5490000</v>
      </c>
      <c r="R171" s="1" t="s">
        <v>888</v>
      </c>
      <c r="S171" s="1" t="s">
        <v>889</v>
      </c>
      <c r="T171" s="1" t="s">
        <v>369</v>
      </c>
      <c r="U171" s="1" t="s">
        <v>370</v>
      </c>
      <c r="V171" s="1" t="s">
        <v>118</v>
      </c>
      <c r="W171" s="1" t="str">
        <f>VLOOKUP(Table1[[#This Row],[Material Code]],'Product Master Data'!$A$1:$D$16,4,FALSE)</f>
        <v>Bread Flour</v>
      </c>
      <c r="X171" s="1" t="str">
        <f>VLOOKUP(Table1[[#This Row],[Material Code]],'Product Master Data'!$A$1:$D$15,3,FALSE)</f>
        <v>Local Label</v>
      </c>
      <c r="Y171" s="1">
        <f>DAY(Table1[[#This Row],[Billing date]])</f>
        <v>5</v>
      </c>
      <c r="Z171" s="1" t="str">
        <f>TEXT(Table1[[#This Row],[Billing date]],"mmm")</f>
        <v>Jun</v>
      </c>
      <c r="AA171" s="1">
        <f>YEAR(Table1[[#This Row],[Billing date]])</f>
        <v>2021</v>
      </c>
    </row>
    <row r="172" spans="1:27" s="1" customFormat="1" ht="12.75" x14ac:dyDescent="0.2">
      <c r="A172" s="1" t="s">
        <v>157</v>
      </c>
      <c r="B172" s="1" t="s">
        <v>158</v>
      </c>
      <c r="C172" s="29">
        <v>44352</v>
      </c>
      <c r="D172" s="1" t="s">
        <v>890</v>
      </c>
      <c r="E172" s="1" t="s">
        <v>891</v>
      </c>
      <c r="F172" s="1" t="s">
        <v>892</v>
      </c>
      <c r="G172" s="1" t="s">
        <v>893</v>
      </c>
      <c r="H172" s="1">
        <v>1033399</v>
      </c>
      <c r="I172" s="1" t="s">
        <v>58</v>
      </c>
      <c r="J172" s="1" t="s">
        <v>164</v>
      </c>
      <c r="K172" s="1" t="s">
        <v>165</v>
      </c>
      <c r="L172" s="30">
        <v>600</v>
      </c>
      <c r="M172" s="30">
        <v>30</v>
      </c>
      <c r="N172" s="31">
        <v>18700</v>
      </c>
      <c r="O172" s="31">
        <v>0</v>
      </c>
      <c r="P172" s="31">
        <v>11220000</v>
      </c>
      <c r="Q172" s="31">
        <v>11220000</v>
      </c>
      <c r="R172" s="1" t="s">
        <v>894</v>
      </c>
      <c r="S172" s="1" t="s">
        <v>895</v>
      </c>
      <c r="T172" s="1" t="s">
        <v>593</v>
      </c>
      <c r="U172" s="1" t="s">
        <v>169</v>
      </c>
      <c r="V172" s="1" t="s">
        <v>118</v>
      </c>
      <c r="W172" s="1" t="str">
        <f>VLOOKUP(Table1[[#This Row],[Material Code]],'Product Master Data'!$A$1:$D$16,4,FALSE)</f>
        <v>Bread Flour</v>
      </c>
      <c r="X172" s="1" t="str">
        <f>VLOOKUP(Table1[[#This Row],[Material Code]],'Product Master Data'!$A$1:$D$15,3,FALSE)</f>
        <v>Local Label</v>
      </c>
      <c r="Y172" s="1">
        <f>DAY(Table1[[#This Row],[Billing date]])</f>
        <v>5</v>
      </c>
      <c r="Z172" s="1" t="str">
        <f>TEXT(Table1[[#This Row],[Billing date]],"mmm")</f>
        <v>Jun</v>
      </c>
      <c r="AA172" s="1">
        <f>YEAR(Table1[[#This Row],[Billing date]])</f>
        <v>2021</v>
      </c>
    </row>
    <row r="173" spans="1:27" s="1" customFormat="1" ht="12.75" x14ac:dyDescent="0.2">
      <c r="A173" s="1" t="s">
        <v>170</v>
      </c>
      <c r="B173" s="1" t="s">
        <v>171</v>
      </c>
      <c r="C173" s="29">
        <v>44352</v>
      </c>
      <c r="D173" s="1" t="s">
        <v>896</v>
      </c>
      <c r="E173" s="1" t="s">
        <v>897</v>
      </c>
      <c r="F173" s="1" t="s">
        <v>898</v>
      </c>
      <c r="G173" s="1" t="s">
        <v>899</v>
      </c>
      <c r="H173" s="1">
        <v>1037061</v>
      </c>
      <c r="I173" s="1" t="s">
        <v>25</v>
      </c>
      <c r="J173" s="1" t="s">
        <v>125</v>
      </c>
      <c r="K173" s="1" t="s">
        <v>126</v>
      </c>
      <c r="L173" s="30">
        <v>200</v>
      </c>
      <c r="M173" s="30">
        <v>10</v>
      </c>
      <c r="N173" s="31">
        <v>17900</v>
      </c>
      <c r="O173" s="31">
        <v>0</v>
      </c>
      <c r="P173" s="31">
        <v>3580000</v>
      </c>
      <c r="Q173" s="31">
        <v>3580000</v>
      </c>
      <c r="R173" s="1" t="s">
        <v>178</v>
      </c>
      <c r="S173" s="1" t="s">
        <v>179</v>
      </c>
      <c r="T173" s="1" t="s">
        <v>180</v>
      </c>
      <c r="U173" s="1" t="s">
        <v>169</v>
      </c>
      <c r="V173" s="1" t="s">
        <v>118</v>
      </c>
      <c r="W173" s="1" t="str">
        <f>VLOOKUP(Table1[[#This Row],[Material Code]],'Product Master Data'!$A$1:$D$16,4,FALSE)</f>
        <v>Bread Flour</v>
      </c>
      <c r="X173" s="1" t="str">
        <f>VLOOKUP(Table1[[#This Row],[Material Code]],'Product Master Data'!$A$1:$D$15,3,FALSE)</f>
        <v>Local Label</v>
      </c>
      <c r="Y173" s="1">
        <f>DAY(Table1[[#This Row],[Billing date]])</f>
        <v>5</v>
      </c>
      <c r="Z173" s="1" t="str">
        <f>TEXT(Table1[[#This Row],[Billing date]],"mmm")</f>
        <v>Jun</v>
      </c>
      <c r="AA173" s="1">
        <f>YEAR(Table1[[#This Row],[Billing date]])</f>
        <v>2021</v>
      </c>
    </row>
    <row r="174" spans="1:27" s="1" customFormat="1" ht="12.75" x14ac:dyDescent="0.2">
      <c r="A174" s="1" t="s">
        <v>170</v>
      </c>
      <c r="B174" s="1" t="s">
        <v>171</v>
      </c>
      <c r="C174" s="29">
        <v>44352</v>
      </c>
      <c r="D174" s="1" t="s">
        <v>900</v>
      </c>
      <c r="E174" s="1" t="s">
        <v>901</v>
      </c>
      <c r="F174" s="1" t="s">
        <v>902</v>
      </c>
      <c r="G174" s="1" t="s">
        <v>903</v>
      </c>
      <c r="H174" s="1">
        <v>1095709</v>
      </c>
      <c r="I174" s="1" t="s">
        <v>498</v>
      </c>
      <c r="J174" s="1" t="s">
        <v>176</v>
      </c>
      <c r="K174" s="1" t="s">
        <v>177</v>
      </c>
      <c r="L174" s="30">
        <v>100</v>
      </c>
      <c r="M174" s="30">
        <v>5</v>
      </c>
      <c r="N174" s="31">
        <v>18500</v>
      </c>
      <c r="O174" s="31">
        <v>7000</v>
      </c>
      <c r="P174" s="31">
        <v>1843000</v>
      </c>
      <c r="Q174" s="31">
        <v>1850000</v>
      </c>
      <c r="R174" s="1" t="s">
        <v>672</v>
      </c>
      <c r="S174" s="1" t="s">
        <v>904</v>
      </c>
      <c r="T174" s="1" t="s">
        <v>674</v>
      </c>
      <c r="U174" s="1" t="s">
        <v>502</v>
      </c>
      <c r="V174" s="1" t="s">
        <v>118</v>
      </c>
      <c r="W174" s="1" t="str">
        <f>VLOOKUP(Table1[[#This Row],[Material Code]],'Product Master Data'!$A$1:$D$16,4,FALSE)</f>
        <v>Beignet Flour</v>
      </c>
      <c r="X174" s="1" t="str">
        <f>VLOOKUP(Table1[[#This Row],[Material Code]],'Product Master Data'!$A$1:$D$15,3,FALSE)</f>
        <v>Local Label</v>
      </c>
      <c r="Y174" s="1">
        <f>DAY(Table1[[#This Row],[Billing date]])</f>
        <v>5</v>
      </c>
      <c r="Z174" s="1" t="str">
        <f>TEXT(Table1[[#This Row],[Billing date]],"mmm")</f>
        <v>Jun</v>
      </c>
      <c r="AA174" s="1">
        <f>YEAR(Table1[[#This Row],[Billing date]])</f>
        <v>2021</v>
      </c>
    </row>
    <row r="175" spans="1:27" s="1" customFormat="1" ht="12.75" x14ac:dyDescent="0.2">
      <c r="A175" s="1" t="s">
        <v>170</v>
      </c>
      <c r="B175" s="1" t="s">
        <v>171</v>
      </c>
      <c r="C175" s="29">
        <v>44352</v>
      </c>
      <c r="D175" s="1" t="s">
        <v>900</v>
      </c>
      <c r="E175" s="1" t="s">
        <v>901</v>
      </c>
      <c r="F175" s="1" t="s">
        <v>902</v>
      </c>
      <c r="G175" s="1" t="s">
        <v>903</v>
      </c>
      <c r="H175" s="1">
        <v>1095709</v>
      </c>
      <c r="I175" s="1" t="s">
        <v>498</v>
      </c>
      <c r="J175" s="1" t="s">
        <v>181</v>
      </c>
      <c r="K175" s="1" t="s">
        <v>182</v>
      </c>
      <c r="L175" s="30">
        <v>100</v>
      </c>
      <c r="M175" s="30">
        <v>2.5</v>
      </c>
      <c r="N175" s="31">
        <v>9250</v>
      </c>
      <c r="O175" s="31">
        <v>3500</v>
      </c>
      <c r="P175" s="31">
        <v>921500</v>
      </c>
      <c r="Q175" s="31">
        <v>925000</v>
      </c>
      <c r="R175" s="1" t="s">
        <v>672</v>
      </c>
      <c r="S175" s="1" t="s">
        <v>904</v>
      </c>
      <c r="T175" s="1" t="s">
        <v>674</v>
      </c>
      <c r="U175" s="1" t="s">
        <v>502</v>
      </c>
      <c r="V175" s="1" t="s">
        <v>118</v>
      </c>
      <c r="W175" s="1" t="str">
        <f>VLOOKUP(Table1[[#This Row],[Material Code]],'Product Master Data'!$A$1:$D$16,4,FALSE)</f>
        <v>Beignet Flour</v>
      </c>
      <c r="X175" s="1" t="str">
        <f>VLOOKUP(Table1[[#This Row],[Material Code]],'Product Master Data'!$A$1:$D$15,3,FALSE)</f>
        <v>Local Label</v>
      </c>
      <c r="Y175" s="1">
        <f>DAY(Table1[[#This Row],[Billing date]])</f>
        <v>5</v>
      </c>
      <c r="Z175" s="1" t="str">
        <f>TEXT(Table1[[#This Row],[Billing date]],"mmm")</f>
        <v>Jun</v>
      </c>
      <c r="AA175" s="1">
        <f>YEAR(Table1[[#This Row],[Billing date]])</f>
        <v>2021</v>
      </c>
    </row>
    <row r="176" spans="1:27" s="1" customFormat="1" ht="12.75" x14ac:dyDescent="0.2">
      <c r="A176" s="1" t="s">
        <v>170</v>
      </c>
      <c r="B176" s="1" t="s">
        <v>171</v>
      </c>
      <c r="C176" s="29">
        <v>44352</v>
      </c>
      <c r="D176" s="1" t="s">
        <v>900</v>
      </c>
      <c r="E176" s="1" t="s">
        <v>901</v>
      </c>
      <c r="F176" s="1" t="s">
        <v>902</v>
      </c>
      <c r="G176" s="1" t="s">
        <v>903</v>
      </c>
      <c r="H176" s="1">
        <v>1095709</v>
      </c>
      <c r="I176" s="1" t="s">
        <v>498</v>
      </c>
      <c r="J176" s="1" t="s">
        <v>125</v>
      </c>
      <c r="K176" s="1" t="s">
        <v>126</v>
      </c>
      <c r="L176" s="30">
        <v>200</v>
      </c>
      <c r="M176" s="30">
        <v>10</v>
      </c>
      <c r="N176" s="31">
        <v>19000</v>
      </c>
      <c r="O176" s="31">
        <v>14000</v>
      </c>
      <c r="P176" s="31">
        <v>3786000</v>
      </c>
      <c r="Q176" s="31">
        <v>3800000</v>
      </c>
      <c r="R176" s="1" t="s">
        <v>672</v>
      </c>
      <c r="S176" s="1" t="s">
        <v>904</v>
      </c>
      <c r="T176" s="1" t="s">
        <v>674</v>
      </c>
      <c r="U176" s="1" t="s">
        <v>502</v>
      </c>
      <c r="V176" s="1" t="s">
        <v>118</v>
      </c>
      <c r="W176" s="1" t="str">
        <f>VLOOKUP(Table1[[#This Row],[Material Code]],'Product Master Data'!$A$1:$D$16,4,FALSE)</f>
        <v>Bread Flour</v>
      </c>
      <c r="X176" s="1" t="str">
        <f>VLOOKUP(Table1[[#This Row],[Material Code]],'Product Master Data'!$A$1:$D$15,3,FALSE)</f>
        <v>Local Label</v>
      </c>
      <c r="Y176" s="1">
        <f>DAY(Table1[[#This Row],[Billing date]])</f>
        <v>5</v>
      </c>
      <c r="Z176" s="1" t="str">
        <f>TEXT(Table1[[#This Row],[Billing date]],"mmm")</f>
        <v>Jun</v>
      </c>
      <c r="AA176" s="1">
        <f>YEAR(Table1[[#This Row],[Billing date]])</f>
        <v>2021</v>
      </c>
    </row>
    <row r="177" spans="1:27" s="1" customFormat="1" ht="12.75" x14ac:dyDescent="0.2">
      <c r="A177" s="1" t="s">
        <v>119</v>
      </c>
      <c r="B177" s="1" t="s">
        <v>120</v>
      </c>
      <c r="C177" s="29">
        <v>44352</v>
      </c>
      <c r="D177" s="1" t="s">
        <v>905</v>
      </c>
      <c r="E177" s="1" t="s">
        <v>906</v>
      </c>
      <c r="F177" s="1" t="s">
        <v>907</v>
      </c>
      <c r="G177" s="1" t="s">
        <v>908</v>
      </c>
      <c r="H177" s="1">
        <v>1099132</v>
      </c>
      <c r="I177" s="1" t="s">
        <v>443</v>
      </c>
      <c r="J177" s="1" t="s">
        <v>164</v>
      </c>
      <c r="K177" s="1" t="s">
        <v>165</v>
      </c>
      <c r="L177" s="30">
        <v>150</v>
      </c>
      <c r="M177" s="30">
        <v>7.5</v>
      </c>
      <c r="N177" s="31">
        <v>18300</v>
      </c>
      <c r="O177" s="31">
        <v>10500</v>
      </c>
      <c r="P177" s="31">
        <v>2734500</v>
      </c>
      <c r="Q177" s="31">
        <v>2745000</v>
      </c>
      <c r="R177" s="1" t="s">
        <v>127</v>
      </c>
      <c r="S177" s="1" t="s">
        <v>128</v>
      </c>
      <c r="T177" s="1" t="s">
        <v>129</v>
      </c>
      <c r="U177" s="1" t="s">
        <v>444</v>
      </c>
      <c r="V177" s="1" t="s">
        <v>118</v>
      </c>
      <c r="W177" s="1" t="str">
        <f>VLOOKUP(Table1[[#This Row],[Material Code]],'Product Master Data'!$A$1:$D$16,4,FALSE)</f>
        <v>Bread Flour</v>
      </c>
      <c r="X177" s="1" t="str">
        <f>VLOOKUP(Table1[[#This Row],[Material Code]],'Product Master Data'!$A$1:$D$15,3,FALSE)</f>
        <v>Local Label</v>
      </c>
      <c r="Y177" s="1">
        <f>DAY(Table1[[#This Row],[Billing date]])</f>
        <v>5</v>
      </c>
      <c r="Z177" s="1" t="str">
        <f>TEXT(Table1[[#This Row],[Billing date]],"mmm")</f>
        <v>Jun</v>
      </c>
      <c r="AA177" s="1">
        <f>YEAR(Table1[[#This Row],[Billing date]])</f>
        <v>2021</v>
      </c>
    </row>
    <row r="178" spans="1:27" s="1" customFormat="1" ht="12.75" x14ac:dyDescent="0.2">
      <c r="A178" s="1" t="s">
        <v>119</v>
      </c>
      <c r="B178" s="1" t="s">
        <v>120</v>
      </c>
      <c r="C178" s="29">
        <v>44352</v>
      </c>
      <c r="D178" s="1" t="s">
        <v>905</v>
      </c>
      <c r="E178" s="1" t="s">
        <v>906</v>
      </c>
      <c r="F178" s="1" t="s">
        <v>907</v>
      </c>
      <c r="G178" s="1" t="s">
        <v>908</v>
      </c>
      <c r="H178" s="1">
        <v>1099132</v>
      </c>
      <c r="I178" s="1" t="s">
        <v>443</v>
      </c>
      <c r="J178" s="1" t="s">
        <v>125</v>
      </c>
      <c r="K178" s="1" t="s">
        <v>126</v>
      </c>
      <c r="L178" s="30">
        <v>60</v>
      </c>
      <c r="M178" s="30">
        <v>3</v>
      </c>
      <c r="N178" s="31">
        <v>19000</v>
      </c>
      <c r="O178" s="31">
        <v>4200</v>
      </c>
      <c r="P178" s="31">
        <v>1135800</v>
      </c>
      <c r="Q178" s="31">
        <v>1140000</v>
      </c>
      <c r="R178" s="1" t="s">
        <v>127</v>
      </c>
      <c r="S178" s="1" t="s">
        <v>128</v>
      </c>
      <c r="T178" s="1" t="s">
        <v>129</v>
      </c>
      <c r="U178" s="1" t="s">
        <v>444</v>
      </c>
      <c r="V178" s="1" t="s">
        <v>118</v>
      </c>
      <c r="W178" s="1" t="str">
        <f>VLOOKUP(Table1[[#This Row],[Material Code]],'Product Master Data'!$A$1:$D$16,4,FALSE)</f>
        <v>Bread Flour</v>
      </c>
      <c r="X178" s="1" t="str">
        <f>VLOOKUP(Table1[[#This Row],[Material Code]],'Product Master Data'!$A$1:$D$15,3,FALSE)</f>
        <v>Local Label</v>
      </c>
      <c r="Y178" s="1">
        <f>DAY(Table1[[#This Row],[Billing date]])</f>
        <v>5</v>
      </c>
      <c r="Z178" s="1" t="str">
        <f>TEXT(Table1[[#This Row],[Billing date]],"mmm")</f>
        <v>Jun</v>
      </c>
      <c r="AA178" s="1">
        <f>YEAR(Table1[[#This Row],[Billing date]])</f>
        <v>2021</v>
      </c>
    </row>
    <row r="179" spans="1:27" s="1" customFormat="1" ht="12.75" x14ac:dyDescent="0.2">
      <c r="A179" s="1" t="s">
        <v>119</v>
      </c>
      <c r="B179" s="1" t="s">
        <v>120</v>
      </c>
      <c r="C179" s="29">
        <v>44352</v>
      </c>
      <c r="D179" s="1" t="s">
        <v>905</v>
      </c>
      <c r="E179" s="1" t="s">
        <v>906</v>
      </c>
      <c r="F179" s="1" t="s">
        <v>907</v>
      </c>
      <c r="G179" s="1" t="s">
        <v>908</v>
      </c>
      <c r="H179" s="1">
        <v>1099132</v>
      </c>
      <c r="I179" s="1" t="s">
        <v>443</v>
      </c>
      <c r="J179" s="1" t="s">
        <v>176</v>
      </c>
      <c r="K179" s="1" t="s">
        <v>177</v>
      </c>
      <c r="L179" s="30">
        <v>50</v>
      </c>
      <c r="M179" s="30">
        <v>2.5</v>
      </c>
      <c r="N179" s="31">
        <v>18500</v>
      </c>
      <c r="O179" s="31">
        <v>3500</v>
      </c>
      <c r="P179" s="31">
        <v>921500</v>
      </c>
      <c r="Q179" s="31">
        <v>925000</v>
      </c>
      <c r="R179" s="1" t="s">
        <v>127</v>
      </c>
      <c r="S179" s="1" t="s">
        <v>128</v>
      </c>
      <c r="T179" s="1" t="s">
        <v>129</v>
      </c>
      <c r="U179" s="1" t="s">
        <v>444</v>
      </c>
      <c r="V179" s="1" t="s">
        <v>118</v>
      </c>
      <c r="W179" s="1" t="str">
        <f>VLOOKUP(Table1[[#This Row],[Material Code]],'Product Master Data'!$A$1:$D$16,4,FALSE)</f>
        <v>Beignet Flour</v>
      </c>
      <c r="X179" s="1" t="str">
        <f>VLOOKUP(Table1[[#This Row],[Material Code]],'Product Master Data'!$A$1:$D$15,3,FALSE)</f>
        <v>Local Label</v>
      </c>
      <c r="Y179" s="1">
        <f>DAY(Table1[[#This Row],[Billing date]])</f>
        <v>5</v>
      </c>
      <c r="Z179" s="1" t="str">
        <f>TEXT(Table1[[#This Row],[Billing date]],"mmm")</f>
        <v>Jun</v>
      </c>
      <c r="AA179" s="1">
        <f>YEAR(Table1[[#This Row],[Billing date]])</f>
        <v>2021</v>
      </c>
    </row>
    <row r="180" spans="1:27" s="1" customFormat="1" ht="12.75" x14ac:dyDescent="0.2">
      <c r="A180" s="1" t="s">
        <v>288</v>
      </c>
      <c r="B180" s="1" t="s">
        <v>289</v>
      </c>
      <c r="C180" s="29">
        <v>44352</v>
      </c>
      <c r="D180" s="1" t="s">
        <v>909</v>
      </c>
      <c r="E180" s="1" t="s">
        <v>910</v>
      </c>
      <c r="F180" s="1" t="s">
        <v>911</v>
      </c>
      <c r="G180" s="1" t="s">
        <v>912</v>
      </c>
      <c r="H180" s="1">
        <v>1064215</v>
      </c>
      <c r="I180" s="1" t="s">
        <v>32</v>
      </c>
      <c r="J180" s="1" t="s">
        <v>176</v>
      </c>
      <c r="K180" s="1" t="s">
        <v>177</v>
      </c>
      <c r="L180" s="30">
        <v>200</v>
      </c>
      <c r="M180" s="30">
        <v>10</v>
      </c>
      <c r="N180" s="31">
        <v>18000</v>
      </c>
      <c r="O180" s="31">
        <v>14000</v>
      </c>
      <c r="P180" s="31">
        <v>3586000</v>
      </c>
      <c r="Q180" s="31">
        <v>3600000</v>
      </c>
      <c r="R180" s="1" t="s">
        <v>913</v>
      </c>
      <c r="S180" s="1" t="s">
        <v>914</v>
      </c>
      <c r="T180" s="1" t="s">
        <v>915</v>
      </c>
      <c r="U180" s="1" t="s">
        <v>169</v>
      </c>
      <c r="V180" s="1" t="s">
        <v>118</v>
      </c>
      <c r="W180" s="1" t="str">
        <f>VLOOKUP(Table1[[#This Row],[Material Code]],'Product Master Data'!$A$1:$D$16,4,FALSE)</f>
        <v>Beignet Flour</v>
      </c>
      <c r="X180" s="1" t="str">
        <f>VLOOKUP(Table1[[#This Row],[Material Code]],'Product Master Data'!$A$1:$D$15,3,FALSE)</f>
        <v>Local Label</v>
      </c>
      <c r="Y180" s="1">
        <f>DAY(Table1[[#This Row],[Billing date]])</f>
        <v>5</v>
      </c>
      <c r="Z180" s="1" t="str">
        <f>TEXT(Table1[[#This Row],[Billing date]],"mmm")</f>
        <v>Jun</v>
      </c>
      <c r="AA180" s="1">
        <f>YEAR(Table1[[#This Row],[Billing date]])</f>
        <v>2021</v>
      </c>
    </row>
    <row r="181" spans="1:27" s="1" customFormat="1" ht="12.75" x14ac:dyDescent="0.2">
      <c r="A181" s="1" t="s">
        <v>288</v>
      </c>
      <c r="B181" s="1" t="s">
        <v>289</v>
      </c>
      <c r="C181" s="29">
        <v>44352</v>
      </c>
      <c r="D181" s="1" t="s">
        <v>909</v>
      </c>
      <c r="E181" s="1" t="s">
        <v>910</v>
      </c>
      <c r="F181" s="1" t="s">
        <v>911</v>
      </c>
      <c r="G181" s="1" t="s">
        <v>912</v>
      </c>
      <c r="H181" s="1">
        <v>1064215</v>
      </c>
      <c r="I181" s="1" t="s">
        <v>32</v>
      </c>
      <c r="J181" s="1" t="s">
        <v>181</v>
      </c>
      <c r="K181" s="1" t="s">
        <v>182</v>
      </c>
      <c r="L181" s="30">
        <v>400</v>
      </c>
      <c r="M181" s="30">
        <v>10</v>
      </c>
      <c r="N181" s="31">
        <v>9000</v>
      </c>
      <c r="O181" s="31">
        <v>14000</v>
      </c>
      <c r="P181" s="31">
        <v>3586000</v>
      </c>
      <c r="Q181" s="31">
        <v>3600000</v>
      </c>
      <c r="R181" s="1" t="s">
        <v>913</v>
      </c>
      <c r="S181" s="1" t="s">
        <v>914</v>
      </c>
      <c r="T181" s="1" t="s">
        <v>915</v>
      </c>
      <c r="U181" s="1" t="s">
        <v>169</v>
      </c>
      <c r="V181" s="1" t="s">
        <v>118</v>
      </c>
      <c r="W181" s="1" t="str">
        <f>VLOOKUP(Table1[[#This Row],[Material Code]],'Product Master Data'!$A$1:$D$16,4,FALSE)</f>
        <v>Beignet Flour</v>
      </c>
      <c r="X181" s="1" t="str">
        <f>VLOOKUP(Table1[[#This Row],[Material Code]],'Product Master Data'!$A$1:$D$15,3,FALSE)</f>
        <v>Local Label</v>
      </c>
      <c r="Y181" s="1">
        <f>DAY(Table1[[#This Row],[Billing date]])</f>
        <v>5</v>
      </c>
      <c r="Z181" s="1" t="str">
        <f>TEXT(Table1[[#This Row],[Billing date]],"mmm")</f>
        <v>Jun</v>
      </c>
      <c r="AA181" s="1">
        <f>YEAR(Table1[[#This Row],[Billing date]])</f>
        <v>2021</v>
      </c>
    </row>
    <row r="182" spans="1:27" s="1" customFormat="1" ht="12.75" x14ac:dyDescent="0.2">
      <c r="A182" s="1" t="s">
        <v>288</v>
      </c>
      <c r="B182" s="1" t="s">
        <v>289</v>
      </c>
      <c r="C182" s="29">
        <v>44352</v>
      </c>
      <c r="D182" s="1" t="s">
        <v>909</v>
      </c>
      <c r="E182" s="1" t="s">
        <v>910</v>
      </c>
      <c r="F182" s="1" t="s">
        <v>911</v>
      </c>
      <c r="G182" s="1" t="s">
        <v>912</v>
      </c>
      <c r="H182" s="1">
        <v>1064215</v>
      </c>
      <c r="I182" s="1" t="s">
        <v>32</v>
      </c>
      <c r="J182" s="1" t="s">
        <v>183</v>
      </c>
      <c r="K182" s="1" t="s">
        <v>184</v>
      </c>
      <c r="L182" s="30">
        <v>1900</v>
      </c>
      <c r="M182" s="30">
        <v>9.5</v>
      </c>
      <c r="N182" s="31">
        <v>1850</v>
      </c>
      <c r="O182" s="31">
        <v>13300</v>
      </c>
      <c r="P182" s="31">
        <v>3501700</v>
      </c>
      <c r="Q182" s="31">
        <v>3515000</v>
      </c>
      <c r="R182" s="1" t="s">
        <v>913</v>
      </c>
      <c r="S182" s="1" t="s">
        <v>914</v>
      </c>
      <c r="T182" s="1" t="s">
        <v>915</v>
      </c>
      <c r="U182" s="1" t="s">
        <v>169</v>
      </c>
      <c r="V182" s="1" t="s">
        <v>118</v>
      </c>
      <c r="W182" s="1" t="str">
        <f>VLOOKUP(Table1[[#This Row],[Material Code]],'Product Master Data'!$A$1:$D$16,4,FALSE)</f>
        <v>Beignet Flour</v>
      </c>
      <c r="X182" s="1" t="str">
        <f>VLOOKUP(Table1[[#This Row],[Material Code]],'Product Master Data'!$A$1:$D$15,3,FALSE)</f>
        <v>Local Label</v>
      </c>
      <c r="Y182" s="1">
        <f>DAY(Table1[[#This Row],[Billing date]])</f>
        <v>5</v>
      </c>
      <c r="Z182" s="1" t="str">
        <f>TEXT(Table1[[#This Row],[Billing date]],"mmm")</f>
        <v>Jun</v>
      </c>
      <c r="AA182" s="1">
        <f>YEAR(Table1[[#This Row],[Billing date]])</f>
        <v>2021</v>
      </c>
    </row>
    <row r="183" spans="1:27" s="1" customFormat="1" ht="12.75" x14ac:dyDescent="0.2">
      <c r="A183" s="1" t="s">
        <v>288</v>
      </c>
      <c r="B183" s="1" t="s">
        <v>289</v>
      </c>
      <c r="C183" s="29">
        <v>44352</v>
      </c>
      <c r="D183" s="1" t="s">
        <v>909</v>
      </c>
      <c r="E183" s="1" t="s">
        <v>910</v>
      </c>
      <c r="F183" s="1" t="s">
        <v>911</v>
      </c>
      <c r="G183" s="1" t="s">
        <v>912</v>
      </c>
      <c r="H183" s="1">
        <v>1064215</v>
      </c>
      <c r="I183" s="1" t="s">
        <v>32</v>
      </c>
      <c r="J183" s="1" t="s">
        <v>164</v>
      </c>
      <c r="K183" s="1" t="s">
        <v>165</v>
      </c>
      <c r="L183" s="30">
        <v>40</v>
      </c>
      <c r="M183" s="30">
        <v>2</v>
      </c>
      <c r="N183" s="31">
        <v>18000</v>
      </c>
      <c r="O183" s="31">
        <v>2800</v>
      </c>
      <c r="P183" s="31">
        <v>717200</v>
      </c>
      <c r="Q183" s="31">
        <v>720000</v>
      </c>
      <c r="R183" s="1" t="s">
        <v>913</v>
      </c>
      <c r="S183" s="1" t="s">
        <v>914</v>
      </c>
      <c r="T183" s="1" t="s">
        <v>915</v>
      </c>
      <c r="U183" s="1" t="s">
        <v>169</v>
      </c>
      <c r="V183" s="1" t="s">
        <v>118</v>
      </c>
      <c r="W183" s="1" t="str">
        <f>VLOOKUP(Table1[[#This Row],[Material Code]],'Product Master Data'!$A$1:$D$16,4,FALSE)</f>
        <v>Bread Flour</v>
      </c>
      <c r="X183" s="1" t="str">
        <f>VLOOKUP(Table1[[#This Row],[Material Code]],'Product Master Data'!$A$1:$D$15,3,FALSE)</f>
        <v>Local Label</v>
      </c>
      <c r="Y183" s="1">
        <f>DAY(Table1[[#This Row],[Billing date]])</f>
        <v>5</v>
      </c>
      <c r="Z183" s="1" t="str">
        <f>TEXT(Table1[[#This Row],[Billing date]],"mmm")</f>
        <v>Jun</v>
      </c>
      <c r="AA183" s="1">
        <f>YEAR(Table1[[#This Row],[Billing date]])</f>
        <v>2021</v>
      </c>
    </row>
    <row r="184" spans="1:27" s="1" customFormat="1" ht="12.75" x14ac:dyDescent="0.2">
      <c r="A184" s="1" t="s">
        <v>451</v>
      </c>
      <c r="B184" s="1" t="s">
        <v>289</v>
      </c>
      <c r="C184" s="29">
        <v>44352</v>
      </c>
      <c r="D184" s="1" t="s">
        <v>916</v>
      </c>
      <c r="E184" s="1" t="s">
        <v>917</v>
      </c>
      <c r="F184" s="1" t="s">
        <v>918</v>
      </c>
      <c r="G184" s="1" t="s">
        <v>919</v>
      </c>
      <c r="H184" s="1">
        <v>1101958</v>
      </c>
      <c r="I184" s="1" t="s">
        <v>744</v>
      </c>
      <c r="J184" s="1" t="s">
        <v>164</v>
      </c>
      <c r="K184" s="1" t="s">
        <v>165</v>
      </c>
      <c r="L184" s="30">
        <v>400</v>
      </c>
      <c r="M184" s="30">
        <v>20</v>
      </c>
      <c r="N184" s="31">
        <v>17750</v>
      </c>
      <c r="O184" s="31">
        <v>139216</v>
      </c>
      <c r="P184" s="31">
        <v>6960784</v>
      </c>
      <c r="Q184" s="31">
        <v>7100000</v>
      </c>
      <c r="R184" s="1" t="s">
        <v>920</v>
      </c>
      <c r="S184" s="1" t="s">
        <v>921</v>
      </c>
      <c r="T184" s="1" t="s">
        <v>922</v>
      </c>
      <c r="U184" s="1" t="s">
        <v>923</v>
      </c>
      <c r="V184" s="1" t="s">
        <v>118</v>
      </c>
      <c r="W184" s="1" t="str">
        <f>VLOOKUP(Table1[[#This Row],[Material Code]],'Product Master Data'!$A$1:$D$16,4,FALSE)</f>
        <v>Bread Flour</v>
      </c>
      <c r="X184" s="1" t="str">
        <f>VLOOKUP(Table1[[#This Row],[Material Code]],'Product Master Data'!$A$1:$D$15,3,FALSE)</f>
        <v>Local Label</v>
      </c>
      <c r="Y184" s="1">
        <f>DAY(Table1[[#This Row],[Billing date]])</f>
        <v>5</v>
      </c>
      <c r="Z184" s="1" t="str">
        <f>TEXT(Table1[[#This Row],[Billing date]],"mmm")</f>
        <v>Jun</v>
      </c>
      <c r="AA184" s="1">
        <f>YEAR(Table1[[#This Row],[Billing date]])</f>
        <v>2021</v>
      </c>
    </row>
    <row r="185" spans="1:27" s="1" customFormat="1" ht="12.75" x14ac:dyDescent="0.2">
      <c r="A185" s="1" t="s">
        <v>451</v>
      </c>
      <c r="B185" s="1" t="s">
        <v>289</v>
      </c>
      <c r="C185" s="29">
        <v>44352</v>
      </c>
      <c r="D185" s="1" t="s">
        <v>916</v>
      </c>
      <c r="E185" s="1" t="s">
        <v>917</v>
      </c>
      <c r="F185" s="1" t="s">
        <v>918</v>
      </c>
      <c r="G185" s="1" t="s">
        <v>919</v>
      </c>
      <c r="H185" s="1">
        <v>1101958</v>
      </c>
      <c r="I185" s="1" t="s">
        <v>744</v>
      </c>
      <c r="J185" s="1" t="s">
        <v>183</v>
      </c>
      <c r="K185" s="1" t="s">
        <v>184</v>
      </c>
      <c r="L185" s="30">
        <v>2000</v>
      </c>
      <c r="M185" s="30">
        <v>10</v>
      </c>
      <c r="N185" s="31">
        <v>1850</v>
      </c>
      <c r="O185" s="31">
        <v>72549</v>
      </c>
      <c r="P185" s="31">
        <v>3627451</v>
      </c>
      <c r="Q185" s="31">
        <v>3700000</v>
      </c>
      <c r="R185" s="1" t="s">
        <v>920</v>
      </c>
      <c r="S185" s="1" t="s">
        <v>921</v>
      </c>
      <c r="T185" s="1" t="s">
        <v>922</v>
      </c>
      <c r="U185" s="1" t="s">
        <v>923</v>
      </c>
      <c r="V185" s="1" t="s">
        <v>118</v>
      </c>
      <c r="W185" s="1" t="str">
        <f>VLOOKUP(Table1[[#This Row],[Material Code]],'Product Master Data'!$A$1:$D$16,4,FALSE)</f>
        <v>Beignet Flour</v>
      </c>
      <c r="X185" s="1" t="str">
        <f>VLOOKUP(Table1[[#This Row],[Material Code]],'Product Master Data'!$A$1:$D$15,3,FALSE)</f>
        <v>Local Label</v>
      </c>
      <c r="Y185" s="1">
        <f>DAY(Table1[[#This Row],[Billing date]])</f>
        <v>5</v>
      </c>
      <c r="Z185" s="1" t="str">
        <f>TEXT(Table1[[#This Row],[Billing date]],"mmm")</f>
        <v>Jun</v>
      </c>
      <c r="AA185" s="1">
        <f>YEAR(Table1[[#This Row],[Billing date]])</f>
        <v>2021</v>
      </c>
    </row>
    <row r="186" spans="1:27" s="1" customFormat="1" ht="12.75" x14ac:dyDescent="0.2">
      <c r="A186" s="1" t="s">
        <v>193</v>
      </c>
      <c r="B186" s="1" t="s">
        <v>158</v>
      </c>
      <c r="C186" s="29">
        <v>44352</v>
      </c>
      <c r="D186" s="1" t="s">
        <v>529</v>
      </c>
      <c r="E186" s="1" t="s">
        <v>924</v>
      </c>
      <c r="F186" s="1" t="s">
        <v>531</v>
      </c>
      <c r="G186" s="1" t="s">
        <v>925</v>
      </c>
      <c r="H186" s="1">
        <v>1062483</v>
      </c>
      <c r="I186" s="1" t="s">
        <v>35</v>
      </c>
      <c r="J186" s="1" t="s">
        <v>164</v>
      </c>
      <c r="K186" s="1" t="s">
        <v>165</v>
      </c>
      <c r="L186" s="30">
        <v>300</v>
      </c>
      <c r="M186" s="30">
        <v>15</v>
      </c>
      <c r="N186" s="31">
        <v>17250</v>
      </c>
      <c r="O186" s="31">
        <v>21000</v>
      </c>
      <c r="P186" s="31">
        <v>5154000</v>
      </c>
      <c r="Q186" s="31">
        <v>5175000</v>
      </c>
      <c r="R186" s="1" t="s">
        <v>926</v>
      </c>
      <c r="S186" s="1" t="s">
        <v>927</v>
      </c>
      <c r="T186" s="1" t="s">
        <v>928</v>
      </c>
      <c r="U186" s="1" t="s">
        <v>536</v>
      </c>
      <c r="V186" s="1" t="s">
        <v>118</v>
      </c>
      <c r="W186" s="1" t="str">
        <f>VLOOKUP(Table1[[#This Row],[Material Code]],'Product Master Data'!$A$1:$D$16,4,FALSE)</f>
        <v>Bread Flour</v>
      </c>
      <c r="X186" s="1" t="str">
        <f>VLOOKUP(Table1[[#This Row],[Material Code]],'Product Master Data'!$A$1:$D$15,3,FALSE)</f>
        <v>Local Label</v>
      </c>
      <c r="Y186" s="1">
        <f>DAY(Table1[[#This Row],[Billing date]])</f>
        <v>5</v>
      </c>
      <c r="Z186" s="1" t="str">
        <f>TEXT(Table1[[#This Row],[Billing date]],"mmm")</f>
        <v>Jun</v>
      </c>
      <c r="AA186" s="1">
        <f>YEAR(Table1[[#This Row],[Billing date]])</f>
        <v>2021</v>
      </c>
    </row>
    <row r="187" spans="1:27" s="1" customFormat="1" ht="12.75" x14ac:dyDescent="0.2">
      <c r="A187" s="1" t="s">
        <v>316</v>
      </c>
      <c r="B187" s="1" t="s">
        <v>289</v>
      </c>
      <c r="C187" s="29">
        <v>44352</v>
      </c>
      <c r="D187" s="1" t="s">
        <v>929</v>
      </c>
      <c r="E187" s="1" t="s">
        <v>930</v>
      </c>
      <c r="F187" s="1" t="s">
        <v>931</v>
      </c>
      <c r="G187" s="1" t="s">
        <v>932</v>
      </c>
      <c r="H187" s="1">
        <v>1048967</v>
      </c>
      <c r="I187" s="1" t="s">
        <v>48</v>
      </c>
      <c r="J187" s="1" t="s">
        <v>125</v>
      </c>
      <c r="K187" s="1" t="s">
        <v>126</v>
      </c>
      <c r="L187" s="30">
        <v>580</v>
      </c>
      <c r="M187" s="30">
        <v>29</v>
      </c>
      <c r="N187" s="31">
        <v>18500</v>
      </c>
      <c r="O187" s="31">
        <v>0</v>
      </c>
      <c r="P187" s="31">
        <v>10730000</v>
      </c>
      <c r="Q187" s="31">
        <v>10730000</v>
      </c>
      <c r="R187" s="1" t="s">
        <v>933</v>
      </c>
      <c r="S187" s="1" t="s">
        <v>934</v>
      </c>
      <c r="T187" s="1" t="s">
        <v>935</v>
      </c>
      <c r="U187" s="1" t="s">
        <v>169</v>
      </c>
      <c r="V187" s="1" t="s">
        <v>118</v>
      </c>
      <c r="W187" s="1" t="str">
        <f>VLOOKUP(Table1[[#This Row],[Material Code]],'Product Master Data'!$A$1:$D$16,4,FALSE)</f>
        <v>Bread Flour</v>
      </c>
      <c r="X187" s="1" t="str">
        <f>VLOOKUP(Table1[[#This Row],[Material Code]],'Product Master Data'!$A$1:$D$15,3,FALSE)</f>
        <v>Local Label</v>
      </c>
      <c r="Y187" s="1">
        <f>DAY(Table1[[#This Row],[Billing date]])</f>
        <v>5</v>
      </c>
      <c r="Z187" s="1" t="str">
        <f>TEXT(Table1[[#This Row],[Billing date]],"mmm")</f>
        <v>Jun</v>
      </c>
      <c r="AA187" s="1">
        <f>YEAR(Table1[[#This Row],[Billing date]])</f>
        <v>2021</v>
      </c>
    </row>
    <row r="188" spans="1:27" s="1" customFormat="1" ht="12.75" x14ac:dyDescent="0.2">
      <c r="A188" s="1" t="s">
        <v>119</v>
      </c>
      <c r="B188" s="1" t="s">
        <v>120</v>
      </c>
      <c r="C188" s="29">
        <v>44352</v>
      </c>
      <c r="D188" s="1" t="s">
        <v>936</v>
      </c>
      <c r="E188" s="1" t="s">
        <v>937</v>
      </c>
      <c r="F188" s="1" t="s">
        <v>938</v>
      </c>
      <c r="G188" s="1" t="s">
        <v>939</v>
      </c>
      <c r="H188" s="1">
        <v>1047470</v>
      </c>
      <c r="I188" s="1" t="s">
        <v>30</v>
      </c>
      <c r="J188" s="1" t="s">
        <v>164</v>
      </c>
      <c r="K188" s="1" t="s">
        <v>165</v>
      </c>
      <c r="L188" s="30">
        <v>245</v>
      </c>
      <c r="M188" s="30">
        <v>12.25</v>
      </c>
      <c r="N188" s="31">
        <v>18300</v>
      </c>
      <c r="O188" s="31">
        <v>17150</v>
      </c>
      <c r="P188" s="31">
        <v>4466350</v>
      </c>
      <c r="Q188" s="31">
        <v>4483500</v>
      </c>
      <c r="R188" s="1" t="s">
        <v>216</v>
      </c>
      <c r="S188" s="1" t="s">
        <v>217</v>
      </c>
      <c r="T188" s="1" t="s">
        <v>129</v>
      </c>
      <c r="U188" s="1" t="s">
        <v>169</v>
      </c>
      <c r="V188" s="1" t="s">
        <v>118</v>
      </c>
      <c r="W188" s="1" t="str">
        <f>VLOOKUP(Table1[[#This Row],[Material Code]],'Product Master Data'!$A$1:$D$16,4,FALSE)</f>
        <v>Bread Flour</v>
      </c>
      <c r="X188" s="1" t="str">
        <f>VLOOKUP(Table1[[#This Row],[Material Code]],'Product Master Data'!$A$1:$D$15,3,FALSE)</f>
        <v>Local Label</v>
      </c>
      <c r="Y188" s="1">
        <f>DAY(Table1[[#This Row],[Billing date]])</f>
        <v>5</v>
      </c>
      <c r="Z188" s="1" t="str">
        <f>TEXT(Table1[[#This Row],[Billing date]],"mmm")</f>
        <v>Jun</v>
      </c>
      <c r="AA188" s="1">
        <f>YEAR(Table1[[#This Row],[Billing date]])</f>
        <v>2021</v>
      </c>
    </row>
    <row r="189" spans="1:27" s="1" customFormat="1" ht="12.75" x14ac:dyDescent="0.2">
      <c r="A189" s="1" t="s">
        <v>119</v>
      </c>
      <c r="B189" s="1" t="s">
        <v>120</v>
      </c>
      <c r="C189" s="29">
        <v>44353</v>
      </c>
      <c r="D189" s="1" t="s">
        <v>940</v>
      </c>
      <c r="E189" s="1" t="s">
        <v>941</v>
      </c>
      <c r="F189" s="1" t="s">
        <v>942</v>
      </c>
      <c r="G189" s="1" t="s">
        <v>943</v>
      </c>
      <c r="H189" s="1">
        <v>1085226</v>
      </c>
      <c r="I189" s="1" t="s">
        <v>251</v>
      </c>
      <c r="J189" s="1" t="s">
        <v>24</v>
      </c>
      <c r="K189" s="1" t="s">
        <v>113</v>
      </c>
      <c r="L189" s="30">
        <v>150</v>
      </c>
      <c r="M189" s="30">
        <v>6</v>
      </c>
      <c r="N189" s="31">
        <v>2000</v>
      </c>
      <c r="O189" s="31">
        <v>5882</v>
      </c>
      <c r="P189" s="31">
        <v>294118</v>
      </c>
      <c r="Q189" s="31">
        <v>300000</v>
      </c>
      <c r="R189" s="1" t="s">
        <v>944</v>
      </c>
      <c r="S189" s="1" t="s">
        <v>945</v>
      </c>
      <c r="T189" s="1" t="s">
        <v>946</v>
      </c>
      <c r="U189" s="1" t="s">
        <v>947</v>
      </c>
      <c r="V189" s="1" t="s">
        <v>118</v>
      </c>
      <c r="W189" s="1" t="str">
        <f>VLOOKUP(Table1[[#This Row],[Material Code]],'Product Master Data'!$A$1:$D$16,4,FALSE)</f>
        <v>Bread Flour</v>
      </c>
      <c r="X189" s="1" t="str">
        <f>VLOOKUP(Table1[[#This Row],[Material Code]],'Product Master Data'!$A$1:$D$15,3,FALSE)</f>
        <v>Local Label</v>
      </c>
      <c r="Y189" s="1">
        <f>DAY(Table1[[#This Row],[Billing date]])</f>
        <v>6</v>
      </c>
      <c r="Z189" s="1" t="str">
        <f>TEXT(Table1[[#This Row],[Billing date]],"mmm")</f>
        <v>Jun</v>
      </c>
      <c r="AA189" s="1">
        <f>YEAR(Table1[[#This Row],[Billing date]])</f>
        <v>2021</v>
      </c>
    </row>
    <row r="190" spans="1:27" s="1" customFormat="1" ht="12.75" x14ac:dyDescent="0.2">
      <c r="A190" s="1" t="s">
        <v>131</v>
      </c>
      <c r="B190" s="1" t="s">
        <v>132</v>
      </c>
      <c r="C190" s="29">
        <v>44353</v>
      </c>
      <c r="D190" s="1" t="s">
        <v>879</v>
      </c>
      <c r="E190" s="1" t="s">
        <v>948</v>
      </c>
      <c r="F190" s="1" t="s">
        <v>881</v>
      </c>
      <c r="G190" s="1" t="s">
        <v>949</v>
      </c>
      <c r="H190" s="1">
        <v>1067392</v>
      </c>
      <c r="I190" s="1" t="s">
        <v>43</v>
      </c>
      <c r="J190" s="1" t="s">
        <v>24</v>
      </c>
      <c r="K190" s="1" t="s">
        <v>113</v>
      </c>
      <c r="L190" s="30">
        <v>325</v>
      </c>
      <c r="M190" s="30">
        <v>13</v>
      </c>
      <c r="N190" s="31">
        <v>2000</v>
      </c>
      <c r="O190" s="31">
        <v>12745</v>
      </c>
      <c r="P190" s="31">
        <v>637255</v>
      </c>
      <c r="Q190" s="31">
        <v>650000</v>
      </c>
      <c r="R190" s="1" t="s">
        <v>328</v>
      </c>
      <c r="S190" s="1" t="s">
        <v>329</v>
      </c>
      <c r="T190" s="1" t="s">
        <v>330</v>
      </c>
      <c r="U190" s="1" t="s">
        <v>883</v>
      </c>
      <c r="V190" s="1" t="s">
        <v>118</v>
      </c>
      <c r="W190" s="1" t="str">
        <f>VLOOKUP(Table1[[#This Row],[Material Code]],'Product Master Data'!$A$1:$D$16,4,FALSE)</f>
        <v>Bread Flour</v>
      </c>
      <c r="X190" s="1" t="str">
        <f>VLOOKUP(Table1[[#This Row],[Material Code]],'Product Master Data'!$A$1:$D$15,3,FALSE)</f>
        <v>Local Label</v>
      </c>
      <c r="Y190" s="1">
        <f>DAY(Table1[[#This Row],[Billing date]])</f>
        <v>6</v>
      </c>
      <c r="Z190" s="1" t="str">
        <f>TEXT(Table1[[#This Row],[Billing date]],"mmm")</f>
        <v>Jun</v>
      </c>
      <c r="AA190" s="1">
        <f>YEAR(Table1[[#This Row],[Billing date]])</f>
        <v>2021</v>
      </c>
    </row>
    <row r="191" spans="1:27" s="1" customFormat="1" ht="12.75" x14ac:dyDescent="0.2">
      <c r="A191" s="1" t="s">
        <v>451</v>
      </c>
      <c r="B191" s="1" t="s">
        <v>452</v>
      </c>
      <c r="C191" s="29">
        <v>44353</v>
      </c>
      <c r="D191" s="1" t="s">
        <v>950</v>
      </c>
      <c r="E191" s="1" t="s">
        <v>951</v>
      </c>
      <c r="F191" s="1" t="s">
        <v>952</v>
      </c>
      <c r="G191" s="1" t="s">
        <v>953</v>
      </c>
      <c r="H191" s="1">
        <v>1048185</v>
      </c>
      <c r="I191" s="1" t="s">
        <v>33</v>
      </c>
      <c r="J191" s="1" t="s">
        <v>24</v>
      </c>
      <c r="K191" s="1" t="s">
        <v>113</v>
      </c>
      <c r="L191" s="30">
        <v>575</v>
      </c>
      <c r="M191" s="30">
        <v>23</v>
      </c>
      <c r="N191" s="31">
        <v>2000</v>
      </c>
      <c r="O191" s="31">
        <v>22549</v>
      </c>
      <c r="P191" s="31">
        <v>1127451</v>
      </c>
      <c r="Q191" s="31">
        <v>1150000</v>
      </c>
      <c r="R191" s="1" t="s">
        <v>954</v>
      </c>
      <c r="S191" s="1" t="s">
        <v>955</v>
      </c>
      <c r="T191" s="1" t="s">
        <v>956</v>
      </c>
      <c r="U191" s="1" t="s">
        <v>957</v>
      </c>
      <c r="V191" s="1" t="s">
        <v>118</v>
      </c>
      <c r="W191" s="1" t="str">
        <f>VLOOKUP(Table1[[#This Row],[Material Code]],'Product Master Data'!$A$1:$D$16,4,FALSE)</f>
        <v>Bread Flour</v>
      </c>
      <c r="X191" s="1" t="str">
        <f>VLOOKUP(Table1[[#This Row],[Material Code]],'Product Master Data'!$A$1:$D$15,3,FALSE)</f>
        <v>Local Label</v>
      </c>
      <c r="Y191" s="1">
        <f>DAY(Table1[[#This Row],[Billing date]])</f>
        <v>6</v>
      </c>
      <c r="Z191" s="1" t="str">
        <f>TEXT(Table1[[#This Row],[Billing date]],"mmm")</f>
        <v>Jun</v>
      </c>
      <c r="AA191" s="1">
        <f>YEAR(Table1[[#This Row],[Billing date]])</f>
        <v>2021</v>
      </c>
    </row>
    <row r="192" spans="1:27" s="1" customFormat="1" ht="12.75" x14ac:dyDescent="0.2">
      <c r="A192" s="1" t="s">
        <v>157</v>
      </c>
      <c r="B192" s="1" t="s">
        <v>158</v>
      </c>
      <c r="C192" s="29">
        <v>44353</v>
      </c>
      <c r="D192" s="1" t="s">
        <v>958</v>
      </c>
      <c r="E192" s="1" t="s">
        <v>959</v>
      </c>
      <c r="F192" s="1" t="s">
        <v>960</v>
      </c>
      <c r="G192" s="1" t="s">
        <v>961</v>
      </c>
      <c r="H192" s="1">
        <v>1026465</v>
      </c>
      <c r="I192" s="1" t="s">
        <v>28</v>
      </c>
      <c r="J192" s="1" t="s">
        <v>24</v>
      </c>
      <c r="K192" s="1" t="s">
        <v>113</v>
      </c>
      <c r="L192" s="30">
        <v>575</v>
      </c>
      <c r="M192" s="30">
        <v>23</v>
      </c>
      <c r="N192" s="31">
        <v>2000</v>
      </c>
      <c r="O192" s="31">
        <v>22549</v>
      </c>
      <c r="P192" s="31">
        <v>1127451</v>
      </c>
      <c r="Q192" s="31">
        <v>1150000</v>
      </c>
      <c r="R192" s="1" t="s">
        <v>962</v>
      </c>
      <c r="S192" s="1" t="s">
        <v>963</v>
      </c>
      <c r="T192" s="1" t="s">
        <v>964</v>
      </c>
      <c r="U192" s="1" t="s">
        <v>965</v>
      </c>
      <c r="V192" s="1" t="s">
        <v>118</v>
      </c>
      <c r="W192" s="1" t="str">
        <f>VLOOKUP(Table1[[#This Row],[Material Code]],'Product Master Data'!$A$1:$D$16,4,FALSE)</f>
        <v>Bread Flour</v>
      </c>
      <c r="X192" s="1" t="str">
        <f>VLOOKUP(Table1[[#This Row],[Material Code]],'Product Master Data'!$A$1:$D$15,3,FALSE)</f>
        <v>Local Label</v>
      </c>
      <c r="Y192" s="1">
        <f>DAY(Table1[[#This Row],[Billing date]])</f>
        <v>6</v>
      </c>
      <c r="Z192" s="1" t="str">
        <f>TEXT(Table1[[#This Row],[Billing date]],"mmm")</f>
        <v>Jun</v>
      </c>
      <c r="AA192" s="1">
        <f>YEAR(Table1[[#This Row],[Billing date]])</f>
        <v>2021</v>
      </c>
    </row>
    <row r="193" spans="1:27" s="1" customFormat="1" ht="12.75" x14ac:dyDescent="0.2">
      <c r="A193" s="1" t="s">
        <v>193</v>
      </c>
      <c r="B193" s="1" t="s">
        <v>158</v>
      </c>
      <c r="C193" s="29">
        <v>44353</v>
      </c>
      <c r="D193" s="1" t="s">
        <v>966</v>
      </c>
      <c r="E193" s="1" t="s">
        <v>967</v>
      </c>
      <c r="F193" s="1" t="s">
        <v>968</v>
      </c>
      <c r="G193" s="1" t="s">
        <v>969</v>
      </c>
      <c r="H193" s="1">
        <v>1062483</v>
      </c>
      <c r="I193" s="1" t="s">
        <v>35</v>
      </c>
      <c r="J193" s="1" t="s">
        <v>164</v>
      </c>
      <c r="K193" s="1" t="s">
        <v>165</v>
      </c>
      <c r="L193" s="30">
        <v>600</v>
      </c>
      <c r="M193" s="30">
        <v>30</v>
      </c>
      <c r="N193" s="31">
        <v>17750</v>
      </c>
      <c r="O193" s="31">
        <v>42000</v>
      </c>
      <c r="P193" s="31">
        <v>10608000</v>
      </c>
      <c r="Q193" s="31">
        <v>10650000</v>
      </c>
      <c r="R193" s="1" t="s">
        <v>970</v>
      </c>
      <c r="S193" s="1" t="s">
        <v>971</v>
      </c>
      <c r="T193" s="1" t="s">
        <v>972</v>
      </c>
      <c r="U193" s="1" t="s">
        <v>169</v>
      </c>
      <c r="V193" s="1" t="s">
        <v>118</v>
      </c>
      <c r="W193" s="1" t="str">
        <f>VLOOKUP(Table1[[#This Row],[Material Code]],'Product Master Data'!$A$1:$D$16,4,FALSE)</f>
        <v>Bread Flour</v>
      </c>
      <c r="X193" s="1" t="str">
        <f>VLOOKUP(Table1[[#This Row],[Material Code]],'Product Master Data'!$A$1:$D$15,3,FALSE)</f>
        <v>Local Label</v>
      </c>
      <c r="Y193" s="1">
        <f>DAY(Table1[[#This Row],[Billing date]])</f>
        <v>6</v>
      </c>
      <c r="Z193" s="1" t="str">
        <f>TEXT(Table1[[#This Row],[Billing date]],"mmm")</f>
        <v>Jun</v>
      </c>
      <c r="AA193" s="1">
        <f>YEAR(Table1[[#This Row],[Billing date]])</f>
        <v>2021</v>
      </c>
    </row>
    <row r="194" spans="1:27" s="1" customFormat="1" ht="12.75" x14ac:dyDescent="0.2">
      <c r="A194" s="1" t="s">
        <v>193</v>
      </c>
      <c r="B194" s="1" t="s">
        <v>158</v>
      </c>
      <c r="C194" s="29">
        <v>44353</v>
      </c>
      <c r="D194" s="1" t="s">
        <v>966</v>
      </c>
      <c r="E194" s="1" t="s">
        <v>973</v>
      </c>
      <c r="F194" s="1" t="s">
        <v>968</v>
      </c>
      <c r="G194" s="1" t="s">
        <v>974</v>
      </c>
      <c r="H194" s="1">
        <v>1062483</v>
      </c>
      <c r="I194" s="1" t="s">
        <v>35</v>
      </c>
      <c r="J194" s="1" t="s">
        <v>164</v>
      </c>
      <c r="K194" s="1" t="s">
        <v>165</v>
      </c>
      <c r="L194" s="30">
        <v>600</v>
      </c>
      <c r="M194" s="30">
        <v>30</v>
      </c>
      <c r="N194" s="31">
        <v>17750</v>
      </c>
      <c r="O194" s="31">
        <v>42000</v>
      </c>
      <c r="P194" s="31">
        <v>10608000</v>
      </c>
      <c r="Q194" s="31">
        <v>10650000</v>
      </c>
      <c r="R194" s="1" t="s">
        <v>975</v>
      </c>
      <c r="S194" s="1" t="s">
        <v>976</v>
      </c>
      <c r="T194" s="1" t="s">
        <v>977</v>
      </c>
      <c r="U194" s="1" t="s">
        <v>169</v>
      </c>
      <c r="V194" s="1" t="s">
        <v>118</v>
      </c>
      <c r="W194" s="1" t="str">
        <f>VLOOKUP(Table1[[#This Row],[Material Code]],'Product Master Data'!$A$1:$D$16,4,FALSE)</f>
        <v>Bread Flour</v>
      </c>
      <c r="X194" s="1" t="str">
        <f>VLOOKUP(Table1[[#This Row],[Material Code]],'Product Master Data'!$A$1:$D$15,3,FALSE)</f>
        <v>Local Label</v>
      </c>
      <c r="Y194" s="1">
        <f>DAY(Table1[[#This Row],[Billing date]])</f>
        <v>6</v>
      </c>
      <c r="Z194" s="1" t="str">
        <f>TEXT(Table1[[#This Row],[Billing date]],"mmm")</f>
        <v>Jun</v>
      </c>
      <c r="AA194" s="1">
        <f>YEAR(Table1[[#This Row],[Billing date]])</f>
        <v>2021</v>
      </c>
    </row>
    <row r="195" spans="1:27" s="1" customFormat="1" ht="12.75" x14ac:dyDescent="0.2">
      <c r="A195" s="1" t="s">
        <v>193</v>
      </c>
      <c r="B195" s="1" t="s">
        <v>158</v>
      </c>
      <c r="C195" s="29">
        <v>44353</v>
      </c>
      <c r="D195" s="1" t="s">
        <v>966</v>
      </c>
      <c r="E195" s="1" t="s">
        <v>978</v>
      </c>
      <c r="F195" s="1" t="s">
        <v>968</v>
      </c>
      <c r="G195" s="1" t="s">
        <v>979</v>
      </c>
      <c r="H195" s="1">
        <v>1062483</v>
      </c>
      <c r="I195" s="1" t="s">
        <v>35</v>
      </c>
      <c r="J195" s="1" t="s">
        <v>164</v>
      </c>
      <c r="K195" s="1" t="s">
        <v>165</v>
      </c>
      <c r="L195" s="30">
        <v>600</v>
      </c>
      <c r="M195" s="30">
        <v>30</v>
      </c>
      <c r="N195" s="31">
        <v>17750</v>
      </c>
      <c r="O195" s="31">
        <v>42000</v>
      </c>
      <c r="P195" s="31">
        <v>10608000</v>
      </c>
      <c r="Q195" s="31">
        <v>10650000</v>
      </c>
      <c r="R195" s="1" t="s">
        <v>601</v>
      </c>
      <c r="S195" s="1" t="s">
        <v>980</v>
      </c>
      <c r="T195" s="1" t="s">
        <v>981</v>
      </c>
      <c r="U195" s="1" t="s">
        <v>169</v>
      </c>
      <c r="V195" s="1" t="s">
        <v>118</v>
      </c>
      <c r="W195" s="1" t="str">
        <f>VLOOKUP(Table1[[#This Row],[Material Code]],'Product Master Data'!$A$1:$D$16,4,FALSE)</f>
        <v>Bread Flour</v>
      </c>
      <c r="X195" s="1" t="str">
        <f>VLOOKUP(Table1[[#This Row],[Material Code]],'Product Master Data'!$A$1:$D$15,3,FALSE)</f>
        <v>Local Label</v>
      </c>
      <c r="Y195" s="1">
        <f>DAY(Table1[[#This Row],[Billing date]])</f>
        <v>6</v>
      </c>
      <c r="Z195" s="1" t="str">
        <f>TEXT(Table1[[#This Row],[Billing date]],"mmm")</f>
        <v>Jun</v>
      </c>
      <c r="AA195" s="1">
        <f>YEAR(Table1[[#This Row],[Billing date]])</f>
        <v>2021</v>
      </c>
    </row>
    <row r="196" spans="1:27" s="1" customFormat="1" ht="12.75" x14ac:dyDescent="0.2">
      <c r="A196" s="1" t="s">
        <v>193</v>
      </c>
      <c r="B196" s="1" t="s">
        <v>158</v>
      </c>
      <c r="C196" s="29">
        <v>44353</v>
      </c>
      <c r="D196" s="1" t="s">
        <v>966</v>
      </c>
      <c r="E196" s="1" t="s">
        <v>982</v>
      </c>
      <c r="F196" s="1" t="s">
        <v>968</v>
      </c>
      <c r="G196" s="1" t="s">
        <v>983</v>
      </c>
      <c r="H196" s="1">
        <v>1062483</v>
      </c>
      <c r="I196" s="1" t="s">
        <v>35</v>
      </c>
      <c r="J196" s="1" t="s">
        <v>164</v>
      </c>
      <c r="K196" s="1" t="s">
        <v>165</v>
      </c>
      <c r="L196" s="30">
        <v>600</v>
      </c>
      <c r="M196" s="30">
        <v>30</v>
      </c>
      <c r="N196" s="31">
        <v>17750</v>
      </c>
      <c r="O196" s="31">
        <v>42000</v>
      </c>
      <c r="P196" s="31">
        <v>10608000</v>
      </c>
      <c r="Q196" s="31">
        <v>10650000</v>
      </c>
      <c r="R196" s="1" t="s">
        <v>204</v>
      </c>
      <c r="S196" s="1" t="s">
        <v>984</v>
      </c>
      <c r="T196" s="1" t="s">
        <v>985</v>
      </c>
      <c r="U196" s="1" t="s">
        <v>169</v>
      </c>
      <c r="V196" s="1" t="s">
        <v>118</v>
      </c>
      <c r="W196" s="1" t="str">
        <f>VLOOKUP(Table1[[#This Row],[Material Code]],'Product Master Data'!$A$1:$D$16,4,FALSE)</f>
        <v>Bread Flour</v>
      </c>
      <c r="X196" s="1" t="str">
        <f>VLOOKUP(Table1[[#This Row],[Material Code]],'Product Master Data'!$A$1:$D$15,3,FALSE)</f>
        <v>Local Label</v>
      </c>
      <c r="Y196" s="1">
        <f>DAY(Table1[[#This Row],[Billing date]])</f>
        <v>6</v>
      </c>
      <c r="Z196" s="1" t="str">
        <f>TEXT(Table1[[#This Row],[Billing date]],"mmm")</f>
        <v>Jun</v>
      </c>
      <c r="AA196" s="1">
        <f>YEAR(Table1[[#This Row],[Billing date]])</f>
        <v>2021</v>
      </c>
    </row>
    <row r="197" spans="1:27" s="1" customFormat="1" ht="12.75" x14ac:dyDescent="0.2">
      <c r="A197" s="1" t="s">
        <v>157</v>
      </c>
      <c r="B197" s="1" t="s">
        <v>158</v>
      </c>
      <c r="C197" s="29">
        <v>44353</v>
      </c>
      <c r="D197" s="1" t="s">
        <v>986</v>
      </c>
      <c r="E197" s="1" t="s">
        <v>987</v>
      </c>
      <c r="F197" s="1" t="s">
        <v>988</v>
      </c>
      <c r="G197" s="1" t="s">
        <v>989</v>
      </c>
      <c r="H197" s="1">
        <v>1026465</v>
      </c>
      <c r="I197" s="1" t="s">
        <v>28</v>
      </c>
      <c r="J197" s="1" t="s">
        <v>164</v>
      </c>
      <c r="K197" s="1" t="s">
        <v>165</v>
      </c>
      <c r="L197" s="30">
        <v>600</v>
      </c>
      <c r="M197" s="30">
        <v>30</v>
      </c>
      <c r="N197" s="31">
        <v>18700</v>
      </c>
      <c r="O197" s="31">
        <v>42000</v>
      </c>
      <c r="P197" s="31">
        <v>11178000</v>
      </c>
      <c r="Q197" s="31">
        <v>11220000</v>
      </c>
      <c r="R197" s="1" t="s">
        <v>990</v>
      </c>
      <c r="S197" s="1" t="s">
        <v>991</v>
      </c>
      <c r="T197" s="1" t="s">
        <v>992</v>
      </c>
      <c r="U197" s="1" t="s">
        <v>169</v>
      </c>
      <c r="V197" s="1" t="s">
        <v>118</v>
      </c>
      <c r="W197" s="1" t="str">
        <f>VLOOKUP(Table1[[#This Row],[Material Code]],'Product Master Data'!$A$1:$D$16,4,FALSE)</f>
        <v>Bread Flour</v>
      </c>
      <c r="X197" s="1" t="str">
        <f>VLOOKUP(Table1[[#This Row],[Material Code]],'Product Master Data'!$A$1:$D$15,3,FALSE)</f>
        <v>Local Label</v>
      </c>
      <c r="Y197" s="1">
        <f>DAY(Table1[[#This Row],[Billing date]])</f>
        <v>6</v>
      </c>
      <c r="Z197" s="1" t="str">
        <f>TEXT(Table1[[#This Row],[Billing date]],"mmm")</f>
        <v>Jun</v>
      </c>
      <c r="AA197" s="1">
        <f>YEAR(Table1[[#This Row],[Billing date]])</f>
        <v>2021</v>
      </c>
    </row>
    <row r="198" spans="1:27" s="1" customFormat="1" ht="12.75" x14ac:dyDescent="0.2">
      <c r="A198" s="1" t="s">
        <v>107</v>
      </c>
      <c r="B198" s="1" t="s">
        <v>108</v>
      </c>
      <c r="C198" s="29">
        <v>44353</v>
      </c>
      <c r="D198" s="1" t="s">
        <v>993</v>
      </c>
      <c r="E198" s="1" t="s">
        <v>994</v>
      </c>
      <c r="F198" s="1" t="s">
        <v>995</v>
      </c>
      <c r="G198" s="1" t="s">
        <v>996</v>
      </c>
      <c r="H198" s="1">
        <v>1095733</v>
      </c>
      <c r="I198" s="1" t="s">
        <v>449</v>
      </c>
      <c r="J198" s="1" t="s">
        <v>24</v>
      </c>
      <c r="K198" s="1" t="s">
        <v>113</v>
      </c>
      <c r="L198" s="30">
        <v>675</v>
      </c>
      <c r="M198" s="30">
        <v>27</v>
      </c>
      <c r="N198" s="31">
        <v>2000</v>
      </c>
      <c r="O198" s="31">
        <v>26471</v>
      </c>
      <c r="P198" s="31">
        <v>1323529</v>
      </c>
      <c r="Q198" s="31">
        <v>1350000</v>
      </c>
      <c r="R198" s="1" t="s">
        <v>997</v>
      </c>
      <c r="S198" s="1" t="s">
        <v>998</v>
      </c>
      <c r="T198" s="1" t="s">
        <v>999</v>
      </c>
      <c r="U198" s="1" t="s">
        <v>1000</v>
      </c>
      <c r="V198" s="1" t="s">
        <v>118</v>
      </c>
      <c r="W198" s="1" t="str">
        <f>VLOOKUP(Table1[[#This Row],[Material Code]],'Product Master Data'!$A$1:$D$16,4,FALSE)</f>
        <v>Bread Flour</v>
      </c>
      <c r="X198" s="1" t="str">
        <f>VLOOKUP(Table1[[#This Row],[Material Code]],'Product Master Data'!$A$1:$D$15,3,FALSE)</f>
        <v>Local Label</v>
      </c>
      <c r="Y198" s="1">
        <f>DAY(Table1[[#This Row],[Billing date]])</f>
        <v>6</v>
      </c>
      <c r="Z198" s="1" t="str">
        <f>TEXT(Table1[[#This Row],[Billing date]],"mmm")</f>
        <v>Jun</v>
      </c>
      <c r="AA198" s="1">
        <f>YEAR(Table1[[#This Row],[Billing date]])</f>
        <v>2021</v>
      </c>
    </row>
    <row r="199" spans="1:27" s="1" customFormat="1" ht="12.75" x14ac:dyDescent="0.2">
      <c r="A199" s="1" t="s">
        <v>170</v>
      </c>
      <c r="B199" s="1" t="s">
        <v>171</v>
      </c>
      <c r="C199" s="29">
        <v>44353</v>
      </c>
      <c r="D199" s="1" t="s">
        <v>1001</v>
      </c>
      <c r="E199" s="1" t="s">
        <v>1002</v>
      </c>
      <c r="F199" s="1" t="s">
        <v>1003</v>
      </c>
      <c r="G199" s="1" t="s">
        <v>1004</v>
      </c>
      <c r="H199" s="1">
        <v>1095709</v>
      </c>
      <c r="I199" s="1" t="s">
        <v>498</v>
      </c>
      <c r="J199" s="1" t="s">
        <v>164</v>
      </c>
      <c r="K199" s="1" t="s">
        <v>165</v>
      </c>
      <c r="L199" s="30">
        <v>350</v>
      </c>
      <c r="M199" s="30">
        <v>17.5</v>
      </c>
      <c r="N199" s="31">
        <v>18300</v>
      </c>
      <c r="O199" s="31">
        <v>24500</v>
      </c>
      <c r="P199" s="31">
        <v>6380500</v>
      </c>
      <c r="Q199" s="31">
        <v>6405000</v>
      </c>
      <c r="R199" s="1" t="s">
        <v>672</v>
      </c>
      <c r="S199" s="1" t="s">
        <v>1005</v>
      </c>
      <c r="T199" s="1" t="s">
        <v>1006</v>
      </c>
      <c r="U199" s="1" t="s">
        <v>502</v>
      </c>
      <c r="V199" s="1" t="s">
        <v>118</v>
      </c>
      <c r="W199" s="1" t="str">
        <f>VLOOKUP(Table1[[#This Row],[Material Code]],'Product Master Data'!$A$1:$D$16,4,FALSE)</f>
        <v>Bread Flour</v>
      </c>
      <c r="X199" s="1" t="str">
        <f>VLOOKUP(Table1[[#This Row],[Material Code]],'Product Master Data'!$A$1:$D$15,3,FALSE)</f>
        <v>Local Label</v>
      </c>
      <c r="Y199" s="1">
        <f>DAY(Table1[[#This Row],[Billing date]])</f>
        <v>6</v>
      </c>
      <c r="Z199" s="1" t="str">
        <f>TEXT(Table1[[#This Row],[Billing date]],"mmm")</f>
        <v>Jun</v>
      </c>
      <c r="AA199" s="1">
        <f>YEAR(Table1[[#This Row],[Billing date]])</f>
        <v>2021</v>
      </c>
    </row>
    <row r="200" spans="1:27" s="1" customFormat="1" ht="12.75" x14ac:dyDescent="0.2">
      <c r="A200" s="1" t="s">
        <v>119</v>
      </c>
      <c r="B200" s="1" t="s">
        <v>120</v>
      </c>
      <c r="C200" s="29">
        <v>44353</v>
      </c>
      <c r="D200" s="1" t="s">
        <v>1007</v>
      </c>
      <c r="E200" s="1" t="s">
        <v>1008</v>
      </c>
      <c r="F200" s="1" t="s">
        <v>1009</v>
      </c>
      <c r="G200" s="1" t="s">
        <v>1010</v>
      </c>
      <c r="H200" s="1">
        <v>1076068</v>
      </c>
      <c r="I200" s="1" t="s">
        <v>1011</v>
      </c>
      <c r="J200" s="1" t="s">
        <v>24</v>
      </c>
      <c r="K200" s="1" t="s">
        <v>113</v>
      </c>
      <c r="L200" s="30">
        <v>200</v>
      </c>
      <c r="M200" s="30">
        <v>8</v>
      </c>
      <c r="N200" s="31">
        <v>2000</v>
      </c>
      <c r="O200" s="31">
        <v>7843</v>
      </c>
      <c r="P200" s="31">
        <v>392157</v>
      </c>
      <c r="Q200" s="31">
        <v>400000</v>
      </c>
      <c r="R200" s="1" t="s">
        <v>944</v>
      </c>
      <c r="S200" s="1" t="s">
        <v>1012</v>
      </c>
      <c r="T200" s="1" t="s">
        <v>1013</v>
      </c>
      <c r="U200" s="1" t="s">
        <v>1014</v>
      </c>
      <c r="V200" s="1" t="s">
        <v>118</v>
      </c>
      <c r="W200" s="1" t="str">
        <f>VLOOKUP(Table1[[#This Row],[Material Code]],'Product Master Data'!$A$1:$D$16,4,FALSE)</f>
        <v>Bread Flour</v>
      </c>
      <c r="X200" s="1" t="str">
        <f>VLOOKUP(Table1[[#This Row],[Material Code]],'Product Master Data'!$A$1:$D$15,3,FALSE)</f>
        <v>Local Label</v>
      </c>
      <c r="Y200" s="1">
        <f>DAY(Table1[[#This Row],[Billing date]])</f>
        <v>6</v>
      </c>
      <c r="Z200" s="1" t="str">
        <f>TEXT(Table1[[#This Row],[Billing date]],"mmm")</f>
        <v>Jun</v>
      </c>
      <c r="AA200" s="1">
        <f>YEAR(Table1[[#This Row],[Billing date]])</f>
        <v>2021</v>
      </c>
    </row>
    <row r="201" spans="1:27" s="1" customFormat="1" ht="12.75" x14ac:dyDescent="0.2">
      <c r="A201" s="1" t="s">
        <v>157</v>
      </c>
      <c r="B201" s="1" t="s">
        <v>158</v>
      </c>
      <c r="C201" s="29">
        <v>44353</v>
      </c>
      <c r="D201" s="1" t="s">
        <v>1015</v>
      </c>
      <c r="E201" s="1" t="s">
        <v>1016</v>
      </c>
      <c r="F201" s="1" t="s">
        <v>1017</v>
      </c>
      <c r="G201" s="1" t="s">
        <v>1018</v>
      </c>
      <c r="H201" s="1">
        <v>1033402</v>
      </c>
      <c r="I201" s="1" t="s">
        <v>1019</v>
      </c>
      <c r="J201" s="1" t="s">
        <v>164</v>
      </c>
      <c r="K201" s="1" t="s">
        <v>165</v>
      </c>
      <c r="L201" s="30">
        <v>600</v>
      </c>
      <c r="M201" s="30">
        <v>30</v>
      </c>
      <c r="N201" s="31">
        <v>18700</v>
      </c>
      <c r="O201" s="31">
        <v>42000</v>
      </c>
      <c r="P201" s="31">
        <v>11178000</v>
      </c>
      <c r="Q201" s="31">
        <v>11220000</v>
      </c>
      <c r="R201" s="1" t="s">
        <v>1020</v>
      </c>
      <c r="S201" s="1" t="s">
        <v>1021</v>
      </c>
      <c r="T201" s="1" t="s">
        <v>1022</v>
      </c>
      <c r="U201" s="1" t="s">
        <v>1023</v>
      </c>
      <c r="V201" s="1" t="s">
        <v>118</v>
      </c>
      <c r="W201" s="1" t="str">
        <f>VLOOKUP(Table1[[#This Row],[Material Code]],'Product Master Data'!$A$1:$D$16,4,FALSE)</f>
        <v>Bread Flour</v>
      </c>
      <c r="X201" s="1" t="str">
        <f>VLOOKUP(Table1[[#This Row],[Material Code]],'Product Master Data'!$A$1:$D$15,3,FALSE)</f>
        <v>Local Label</v>
      </c>
      <c r="Y201" s="1">
        <f>DAY(Table1[[#This Row],[Billing date]])</f>
        <v>6</v>
      </c>
      <c r="Z201" s="1" t="str">
        <f>TEXT(Table1[[#This Row],[Billing date]],"mmm")</f>
        <v>Jun</v>
      </c>
      <c r="AA201" s="1">
        <f>YEAR(Table1[[#This Row],[Billing date]])</f>
        <v>2021</v>
      </c>
    </row>
    <row r="202" spans="1:27" s="1" customFormat="1" ht="12.75" x14ac:dyDescent="0.2">
      <c r="A202" s="1" t="s">
        <v>157</v>
      </c>
      <c r="B202" s="1" t="s">
        <v>158</v>
      </c>
      <c r="C202" s="29">
        <v>44353</v>
      </c>
      <c r="D202" s="1" t="s">
        <v>1024</v>
      </c>
      <c r="E202" s="1" t="s">
        <v>1025</v>
      </c>
      <c r="F202" s="1" t="s">
        <v>1026</v>
      </c>
      <c r="G202" s="1" t="s">
        <v>1027</v>
      </c>
      <c r="H202" s="1">
        <v>1034106</v>
      </c>
      <c r="I202" s="1" t="s">
        <v>56</v>
      </c>
      <c r="J202" s="1" t="s">
        <v>164</v>
      </c>
      <c r="K202" s="1" t="s">
        <v>165</v>
      </c>
      <c r="L202" s="30">
        <v>600</v>
      </c>
      <c r="M202" s="30">
        <v>30</v>
      </c>
      <c r="N202" s="31">
        <v>18700</v>
      </c>
      <c r="O202" s="31">
        <v>0</v>
      </c>
      <c r="P202" s="31">
        <v>11220000</v>
      </c>
      <c r="Q202" s="31">
        <v>11220000</v>
      </c>
      <c r="R202" s="1" t="s">
        <v>1028</v>
      </c>
      <c r="S202" s="1" t="s">
        <v>1029</v>
      </c>
      <c r="T202" s="1" t="s">
        <v>1030</v>
      </c>
      <c r="U202" s="1" t="s">
        <v>169</v>
      </c>
      <c r="V202" s="1" t="s">
        <v>118</v>
      </c>
      <c r="W202" s="1" t="str">
        <f>VLOOKUP(Table1[[#This Row],[Material Code]],'Product Master Data'!$A$1:$D$16,4,FALSE)</f>
        <v>Bread Flour</v>
      </c>
      <c r="X202" s="1" t="str">
        <f>VLOOKUP(Table1[[#This Row],[Material Code]],'Product Master Data'!$A$1:$D$15,3,FALSE)</f>
        <v>Local Label</v>
      </c>
      <c r="Y202" s="1">
        <f>DAY(Table1[[#This Row],[Billing date]])</f>
        <v>6</v>
      </c>
      <c r="Z202" s="1" t="str">
        <f>TEXT(Table1[[#This Row],[Billing date]],"mmm")</f>
        <v>Jun</v>
      </c>
      <c r="AA202" s="1">
        <f>YEAR(Table1[[#This Row],[Billing date]])</f>
        <v>2021</v>
      </c>
    </row>
    <row r="203" spans="1:27" s="1" customFormat="1" ht="12.75" x14ac:dyDescent="0.2">
      <c r="A203" s="1" t="s">
        <v>170</v>
      </c>
      <c r="B203" s="1" t="s">
        <v>171</v>
      </c>
      <c r="C203" s="29">
        <v>44353</v>
      </c>
      <c r="D203" s="1" t="s">
        <v>1031</v>
      </c>
      <c r="E203" s="1" t="s">
        <v>1032</v>
      </c>
      <c r="F203" s="1" t="s">
        <v>1033</v>
      </c>
      <c r="G203" s="1" t="s">
        <v>1034</v>
      </c>
      <c r="H203" s="1">
        <v>1095709</v>
      </c>
      <c r="I203" s="1" t="s">
        <v>498</v>
      </c>
      <c r="J203" s="1" t="s">
        <v>24</v>
      </c>
      <c r="K203" s="1" t="s">
        <v>113</v>
      </c>
      <c r="L203" s="30">
        <v>575</v>
      </c>
      <c r="M203" s="30">
        <v>23</v>
      </c>
      <c r="N203" s="31">
        <v>2000</v>
      </c>
      <c r="O203" s="31">
        <v>22549</v>
      </c>
      <c r="P203" s="31">
        <v>1127451</v>
      </c>
      <c r="Q203" s="31">
        <v>1150000</v>
      </c>
      <c r="R203" s="1" t="s">
        <v>1035</v>
      </c>
      <c r="S203" s="1" t="s">
        <v>1036</v>
      </c>
      <c r="T203" s="1" t="s">
        <v>1037</v>
      </c>
      <c r="U203" s="1" t="s">
        <v>1038</v>
      </c>
      <c r="V203" s="1" t="s">
        <v>118</v>
      </c>
      <c r="W203" s="1" t="str">
        <f>VLOOKUP(Table1[[#This Row],[Material Code]],'Product Master Data'!$A$1:$D$16,4,FALSE)</f>
        <v>Bread Flour</v>
      </c>
      <c r="X203" s="1" t="str">
        <f>VLOOKUP(Table1[[#This Row],[Material Code]],'Product Master Data'!$A$1:$D$15,3,FALSE)</f>
        <v>Local Label</v>
      </c>
      <c r="Y203" s="1">
        <f>DAY(Table1[[#This Row],[Billing date]])</f>
        <v>6</v>
      </c>
      <c r="Z203" s="1" t="str">
        <f>TEXT(Table1[[#This Row],[Billing date]],"mmm")</f>
        <v>Jun</v>
      </c>
      <c r="AA203" s="1">
        <f>YEAR(Table1[[#This Row],[Billing date]])</f>
        <v>2021</v>
      </c>
    </row>
    <row r="204" spans="1:27" s="1" customFormat="1" ht="12.75" x14ac:dyDescent="0.2">
      <c r="A204" s="1" t="s">
        <v>451</v>
      </c>
      <c r="B204" s="1" t="s">
        <v>452</v>
      </c>
      <c r="C204" s="29">
        <v>44353</v>
      </c>
      <c r="D204" s="1" t="s">
        <v>1039</v>
      </c>
      <c r="E204" s="1" t="s">
        <v>1040</v>
      </c>
      <c r="F204" s="1" t="s">
        <v>1041</v>
      </c>
      <c r="G204" s="1" t="s">
        <v>1042</v>
      </c>
      <c r="H204" s="1">
        <v>1062965</v>
      </c>
      <c r="I204" s="1" t="s">
        <v>34</v>
      </c>
      <c r="J204" s="1" t="s">
        <v>181</v>
      </c>
      <c r="K204" s="1" t="s">
        <v>182</v>
      </c>
      <c r="L204" s="30">
        <v>480</v>
      </c>
      <c r="M204" s="30">
        <v>12</v>
      </c>
      <c r="N204" s="31">
        <v>8750</v>
      </c>
      <c r="O204" s="31">
        <v>16800</v>
      </c>
      <c r="P204" s="31">
        <v>4183200</v>
      </c>
      <c r="Q204" s="31">
        <v>4200000</v>
      </c>
      <c r="R204" s="1" t="s">
        <v>1043</v>
      </c>
      <c r="S204" s="1" t="s">
        <v>1044</v>
      </c>
      <c r="T204" s="1" t="s">
        <v>1045</v>
      </c>
      <c r="U204" s="1" t="s">
        <v>1046</v>
      </c>
      <c r="V204" s="1" t="s">
        <v>118</v>
      </c>
      <c r="W204" s="1" t="str">
        <f>VLOOKUP(Table1[[#This Row],[Material Code]],'Product Master Data'!$A$1:$D$16,4,FALSE)</f>
        <v>Beignet Flour</v>
      </c>
      <c r="X204" s="1" t="str">
        <f>VLOOKUP(Table1[[#This Row],[Material Code]],'Product Master Data'!$A$1:$D$15,3,FALSE)</f>
        <v>Local Label</v>
      </c>
      <c r="Y204" s="1">
        <f>DAY(Table1[[#This Row],[Billing date]])</f>
        <v>6</v>
      </c>
      <c r="Z204" s="1" t="str">
        <f>TEXT(Table1[[#This Row],[Billing date]],"mmm")</f>
        <v>Jun</v>
      </c>
      <c r="AA204" s="1">
        <f>YEAR(Table1[[#This Row],[Billing date]])</f>
        <v>2021</v>
      </c>
    </row>
    <row r="205" spans="1:27" s="1" customFormat="1" ht="12.75" x14ac:dyDescent="0.2">
      <c r="A205" s="1" t="s">
        <v>451</v>
      </c>
      <c r="B205" s="1" t="s">
        <v>452</v>
      </c>
      <c r="C205" s="29">
        <v>44353</v>
      </c>
      <c r="D205" s="1" t="s">
        <v>1039</v>
      </c>
      <c r="E205" s="1" t="s">
        <v>1040</v>
      </c>
      <c r="F205" s="1" t="s">
        <v>1041</v>
      </c>
      <c r="G205" s="1" t="s">
        <v>1042</v>
      </c>
      <c r="H205" s="1">
        <v>1062965</v>
      </c>
      <c r="I205" s="1" t="s">
        <v>34</v>
      </c>
      <c r="J205" s="1" t="s">
        <v>164</v>
      </c>
      <c r="K205" s="1" t="s">
        <v>165</v>
      </c>
      <c r="L205" s="30">
        <v>420</v>
      </c>
      <c r="M205" s="30">
        <v>21</v>
      </c>
      <c r="N205" s="31">
        <v>17500</v>
      </c>
      <c r="O205" s="31">
        <v>29400</v>
      </c>
      <c r="P205" s="31">
        <v>7320600</v>
      </c>
      <c r="Q205" s="31">
        <v>7350000</v>
      </c>
      <c r="R205" s="1" t="s">
        <v>1043</v>
      </c>
      <c r="S205" s="1" t="s">
        <v>1044</v>
      </c>
      <c r="T205" s="1" t="s">
        <v>1045</v>
      </c>
      <c r="U205" s="1" t="s">
        <v>1046</v>
      </c>
      <c r="V205" s="1" t="s">
        <v>118</v>
      </c>
      <c r="W205" s="1" t="str">
        <f>VLOOKUP(Table1[[#This Row],[Material Code]],'Product Master Data'!$A$1:$D$16,4,FALSE)</f>
        <v>Bread Flour</v>
      </c>
      <c r="X205" s="1" t="str">
        <f>VLOOKUP(Table1[[#This Row],[Material Code]],'Product Master Data'!$A$1:$D$15,3,FALSE)</f>
        <v>Local Label</v>
      </c>
      <c r="Y205" s="1">
        <f>DAY(Table1[[#This Row],[Billing date]])</f>
        <v>6</v>
      </c>
      <c r="Z205" s="1" t="str">
        <f>TEXT(Table1[[#This Row],[Billing date]],"mmm")</f>
        <v>Jun</v>
      </c>
      <c r="AA205" s="1">
        <f>YEAR(Table1[[#This Row],[Billing date]])</f>
        <v>2021</v>
      </c>
    </row>
    <row r="206" spans="1:27" s="1" customFormat="1" ht="12.75" x14ac:dyDescent="0.2">
      <c r="A206" s="1" t="s">
        <v>193</v>
      </c>
      <c r="B206" s="1" t="s">
        <v>158</v>
      </c>
      <c r="C206" s="29">
        <v>44353</v>
      </c>
      <c r="D206" s="1" t="s">
        <v>1047</v>
      </c>
      <c r="E206" s="1" t="s">
        <v>1048</v>
      </c>
      <c r="F206" s="1" t="s">
        <v>1049</v>
      </c>
      <c r="G206" s="1" t="s">
        <v>1050</v>
      </c>
      <c r="H206" s="1">
        <v>1062483</v>
      </c>
      <c r="I206" s="1" t="s">
        <v>35</v>
      </c>
      <c r="J206" s="1" t="s">
        <v>164</v>
      </c>
      <c r="K206" s="1" t="s">
        <v>165</v>
      </c>
      <c r="L206" s="30">
        <v>200</v>
      </c>
      <c r="M206" s="30">
        <v>10</v>
      </c>
      <c r="N206" s="31">
        <v>17250</v>
      </c>
      <c r="O206" s="31">
        <v>14000</v>
      </c>
      <c r="P206" s="31">
        <v>3436000</v>
      </c>
      <c r="Q206" s="31">
        <v>3450000</v>
      </c>
      <c r="R206" s="1" t="s">
        <v>127</v>
      </c>
      <c r="S206" s="1" t="s">
        <v>1051</v>
      </c>
      <c r="T206" s="1" t="s">
        <v>489</v>
      </c>
      <c r="U206" s="1" t="s">
        <v>1052</v>
      </c>
      <c r="V206" s="1" t="s">
        <v>118</v>
      </c>
      <c r="W206" s="1" t="str">
        <f>VLOOKUP(Table1[[#This Row],[Material Code]],'Product Master Data'!$A$1:$D$16,4,FALSE)</f>
        <v>Bread Flour</v>
      </c>
      <c r="X206" s="1" t="str">
        <f>VLOOKUP(Table1[[#This Row],[Material Code]],'Product Master Data'!$A$1:$D$15,3,FALSE)</f>
        <v>Local Label</v>
      </c>
      <c r="Y206" s="1">
        <f>DAY(Table1[[#This Row],[Billing date]])</f>
        <v>6</v>
      </c>
      <c r="Z206" s="1" t="str">
        <f>TEXT(Table1[[#This Row],[Billing date]],"mmm")</f>
        <v>Jun</v>
      </c>
      <c r="AA206" s="1">
        <f>YEAR(Table1[[#This Row],[Billing date]])</f>
        <v>2021</v>
      </c>
    </row>
    <row r="207" spans="1:27" s="1" customFormat="1" ht="12.75" x14ac:dyDescent="0.2">
      <c r="A207" s="1" t="s">
        <v>193</v>
      </c>
      <c r="B207" s="1" t="s">
        <v>158</v>
      </c>
      <c r="C207" s="29">
        <v>44353</v>
      </c>
      <c r="D207" s="1" t="s">
        <v>1047</v>
      </c>
      <c r="E207" s="1" t="s">
        <v>1053</v>
      </c>
      <c r="F207" s="1" t="s">
        <v>1049</v>
      </c>
      <c r="G207" s="1" t="s">
        <v>1054</v>
      </c>
      <c r="H207" s="1">
        <v>1062483</v>
      </c>
      <c r="I207" s="1" t="s">
        <v>35</v>
      </c>
      <c r="J207" s="1" t="s">
        <v>164</v>
      </c>
      <c r="K207" s="1" t="s">
        <v>165</v>
      </c>
      <c r="L207" s="30">
        <v>300</v>
      </c>
      <c r="M207" s="30">
        <v>15</v>
      </c>
      <c r="N207" s="31">
        <v>17250</v>
      </c>
      <c r="O207" s="31">
        <v>21000</v>
      </c>
      <c r="P207" s="31">
        <v>5154000</v>
      </c>
      <c r="Q207" s="31">
        <v>5175000</v>
      </c>
      <c r="R207" s="1" t="s">
        <v>1055</v>
      </c>
      <c r="S207" s="1" t="s">
        <v>1056</v>
      </c>
      <c r="T207" s="1" t="s">
        <v>1057</v>
      </c>
      <c r="U207" s="1" t="s">
        <v>1052</v>
      </c>
      <c r="V207" s="1" t="s">
        <v>118</v>
      </c>
      <c r="W207" s="1" t="str">
        <f>VLOOKUP(Table1[[#This Row],[Material Code]],'Product Master Data'!$A$1:$D$16,4,FALSE)</f>
        <v>Bread Flour</v>
      </c>
      <c r="X207" s="1" t="str">
        <f>VLOOKUP(Table1[[#This Row],[Material Code]],'Product Master Data'!$A$1:$D$15,3,FALSE)</f>
        <v>Local Label</v>
      </c>
      <c r="Y207" s="1">
        <f>DAY(Table1[[#This Row],[Billing date]])</f>
        <v>6</v>
      </c>
      <c r="Z207" s="1" t="str">
        <f>TEXT(Table1[[#This Row],[Billing date]],"mmm")</f>
        <v>Jun</v>
      </c>
      <c r="AA207" s="1">
        <f>YEAR(Table1[[#This Row],[Billing date]])</f>
        <v>2021</v>
      </c>
    </row>
    <row r="208" spans="1:27" s="1" customFormat="1" ht="12.75" x14ac:dyDescent="0.2">
      <c r="A208" s="1" t="s">
        <v>193</v>
      </c>
      <c r="B208" s="1" t="s">
        <v>158</v>
      </c>
      <c r="C208" s="29">
        <v>44353</v>
      </c>
      <c r="D208" s="1" t="s">
        <v>1047</v>
      </c>
      <c r="E208" s="1" t="s">
        <v>1058</v>
      </c>
      <c r="F208" s="1" t="s">
        <v>1049</v>
      </c>
      <c r="G208" s="1" t="s">
        <v>1059</v>
      </c>
      <c r="H208" s="1">
        <v>1062483</v>
      </c>
      <c r="I208" s="1" t="s">
        <v>35</v>
      </c>
      <c r="J208" s="1" t="s">
        <v>164</v>
      </c>
      <c r="K208" s="1" t="s">
        <v>165</v>
      </c>
      <c r="L208" s="30">
        <v>300</v>
      </c>
      <c r="M208" s="30">
        <v>15</v>
      </c>
      <c r="N208" s="31">
        <v>17250</v>
      </c>
      <c r="O208" s="31">
        <v>21000</v>
      </c>
      <c r="P208" s="31">
        <v>5154000</v>
      </c>
      <c r="Q208" s="31">
        <v>5175000</v>
      </c>
      <c r="R208" s="1" t="s">
        <v>926</v>
      </c>
      <c r="S208" s="1" t="s">
        <v>1060</v>
      </c>
      <c r="T208" s="1" t="s">
        <v>1061</v>
      </c>
      <c r="U208" s="1" t="s">
        <v>1052</v>
      </c>
      <c r="V208" s="1" t="s">
        <v>118</v>
      </c>
      <c r="W208" s="1" t="str">
        <f>VLOOKUP(Table1[[#This Row],[Material Code]],'Product Master Data'!$A$1:$D$16,4,FALSE)</f>
        <v>Bread Flour</v>
      </c>
      <c r="X208" s="1" t="str">
        <f>VLOOKUP(Table1[[#This Row],[Material Code]],'Product Master Data'!$A$1:$D$15,3,FALSE)</f>
        <v>Local Label</v>
      </c>
      <c r="Y208" s="1">
        <f>DAY(Table1[[#This Row],[Billing date]])</f>
        <v>6</v>
      </c>
      <c r="Z208" s="1" t="str">
        <f>TEXT(Table1[[#This Row],[Billing date]],"mmm")</f>
        <v>Jun</v>
      </c>
      <c r="AA208" s="1">
        <f>YEAR(Table1[[#This Row],[Billing date]])</f>
        <v>2021</v>
      </c>
    </row>
    <row r="209" spans="1:27" s="1" customFormat="1" ht="12.75" x14ac:dyDescent="0.2">
      <c r="A209" s="1" t="s">
        <v>119</v>
      </c>
      <c r="B209" s="1" t="s">
        <v>120</v>
      </c>
      <c r="C209" s="29">
        <v>44353</v>
      </c>
      <c r="D209" s="1" t="s">
        <v>1062</v>
      </c>
      <c r="E209" s="1" t="s">
        <v>1063</v>
      </c>
      <c r="F209" s="1" t="s">
        <v>1064</v>
      </c>
      <c r="G209" s="1" t="s">
        <v>1065</v>
      </c>
      <c r="H209" s="1">
        <v>1064793</v>
      </c>
      <c r="I209" s="1" t="s">
        <v>1066</v>
      </c>
      <c r="J209" s="1" t="s">
        <v>125</v>
      </c>
      <c r="K209" s="1" t="s">
        <v>126</v>
      </c>
      <c r="L209" s="30">
        <v>100</v>
      </c>
      <c r="M209" s="30">
        <v>5</v>
      </c>
      <c r="N209" s="31">
        <v>19000</v>
      </c>
      <c r="O209" s="31">
        <v>7000</v>
      </c>
      <c r="P209" s="31">
        <v>1893000</v>
      </c>
      <c r="Q209" s="31">
        <v>1900000</v>
      </c>
      <c r="R209" s="1" t="s">
        <v>127</v>
      </c>
      <c r="S209" s="1" t="s">
        <v>1051</v>
      </c>
      <c r="T209" s="1" t="s">
        <v>489</v>
      </c>
      <c r="U209" s="1" t="s">
        <v>169</v>
      </c>
      <c r="V209" s="1" t="s">
        <v>118</v>
      </c>
      <c r="W209" s="1" t="str">
        <f>VLOOKUP(Table1[[#This Row],[Material Code]],'Product Master Data'!$A$1:$D$16,4,FALSE)</f>
        <v>Bread Flour</v>
      </c>
      <c r="X209" s="1" t="str">
        <f>VLOOKUP(Table1[[#This Row],[Material Code]],'Product Master Data'!$A$1:$D$15,3,FALSE)</f>
        <v>Local Label</v>
      </c>
      <c r="Y209" s="1">
        <f>DAY(Table1[[#This Row],[Billing date]])</f>
        <v>6</v>
      </c>
      <c r="Z209" s="1" t="str">
        <f>TEXT(Table1[[#This Row],[Billing date]],"mmm")</f>
        <v>Jun</v>
      </c>
      <c r="AA209" s="1">
        <f>YEAR(Table1[[#This Row],[Billing date]])</f>
        <v>2021</v>
      </c>
    </row>
    <row r="210" spans="1:27" s="1" customFormat="1" ht="12.75" x14ac:dyDescent="0.2">
      <c r="A210" s="1" t="s">
        <v>316</v>
      </c>
      <c r="B210" s="1" t="s">
        <v>289</v>
      </c>
      <c r="C210" s="29">
        <v>44354</v>
      </c>
      <c r="D210" s="1" t="s">
        <v>1067</v>
      </c>
      <c r="E210" s="1" t="s">
        <v>1068</v>
      </c>
      <c r="F210" s="1" t="s">
        <v>1069</v>
      </c>
      <c r="G210" s="1" t="s">
        <v>1070</v>
      </c>
      <c r="H210" s="1">
        <v>1064215</v>
      </c>
      <c r="I210" s="1" t="s">
        <v>32</v>
      </c>
      <c r="J210" s="1" t="s">
        <v>183</v>
      </c>
      <c r="K210" s="1" t="s">
        <v>184</v>
      </c>
      <c r="L210" s="30">
        <v>1500</v>
      </c>
      <c r="M210" s="30">
        <v>7.5</v>
      </c>
      <c r="N210" s="31">
        <v>1800</v>
      </c>
      <c r="O210" s="31">
        <v>10500</v>
      </c>
      <c r="P210" s="31">
        <v>2689500</v>
      </c>
      <c r="Q210" s="31">
        <v>2700000</v>
      </c>
      <c r="R210" s="1" t="s">
        <v>1071</v>
      </c>
      <c r="S210" s="1" t="s">
        <v>1072</v>
      </c>
      <c r="T210" s="1" t="s">
        <v>1073</v>
      </c>
      <c r="U210" s="1" t="s">
        <v>169</v>
      </c>
      <c r="V210" s="1" t="s">
        <v>118</v>
      </c>
      <c r="W210" s="1" t="str">
        <f>VLOOKUP(Table1[[#This Row],[Material Code]],'Product Master Data'!$A$1:$D$16,4,FALSE)</f>
        <v>Beignet Flour</v>
      </c>
      <c r="X210" s="1" t="str">
        <f>VLOOKUP(Table1[[#This Row],[Material Code]],'Product Master Data'!$A$1:$D$15,3,FALSE)</f>
        <v>Local Label</v>
      </c>
      <c r="Y210" s="1">
        <f>DAY(Table1[[#This Row],[Billing date]])</f>
        <v>7</v>
      </c>
      <c r="Z210" s="1" t="str">
        <f>TEXT(Table1[[#This Row],[Billing date]],"mmm")</f>
        <v>Jun</v>
      </c>
      <c r="AA210" s="1">
        <f>YEAR(Table1[[#This Row],[Billing date]])</f>
        <v>2021</v>
      </c>
    </row>
    <row r="211" spans="1:27" s="1" customFormat="1" ht="12.75" x14ac:dyDescent="0.2">
      <c r="A211" s="1" t="s">
        <v>316</v>
      </c>
      <c r="B211" s="1" t="s">
        <v>289</v>
      </c>
      <c r="C211" s="29">
        <v>44354</v>
      </c>
      <c r="D211" s="1" t="s">
        <v>1067</v>
      </c>
      <c r="E211" s="1" t="s">
        <v>1068</v>
      </c>
      <c r="F211" s="1" t="s">
        <v>1069</v>
      </c>
      <c r="G211" s="1" t="s">
        <v>1070</v>
      </c>
      <c r="H211" s="1">
        <v>1064215</v>
      </c>
      <c r="I211" s="1" t="s">
        <v>32</v>
      </c>
      <c r="J211" s="1" t="s">
        <v>164</v>
      </c>
      <c r="K211" s="1" t="s">
        <v>165</v>
      </c>
      <c r="L211" s="30">
        <v>400</v>
      </c>
      <c r="M211" s="30">
        <v>20</v>
      </c>
      <c r="N211" s="31">
        <v>17250</v>
      </c>
      <c r="O211" s="31">
        <v>28000</v>
      </c>
      <c r="P211" s="31">
        <v>6872000</v>
      </c>
      <c r="Q211" s="31">
        <v>6900000</v>
      </c>
      <c r="R211" s="1" t="s">
        <v>1071</v>
      </c>
      <c r="S211" s="1" t="s">
        <v>1072</v>
      </c>
      <c r="T211" s="1" t="s">
        <v>1073</v>
      </c>
      <c r="U211" s="1" t="s">
        <v>169</v>
      </c>
      <c r="V211" s="1" t="s">
        <v>118</v>
      </c>
      <c r="W211" s="1" t="str">
        <f>VLOOKUP(Table1[[#This Row],[Material Code]],'Product Master Data'!$A$1:$D$16,4,FALSE)</f>
        <v>Bread Flour</v>
      </c>
      <c r="X211" s="1" t="str">
        <f>VLOOKUP(Table1[[#This Row],[Material Code]],'Product Master Data'!$A$1:$D$15,3,FALSE)</f>
        <v>Local Label</v>
      </c>
      <c r="Y211" s="1">
        <f>DAY(Table1[[#This Row],[Billing date]])</f>
        <v>7</v>
      </c>
      <c r="Z211" s="1" t="str">
        <f>TEXT(Table1[[#This Row],[Billing date]],"mmm")</f>
        <v>Jun</v>
      </c>
      <c r="AA211" s="1">
        <f>YEAR(Table1[[#This Row],[Billing date]])</f>
        <v>2021</v>
      </c>
    </row>
    <row r="212" spans="1:27" s="1" customFormat="1" ht="12.75" x14ac:dyDescent="0.2">
      <c r="A212" s="1" t="s">
        <v>316</v>
      </c>
      <c r="B212" s="1" t="s">
        <v>289</v>
      </c>
      <c r="C212" s="29">
        <v>44354</v>
      </c>
      <c r="D212" s="1" t="s">
        <v>1067</v>
      </c>
      <c r="E212" s="1" t="s">
        <v>1068</v>
      </c>
      <c r="F212" s="1" t="s">
        <v>1069</v>
      </c>
      <c r="G212" s="1" t="s">
        <v>1070</v>
      </c>
      <c r="H212" s="1">
        <v>1064215</v>
      </c>
      <c r="I212" s="1" t="s">
        <v>32</v>
      </c>
      <c r="J212" s="1" t="s">
        <v>181</v>
      </c>
      <c r="K212" s="1" t="s">
        <v>182</v>
      </c>
      <c r="L212" s="30">
        <v>100</v>
      </c>
      <c r="M212" s="30">
        <v>2.5</v>
      </c>
      <c r="N212" s="31">
        <v>8625</v>
      </c>
      <c r="O212" s="31">
        <v>3500</v>
      </c>
      <c r="P212" s="31">
        <v>859000</v>
      </c>
      <c r="Q212" s="31">
        <v>862500</v>
      </c>
      <c r="R212" s="1" t="s">
        <v>1071</v>
      </c>
      <c r="S212" s="1" t="s">
        <v>1072</v>
      </c>
      <c r="T212" s="1" t="s">
        <v>1073</v>
      </c>
      <c r="U212" s="1" t="s">
        <v>169</v>
      </c>
      <c r="V212" s="1" t="s">
        <v>118</v>
      </c>
      <c r="W212" s="1" t="str">
        <f>VLOOKUP(Table1[[#This Row],[Material Code]],'Product Master Data'!$A$1:$D$16,4,FALSE)</f>
        <v>Beignet Flour</v>
      </c>
      <c r="X212" s="1" t="str">
        <f>VLOOKUP(Table1[[#This Row],[Material Code]],'Product Master Data'!$A$1:$D$15,3,FALSE)</f>
        <v>Local Label</v>
      </c>
      <c r="Y212" s="1">
        <f>DAY(Table1[[#This Row],[Billing date]])</f>
        <v>7</v>
      </c>
      <c r="Z212" s="1" t="str">
        <f>TEXT(Table1[[#This Row],[Billing date]],"mmm")</f>
        <v>Jun</v>
      </c>
      <c r="AA212" s="1">
        <f>YEAR(Table1[[#This Row],[Billing date]])</f>
        <v>2021</v>
      </c>
    </row>
    <row r="213" spans="1:27" s="1" customFormat="1" ht="12.75" x14ac:dyDescent="0.2">
      <c r="A213" s="1" t="s">
        <v>119</v>
      </c>
      <c r="B213" s="1" t="s">
        <v>120</v>
      </c>
      <c r="C213" s="29">
        <v>44354</v>
      </c>
      <c r="D213" s="1" t="s">
        <v>1074</v>
      </c>
      <c r="E213" s="1" t="s">
        <v>1075</v>
      </c>
      <c r="F213" s="1" t="s">
        <v>1076</v>
      </c>
      <c r="G213" s="1" t="s">
        <v>1077</v>
      </c>
      <c r="H213" s="1">
        <v>1028475</v>
      </c>
      <c r="I213" s="1" t="s">
        <v>465</v>
      </c>
      <c r="J213" s="1" t="s">
        <v>24</v>
      </c>
      <c r="K213" s="1" t="s">
        <v>113</v>
      </c>
      <c r="L213" s="30">
        <v>500</v>
      </c>
      <c r="M213" s="30">
        <v>20</v>
      </c>
      <c r="N213" s="31">
        <v>2000</v>
      </c>
      <c r="O213" s="31">
        <v>19608</v>
      </c>
      <c r="P213" s="31">
        <v>980392</v>
      </c>
      <c r="Q213" s="31">
        <v>1000000</v>
      </c>
      <c r="R213" s="1" t="s">
        <v>1078</v>
      </c>
      <c r="S213" s="1" t="s">
        <v>570</v>
      </c>
      <c r="T213" s="1" t="s">
        <v>571</v>
      </c>
      <c r="U213" s="1" t="s">
        <v>1079</v>
      </c>
      <c r="V213" s="1" t="s">
        <v>118</v>
      </c>
      <c r="W213" s="1" t="str">
        <f>VLOOKUP(Table1[[#This Row],[Material Code]],'Product Master Data'!$A$1:$D$16,4,FALSE)</f>
        <v>Bread Flour</v>
      </c>
      <c r="X213" s="1" t="str">
        <f>VLOOKUP(Table1[[#This Row],[Material Code]],'Product Master Data'!$A$1:$D$15,3,FALSE)</f>
        <v>Local Label</v>
      </c>
      <c r="Y213" s="1">
        <f>DAY(Table1[[#This Row],[Billing date]])</f>
        <v>7</v>
      </c>
      <c r="Z213" s="1" t="str">
        <f>TEXT(Table1[[#This Row],[Billing date]],"mmm")</f>
        <v>Jun</v>
      </c>
      <c r="AA213" s="1">
        <f>YEAR(Table1[[#This Row],[Billing date]])</f>
        <v>2021</v>
      </c>
    </row>
    <row r="214" spans="1:27" s="1" customFormat="1" ht="12.75" x14ac:dyDescent="0.2">
      <c r="A214" s="1" t="s">
        <v>119</v>
      </c>
      <c r="B214" s="1" t="s">
        <v>120</v>
      </c>
      <c r="C214" s="29">
        <v>44354</v>
      </c>
      <c r="D214" s="1" t="s">
        <v>1080</v>
      </c>
      <c r="E214" s="1" t="s">
        <v>1081</v>
      </c>
      <c r="F214" s="1" t="s">
        <v>1082</v>
      </c>
      <c r="G214" s="1" t="s">
        <v>1077</v>
      </c>
      <c r="H214" s="1">
        <v>1028475</v>
      </c>
      <c r="I214" s="1" t="s">
        <v>465</v>
      </c>
      <c r="J214" s="1" t="s">
        <v>24</v>
      </c>
      <c r="K214" s="1" t="s">
        <v>113</v>
      </c>
      <c r="L214" s="30">
        <v>75</v>
      </c>
      <c r="M214" s="30">
        <v>3</v>
      </c>
      <c r="N214" s="31">
        <v>2000</v>
      </c>
      <c r="O214" s="31">
        <v>2941</v>
      </c>
      <c r="P214" s="31">
        <v>147059</v>
      </c>
      <c r="Q214" s="31">
        <v>150000</v>
      </c>
      <c r="R214" s="1" t="s">
        <v>1078</v>
      </c>
      <c r="S214" s="1" t="s">
        <v>570</v>
      </c>
      <c r="T214" s="1" t="s">
        <v>571</v>
      </c>
      <c r="U214" s="1" t="s">
        <v>1083</v>
      </c>
      <c r="V214" s="1" t="s">
        <v>118</v>
      </c>
      <c r="W214" s="1" t="str">
        <f>VLOOKUP(Table1[[#This Row],[Material Code]],'Product Master Data'!$A$1:$D$16,4,FALSE)</f>
        <v>Bread Flour</v>
      </c>
      <c r="X214" s="1" t="str">
        <f>VLOOKUP(Table1[[#This Row],[Material Code]],'Product Master Data'!$A$1:$D$15,3,FALSE)</f>
        <v>Local Label</v>
      </c>
      <c r="Y214" s="1">
        <f>DAY(Table1[[#This Row],[Billing date]])</f>
        <v>7</v>
      </c>
      <c r="Z214" s="1" t="str">
        <f>TEXT(Table1[[#This Row],[Billing date]],"mmm")</f>
        <v>Jun</v>
      </c>
      <c r="AA214" s="1">
        <f>YEAR(Table1[[#This Row],[Billing date]])</f>
        <v>2021</v>
      </c>
    </row>
    <row r="215" spans="1:27" s="1" customFormat="1" ht="12.75" x14ac:dyDescent="0.2">
      <c r="A215" s="1" t="s">
        <v>107</v>
      </c>
      <c r="B215" s="1" t="s">
        <v>108</v>
      </c>
      <c r="C215" s="29">
        <v>44354</v>
      </c>
      <c r="D215" s="1" t="s">
        <v>1084</v>
      </c>
      <c r="E215" s="1" t="s">
        <v>1085</v>
      </c>
      <c r="F215" s="1" t="s">
        <v>1086</v>
      </c>
      <c r="G215" s="1" t="s">
        <v>1087</v>
      </c>
      <c r="H215" s="1">
        <v>1026501</v>
      </c>
      <c r="I215" s="1" t="s">
        <v>45</v>
      </c>
      <c r="J215" s="1" t="s">
        <v>24</v>
      </c>
      <c r="K215" s="1" t="s">
        <v>113</v>
      </c>
      <c r="L215" s="30">
        <v>500</v>
      </c>
      <c r="M215" s="30">
        <v>20</v>
      </c>
      <c r="N215" s="31">
        <v>2000</v>
      </c>
      <c r="O215" s="31">
        <v>19608</v>
      </c>
      <c r="P215" s="31">
        <v>980392</v>
      </c>
      <c r="Q215" s="31">
        <v>1000000</v>
      </c>
      <c r="R215" s="1" t="s">
        <v>1088</v>
      </c>
      <c r="S215" s="1" t="s">
        <v>1089</v>
      </c>
      <c r="T215" s="1" t="s">
        <v>1090</v>
      </c>
      <c r="U215" s="1" t="s">
        <v>1091</v>
      </c>
      <c r="V215" s="1" t="s">
        <v>118</v>
      </c>
      <c r="W215" s="1" t="str">
        <f>VLOOKUP(Table1[[#This Row],[Material Code]],'Product Master Data'!$A$1:$D$16,4,FALSE)</f>
        <v>Bread Flour</v>
      </c>
      <c r="X215" s="1" t="str">
        <f>VLOOKUP(Table1[[#This Row],[Material Code]],'Product Master Data'!$A$1:$D$15,3,FALSE)</f>
        <v>Local Label</v>
      </c>
      <c r="Y215" s="1">
        <f>DAY(Table1[[#This Row],[Billing date]])</f>
        <v>7</v>
      </c>
      <c r="Z215" s="1" t="str">
        <f>TEXT(Table1[[#This Row],[Billing date]],"mmm")</f>
        <v>Jun</v>
      </c>
      <c r="AA215" s="1">
        <f>YEAR(Table1[[#This Row],[Billing date]])</f>
        <v>2021</v>
      </c>
    </row>
    <row r="216" spans="1:27" s="1" customFormat="1" ht="12.75" x14ac:dyDescent="0.2">
      <c r="A216" s="1" t="s">
        <v>107</v>
      </c>
      <c r="B216" s="1" t="s">
        <v>108</v>
      </c>
      <c r="C216" s="29">
        <v>44354</v>
      </c>
      <c r="D216" s="1" t="s">
        <v>1092</v>
      </c>
      <c r="E216" s="1" t="s">
        <v>1093</v>
      </c>
      <c r="F216" s="1" t="s">
        <v>1094</v>
      </c>
      <c r="G216" s="1" t="s">
        <v>1095</v>
      </c>
      <c r="H216" s="1">
        <v>1095733</v>
      </c>
      <c r="I216" s="1" t="s">
        <v>449</v>
      </c>
      <c r="J216" s="1" t="s">
        <v>164</v>
      </c>
      <c r="K216" s="1" t="s">
        <v>165</v>
      </c>
      <c r="L216" s="30">
        <v>40</v>
      </c>
      <c r="M216" s="30">
        <v>2</v>
      </c>
      <c r="N216" s="31">
        <v>18300</v>
      </c>
      <c r="O216" s="31">
        <v>2800</v>
      </c>
      <c r="P216" s="31">
        <v>729200</v>
      </c>
      <c r="Q216" s="31">
        <v>732000</v>
      </c>
      <c r="R216" s="1" t="s">
        <v>1096</v>
      </c>
      <c r="S216" s="1" t="s">
        <v>1097</v>
      </c>
      <c r="T216" s="1" t="s">
        <v>1098</v>
      </c>
      <c r="U216" s="1" t="s">
        <v>1099</v>
      </c>
      <c r="V216" s="1" t="s">
        <v>118</v>
      </c>
      <c r="W216" s="1" t="str">
        <f>VLOOKUP(Table1[[#This Row],[Material Code]],'Product Master Data'!$A$1:$D$16,4,FALSE)</f>
        <v>Bread Flour</v>
      </c>
      <c r="X216" s="1" t="str">
        <f>VLOOKUP(Table1[[#This Row],[Material Code]],'Product Master Data'!$A$1:$D$15,3,FALSE)</f>
        <v>Local Label</v>
      </c>
      <c r="Y216" s="1">
        <f>DAY(Table1[[#This Row],[Billing date]])</f>
        <v>7</v>
      </c>
      <c r="Z216" s="1" t="str">
        <f>TEXT(Table1[[#This Row],[Billing date]],"mmm")</f>
        <v>Jun</v>
      </c>
      <c r="AA216" s="1">
        <f>YEAR(Table1[[#This Row],[Billing date]])</f>
        <v>2021</v>
      </c>
    </row>
    <row r="217" spans="1:27" s="1" customFormat="1" ht="12.75" x14ac:dyDescent="0.2">
      <c r="A217" s="1" t="s">
        <v>193</v>
      </c>
      <c r="B217" s="1" t="s">
        <v>158</v>
      </c>
      <c r="C217" s="29">
        <v>44354</v>
      </c>
      <c r="D217" s="1" t="s">
        <v>1047</v>
      </c>
      <c r="E217" s="1" t="s">
        <v>1100</v>
      </c>
      <c r="F217" s="1" t="s">
        <v>1049</v>
      </c>
      <c r="G217" s="1" t="s">
        <v>1101</v>
      </c>
      <c r="H217" s="1">
        <v>1062483</v>
      </c>
      <c r="I217" s="1" t="s">
        <v>35</v>
      </c>
      <c r="J217" s="1" t="s">
        <v>164</v>
      </c>
      <c r="K217" s="1" t="s">
        <v>165</v>
      </c>
      <c r="L217" s="30">
        <v>300</v>
      </c>
      <c r="M217" s="30">
        <v>15</v>
      </c>
      <c r="N217" s="31">
        <v>17250</v>
      </c>
      <c r="O217" s="31">
        <v>21000</v>
      </c>
      <c r="P217" s="31">
        <v>5154000</v>
      </c>
      <c r="Q217" s="31">
        <v>5175000</v>
      </c>
      <c r="R217" s="1" t="s">
        <v>1102</v>
      </c>
      <c r="S217" s="1" t="s">
        <v>1103</v>
      </c>
      <c r="T217" s="1" t="s">
        <v>129</v>
      </c>
      <c r="U217" s="1" t="s">
        <v>1052</v>
      </c>
      <c r="V217" s="1" t="s">
        <v>118</v>
      </c>
      <c r="W217" s="1" t="str">
        <f>VLOOKUP(Table1[[#This Row],[Material Code]],'Product Master Data'!$A$1:$D$16,4,FALSE)</f>
        <v>Bread Flour</v>
      </c>
      <c r="X217" s="1" t="str">
        <f>VLOOKUP(Table1[[#This Row],[Material Code]],'Product Master Data'!$A$1:$D$15,3,FALSE)</f>
        <v>Local Label</v>
      </c>
      <c r="Y217" s="1">
        <f>DAY(Table1[[#This Row],[Billing date]])</f>
        <v>7</v>
      </c>
      <c r="Z217" s="1" t="str">
        <f>TEXT(Table1[[#This Row],[Billing date]],"mmm")</f>
        <v>Jun</v>
      </c>
      <c r="AA217" s="1">
        <f>YEAR(Table1[[#This Row],[Billing date]])</f>
        <v>2021</v>
      </c>
    </row>
    <row r="218" spans="1:27" s="1" customFormat="1" ht="12.75" x14ac:dyDescent="0.2">
      <c r="A218" s="1" t="s">
        <v>193</v>
      </c>
      <c r="B218" s="1" t="s">
        <v>158</v>
      </c>
      <c r="C218" s="29">
        <v>44354</v>
      </c>
      <c r="D218" s="1" t="s">
        <v>1047</v>
      </c>
      <c r="E218" s="1" t="s">
        <v>1104</v>
      </c>
      <c r="F218" s="1" t="s">
        <v>1049</v>
      </c>
      <c r="G218" s="1" t="s">
        <v>1105</v>
      </c>
      <c r="H218" s="1">
        <v>1062483</v>
      </c>
      <c r="I218" s="1" t="s">
        <v>35</v>
      </c>
      <c r="J218" s="1" t="s">
        <v>164</v>
      </c>
      <c r="K218" s="1" t="s">
        <v>165</v>
      </c>
      <c r="L218" s="30">
        <v>200</v>
      </c>
      <c r="M218" s="30">
        <v>10</v>
      </c>
      <c r="N218" s="31">
        <v>17250</v>
      </c>
      <c r="O218" s="31">
        <v>14000</v>
      </c>
      <c r="P218" s="31">
        <v>3436000</v>
      </c>
      <c r="Q218" s="31">
        <v>3450000</v>
      </c>
      <c r="R218" s="1" t="s">
        <v>216</v>
      </c>
      <c r="S218" s="1" t="s">
        <v>1106</v>
      </c>
      <c r="T218" s="1" t="s">
        <v>129</v>
      </c>
      <c r="U218" s="1" t="s">
        <v>1052</v>
      </c>
      <c r="V218" s="1" t="s">
        <v>118</v>
      </c>
      <c r="W218" s="1" t="str">
        <f>VLOOKUP(Table1[[#This Row],[Material Code]],'Product Master Data'!$A$1:$D$16,4,FALSE)</f>
        <v>Bread Flour</v>
      </c>
      <c r="X218" s="1" t="str">
        <f>VLOOKUP(Table1[[#This Row],[Material Code]],'Product Master Data'!$A$1:$D$15,3,FALSE)</f>
        <v>Local Label</v>
      </c>
      <c r="Y218" s="1">
        <f>DAY(Table1[[#This Row],[Billing date]])</f>
        <v>7</v>
      </c>
      <c r="Z218" s="1" t="str">
        <f>TEXT(Table1[[#This Row],[Billing date]],"mmm")</f>
        <v>Jun</v>
      </c>
      <c r="AA218" s="1">
        <f>YEAR(Table1[[#This Row],[Billing date]])</f>
        <v>2021</v>
      </c>
    </row>
    <row r="219" spans="1:27" s="1" customFormat="1" ht="12.75" x14ac:dyDescent="0.2">
      <c r="A219" s="1" t="s">
        <v>193</v>
      </c>
      <c r="B219" s="1" t="s">
        <v>158</v>
      </c>
      <c r="C219" s="29">
        <v>44354</v>
      </c>
      <c r="D219" s="1" t="s">
        <v>1047</v>
      </c>
      <c r="E219" s="1" t="s">
        <v>1107</v>
      </c>
      <c r="F219" s="1" t="s">
        <v>1049</v>
      </c>
      <c r="G219" s="1" t="s">
        <v>1108</v>
      </c>
      <c r="H219" s="1">
        <v>1062483</v>
      </c>
      <c r="I219" s="1" t="s">
        <v>35</v>
      </c>
      <c r="J219" s="1" t="s">
        <v>164</v>
      </c>
      <c r="K219" s="1" t="s">
        <v>165</v>
      </c>
      <c r="L219" s="30">
        <v>300</v>
      </c>
      <c r="M219" s="30">
        <v>15</v>
      </c>
      <c r="N219" s="31">
        <v>17250</v>
      </c>
      <c r="O219" s="31">
        <v>21000</v>
      </c>
      <c r="P219" s="31">
        <v>5154000</v>
      </c>
      <c r="Q219" s="31">
        <v>5175000</v>
      </c>
      <c r="R219" s="1" t="s">
        <v>1109</v>
      </c>
      <c r="S219" s="1" t="s">
        <v>1060</v>
      </c>
      <c r="T219" s="1" t="s">
        <v>928</v>
      </c>
      <c r="U219" s="1" t="s">
        <v>1052</v>
      </c>
      <c r="V219" s="1" t="s">
        <v>118</v>
      </c>
      <c r="W219" s="1" t="str">
        <f>VLOOKUP(Table1[[#This Row],[Material Code]],'Product Master Data'!$A$1:$D$16,4,FALSE)</f>
        <v>Bread Flour</v>
      </c>
      <c r="X219" s="1" t="str">
        <f>VLOOKUP(Table1[[#This Row],[Material Code]],'Product Master Data'!$A$1:$D$15,3,FALSE)</f>
        <v>Local Label</v>
      </c>
      <c r="Y219" s="1">
        <f>DAY(Table1[[#This Row],[Billing date]])</f>
        <v>7</v>
      </c>
      <c r="Z219" s="1" t="str">
        <f>TEXT(Table1[[#This Row],[Billing date]],"mmm")</f>
        <v>Jun</v>
      </c>
      <c r="AA219" s="1">
        <f>YEAR(Table1[[#This Row],[Billing date]])</f>
        <v>2021</v>
      </c>
    </row>
    <row r="220" spans="1:27" s="1" customFormat="1" ht="12.75" x14ac:dyDescent="0.2">
      <c r="A220" s="1" t="s">
        <v>193</v>
      </c>
      <c r="B220" s="1" t="s">
        <v>158</v>
      </c>
      <c r="C220" s="29">
        <v>44354</v>
      </c>
      <c r="D220" s="1" t="s">
        <v>1047</v>
      </c>
      <c r="E220" s="1" t="s">
        <v>1110</v>
      </c>
      <c r="F220" s="1" t="s">
        <v>1049</v>
      </c>
      <c r="G220" s="1" t="s">
        <v>1111</v>
      </c>
      <c r="H220" s="1">
        <v>1062483</v>
      </c>
      <c r="I220" s="1" t="s">
        <v>35</v>
      </c>
      <c r="J220" s="1" t="s">
        <v>164</v>
      </c>
      <c r="K220" s="1" t="s">
        <v>165</v>
      </c>
      <c r="L220" s="30">
        <v>300</v>
      </c>
      <c r="M220" s="30">
        <v>15</v>
      </c>
      <c r="N220" s="31">
        <v>17250</v>
      </c>
      <c r="O220" s="31">
        <v>21000</v>
      </c>
      <c r="P220" s="31">
        <v>5154000</v>
      </c>
      <c r="Q220" s="31">
        <v>5175000</v>
      </c>
      <c r="R220" s="1" t="s">
        <v>1112</v>
      </c>
      <c r="S220" s="1" t="s">
        <v>1113</v>
      </c>
      <c r="T220" s="1" t="s">
        <v>191</v>
      </c>
      <c r="U220" s="1" t="s">
        <v>1052</v>
      </c>
      <c r="V220" s="1" t="s">
        <v>118</v>
      </c>
      <c r="W220" s="1" t="str">
        <f>VLOOKUP(Table1[[#This Row],[Material Code]],'Product Master Data'!$A$1:$D$16,4,FALSE)</f>
        <v>Bread Flour</v>
      </c>
      <c r="X220" s="1" t="str">
        <f>VLOOKUP(Table1[[#This Row],[Material Code]],'Product Master Data'!$A$1:$D$15,3,FALSE)</f>
        <v>Local Label</v>
      </c>
      <c r="Y220" s="1">
        <f>DAY(Table1[[#This Row],[Billing date]])</f>
        <v>7</v>
      </c>
      <c r="Z220" s="1" t="str">
        <f>TEXT(Table1[[#This Row],[Billing date]],"mmm")</f>
        <v>Jun</v>
      </c>
      <c r="AA220" s="1">
        <f>YEAR(Table1[[#This Row],[Billing date]])</f>
        <v>2021</v>
      </c>
    </row>
    <row r="221" spans="1:27" s="1" customFormat="1" ht="12.75" x14ac:dyDescent="0.2">
      <c r="A221" s="1" t="s">
        <v>193</v>
      </c>
      <c r="B221" s="1" t="s">
        <v>158</v>
      </c>
      <c r="C221" s="29">
        <v>44354</v>
      </c>
      <c r="D221" s="1" t="s">
        <v>1047</v>
      </c>
      <c r="E221" s="1" t="s">
        <v>1114</v>
      </c>
      <c r="F221" s="1" t="s">
        <v>1049</v>
      </c>
      <c r="G221" s="1" t="s">
        <v>1115</v>
      </c>
      <c r="H221" s="1">
        <v>1062483</v>
      </c>
      <c r="I221" s="1" t="s">
        <v>35</v>
      </c>
      <c r="J221" s="1" t="s">
        <v>164</v>
      </c>
      <c r="K221" s="1" t="s">
        <v>165</v>
      </c>
      <c r="L221" s="30">
        <v>400</v>
      </c>
      <c r="M221" s="30">
        <v>20</v>
      </c>
      <c r="N221" s="31">
        <v>17250</v>
      </c>
      <c r="O221" s="31">
        <v>28000</v>
      </c>
      <c r="P221" s="31">
        <v>6872000</v>
      </c>
      <c r="Q221" s="31">
        <v>6900000</v>
      </c>
      <c r="R221" s="1" t="s">
        <v>1116</v>
      </c>
      <c r="S221" s="1" t="s">
        <v>1117</v>
      </c>
      <c r="T221" s="1" t="s">
        <v>535</v>
      </c>
      <c r="U221" s="1" t="s">
        <v>1052</v>
      </c>
      <c r="V221" s="1" t="s">
        <v>118</v>
      </c>
      <c r="W221" s="1" t="str">
        <f>VLOOKUP(Table1[[#This Row],[Material Code]],'Product Master Data'!$A$1:$D$16,4,FALSE)</f>
        <v>Bread Flour</v>
      </c>
      <c r="X221" s="1" t="str">
        <f>VLOOKUP(Table1[[#This Row],[Material Code]],'Product Master Data'!$A$1:$D$15,3,FALSE)</f>
        <v>Local Label</v>
      </c>
      <c r="Y221" s="1">
        <f>DAY(Table1[[#This Row],[Billing date]])</f>
        <v>7</v>
      </c>
      <c r="Z221" s="1" t="str">
        <f>TEXT(Table1[[#This Row],[Billing date]],"mmm")</f>
        <v>Jun</v>
      </c>
      <c r="AA221" s="1">
        <f>YEAR(Table1[[#This Row],[Billing date]])</f>
        <v>2021</v>
      </c>
    </row>
    <row r="222" spans="1:27" s="1" customFormat="1" ht="12.75" x14ac:dyDescent="0.2">
      <c r="A222" s="1" t="s">
        <v>193</v>
      </c>
      <c r="B222" s="1" t="s">
        <v>158</v>
      </c>
      <c r="C222" s="29">
        <v>44354</v>
      </c>
      <c r="D222" s="1" t="s">
        <v>1047</v>
      </c>
      <c r="E222" s="1" t="s">
        <v>1118</v>
      </c>
      <c r="F222" s="1" t="s">
        <v>1049</v>
      </c>
      <c r="G222" s="1" t="s">
        <v>1119</v>
      </c>
      <c r="H222" s="1">
        <v>1062483</v>
      </c>
      <c r="I222" s="1" t="s">
        <v>35</v>
      </c>
      <c r="J222" s="1" t="s">
        <v>164</v>
      </c>
      <c r="K222" s="1" t="s">
        <v>165</v>
      </c>
      <c r="L222" s="30">
        <v>200</v>
      </c>
      <c r="M222" s="30">
        <v>10</v>
      </c>
      <c r="N222" s="31">
        <v>17250</v>
      </c>
      <c r="O222" s="31">
        <v>14000</v>
      </c>
      <c r="P222" s="31">
        <v>3436000</v>
      </c>
      <c r="Q222" s="31">
        <v>3450000</v>
      </c>
      <c r="R222" s="1" t="s">
        <v>737</v>
      </c>
      <c r="S222" s="1" t="s">
        <v>1120</v>
      </c>
      <c r="T222" s="1" t="s">
        <v>739</v>
      </c>
      <c r="U222" s="1" t="s">
        <v>1052</v>
      </c>
      <c r="V222" s="1" t="s">
        <v>118</v>
      </c>
      <c r="W222" s="1" t="str">
        <f>VLOOKUP(Table1[[#This Row],[Material Code]],'Product Master Data'!$A$1:$D$16,4,FALSE)</f>
        <v>Bread Flour</v>
      </c>
      <c r="X222" s="1" t="str">
        <f>VLOOKUP(Table1[[#This Row],[Material Code]],'Product Master Data'!$A$1:$D$15,3,FALSE)</f>
        <v>Local Label</v>
      </c>
      <c r="Y222" s="1">
        <f>DAY(Table1[[#This Row],[Billing date]])</f>
        <v>7</v>
      </c>
      <c r="Z222" s="1" t="str">
        <f>TEXT(Table1[[#This Row],[Billing date]],"mmm")</f>
        <v>Jun</v>
      </c>
      <c r="AA222" s="1">
        <f>YEAR(Table1[[#This Row],[Billing date]])</f>
        <v>2021</v>
      </c>
    </row>
    <row r="223" spans="1:27" s="1" customFormat="1" ht="12.75" x14ac:dyDescent="0.2">
      <c r="A223" s="1" t="s">
        <v>119</v>
      </c>
      <c r="B223" s="1" t="s">
        <v>120</v>
      </c>
      <c r="C223" s="29">
        <v>44354</v>
      </c>
      <c r="D223" s="1" t="s">
        <v>1062</v>
      </c>
      <c r="E223" s="1" t="s">
        <v>1121</v>
      </c>
      <c r="F223" s="1" t="s">
        <v>1064</v>
      </c>
      <c r="G223" s="1" t="s">
        <v>1122</v>
      </c>
      <c r="H223" s="1">
        <v>1064793</v>
      </c>
      <c r="I223" s="1" t="s">
        <v>1066</v>
      </c>
      <c r="J223" s="1" t="s">
        <v>164</v>
      </c>
      <c r="K223" s="1" t="s">
        <v>165</v>
      </c>
      <c r="L223" s="30">
        <v>50</v>
      </c>
      <c r="M223" s="30">
        <v>2.5</v>
      </c>
      <c r="N223" s="31">
        <v>18300</v>
      </c>
      <c r="O223" s="31">
        <v>3500</v>
      </c>
      <c r="P223" s="31">
        <v>911500</v>
      </c>
      <c r="Q223" s="31">
        <v>915000</v>
      </c>
      <c r="R223" s="1" t="s">
        <v>1123</v>
      </c>
      <c r="S223" s="1" t="s">
        <v>1124</v>
      </c>
      <c r="T223" s="1" t="s">
        <v>739</v>
      </c>
      <c r="U223" s="1" t="s">
        <v>169</v>
      </c>
      <c r="V223" s="1" t="s">
        <v>118</v>
      </c>
      <c r="W223" s="1" t="str">
        <f>VLOOKUP(Table1[[#This Row],[Material Code]],'Product Master Data'!$A$1:$D$16,4,FALSE)</f>
        <v>Bread Flour</v>
      </c>
      <c r="X223" s="1" t="str">
        <f>VLOOKUP(Table1[[#This Row],[Material Code]],'Product Master Data'!$A$1:$D$15,3,FALSE)</f>
        <v>Local Label</v>
      </c>
      <c r="Y223" s="1">
        <f>DAY(Table1[[#This Row],[Billing date]])</f>
        <v>7</v>
      </c>
      <c r="Z223" s="1" t="str">
        <f>TEXT(Table1[[#This Row],[Billing date]],"mmm")</f>
        <v>Jun</v>
      </c>
      <c r="AA223" s="1">
        <f>YEAR(Table1[[#This Row],[Billing date]])</f>
        <v>2021</v>
      </c>
    </row>
    <row r="224" spans="1:27" s="1" customFormat="1" ht="12.75" x14ac:dyDescent="0.2">
      <c r="A224" s="1" t="s">
        <v>119</v>
      </c>
      <c r="B224" s="1" t="s">
        <v>120</v>
      </c>
      <c r="C224" s="29">
        <v>44354</v>
      </c>
      <c r="D224" s="1" t="s">
        <v>1062</v>
      </c>
      <c r="E224" s="1" t="s">
        <v>1121</v>
      </c>
      <c r="F224" s="1" t="s">
        <v>1064</v>
      </c>
      <c r="G224" s="1" t="s">
        <v>1122</v>
      </c>
      <c r="H224" s="1">
        <v>1064793</v>
      </c>
      <c r="I224" s="1" t="s">
        <v>1066</v>
      </c>
      <c r="J224" s="1" t="s">
        <v>125</v>
      </c>
      <c r="K224" s="1" t="s">
        <v>126</v>
      </c>
      <c r="L224" s="30">
        <v>20</v>
      </c>
      <c r="M224" s="30">
        <v>1</v>
      </c>
      <c r="N224" s="31">
        <v>19000</v>
      </c>
      <c r="O224" s="31">
        <v>1400</v>
      </c>
      <c r="P224" s="31">
        <v>378600</v>
      </c>
      <c r="Q224" s="31">
        <v>380000</v>
      </c>
      <c r="R224" s="1" t="s">
        <v>1123</v>
      </c>
      <c r="S224" s="1" t="s">
        <v>1124</v>
      </c>
      <c r="T224" s="1" t="s">
        <v>739</v>
      </c>
      <c r="U224" s="1" t="s">
        <v>169</v>
      </c>
      <c r="V224" s="1" t="s">
        <v>118</v>
      </c>
      <c r="W224" s="1" t="str">
        <f>VLOOKUP(Table1[[#This Row],[Material Code]],'Product Master Data'!$A$1:$D$16,4,FALSE)</f>
        <v>Bread Flour</v>
      </c>
      <c r="X224" s="1" t="str">
        <f>VLOOKUP(Table1[[#This Row],[Material Code]],'Product Master Data'!$A$1:$D$15,3,FALSE)</f>
        <v>Local Label</v>
      </c>
      <c r="Y224" s="1">
        <f>DAY(Table1[[#This Row],[Billing date]])</f>
        <v>7</v>
      </c>
      <c r="Z224" s="1" t="str">
        <f>TEXT(Table1[[#This Row],[Billing date]],"mmm")</f>
        <v>Jun</v>
      </c>
      <c r="AA224" s="1">
        <f>YEAR(Table1[[#This Row],[Billing date]])</f>
        <v>2021</v>
      </c>
    </row>
    <row r="225" spans="1:27" s="1" customFormat="1" ht="12.75" x14ac:dyDescent="0.2">
      <c r="A225" s="1" t="s">
        <v>316</v>
      </c>
      <c r="B225" s="1" t="s">
        <v>289</v>
      </c>
      <c r="C225" s="29">
        <v>44354</v>
      </c>
      <c r="D225" s="1" t="s">
        <v>1125</v>
      </c>
      <c r="E225" s="1" t="s">
        <v>1126</v>
      </c>
      <c r="F225" s="1" t="s">
        <v>1127</v>
      </c>
      <c r="G225" s="1" t="s">
        <v>1128</v>
      </c>
      <c r="H225" s="1">
        <v>1048967</v>
      </c>
      <c r="I225" s="1" t="s">
        <v>48</v>
      </c>
      <c r="J225" s="1" t="s">
        <v>24</v>
      </c>
      <c r="K225" s="1" t="s">
        <v>113</v>
      </c>
      <c r="L225" s="30">
        <v>400</v>
      </c>
      <c r="M225" s="30">
        <v>16</v>
      </c>
      <c r="N225" s="31">
        <v>2000</v>
      </c>
      <c r="O225" s="31">
        <v>15686</v>
      </c>
      <c r="P225" s="31">
        <v>784314</v>
      </c>
      <c r="Q225" s="31">
        <v>800000</v>
      </c>
      <c r="R225" s="1" t="s">
        <v>1129</v>
      </c>
      <c r="S225" s="1" t="s">
        <v>1130</v>
      </c>
      <c r="T225" s="1" t="s">
        <v>1131</v>
      </c>
      <c r="U225" s="1" t="s">
        <v>1132</v>
      </c>
      <c r="V225" s="1" t="s">
        <v>118</v>
      </c>
      <c r="W225" s="1" t="str">
        <f>VLOOKUP(Table1[[#This Row],[Material Code]],'Product Master Data'!$A$1:$D$16,4,FALSE)</f>
        <v>Bread Flour</v>
      </c>
      <c r="X225" s="1" t="str">
        <f>VLOOKUP(Table1[[#This Row],[Material Code]],'Product Master Data'!$A$1:$D$15,3,FALSE)</f>
        <v>Local Label</v>
      </c>
      <c r="Y225" s="1">
        <f>DAY(Table1[[#This Row],[Billing date]])</f>
        <v>7</v>
      </c>
      <c r="Z225" s="1" t="str">
        <f>TEXT(Table1[[#This Row],[Billing date]],"mmm")</f>
        <v>Jun</v>
      </c>
      <c r="AA225" s="1">
        <f>YEAR(Table1[[#This Row],[Billing date]])</f>
        <v>2021</v>
      </c>
    </row>
    <row r="226" spans="1:27" s="1" customFormat="1" ht="12.75" x14ac:dyDescent="0.2">
      <c r="A226" s="1" t="s">
        <v>119</v>
      </c>
      <c r="B226" s="1" t="s">
        <v>120</v>
      </c>
      <c r="C226" s="29">
        <v>44354</v>
      </c>
      <c r="D226" s="1" t="s">
        <v>1133</v>
      </c>
      <c r="E226" s="1" t="s">
        <v>1134</v>
      </c>
      <c r="F226" s="1" t="s">
        <v>1135</v>
      </c>
      <c r="G226" s="1" t="s">
        <v>1136</v>
      </c>
      <c r="H226" s="1">
        <v>1085226</v>
      </c>
      <c r="I226" s="1" t="s">
        <v>251</v>
      </c>
      <c r="J226" s="1" t="s">
        <v>164</v>
      </c>
      <c r="K226" s="1" t="s">
        <v>165</v>
      </c>
      <c r="L226" s="30">
        <v>25</v>
      </c>
      <c r="M226" s="30">
        <v>1.25</v>
      </c>
      <c r="N226" s="31">
        <v>18300</v>
      </c>
      <c r="O226" s="31">
        <v>0</v>
      </c>
      <c r="P226" s="31">
        <v>457500</v>
      </c>
      <c r="Q226" s="31">
        <v>457500</v>
      </c>
      <c r="R226" s="1" t="s">
        <v>252</v>
      </c>
      <c r="S226" s="1" t="s">
        <v>666</v>
      </c>
      <c r="T226" s="1" t="s">
        <v>667</v>
      </c>
      <c r="U226" s="1" t="s">
        <v>169</v>
      </c>
      <c r="V226" s="1" t="s">
        <v>118</v>
      </c>
      <c r="W226" s="1" t="str">
        <f>VLOOKUP(Table1[[#This Row],[Material Code]],'Product Master Data'!$A$1:$D$16,4,FALSE)</f>
        <v>Bread Flour</v>
      </c>
      <c r="X226" s="1" t="str">
        <f>VLOOKUP(Table1[[#This Row],[Material Code]],'Product Master Data'!$A$1:$D$15,3,FALSE)</f>
        <v>Local Label</v>
      </c>
      <c r="Y226" s="1">
        <f>DAY(Table1[[#This Row],[Billing date]])</f>
        <v>7</v>
      </c>
      <c r="Z226" s="1" t="str">
        <f>TEXT(Table1[[#This Row],[Billing date]],"mmm")</f>
        <v>Jun</v>
      </c>
      <c r="AA226" s="1">
        <f>YEAR(Table1[[#This Row],[Billing date]])</f>
        <v>2021</v>
      </c>
    </row>
    <row r="227" spans="1:27" s="1" customFormat="1" ht="12.75" x14ac:dyDescent="0.2">
      <c r="A227" s="1" t="s">
        <v>193</v>
      </c>
      <c r="B227" s="1" t="s">
        <v>158</v>
      </c>
      <c r="C227" s="29">
        <v>44354</v>
      </c>
      <c r="D227" s="1" t="s">
        <v>1137</v>
      </c>
      <c r="E227" s="1" t="s">
        <v>1138</v>
      </c>
      <c r="F227" s="1" t="s">
        <v>1139</v>
      </c>
      <c r="G227" s="1" t="s">
        <v>1140</v>
      </c>
      <c r="H227" s="1">
        <v>1062483</v>
      </c>
      <c r="I227" s="1" t="s">
        <v>35</v>
      </c>
      <c r="J227" s="1" t="s">
        <v>24</v>
      </c>
      <c r="K227" s="1" t="s">
        <v>113</v>
      </c>
      <c r="L227" s="30">
        <v>350</v>
      </c>
      <c r="M227" s="30">
        <v>14</v>
      </c>
      <c r="N227" s="31">
        <v>2000</v>
      </c>
      <c r="O227" s="31">
        <v>13725</v>
      </c>
      <c r="P227" s="31">
        <v>686275</v>
      </c>
      <c r="Q227" s="31">
        <v>700000</v>
      </c>
      <c r="R227" s="1" t="s">
        <v>1141</v>
      </c>
      <c r="S227" s="1" t="s">
        <v>169</v>
      </c>
      <c r="T227" s="1" t="s">
        <v>1142</v>
      </c>
      <c r="U227" s="1" t="s">
        <v>169</v>
      </c>
      <c r="V227" s="1" t="s">
        <v>118</v>
      </c>
      <c r="W227" s="1" t="str">
        <f>VLOOKUP(Table1[[#This Row],[Material Code]],'Product Master Data'!$A$1:$D$16,4,FALSE)</f>
        <v>Bread Flour</v>
      </c>
      <c r="X227" s="1" t="str">
        <f>VLOOKUP(Table1[[#This Row],[Material Code]],'Product Master Data'!$A$1:$D$15,3,FALSE)</f>
        <v>Local Label</v>
      </c>
      <c r="Y227" s="1">
        <f>DAY(Table1[[#This Row],[Billing date]])</f>
        <v>7</v>
      </c>
      <c r="Z227" s="1" t="str">
        <f>TEXT(Table1[[#This Row],[Billing date]],"mmm")</f>
        <v>Jun</v>
      </c>
      <c r="AA227" s="1">
        <f>YEAR(Table1[[#This Row],[Billing date]])</f>
        <v>2021</v>
      </c>
    </row>
    <row r="228" spans="1:27" s="1" customFormat="1" ht="12.75" x14ac:dyDescent="0.2">
      <c r="A228" s="1" t="s">
        <v>193</v>
      </c>
      <c r="B228" s="1" t="s">
        <v>158</v>
      </c>
      <c r="C228" s="29">
        <v>44354</v>
      </c>
      <c r="D228" s="1" t="s">
        <v>1137</v>
      </c>
      <c r="E228" s="1" t="s">
        <v>1143</v>
      </c>
      <c r="F228" s="1" t="s">
        <v>1139</v>
      </c>
      <c r="G228" s="1" t="s">
        <v>1144</v>
      </c>
      <c r="H228" s="1">
        <v>1062483</v>
      </c>
      <c r="I228" s="1" t="s">
        <v>35</v>
      </c>
      <c r="J228" s="1" t="s">
        <v>24</v>
      </c>
      <c r="K228" s="1" t="s">
        <v>113</v>
      </c>
      <c r="L228" s="30">
        <v>575</v>
      </c>
      <c r="M228" s="30">
        <v>23</v>
      </c>
      <c r="N228" s="31">
        <v>2000</v>
      </c>
      <c r="O228" s="31">
        <v>22549</v>
      </c>
      <c r="P228" s="31">
        <v>1127451</v>
      </c>
      <c r="Q228" s="31">
        <v>1150000</v>
      </c>
      <c r="R228" s="1" t="s">
        <v>1145</v>
      </c>
      <c r="S228" s="1" t="s">
        <v>560</v>
      </c>
      <c r="T228" s="1" t="s">
        <v>561</v>
      </c>
      <c r="U228" s="1" t="s">
        <v>169</v>
      </c>
      <c r="V228" s="1" t="s">
        <v>118</v>
      </c>
      <c r="W228" s="1" t="str">
        <f>VLOOKUP(Table1[[#This Row],[Material Code]],'Product Master Data'!$A$1:$D$16,4,FALSE)</f>
        <v>Bread Flour</v>
      </c>
      <c r="X228" s="1" t="str">
        <f>VLOOKUP(Table1[[#This Row],[Material Code]],'Product Master Data'!$A$1:$D$15,3,FALSE)</f>
        <v>Local Label</v>
      </c>
      <c r="Y228" s="1">
        <f>DAY(Table1[[#This Row],[Billing date]])</f>
        <v>7</v>
      </c>
      <c r="Z228" s="1" t="str">
        <f>TEXT(Table1[[#This Row],[Billing date]],"mmm")</f>
        <v>Jun</v>
      </c>
      <c r="AA228" s="1">
        <f>YEAR(Table1[[#This Row],[Billing date]])</f>
        <v>2021</v>
      </c>
    </row>
    <row r="229" spans="1:27" s="1" customFormat="1" ht="12.75" x14ac:dyDescent="0.2">
      <c r="A229" s="1" t="s">
        <v>288</v>
      </c>
      <c r="B229" s="1" t="s">
        <v>132</v>
      </c>
      <c r="C229" s="29">
        <v>44354</v>
      </c>
      <c r="D229" s="1" t="s">
        <v>1146</v>
      </c>
      <c r="E229" s="1" t="s">
        <v>1147</v>
      </c>
      <c r="F229" s="1" t="s">
        <v>1148</v>
      </c>
      <c r="G229" s="1" t="s">
        <v>1149</v>
      </c>
      <c r="H229" s="1">
        <v>1062482</v>
      </c>
      <c r="I229" s="1" t="s">
        <v>31</v>
      </c>
      <c r="J229" s="1" t="s">
        <v>24</v>
      </c>
      <c r="K229" s="1" t="s">
        <v>113</v>
      </c>
      <c r="L229" s="30">
        <v>600</v>
      </c>
      <c r="M229" s="30">
        <v>24</v>
      </c>
      <c r="N229" s="31">
        <v>2000</v>
      </c>
      <c r="O229" s="31">
        <v>23529</v>
      </c>
      <c r="P229" s="31">
        <v>1176471</v>
      </c>
      <c r="Q229" s="31">
        <v>1200000</v>
      </c>
      <c r="R229" s="1" t="s">
        <v>1150</v>
      </c>
      <c r="S229" s="1" t="s">
        <v>1151</v>
      </c>
      <c r="T229" s="1" t="s">
        <v>1152</v>
      </c>
      <c r="U229" s="1" t="s">
        <v>1153</v>
      </c>
      <c r="V229" s="1" t="s">
        <v>118</v>
      </c>
      <c r="W229" s="1" t="str">
        <f>VLOOKUP(Table1[[#This Row],[Material Code]],'Product Master Data'!$A$1:$D$16,4,FALSE)</f>
        <v>Bread Flour</v>
      </c>
      <c r="X229" s="1" t="str">
        <f>VLOOKUP(Table1[[#This Row],[Material Code]],'Product Master Data'!$A$1:$D$15,3,FALSE)</f>
        <v>Local Label</v>
      </c>
      <c r="Y229" s="1">
        <f>DAY(Table1[[#This Row],[Billing date]])</f>
        <v>7</v>
      </c>
      <c r="Z229" s="1" t="str">
        <f>TEXT(Table1[[#This Row],[Billing date]],"mmm")</f>
        <v>Jun</v>
      </c>
      <c r="AA229" s="1">
        <f>YEAR(Table1[[#This Row],[Billing date]])</f>
        <v>2021</v>
      </c>
    </row>
    <row r="230" spans="1:27" s="1" customFormat="1" ht="12.75" x14ac:dyDescent="0.2">
      <c r="A230" s="1" t="s">
        <v>170</v>
      </c>
      <c r="B230" s="1" t="s">
        <v>171</v>
      </c>
      <c r="C230" s="29">
        <v>44354</v>
      </c>
      <c r="D230" s="1" t="s">
        <v>1154</v>
      </c>
      <c r="E230" s="1" t="s">
        <v>1155</v>
      </c>
      <c r="F230" s="1" t="s">
        <v>1156</v>
      </c>
      <c r="G230" s="1" t="s">
        <v>1157</v>
      </c>
      <c r="H230" s="1">
        <v>1037061</v>
      </c>
      <c r="I230" s="1" t="s">
        <v>25</v>
      </c>
      <c r="J230" s="1" t="s">
        <v>164</v>
      </c>
      <c r="K230" s="1" t="s">
        <v>165</v>
      </c>
      <c r="L230" s="30">
        <v>120</v>
      </c>
      <c r="M230" s="30">
        <v>6</v>
      </c>
      <c r="N230" s="31">
        <v>17700</v>
      </c>
      <c r="O230" s="31">
        <v>0</v>
      </c>
      <c r="P230" s="31">
        <v>2124000</v>
      </c>
      <c r="Q230" s="31">
        <v>2124000</v>
      </c>
      <c r="R230" s="1" t="s">
        <v>1158</v>
      </c>
      <c r="S230" s="1" t="s">
        <v>1159</v>
      </c>
      <c r="T230" s="1" t="s">
        <v>1160</v>
      </c>
      <c r="U230" s="1" t="s">
        <v>169</v>
      </c>
      <c r="V230" s="1" t="s">
        <v>118</v>
      </c>
      <c r="W230" s="1" t="str">
        <f>VLOOKUP(Table1[[#This Row],[Material Code]],'Product Master Data'!$A$1:$D$16,4,FALSE)</f>
        <v>Bread Flour</v>
      </c>
      <c r="X230" s="1" t="str">
        <f>VLOOKUP(Table1[[#This Row],[Material Code]],'Product Master Data'!$A$1:$D$15,3,FALSE)</f>
        <v>Local Label</v>
      </c>
      <c r="Y230" s="1">
        <f>DAY(Table1[[#This Row],[Billing date]])</f>
        <v>7</v>
      </c>
      <c r="Z230" s="1" t="str">
        <f>TEXT(Table1[[#This Row],[Billing date]],"mmm")</f>
        <v>Jun</v>
      </c>
      <c r="AA230" s="1">
        <f>YEAR(Table1[[#This Row],[Billing date]])</f>
        <v>2021</v>
      </c>
    </row>
    <row r="231" spans="1:27" s="1" customFormat="1" ht="12.75" x14ac:dyDescent="0.2">
      <c r="A231" s="1" t="s">
        <v>119</v>
      </c>
      <c r="B231" s="1" t="s">
        <v>120</v>
      </c>
      <c r="C231" s="29">
        <v>44354</v>
      </c>
      <c r="D231" s="1" t="s">
        <v>1161</v>
      </c>
      <c r="E231" s="1" t="s">
        <v>1162</v>
      </c>
      <c r="F231" s="1" t="s">
        <v>1163</v>
      </c>
      <c r="G231" s="1" t="s">
        <v>1164</v>
      </c>
      <c r="H231" s="1">
        <v>1028221</v>
      </c>
      <c r="I231" s="1" t="s">
        <v>47</v>
      </c>
      <c r="J231" s="1" t="s">
        <v>176</v>
      </c>
      <c r="K231" s="1" t="s">
        <v>177</v>
      </c>
      <c r="L231" s="30">
        <v>300</v>
      </c>
      <c r="M231" s="30">
        <v>15</v>
      </c>
      <c r="N231" s="31">
        <v>18500</v>
      </c>
      <c r="O231" s="31">
        <v>21000</v>
      </c>
      <c r="P231" s="31">
        <v>5529000</v>
      </c>
      <c r="Q231" s="31">
        <v>5550000</v>
      </c>
      <c r="R231" s="1" t="s">
        <v>189</v>
      </c>
      <c r="S231" s="1" t="s">
        <v>190</v>
      </c>
      <c r="T231" s="1" t="s">
        <v>1165</v>
      </c>
      <c r="U231" s="1" t="s">
        <v>169</v>
      </c>
      <c r="V231" s="1" t="s">
        <v>118</v>
      </c>
      <c r="W231" s="1" t="str">
        <f>VLOOKUP(Table1[[#This Row],[Material Code]],'Product Master Data'!$A$1:$D$16,4,FALSE)</f>
        <v>Beignet Flour</v>
      </c>
      <c r="X231" s="1" t="str">
        <f>VLOOKUP(Table1[[#This Row],[Material Code]],'Product Master Data'!$A$1:$D$15,3,FALSE)</f>
        <v>Local Label</v>
      </c>
      <c r="Y231" s="1">
        <f>DAY(Table1[[#This Row],[Billing date]])</f>
        <v>7</v>
      </c>
      <c r="Z231" s="1" t="str">
        <f>TEXT(Table1[[#This Row],[Billing date]],"mmm")</f>
        <v>Jun</v>
      </c>
      <c r="AA231" s="1">
        <f>YEAR(Table1[[#This Row],[Billing date]])</f>
        <v>2021</v>
      </c>
    </row>
    <row r="232" spans="1:27" s="1" customFormat="1" ht="12.75" x14ac:dyDescent="0.2">
      <c r="A232" s="1" t="s">
        <v>119</v>
      </c>
      <c r="B232" s="1" t="s">
        <v>120</v>
      </c>
      <c r="C232" s="29">
        <v>44354</v>
      </c>
      <c r="D232" s="1" t="s">
        <v>1166</v>
      </c>
      <c r="E232" s="1" t="s">
        <v>1167</v>
      </c>
      <c r="F232" s="1" t="s">
        <v>1168</v>
      </c>
      <c r="G232" s="1" t="s">
        <v>1169</v>
      </c>
      <c r="H232" s="1">
        <v>1075994</v>
      </c>
      <c r="I232" s="1" t="s">
        <v>40</v>
      </c>
      <c r="J232" s="1" t="s">
        <v>176</v>
      </c>
      <c r="K232" s="1" t="s">
        <v>177</v>
      </c>
      <c r="L232" s="30">
        <v>75</v>
      </c>
      <c r="M232" s="30">
        <v>3.75</v>
      </c>
      <c r="N232" s="31">
        <v>18500</v>
      </c>
      <c r="O232" s="31">
        <v>5250</v>
      </c>
      <c r="P232" s="31">
        <v>1382250</v>
      </c>
      <c r="Q232" s="31">
        <v>1387500</v>
      </c>
      <c r="R232" s="1" t="s">
        <v>1170</v>
      </c>
      <c r="S232" s="1" t="s">
        <v>1171</v>
      </c>
      <c r="T232" s="1" t="s">
        <v>1172</v>
      </c>
      <c r="U232" s="1" t="s">
        <v>169</v>
      </c>
      <c r="V232" s="1" t="s">
        <v>118</v>
      </c>
      <c r="W232" s="1" t="str">
        <f>VLOOKUP(Table1[[#This Row],[Material Code]],'Product Master Data'!$A$1:$D$16,4,FALSE)</f>
        <v>Beignet Flour</v>
      </c>
      <c r="X232" s="1" t="str">
        <f>VLOOKUP(Table1[[#This Row],[Material Code]],'Product Master Data'!$A$1:$D$15,3,FALSE)</f>
        <v>Local Label</v>
      </c>
      <c r="Y232" s="1">
        <f>DAY(Table1[[#This Row],[Billing date]])</f>
        <v>7</v>
      </c>
      <c r="Z232" s="1" t="str">
        <f>TEXT(Table1[[#This Row],[Billing date]],"mmm")</f>
        <v>Jun</v>
      </c>
      <c r="AA232" s="1">
        <f>YEAR(Table1[[#This Row],[Billing date]])</f>
        <v>2021</v>
      </c>
    </row>
    <row r="233" spans="1:27" s="1" customFormat="1" ht="12.75" x14ac:dyDescent="0.2">
      <c r="A233" s="1" t="s">
        <v>119</v>
      </c>
      <c r="B233" s="1" t="s">
        <v>120</v>
      </c>
      <c r="C233" s="29">
        <v>44354</v>
      </c>
      <c r="D233" s="1" t="s">
        <v>1166</v>
      </c>
      <c r="E233" s="1" t="s">
        <v>1167</v>
      </c>
      <c r="F233" s="1" t="s">
        <v>1168</v>
      </c>
      <c r="G233" s="1" t="s">
        <v>1169</v>
      </c>
      <c r="H233" s="1">
        <v>1075994</v>
      </c>
      <c r="I233" s="1" t="s">
        <v>40</v>
      </c>
      <c r="J233" s="1" t="s">
        <v>181</v>
      </c>
      <c r="K233" s="1" t="s">
        <v>182</v>
      </c>
      <c r="L233" s="30">
        <v>100</v>
      </c>
      <c r="M233" s="30">
        <v>2.5</v>
      </c>
      <c r="N233" s="31">
        <v>9250</v>
      </c>
      <c r="O233" s="31">
        <v>3500</v>
      </c>
      <c r="P233" s="31">
        <v>921500</v>
      </c>
      <c r="Q233" s="31">
        <v>925000</v>
      </c>
      <c r="R233" s="1" t="s">
        <v>1170</v>
      </c>
      <c r="S233" s="1" t="s">
        <v>1171</v>
      </c>
      <c r="T233" s="1" t="s">
        <v>1172</v>
      </c>
      <c r="U233" s="1" t="s">
        <v>169</v>
      </c>
      <c r="V233" s="1" t="s">
        <v>118</v>
      </c>
      <c r="W233" s="1" t="str">
        <f>VLOOKUP(Table1[[#This Row],[Material Code]],'Product Master Data'!$A$1:$D$16,4,FALSE)</f>
        <v>Beignet Flour</v>
      </c>
      <c r="X233" s="1" t="str">
        <f>VLOOKUP(Table1[[#This Row],[Material Code]],'Product Master Data'!$A$1:$D$15,3,FALSE)</f>
        <v>Local Label</v>
      </c>
      <c r="Y233" s="1">
        <f>DAY(Table1[[#This Row],[Billing date]])</f>
        <v>7</v>
      </c>
      <c r="Z233" s="1" t="str">
        <f>TEXT(Table1[[#This Row],[Billing date]],"mmm")</f>
        <v>Jun</v>
      </c>
      <c r="AA233" s="1">
        <f>YEAR(Table1[[#This Row],[Billing date]])</f>
        <v>2021</v>
      </c>
    </row>
    <row r="234" spans="1:27" s="1" customFormat="1" ht="12.75" x14ac:dyDescent="0.2">
      <c r="A234" s="1" t="s">
        <v>119</v>
      </c>
      <c r="B234" s="1" t="s">
        <v>120</v>
      </c>
      <c r="C234" s="29">
        <v>44354</v>
      </c>
      <c r="D234" s="1" t="s">
        <v>1166</v>
      </c>
      <c r="E234" s="1" t="s">
        <v>1167</v>
      </c>
      <c r="F234" s="1" t="s">
        <v>1168</v>
      </c>
      <c r="G234" s="1" t="s">
        <v>1169</v>
      </c>
      <c r="H234" s="1">
        <v>1075994</v>
      </c>
      <c r="I234" s="1" t="s">
        <v>40</v>
      </c>
      <c r="J234" s="1" t="s">
        <v>164</v>
      </c>
      <c r="K234" s="1" t="s">
        <v>165</v>
      </c>
      <c r="L234" s="30">
        <v>275</v>
      </c>
      <c r="M234" s="30">
        <v>13.75</v>
      </c>
      <c r="N234" s="31">
        <v>18300</v>
      </c>
      <c r="O234" s="31">
        <v>19250</v>
      </c>
      <c r="P234" s="31">
        <v>5013250</v>
      </c>
      <c r="Q234" s="31">
        <v>5032500</v>
      </c>
      <c r="R234" s="1" t="s">
        <v>1170</v>
      </c>
      <c r="S234" s="1" t="s">
        <v>1171</v>
      </c>
      <c r="T234" s="1" t="s">
        <v>1172</v>
      </c>
      <c r="U234" s="1" t="s">
        <v>169</v>
      </c>
      <c r="V234" s="1" t="s">
        <v>118</v>
      </c>
      <c r="W234" s="1" t="str">
        <f>VLOOKUP(Table1[[#This Row],[Material Code]],'Product Master Data'!$A$1:$D$16,4,FALSE)</f>
        <v>Bread Flour</v>
      </c>
      <c r="X234" s="1" t="str">
        <f>VLOOKUP(Table1[[#This Row],[Material Code]],'Product Master Data'!$A$1:$D$15,3,FALSE)</f>
        <v>Local Label</v>
      </c>
      <c r="Y234" s="1">
        <f>DAY(Table1[[#This Row],[Billing date]])</f>
        <v>7</v>
      </c>
      <c r="Z234" s="1" t="str">
        <f>TEXT(Table1[[#This Row],[Billing date]],"mmm")</f>
        <v>Jun</v>
      </c>
      <c r="AA234" s="1">
        <f>YEAR(Table1[[#This Row],[Billing date]])</f>
        <v>2021</v>
      </c>
    </row>
    <row r="235" spans="1:27" s="1" customFormat="1" ht="12.75" x14ac:dyDescent="0.2">
      <c r="A235" s="1" t="s">
        <v>119</v>
      </c>
      <c r="B235" s="1" t="s">
        <v>120</v>
      </c>
      <c r="C235" s="29">
        <v>44354</v>
      </c>
      <c r="D235" s="1" t="s">
        <v>1173</v>
      </c>
      <c r="E235" s="1" t="s">
        <v>1174</v>
      </c>
      <c r="F235" s="1" t="s">
        <v>1175</v>
      </c>
      <c r="G235" s="1" t="s">
        <v>1176</v>
      </c>
      <c r="H235" s="1">
        <v>1041827</v>
      </c>
      <c r="I235" s="1" t="s">
        <v>1177</v>
      </c>
      <c r="J235" s="1" t="s">
        <v>164</v>
      </c>
      <c r="K235" s="1" t="s">
        <v>165</v>
      </c>
      <c r="L235" s="30">
        <v>300</v>
      </c>
      <c r="M235" s="30">
        <v>15</v>
      </c>
      <c r="N235" s="31">
        <v>18300</v>
      </c>
      <c r="O235" s="31">
        <v>21000</v>
      </c>
      <c r="P235" s="31">
        <v>5469000</v>
      </c>
      <c r="Q235" s="31">
        <v>5490000</v>
      </c>
      <c r="R235" s="1" t="s">
        <v>1178</v>
      </c>
      <c r="S235" s="1" t="s">
        <v>1179</v>
      </c>
      <c r="T235" s="1" t="s">
        <v>1180</v>
      </c>
      <c r="U235" s="1" t="s">
        <v>169</v>
      </c>
      <c r="V235" s="1" t="s">
        <v>118</v>
      </c>
      <c r="W235" s="1" t="str">
        <f>VLOOKUP(Table1[[#This Row],[Material Code]],'Product Master Data'!$A$1:$D$16,4,FALSE)</f>
        <v>Bread Flour</v>
      </c>
      <c r="X235" s="1" t="str">
        <f>VLOOKUP(Table1[[#This Row],[Material Code]],'Product Master Data'!$A$1:$D$15,3,FALSE)</f>
        <v>Local Label</v>
      </c>
      <c r="Y235" s="1">
        <f>DAY(Table1[[#This Row],[Billing date]])</f>
        <v>7</v>
      </c>
      <c r="Z235" s="1" t="str">
        <f>TEXT(Table1[[#This Row],[Billing date]],"mmm")</f>
        <v>Jun</v>
      </c>
      <c r="AA235" s="1">
        <f>YEAR(Table1[[#This Row],[Billing date]])</f>
        <v>2021</v>
      </c>
    </row>
    <row r="236" spans="1:27" s="1" customFormat="1" ht="12.75" x14ac:dyDescent="0.2">
      <c r="A236" s="1" t="s">
        <v>288</v>
      </c>
      <c r="B236" s="1" t="s">
        <v>132</v>
      </c>
      <c r="C236" s="29">
        <v>44354</v>
      </c>
      <c r="D236" s="1" t="s">
        <v>1181</v>
      </c>
      <c r="E236" s="1" t="s">
        <v>1182</v>
      </c>
      <c r="F236" s="1" t="s">
        <v>1183</v>
      </c>
      <c r="G236" s="1" t="s">
        <v>1184</v>
      </c>
      <c r="H236" s="1">
        <v>1028186</v>
      </c>
      <c r="I236" s="1" t="s">
        <v>1185</v>
      </c>
      <c r="J236" s="1" t="s">
        <v>24</v>
      </c>
      <c r="K236" s="1" t="s">
        <v>113</v>
      </c>
      <c r="L236" s="30">
        <v>250</v>
      </c>
      <c r="M236" s="30">
        <v>10</v>
      </c>
      <c r="N236" s="31">
        <v>2000</v>
      </c>
      <c r="O236" s="31">
        <v>9804</v>
      </c>
      <c r="P236" s="31">
        <v>490196</v>
      </c>
      <c r="Q236" s="31">
        <v>500000</v>
      </c>
      <c r="R236" s="1" t="s">
        <v>328</v>
      </c>
      <c r="S236" s="1" t="s">
        <v>1186</v>
      </c>
      <c r="T236" s="1" t="s">
        <v>1187</v>
      </c>
      <c r="U236" s="1" t="s">
        <v>1188</v>
      </c>
      <c r="V236" s="1" t="s">
        <v>118</v>
      </c>
      <c r="W236" s="1" t="str">
        <f>VLOOKUP(Table1[[#This Row],[Material Code]],'Product Master Data'!$A$1:$D$16,4,FALSE)</f>
        <v>Bread Flour</v>
      </c>
      <c r="X236" s="1" t="str">
        <f>VLOOKUP(Table1[[#This Row],[Material Code]],'Product Master Data'!$A$1:$D$15,3,FALSE)</f>
        <v>Local Label</v>
      </c>
      <c r="Y236" s="1">
        <f>DAY(Table1[[#This Row],[Billing date]])</f>
        <v>7</v>
      </c>
      <c r="Z236" s="1" t="str">
        <f>TEXT(Table1[[#This Row],[Billing date]],"mmm")</f>
        <v>Jun</v>
      </c>
      <c r="AA236" s="1">
        <f>YEAR(Table1[[#This Row],[Billing date]])</f>
        <v>2021</v>
      </c>
    </row>
    <row r="237" spans="1:27" s="1" customFormat="1" ht="12.75" x14ac:dyDescent="0.2">
      <c r="A237" s="1" t="s">
        <v>288</v>
      </c>
      <c r="B237" s="1" t="s">
        <v>132</v>
      </c>
      <c r="C237" s="29">
        <v>44354</v>
      </c>
      <c r="D237" s="1" t="s">
        <v>1181</v>
      </c>
      <c r="E237" s="1" t="s">
        <v>1189</v>
      </c>
      <c r="F237" s="1" t="s">
        <v>1183</v>
      </c>
      <c r="G237" s="1" t="s">
        <v>1190</v>
      </c>
      <c r="H237" s="1">
        <v>1028186</v>
      </c>
      <c r="I237" s="1" t="s">
        <v>1185</v>
      </c>
      <c r="J237" s="1" t="s">
        <v>24</v>
      </c>
      <c r="K237" s="1" t="s">
        <v>113</v>
      </c>
      <c r="L237" s="30">
        <v>225</v>
      </c>
      <c r="M237" s="30">
        <v>9</v>
      </c>
      <c r="N237" s="31">
        <v>2000</v>
      </c>
      <c r="O237" s="31">
        <v>8824</v>
      </c>
      <c r="P237" s="31">
        <v>441176</v>
      </c>
      <c r="Q237" s="31">
        <v>450000</v>
      </c>
      <c r="R237" s="1" t="s">
        <v>324</v>
      </c>
      <c r="S237" s="1" t="s">
        <v>1191</v>
      </c>
      <c r="T237" s="1" t="s">
        <v>1192</v>
      </c>
      <c r="U237" s="1" t="s">
        <v>1188</v>
      </c>
      <c r="V237" s="1" t="s">
        <v>118</v>
      </c>
      <c r="W237" s="1" t="str">
        <f>VLOOKUP(Table1[[#This Row],[Material Code]],'Product Master Data'!$A$1:$D$16,4,FALSE)</f>
        <v>Bread Flour</v>
      </c>
      <c r="X237" s="1" t="str">
        <f>VLOOKUP(Table1[[#This Row],[Material Code]],'Product Master Data'!$A$1:$D$15,3,FALSE)</f>
        <v>Local Label</v>
      </c>
      <c r="Y237" s="1">
        <f>DAY(Table1[[#This Row],[Billing date]])</f>
        <v>7</v>
      </c>
      <c r="Z237" s="1" t="str">
        <f>TEXT(Table1[[#This Row],[Billing date]],"mmm")</f>
        <v>Jun</v>
      </c>
      <c r="AA237" s="1">
        <f>YEAR(Table1[[#This Row],[Billing date]])</f>
        <v>2021</v>
      </c>
    </row>
    <row r="238" spans="1:27" s="1" customFormat="1" ht="12.75" x14ac:dyDescent="0.2">
      <c r="A238" s="1" t="s">
        <v>157</v>
      </c>
      <c r="B238" s="1" t="s">
        <v>158</v>
      </c>
      <c r="C238" s="29">
        <v>44354</v>
      </c>
      <c r="D238" s="1" t="s">
        <v>1193</v>
      </c>
      <c r="E238" s="1" t="s">
        <v>1194</v>
      </c>
      <c r="F238" s="1" t="s">
        <v>1195</v>
      </c>
      <c r="G238" s="1" t="s">
        <v>1196</v>
      </c>
      <c r="H238" s="1">
        <v>1026465</v>
      </c>
      <c r="I238" s="1" t="s">
        <v>28</v>
      </c>
      <c r="J238" s="1" t="s">
        <v>176</v>
      </c>
      <c r="K238" s="1" t="s">
        <v>177</v>
      </c>
      <c r="L238" s="30">
        <v>50</v>
      </c>
      <c r="M238" s="30">
        <v>2.5</v>
      </c>
      <c r="N238" s="31">
        <v>18700</v>
      </c>
      <c r="O238" s="31">
        <v>3500</v>
      </c>
      <c r="P238" s="31">
        <v>931500</v>
      </c>
      <c r="Q238" s="31">
        <v>935000</v>
      </c>
      <c r="R238" s="1" t="s">
        <v>166</v>
      </c>
      <c r="S238" s="1" t="s">
        <v>167</v>
      </c>
      <c r="T238" s="1" t="s">
        <v>168</v>
      </c>
      <c r="U238" s="1" t="s">
        <v>169</v>
      </c>
      <c r="V238" s="1" t="s">
        <v>118</v>
      </c>
      <c r="W238" s="1" t="str">
        <f>VLOOKUP(Table1[[#This Row],[Material Code]],'Product Master Data'!$A$1:$D$16,4,FALSE)</f>
        <v>Beignet Flour</v>
      </c>
      <c r="X238" s="1" t="str">
        <f>VLOOKUP(Table1[[#This Row],[Material Code]],'Product Master Data'!$A$1:$D$15,3,FALSE)</f>
        <v>Local Label</v>
      </c>
      <c r="Y238" s="1">
        <f>DAY(Table1[[#This Row],[Billing date]])</f>
        <v>7</v>
      </c>
      <c r="Z238" s="1" t="str">
        <f>TEXT(Table1[[#This Row],[Billing date]],"mmm")</f>
        <v>Jun</v>
      </c>
      <c r="AA238" s="1">
        <f>YEAR(Table1[[#This Row],[Billing date]])</f>
        <v>2021</v>
      </c>
    </row>
    <row r="239" spans="1:27" s="1" customFormat="1" ht="12.75" x14ac:dyDescent="0.2">
      <c r="A239" s="1" t="s">
        <v>157</v>
      </c>
      <c r="B239" s="1" t="s">
        <v>158</v>
      </c>
      <c r="C239" s="29">
        <v>44354</v>
      </c>
      <c r="D239" s="1" t="s">
        <v>1193</v>
      </c>
      <c r="E239" s="1" t="s">
        <v>1194</v>
      </c>
      <c r="F239" s="1" t="s">
        <v>1195</v>
      </c>
      <c r="G239" s="1" t="s">
        <v>1196</v>
      </c>
      <c r="H239" s="1">
        <v>1026465</v>
      </c>
      <c r="I239" s="1" t="s">
        <v>28</v>
      </c>
      <c r="J239" s="1" t="s">
        <v>164</v>
      </c>
      <c r="K239" s="1" t="s">
        <v>165</v>
      </c>
      <c r="L239" s="30">
        <v>550</v>
      </c>
      <c r="M239" s="30">
        <v>27.5</v>
      </c>
      <c r="N239" s="31">
        <v>18700</v>
      </c>
      <c r="O239" s="31">
        <v>38500</v>
      </c>
      <c r="P239" s="31">
        <v>10246500</v>
      </c>
      <c r="Q239" s="31">
        <v>10285000</v>
      </c>
      <c r="R239" s="1" t="s">
        <v>166</v>
      </c>
      <c r="S239" s="1" t="s">
        <v>167</v>
      </c>
      <c r="T239" s="1" t="s">
        <v>168</v>
      </c>
      <c r="U239" s="1" t="s">
        <v>169</v>
      </c>
      <c r="V239" s="1" t="s">
        <v>118</v>
      </c>
      <c r="W239" s="1" t="str">
        <f>VLOOKUP(Table1[[#This Row],[Material Code]],'Product Master Data'!$A$1:$D$16,4,FALSE)</f>
        <v>Bread Flour</v>
      </c>
      <c r="X239" s="1" t="str">
        <f>VLOOKUP(Table1[[#This Row],[Material Code]],'Product Master Data'!$A$1:$D$15,3,FALSE)</f>
        <v>Local Label</v>
      </c>
      <c r="Y239" s="1">
        <f>DAY(Table1[[#This Row],[Billing date]])</f>
        <v>7</v>
      </c>
      <c r="Z239" s="1" t="str">
        <f>TEXT(Table1[[#This Row],[Billing date]],"mmm")</f>
        <v>Jun</v>
      </c>
      <c r="AA239" s="1">
        <f>YEAR(Table1[[#This Row],[Billing date]])</f>
        <v>2021</v>
      </c>
    </row>
    <row r="240" spans="1:27" s="1" customFormat="1" ht="12.75" x14ac:dyDescent="0.2">
      <c r="A240" s="1" t="s">
        <v>157</v>
      </c>
      <c r="B240" s="1" t="s">
        <v>158</v>
      </c>
      <c r="C240" s="29">
        <v>44354</v>
      </c>
      <c r="D240" s="1" t="s">
        <v>1193</v>
      </c>
      <c r="E240" s="1" t="s">
        <v>1197</v>
      </c>
      <c r="F240" s="1" t="s">
        <v>1195</v>
      </c>
      <c r="G240" s="1" t="s">
        <v>1198</v>
      </c>
      <c r="H240" s="1">
        <v>1026465</v>
      </c>
      <c r="I240" s="1" t="s">
        <v>28</v>
      </c>
      <c r="J240" s="1" t="s">
        <v>164</v>
      </c>
      <c r="K240" s="1" t="s">
        <v>165</v>
      </c>
      <c r="L240" s="30">
        <v>600</v>
      </c>
      <c r="M240" s="30">
        <v>30</v>
      </c>
      <c r="N240" s="31">
        <v>18700</v>
      </c>
      <c r="O240" s="31">
        <v>42000</v>
      </c>
      <c r="P240" s="31">
        <v>11178000</v>
      </c>
      <c r="Q240" s="31">
        <v>11220000</v>
      </c>
      <c r="R240" s="1" t="s">
        <v>198</v>
      </c>
      <c r="S240" s="1" t="s">
        <v>199</v>
      </c>
      <c r="T240" s="1" t="s">
        <v>200</v>
      </c>
      <c r="U240" s="1" t="s">
        <v>169</v>
      </c>
      <c r="V240" s="1" t="s">
        <v>118</v>
      </c>
      <c r="W240" s="1" t="str">
        <f>VLOOKUP(Table1[[#This Row],[Material Code]],'Product Master Data'!$A$1:$D$16,4,FALSE)</f>
        <v>Bread Flour</v>
      </c>
      <c r="X240" s="1" t="str">
        <f>VLOOKUP(Table1[[#This Row],[Material Code]],'Product Master Data'!$A$1:$D$15,3,FALSE)</f>
        <v>Local Label</v>
      </c>
      <c r="Y240" s="1">
        <f>DAY(Table1[[#This Row],[Billing date]])</f>
        <v>7</v>
      </c>
      <c r="Z240" s="1" t="str">
        <f>TEXT(Table1[[#This Row],[Billing date]],"mmm")</f>
        <v>Jun</v>
      </c>
      <c r="AA240" s="1">
        <f>YEAR(Table1[[#This Row],[Billing date]])</f>
        <v>2021</v>
      </c>
    </row>
    <row r="241" spans="1:27" s="1" customFormat="1" ht="12.75" x14ac:dyDescent="0.2">
      <c r="A241" s="1" t="s">
        <v>119</v>
      </c>
      <c r="B241" s="1" t="s">
        <v>120</v>
      </c>
      <c r="C241" s="29">
        <v>44354</v>
      </c>
      <c r="D241" s="1" t="s">
        <v>1199</v>
      </c>
      <c r="E241" s="1" t="s">
        <v>1200</v>
      </c>
      <c r="F241" s="1" t="s">
        <v>1201</v>
      </c>
      <c r="G241" s="1" t="s">
        <v>1202</v>
      </c>
      <c r="H241" s="1">
        <v>1047470</v>
      </c>
      <c r="I241" s="1" t="s">
        <v>30</v>
      </c>
      <c r="J241" s="1" t="s">
        <v>181</v>
      </c>
      <c r="K241" s="1" t="s">
        <v>182</v>
      </c>
      <c r="L241" s="30">
        <v>10</v>
      </c>
      <c r="M241" s="30">
        <v>0.25</v>
      </c>
      <c r="N241" s="31">
        <v>9250</v>
      </c>
      <c r="O241" s="31">
        <v>350</v>
      </c>
      <c r="P241" s="31">
        <v>92150</v>
      </c>
      <c r="Q241" s="31">
        <v>92500</v>
      </c>
      <c r="R241" s="1" t="s">
        <v>1203</v>
      </c>
      <c r="S241" s="1" t="s">
        <v>128</v>
      </c>
      <c r="T241" s="1" t="s">
        <v>129</v>
      </c>
      <c r="U241" s="1" t="s">
        <v>169</v>
      </c>
      <c r="V241" s="1" t="s">
        <v>118</v>
      </c>
      <c r="W241" s="1" t="str">
        <f>VLOOKUP(Table1[[#This Row],[Material Code]],'Product Master Data'!$A$1:$D$16,4,FALSE)</f>
        <v>Beignet Flour</v>
      </c>
      <c r="X241" s="1" t="str">
        <f>VLOOKUP(Table1[[#This Row],[Material Code]],'Product Master Data'!$A$1:$D$15,3,FALSE)</f>
        <v>Local Label</v>
      </c>
      <c r="Y241" s="1">
        <f>DAY(Table1[[#This Row],[Billing date]])</f>
        <v>7</v>
      </c>
      <c r="Z241" s="1" t="str">
        <f>TEXT(Table1[[#This Row],[Billing date]],"mmm")</f>
        <v>Jun</v>
      </c>
      <c r="AA241" s="1">
        <f>YEAR(Table1[[#This Row],[Billing date]])</f>
        <v>2021</v>
      </c>
    </row>
    <row r="242" spans="1:27" s="1" customFormat="1" ht="12.75" x14ac:dyDescent="0.2">
      <c r="A242" s="1" t="s">
        <v>119</v>
      </c>
      <c r="B242" s="1" t="s">
        <v>120</v>
      </c>
      <c r="C242" s="29">
        <v>44354</v>
      </c>
      <c r="D242" s="1" t="s">
        <v>1199</v>
      </c>
      <c r="E242" s="1" t="s">
        <v>1200</v>
      </c>
      <c r="F242" s="1" t="s">
        <v>1201</v>
      </c>
      <c r="G242" s="1" t="s">
        <v>1202</v>
      </c>
      <c r="H242" s="1">
        <v>1047470</v>
      </c>
      <c r="I242" s="1" t="s">
        <v>30</v>
      </c>
      <c r="J242" s="1" t="s">
        <v>183</v>
      </c>
      <c r="K242" s="1" t="s">
        <v>184</v>
      </c>
      <c r="L242" s="30">
        <v>50</v>
      </c>
      <c r="M242" s="30">
        <v>0.25</v>
      </c>
      <c r="N242" s="31">
        <v>1900</v>
      </c>
      <c r="O242" s="31">
        <v>350</v>
      </c>
      <c r="P242" s="31">
        <v>94650</v>
      </c>
      <c r="Q242" s="31">
        <v>95000</v>
      </c>
      <c r="R242" s="1" t="s">
        <v>1203</v>
      </c>
      <c r="S242" s="1" t="s">
        <v>128</v>
      </c>
      <c r="T242" s="1" t="s">
        <v>129</v>
      </c>
      <c r="U242" s="1" t="s">
        <v>169</v>
      </c>
      <c r="V242" s="1" t="s">
        <v>118</v>
      </c>
      <c r="W242" s="1" t="str">
        <f>VLOOKUP(Table1[[#This Row],[Material Code]],'Product Master Data'!$A$1:$D$16,4,FALSE)</f>
        <v>Beignet Flour</v>
      </c>
      <c r="X242" s="1" t="str">
        <f>VLOOKUP(Table1[[#This Row],[Material Code]],'Product Master Data'!$A$1:$D$15,3,FALSE)</f>
        <v>Local Label</v>
      </c>
      <c r="Y242" s="1">
        <f>DAY(Table1[[#This Row],[Billing date]])</f>
        <v>7</v>
      </c>
      <c r="Z242" s="1" t="str">
        <f>TEXT(Table1[[#This Row],[Billing date]],"mmm")</f>
        <v>Jun</v>
      </c>
      <c r="AA242" s="1">
        <f>YEAR(Table1[[#This Row],[Billing date]])</f>
        <v>2021</v>
      </c>
    </row>
    <row r="243" spans="1:27" s="1" customFormat="1" ht="12.75" x14ac:dyDescent="0.2">
      <c r="A243" s="1" t="s">
        <v>119</v>
      </c>
      <c r="B243" s="1" t="s">
        <v>120</v>
      </c>
      <c r="C243" s="29">
        <v>44354</v>
      </c>
      <c r="D243" s="1" t="s">
        <v>1199</v>
      </c>
      <c r="E243" s="1" t="s">
        <v>1200</v>
      </c>
      <c r="F243" s="1" t="s">
        <v>1201</v>
      </c>
      <c r="G243" s="1" t="s">
        <v>1202</v>
      </c>
      <c r="H243" s="1">
        <v>1047470</v>
      </c>
      <c r="I243" s="1" t="s">
        <v>30</v>
      </c>
      <c r="J243" s="1" t="s">
        <v>164</v>
      </c>
      <c r="K243" s="1" t="s">
        <v>165</v>
      </c>
      <c r="L243" s="30">
        <v>200</v>
      </c>
      <c r="M243" s="30">
        <v>10</v>
      </c>
      <c r="N243" s="31">
        <v>18300</v>
      </c>
      <c r="O243" s="31">
        <v>14000</v>
      </c>
      <c r="P243" s="31">
        <v>3646000</v>
      </c>
      <c r="Q243" s="31">
        <v>3660000</v>
      </c>
      <c r="R243" s="1" t="s">
        <v>1203</v>
      </c>
      <c r="S243" s="1" t="s">
        <v>128</v>
      </c>
      <c r="T243" s="1" t="s">
        <v>129</v>
      </c>
      <c r="U243" s="1" t="s">
        <v>169</v>
      </c>
      <c r="V243" s="1" t="s">
        <v>118</v>
      </c>
      <c r="W243" s="1" t="str">
        <f>VLOOKUP(Table1[[#This Row],[Material Code]],'Product Master Data'!$A$1:$D$16,4,FALSE)</f>
        <v>Bread Flour</v>
      </c>
      <c r="X243" s="1" t="str">
        <f>VLOOKUP(Table1[[#This Row],[Material Code]],'Product Master Data'!$A$1:$D$15,3,FALSE)</f>
        <v>Local Label</v>
      </c>
      <c r="Y243" s="1">
        <f>DAY(Table1[[#This Row],[Billing date]])</f>
        <v>7</v>
      </c>
      <c r="Z243" s="1" t="str">
        <f>TEXT(Table1[[#This Row],[Billing date]],"mmm")</f>
        <v>Jun</v>
      </c>
      <c r="AA243" s="1">
        <f>YEAR(Table1[[#This Row],[Billing date]])</f>
        <v>2021</v>
      </c>
    </row>
    <row r="244" spans="1:27" s="1" customFormat="1" ht="12.75" x14ac:dyDescent="0.2">
      <c r="A244" s="1" t="s">
        <v>119</v>
      </c>
      <c r="B244" s="1" t="s">
        <v>120</v>
      </c>
      <c r="C244" s="29">
        <v>44354</v>
      </c>
      <c r="D244" s="1" t="s">
        <v>1204</v>
      </c>
      <c r="E244" s="1" t="s">
        <v>1205</v>
      </c>
      <c r="F244" s="1" t="s">
        <v>1206</v>
      </c>
      <c r="G244" s="1" t="s">
        <v>1207</v>
      </c>
      <c r="H244" s="1">
        <v>1056089</v>
      </c>
      <c r="I244" s="1" t="s">
        <v>59</v>
      </c>
      <c r="J244" s="1" t="s">
        <v>164</v>
      </c>
      <c r="K244" s="1" t="s">
        <v>165</v>
      </c>
      <c r="L244" s="30">
        <v>300</v>
      </c>
      <c r="M244" s="30">
        <v>15</v>
      </c>
      <c r="N244" s="31">
        <v>18300</v>
      </c>
      <c r="O244" s="31">
        <v>0</v>
      </c>
      <c r="P244" s="31">
        <v>5490000</v>
      </c>
      <c r="Q244" s="31">
        <v>5490000</v>
      </c>
      <c r="R244" s="1" t="s">
        <v>926</v>
      </c>
      <c r="S244" s="1" t="s">
        <v>1208</v>
      </c>
      <c r="T244" s="1" t="s">
        <v>928</v>
      </c>
      <c r="U244" s="1" t="s">
        <v>169</v>
      </c>
      <c r="V244" s="1" t="s">
        <v>118</v>
      </c>
      <c r="W244" s="1" t="str">
        <f>VLOOKUP(Table1[[#This Row],[Material Code]],'Product Master Data'!$A$1:$D$16,4,FALSE)</f>
        <v>Bread Flour</v>
      </c>
      <c r="X244" s="1" t="str">
        <f>VLOOKUP(Table1[[#This Row],[Material Code]],'Product Master Data'!$A$1:$D$15,3,FALSE)</f>
        <v>Local Label</v>
      </c>
      <c r="Y244" s="1">
        <f>DAY(Table1[[#This Row],[Billing date]])</f>
        <v>7</v>
      </c>
      <c r="Z244" s="1" t="str">
        <f>TEXT(Table1[[#This Row],[Billing date]],"mmm")</f>
        <v>Jun</v>
      </c>
      <c r="AA244" s="1">
        <f>YEAR(Table1[[#This Row],[Billing date]])</f>
        <v>2021</v>
      </c>
    </row>
    <row r="245" spans="1:27" s="1" customFormat="1" ht="12.75" x14ac:dyDescent="0.2">
      <c r="A245" s="1" t="s">
        <v>193</v>
      </c>
      <c r="B245" s="1" t="s">
        <v>158</v>
      </c>
      <c r="C245" s="29">
        <v>44354</v>
      </c>
      <c r="D245" s="1" t="s">
        <v>966</v>
      </c>
      <c r="E245" s="1" t="s">
        <v>1209</v>
      </c>
      <c r="F245" s="1" t="s">
        <v>968</v>
      </c>
      <c r="G245" s="1" t="s">
        <v>1210</v>
      </c>
      <c r="H245" s="1">
        <v>1062483</v>
      </c>
      <c r="I245" s="1" t="s">
        <v>35</v>
      </c>
      <c r="J245" s="1" t="s">
        <v>164</v>
      </c>
      <c r="K245" s="1" t="s">
        <v>165</v>
      </c>
      <c r="L245" s="30">
        <v>600</v>
      </c>
      <c r="M245" s="30">
        <v>30</v>
      </c>
      <c r="N245" s="31">
        <v>17750</v>
      </c>
      <c r="O245" s="31">
        <v>42000</v>
      </c>
      <c r="P245" s="31">
        <v>10608000</v>
      </c>
      <c r="Q245" s="31">
        <v>10650000</v>
      </c>
      <c r="R245" s="1" t="s">
        <v>1211</v>
      </c>
      <c r="S245" s="1" t="s">
        <v>1212</v>
      </c>
      <c r="T245" s="1" t="s">
        <v>1213</v>
      </c>
      <c r="U245" s="1" t="s">
        <v>169</v>
      </c>
      <c r="V245" s="1" t="s">
        <v>118</v>
      </c>
      <c r="W245" s="1" t="str">
        <f>VLOOKUP(Table1[[#This Row],[Material Code]],'Product Master Data'!$A$1:$D$16,4,FALSE)</f>
        <v>Bread Flour</v>
      </c>
      <c r="X245" s="1" t="str">
        <f>VLOOKUP(Table1[[#This Row],[Material Code]],'Product Master Data'!$A$1:$D$15,3,FALSE)</f>
        <v>Local Label</v>
      </c>
      <c r="Y245" s="1">
        <f>DAY(Table1[[#This Row],[Billing date]])</f>
        <v>7</v>
      </c>
      <c r="Z245" s="1" t="str">
        <f>TEXT(Table1[[#This Row],[Billing date]],"mmm")</f>
        <v>Jun</v>
      </c>
      <c r="AA245" s="1">
        <f>YEAR(Table1[[#This Row],[Billing date]])</f>
        <v>2021</v>
      </c>
    </row>
    <row r="246" spans="1:27" s="1" customFormat="1" ht="12.75" x14ac:dyDescent="0.2">
      <c r="A246" s="1" t="s">
        <v>193</v>
      </c>
      <c r="B246" s="1" t="s">
        <v>158</v>
      </c>
      <c r="C246" s="29">
        <v>44354</v>
      </c>
      <c r="D246" s="1" t="s">
        <v>966</v>
      </c>
      <c r="E246" s="1" t="s">
        <v>1214</v>
      </c>
      <c r="F246" s="1" t="s">
        <v>968</v>
      </c>
      <c r="G246" s="1" t="s">
        <v>1215</v>
      </c>
      <c r="H246" s="1">
        <v>1062483</v>
      </c>
      <c r="I246" s="1" t="s">
        <v>35</v>
      </c>
      <c r="J246" s="1" t="s">
        <v>164</v>
      </c>
      <c r="K246" s="1" t="s">
        <v>165</v>
      </c>
      <c r="L246" s="30">
        <v>600</v>
      </c>
      <c r="M246" s="30">
        <v>30</v>
      </c>
      <c r="N246" s="31">
        <v>17750</v>
      </c>
      <c r="O246" s="31">
        <v>42000</v>
      </c>
      <c r="P246" s="31">
        <v>10608000</v>
      </c>
      <c r="Q246" s="31">
        <v>10650000</v>
      </c>
      <c r="R246" s="1" t="s">
        <v>1216</v>
      </c>
      <c r="S246" s="1" t="s">
        <v>1217</v>
      </c>
      <c r="T246" s="1" t="s">
        <v>548</v>
      </c>
      <c r="U246" s="1" t="s">
        <v>169</v>
      </c>
      <c r="V246" s="1" t="s">
        <v>118</v>
      </c>
      <c r="W246" s="1" t="str">
        <f>VLOOKUP(Table1[[#This Row],[Material Code]],'Product Master Data'!$A$1:$D$16,4,FALSE)</f>
        <v>Bread Flour</v>
      </c>
      <c r="X246" s="1" t="str">
        <f>VLOOKUP(Table1[[#This Row],[Material Code]],'Product Master Data'!$A$1:$D$15,3,FALSE)</f>
        <v>Local Label</v>
      </c>
      <c r="Y246" s="1">
        <f>DAY(Table1[[#This Row],[Billing date]])</f>
        <v>7</v>
      </c>
      <c r="Z246" s="1" t="str">
        <f>TEXT(Table1[[#This Row],[Billing date]],"mmm")</f>
        <v>Jun</v>
      </c>
      <c r="AA246" s="1">
        <f>YEAR(Table1[[#This Row],[Billing date]])</f>
        <v>2021</v>
      </c>
    </row>
    <row r="247" spans="1:27" s="1" customFormat="1" ht="12.75" x14ac:dyDescent="0.2">
      <c r="A247" s="1" t="s">
        <v>131</v>
      </c>
      <c r="B247" s="1" t="s">
        <v>132</v>
      </c>
      <c r="C247" s="29">
        <v>44354</v>
      </c>
      <c r="D247" s="1" t="s">
        <v>1218</v>
      </c>
      <c r="E247" s="1" t="s">
        <v>1219</v>
      </c>
      <c r="F247" s="1" t="s">
        <v>1220</v>
      </c>
      <c r="G247" s="1" t="s">
        <v>1221</v>
      </c>
      <c r="H247" s="1">
        <v>1062481</v>
      </c>
      <c r="I247" s="1" t="s">
        <v>38</v>
      </c>
      <c r="J247" s="1" t="s">
        <v>164</v>
      </c>
      <c r="K247" s="1" t="s">
        <v>165</v>
      </c>
      <c r="L247" s="30">
        <v>620</v>
      </c>
      <c r="M247" s="30">
        <v>31</v>
      </c>
      <c r="N247" s="31">
        <v>17250</v>
      </c>
      <c r="O247" s="31">
        <v>43400</v>
      </c>
      <c r="P247" s="31">
        <v>10651600</v>
      </c>
      <c r="Q247" s="31">
        <v>10695000</v>
      </c>
      <c r="R247" s="1" t="s">
        <v>1222</v>
      </c>
      <c r="S247" s="1" t="s">
        <v>1223</v>
      </c>
      <c r="T247" s="1" t="s">
        <v>1224</v>
      </c>
      <c r="U247" s="1" t="s">
        <v>192</v>
      </c>
      <c r="V247" s="1" t="s">
        <v>118</v>
      </c>
      <c r="W247" s="1" t="str">
        <f>VLOOKUP(Table1[[#This Row],[Material Code]],'Product Master Data'!$A$1:$D$16,4,FALSE)</f>
        <v>Bread Flour</v>
      </c>
      <c r="X247" s="1" t="str">
        <f>VLOOKUP(Table1[[#This Row],[Material Code]],'Product Master Data'!$A$1:$D$15,3,FALSE)</f>
        <v>Local Label</v>
      </c>
      <c r="Y247" s="1">
        <f>DAY(Table1[[#This Row],[Billing date]])</f>
        <v>7</v>
      </c>
      <c r="Z247" s="1" t="str">
        <f>TEXT(Table1[[#This Row],[Billing date]],"mmm")</f>
        <v>Jun</v>
      </c>
      <c r="AA247" s="1">
        <f>YEAR(Table1[[#This Row],[Billing date]])</f>
        <v>2021</v>
      </c>
    </row>
    <row r="248" spans="1:27" s="1" customFormat="1" ht="12.75" x14ac:dyDescent="0.2">
      <c r="A248" s="1" t="s">
        <v>131</v>
      </c>
      <c r="B248" s="1" t="s">
        <v>132</v>
      </c>
      <c r="C248" s="29">
        <v>44354</v>
      </c>
      <c r="D248" s="1" t="s">
        <v>1218</v>
      </c>
      <c r="E248" s="1" t="s">
        <v>1219</v>
      </c>
      <c r="F248" s="1" t="s">
        <v>1220</v>
      </c>
      <c r="G248" s="1" t="s">
        <v>1225</v>
      </c>
      <c r="H248" s="1">
        <v>1062481</v>
      </c>
      <c r="I248" s="1" t="s">
        <v>38</v>
      </c>
      <c r="J248" s="1" t="s">
        <v>164</v>
      </c>
      <c r="K248" s="1" t="s">
        <v>165</v>
      </c>
      <c r="L248" s="30">
        <v>540</v>
      </c>
      <c r="M248" s="30">
        <v>27</v>
      </c>
      <c r="N248" s="31">
        <v>17250</v>
      </c>
      <c r="O248" s="31">
        <v>37800</v>
      </c>
      <c r="P248" s="31">
        <v>9277200</v>
      </c>
      <c r="Q248" s="31">
        <v>9315000</v>
      </c>
      <c r="R248" s="1" t="s">
        <v>1226</v>
      </c>
      <c r="S248" s="1" t="s">
        <v>1227</v>
      </c>
      <c r="T248" s="1" t="s">
        <v>1228</v>
      </c>
      <c r="U248" s="1" t="s">
        <v>192</v>
      </c>
      <c r="V248" s="1" t="s">
        <v>118</v>
      </c>
      <c r="W248" s="1" t="str">
        <f>VLOOKUP(Table1[[#This Row],[Material Code]],'Product Master Data'!$A$1:$D$16,4,FALSE)</f>
        <v>Bread Flour</v>
      </c>
      <c r="X248" s="1" t="str">
        <f>VLOOKUP(Table1[[#This Row],[Material Code]],'Product Master Data'!$A$1:$D$15,3,FALSE)</f>
        <v>Local Label</v>
      </c>
      <c r="Y248" s="1">
        <f>DAY(Table1[[#This Row],[Billing date]])</f>
        <v>7</v>
      </c>
      <c r="Z248" s="1" t="str">
        <f>TEXT(Table1[[#This Row],[Billing date]],"mmm")</f>
        <v>Jun</v>
      </c>
      <c r="AA248" s="1">
        <f>YEAR(Table1[[#This Row],[Billing date]])</f>
        <v>2021</v>
      </c>
    </row>
    <row r="249" spans="1:27" s="1" customFormat="1" ht="12.75" x14ac:dyDescent="0.2">
      <c r="A249" s="1" t="s">
        <v>131</v>
      </c>
      <c r="B249" s="1" t="s">
        <v>132</v>
      </c>
      <c r="C249" s="29">
        <v>44354</v>
      </c>
      <c r="D249" s="1" t="s">
        <v>1218</v>
      </c>
      <c r="E249" s="1" t="s">
        <v>1219</v>
      </c>
      <c r="F249" s="1" t="s">
        <v>1220</v>
      </c>
      <c r="G249" s="1" t="s">
        <v>1225</v>
      </c>
      <c r="H249" s="1">
        <v>1062481</v>
      </c>
      <c r="I249" s="1" t="s">
        <v>38</v>
      </c>
      <c r="J249" s="1" t="s">
        <v>183</v>
      </c>
      <c r="K249" s="1" t="s">
        <v>184</v>
      </c>
      <c r="L249" s="30">
        <v>1000</v>
      </c>
      <c r="M249" s="30">
        <v>5</v>
      </c>
      <c r="N249" s="31">
        <v>1725</v>
      </c>
      <c r="O249" s="31">
        <v>7000</v>
      </c>
      <c r="P249" s="31">
        <v>1718000</v>
      </c>
      <c r="Q249" s="31">
        <v>1725000</v>
      </c>
      <c r="R249" s="1" t="s">
        <v>1226</v>
      </c>
      <c r="S249" s="1" t="s">
        <v>1227</v>
      </c>
      <c r="T249" s="1" t="s">
        <v>1228</v>
      </c>
      <c r="U249" s="1" t="s">
        <v>192</v>
      </c>
      <c r="V249" s="1" t="s">
        <v>118</v>
      </c>
      <c r="W249" s="1" t="str">
        <f>VLOOKUP(Table1[[#This Row],[Material Code]],'Product Master Data'!$A$1:$D$16,4,FALSE)</f>
        <v>Beignet Flour</v>
      </c>
      <c r="X249" s="1" t="str">
        <f>VLOOKUP(Table1[[#This Row],[Material Code]],'Product Master Data'!$A$1:$D$15,3,FALSE)</f>
        <v>Local Label</v>
      </c>
      <c r="Y249" s="1">
        <f>DAY(Table1[[#This Row],[Billing date]])</f>
        <v>7</v>
      </c>
      <c r="Z249" s="1" t="str">
        <f>TEXT(Table1[[#This Row],[Billing date]],"mmm")</f>
        <v>Jun</v>
      </c>
      <c r="AA249" s="1">
        <f>YEAR(Table1[[#This Row],[Billing date]])</f>
        <v>2021</v>
      </c>
    </row>
    <row r="250" spans="1:27" s="1" customFormat="1" ht="12.75" x14ac:dyDescent="0.2">
      <c r="A250" s="1" t="s">
        <v>107</v>
      </c>
      <c r="B250" s="1" t="s">
        <v>108</v>
      </c>
      <c r="C250" s="29">
        <v>44354</v>
      </c>
      <c r="D250" s="1" t="s">
        <v>1229</v>
      </c>
      <c r="E250" s="1" t="s">
        <v>1230</v>
      </c>
      <c r="F250" s="1" t="s">
        <v>1231</v>
      </c>
      <c r="G250" s="1" t="s">
        <v>1232</v>
      </c>
      <c r="H250" s="1">
        <v>1095733</v>
      </c>
      <c r="I250" s="1" t="s">
        <v>449</v>
      </c>
      <c r="J250" s="1" t="s">
        <v>164</v>
      </c>
      <c r="K250" s="1" t="s">
        <v>165</v>
      </c>
      <c r="L250" s="30">
        <v>360</v>
      </c>
      <c r="M250" s="30">
        <v>18</v>
      </c>
      <c r="N250" s="31">
        <v>18300</v>
      </c>
      <c r="O250" s="31">
        <v>25200</v>
      </c>
      <c r="P250" s="31">
        <v>6562800</v>
      </c>
      <c r="Q250" s="31">
        <v>6588000</v>
      </c>
      <c r="R250" s="1" t="s">
        <v>1096</v>
      </c>
      <c r="S250" s="1" t="s">
        <v>1097</v>
      </c>
      <c r="T250" s="1" t="s">
        <v>1098</v>
      </c>
      <c r="U250" s="1" t="s">
        <v>450</v>
      </c>
      <c r="V250" s="1" t="s">
        <v>118</v>
      </c>
      <c r="W250" s="1" t="str">
        <f>VLOOKUP(Table1[[#This Row],[Material Code]],'Product Master Data'!$A$1:$D$16,4,FALSE)</f>
        <v>Bread Flour</v>
      </c>
      <c r="X250" s="1" t="str">
        <f>VLOOKUP(Table1[[#This Row],[Material Code]],'Product Master Data'!$A$1:$D$15,3,FALSE)</f>
        <v>Local Label</v>
      </c>
      <c r="Y250" s="1">
        <f>DAY(Table1[[#This Row],[Billing date]])</f>
        <v>7</v>
      </c>
      <c r="Z250" s="1" t="str">
        <f>TEXT(Table1[[#This Row],[Billing date]],"mmm")</f>
        <v>Jun</v>
      </c>
      <c r="AA250" s="1">
        <f>YEAR(Table1[[#This Row],[Billing date]])</f>
        <v>2021</v>
      </c>
    </row>
    <row r="251" spans="1:27" s="1" customFormat="1" ht="12.75" x14ac:dyDescent="0.2">
      <c r="A251" s="1" t="s">
        <v>119</v>
      </c>
      <c r="B251" s="1" t="s">
        <v>120</v>
      </c>
      <c r="C251" s="29">
        <v>44354</v>
      </c>
      <c r="D251" s="1" t="s">
        <v>1233</v>
      </c>
      <c r="E251" s="1" t="s">
        <v>1234</v>
      </c>
      <c r="F251" s="1" t="s">
        <v>1235</v>
      </c>
      <c r="G251" s="1" t="s">
        <v>1236</v>
      </c>
      <c r="H251" s="1">
        <v>1099132</v>
      </c>
      <c r="I251" s="1" t="s">
        <v>443</v>
      </c>
      <c r="J251" s="1" t="s">
        <v>176</v>
      </c>
      <c r="K251" s="1" t="s">
        <v>177</v>
      </c>
      <c r="L251" s="30">
        <v>80</v>
      </c>
      <c r="M251" s="30">
        <v>4</v>
      </c>
      <c r="N251" s="31">
        <v>18500</v>
      </c>
      <c r="O251" s="31">
        <v>5600</v>
      </c>
      <c r="P251" s="31">
        <v>1474400</v>
      </c>
      <c r="Q251" s="31">
        <v>1480000</v>
      </c>
      <c r="R251" s="1" t="s">
        <v>216</v>
      </c>
      <c r="S251" s="1" t="s">
        <v>1237</v>
      </c>
      <c r="T251" s="1" t="s">
        <v>608</v>
      </c>
      <c r="U251" s="1" t="s">
        <v>169</v>
      </c>
      <c r="V251" s="1" t="s">
        <v>118</v>
      </c>
      <c r="W251" s="1" t="str">
        <f>VLOOKUP(Table1[[#This Row],[Material Code]],'Product Master Data'!$A$1:$D$16,4,FALSE)</f>
        <v>Beignet Flour</v>
      </c>
      <c r="X251" s="1" t="str">
        <f>VLOOKUP(Table1[[#This Row],[Material Code]],'Product Master Data'!$A$1:$D$15,3,FALSE)</f>
        <v>Local Label</v>
      </c>
      <c r="Y251" s="1">
        <f>DAY(Table1[[#This Row],[Billing date]])</f>
        <v>7</v>
      </c>
      <c r="Z251" s="1" t="str">
        <f>TEXT(Table1[[#This Row],[Billing date]],"mmm")</f>
        <v>Jun</v>
      </c>
      <c r="AA251" s="1">
        <f>YEAR(Table1[[#This Row],[Billing date]])</f>
        <v>2021</v>
      </c>
    </row>
    <row r="252" spans="1:27" s="1" customFormat="1" ht="12.75" x14ac:dyDescent="0.2">
      <c r="A252" s="1" t="s">
        <v>119</v>
      </c>
      <c r="B252" s="1" t="s">
        <v>120</v>
      </c>
      <c r="C252" s="29">
        <v>44354</v>
      </c>
      <c r="D252" s="1" t="s">
        <v>1233</v>
      </c>
      <c r="E252" s="1" t="s">
        <v>1234</v>
      </c>
      <c r="F252" s="1" t="s">
        <v>1235</v>
      </c>
      <c r="G252" s="1" t="s">
        <v>1236</v>
      </c>
      <c r="H252" s="1">
        <v>1099132</v>
      </c>
      <c r="I252" s="1" t="s">
        <v>443</v>
      </c>
      <c r="J252" s="1" t="s">
        <v>181</v>
      </c>
      <c r="K252" s="1" t="s">
        <v>182</v>
      </c>
      <c r="L252" s="30">
        <v>50</v>
      </c>
      <c r="M252" s="30">
        <v>1.25</v>
      </c>
      <c r="N252" s="31">
        <v>9250</v>
      </c>
      <c r="O252" s="31">
        <v>1750</v>
      </c>
      <c r="P252" s="31">
        <v>460750</v>
      </c>
      <c r="Q252" s="31">
        <v>462500</v>
      </c>
      <c r="R252" s="1" t="s">
        <v>216</v>
      </c>
      <c r="S252" s="1" t="s">
        <v>1237</v>
      </c>
      <c r="T252" s="1" t="s">
        <v>608</v>
      </c>
      <c r="U252" s="1" t="s">
        <v>169</v>
      </c>
      <c r="V252" s="1" t="s">
        <v>118</v>
      </c>
      <c r="W252" s="1" t="str">
        <f>VLOOKUP(Table1[[#This Row],[Material Code]],'Product Master Data'!$A$1:$D$16,4,FALSE)</f>
        <v>Beignet Flour</v>
      </c>
      <c r="X252" s="1" t="str">
        <f>VLOOKUP(Table1[[#This Row],[Material Code]],'Product Master Data'!$A$1:$D$15,3,FALSE)</f>
        <v>Local Label</v>
      </c>
      <c r="Y252" s="1">
        <f>DAY(Table1[[#This Row],[Billing date]])</f>
        <v>7</v>
      </c>
      <c r="Z252" s="1" t="str">
        <f>TEXT(Table1[[#This Row],[Billing date]],"mmm")</f>
        <v>Jun</v>
      </c>
      <c r="AA252" s="1">
        <f>YEAR(Table1[[#This Row],[Billing date]])</f>
        <v>2021</v>
      </c>
    </row>
    <row r="253" spans="1:27" s="1" customFormat="1" ht="12.75" x14ac:dyDescent="0.2">
      <c r="A253" s="1" t="s">
        <v>119</v>
      </c>
      <c r="B253" s="1" t="s">
        <v>120</v>
      </c>
      <c r="C253" s="29">
        <v>44354</v>
      </c>
      <c r="D253" s="1" t="s">
        <v>1233</v>
      </c>
      <c r="E253" s="1" t="s">
        <v>1234</v>
      </c>
      <c r="F253" s="1" t="s">
        <v>1235</v>
      </c>
      <c r="G253" s="1" t="s">
        <v>1236</v>
      </c>
      <c r="H253" s="1">
        <v>1099132</v>
      </c>
      <c r="I253" s="1" t="s">
        <v>443</v>
      </c>
      <c r="J253" s="1" t="s">
        <v>183</v>
      </c>
      <c r="K253" s="1" t="s">
        <v>184</v>
      </c>
      <c r="L253" s="30">
        <v>200</v>
      </c>
      <c r="M253" s="30">
        <v>1</v>
      </c>
      <c r="N253" s="31">
        <v>1900</v>
      </c>
      <c r="O253" s="31">
        <v>1400</v>
      </c>
      <c r="P253" s="31">
        <v>378600</v>
      </c>
      <c r="Q253" s="31">
        <v>380000</v>
      </c>
      <c r="R253" s="1" t="s">
        <v>216</v>
      </c>
      <c r="S253" s="1" t="s">
        <v>1237</v>
      </c>
      <c r="T253" s="1" t="s">
        <v>608</v>
      </c>
      <c r="U253" s="1" t="s">
        <v>169</v>
      </c>
      <c r="V253" s="1" t="s">
        <v>118</v>
      </c>
      <c r="W253" s="1" t="str">
        <f>VLOOKUP(Table1[[#This Row],[Material Code]],'Product Master Data'!$A$1:$D$16,4,FALSE)</f>
        <v>Beignet Flour</v>
      </c>
      <c r="X253" s="1" t="str">
        <f>VLOOKUP(Table1[[#This Row],[Material Code]],'Product Master Data'!$A$1:$D$15,3,FALSE)</f>
        <v>Local Label</v>
      </c>
      <c r="Y253" s="1">
        <f>DAY(Table1[[#This Row],[Billing date]])</f>
        <v>7</v>
      </c>
      <c r="Z253" s="1" t="str">
        <f>TEXT(Table1[[#This Row],[Billing date]],"mmm")</f>
        <v>Jun</v>
      </c>
      <c r="AA253" s="1">
        <f>YEAR(Table1[[#This Row],[Billing date]])</f>
        <v>2021</v>
      </c>
    </row>
    <row r="254" spans="1:27" s="1" customFormat="1" ht="12.75" x14ac:dyDescent="0.2">
      <c r="A254" s="1" t="s">
        <v>119</v>
      </c>
      <c r="B254" s="1" t="s">
        <v>120</v>
      </c>
      <c r="C254" s="29">
        <v>44354</v>
      </c>
      <c r="D254" s="1" t="s">
        <v>1233</v>
      </c>
      <c r="E254" s="1" t="s">
        <v>1234</v>
      </c>
      <c r="F254" s="1" t="s">
        <v>1235</v>
      </c>
      <c r="G254" s="1" t="s">
        <v>1236</v>
      </c>
      <c r="H254" s="1">
        <v>1099132</v>
      </c>
      <c r="I254" s="1" t="s">
        <v>443</v>
      </c>
      <c r="J254" s="1" t="s">
        <v>164</v>
      </c>
      <c r="K254" s="1" t="s">
        <v>165</v>
      </c>
      <c r="L254" s="30">
        <v>100</v>
      </c>
      <c r="M254" s="30">
        <v>5</v>
      </c>
      <c r="N254" s="31">
        <v>18300</v>
      </c>
      <c r="O254" s="31">
        <v>7000</v>
      </c>
      <c r="P254" s="31">
        <v>1823000</v>
      </c>
      <c r="Q254" s="31">
        <v>1830000</v>
      </c>
      <c r="R254" s="1" t="s">
        <v>216</v>
      </c>
      <c r="S254" s="1" t="s">
        <v>1237</v>
      </c>
      <c r="T254" s="1" t="s">
        <v>608</v>
      </c>
      <c r="U254" s="1" t="s">
        <v>169</v>
      </c>
      <c r="V254" s="1" t="s">
        <v>118</v>
      </c>
      <c r="W254" s="1" t="str">
        <f>VLOOKUP(Table1[[#This Row],[Material Code]],'Product Master Data'!$A$1:$D$16,4,FALSE)</f>
        <v>Bread Flour</v>
      </c>
      <c r="X254" s="1" t="str">
        <f>VLOOKUP(Table1[[#This Row],[Material Code]],'Product Master Data'!$A$1:$D$15,3,FALSE)</f>
        <v>Local Label</v>
      </c>
      <c r="Y254" s="1">
        <f>DAY(Table1[[#This Row],[Billing date]])</f>
        <v>7</v>
      </c>
      <c r="Z254" s="1" t="str">
        <f>TEXT(Table1[[#This Row],[Billing date]],"mmm")</f>
        <v>Jun</v>
      </c>
      <c r="AA254" s="1">
        <f>YEAR(Table1[[#This Row],[Billing date]])</f>
        <v>2021</v>
      </c>
    </row>
    <row r="255" spans="1:27" s="1" customFormat="1" ht="12.75" x14ac:dyDescent="0.2">
      <c r="A255" s="1" t="s">
        <v>119</v>
      </c>
      <c r="B255" s="1" t="s">
        <v>120</v>
      </c>
      <c r="C255" s="29">
        <v>44354</v>
      </c>
      <c r="D255" s="1" t="s">
        <v>1233</v>
      </c>
      <c r="E255" s="1" t="s">
        <v>1234</v>
      </c>
      <c r="F255" s="1" t="s">
        <v>1235</v>
      </c>
      <c r="G255" s="1" t="s">
        <v>1236</v>
      </c>
      <c r="H255" s="1">
        <v>1099132</v>
      </c>
      <c r="I255" s="1" t="s">
        <v>443</v>
      </c>
      <c r="J255" s="1" t="s">
        <v>125</v>
      </c>
      <c r="K255" s="1" t="s">
        <v>126</v>
      </c>
      <c r="L255" s="30">
        <v>50</v>
      </c>
      <c r="M255" s="30">
        <v>2.5</v>
      </c>
      <c r="N255" s="31">
        <v>19000</v>
      </c>
      <c r="O255" s="31">
        <v>3500</v>
      </c>
      <c r="P255" s="31">
        <v>946500</v>
      </c>
      <c r="Q255" s="31">
        <v>950000</v>
      </c>
      <c r="R255" s="1" t="s">
        <v>216</v>
      </c>
      <c r="S255" s="1" t="s">
        <v>1237</v>
      </c>
      <c r="T255" s="1" t="s">
        <v>608</v>
      </c>
      <c r="U255" s="1" t="s">
        <v>169</v>
      </c>
      <c r="V255" s="1" t="s">
        <v>118</v>
      </c>
      <c r="W255" s="1" t="str">
        <f>VLOOKUP(Table1[[#This Row],[Material Code]],'Product Master Data'!$A$1:$D$16,4,FALSE)</f>
        <v>Bread Flour</v>
      </c>
      <c r="X255" s="1" t="str">
        <f>VLOOKUP(Table1[[#This Row],[Material Code]],'Product Master Data'!$A$1:$D$15,3,FALSE)</f>
        <v>Local Label</v>
      </c>
      <c r="Y255" s="1">
        <f>DAY(Table1[[#This Row],[Billing date]])</f>
        <v>7</v>
      </c>
      <c r="Z255" s="1" t="str">
        <f>TEXT(Table1[[#This Row],[Billing date]],"mmm")</f>
        <v>Jun</v>
      </c>
      <c r="AA255" s="1">
        <f>YEAR(Table1[[#This Row],[Billing date]])</f>
        <v>2021</v>
      </c>
    </row>
    <row r="256" spans="1:27" s="1" customFormat="1" ht="12.75" x14ac:dyDescent="0.2">
      <c r="A256" s="1" t="s">
        <v>316</v>
      </c>
      <c r="B256" s="1" t="s">
        <v>289</v>
      </c>
      <c r="C256" s="29">
        <v>44354</v>
      </c>
      <c r="D256" s="1" t="s">
        <v>1238</v>
      </c>
      <c r="E256" s="1" t="s">
        <v>1239</v>
      </c>
      <c r="F256" s="1" t="s">
        <v>1240</v>
      </c>
      <c r="G256" s="1" t="s">
        <v>1241</v>
      </c>
      <c r="H256" s="1">
        <v>1045372</v>
      </c>
      <c r="I256" s="1" t="s">
        <v>1242</v>
      </c>
      <c r="J256" s="1" t="s">
        <v>181</v>
      </c>
      <c r="K256" s="1" t="s">
        <v>182</v>
      </c>
      <c r="L256" s="30">
        <v>200</v>
      </c>
      <c r="M256" s="30">
        <v>5</v>
      </c>
      <c r="N256" s="31">
        <v>8750</v>
      </c>
      <c r="O256" s="31">
        <v>7000</v>
      </c>
      <c r="P256" s="31">
        <v>1743000</v>
      </c>
      <c r="Q256" s="31">
        <v>1750000</v>
      </c>
      <c r="R256" s="1" t="s">
        <v>1243</v>
      </c>
      <c r="S256" s="1" t="s">
        <v>1244</v>
      </c>
      <c r="T256" s="1" t="s">
        <v>1245</v>
      </c>
      <c r="U256" s="1" t="s">
        <v>169</v>
      </c>
      <c r="V256" s="1" t="s">
        <v>118</v>
      </c>
      <c r="W256" s="1" t="str">
        <f>VLOOKUP(Table1[[#This Row],[Material Code]],'Product Master Data'!$A$1:$D$16,4,FALSE)</f>
        <v>Beignet Flour</v>
      </c>
      <c r="X256" s="1" t="str">
        <f>VLOOKUP(Table1[[#This Row],[Material Code]],'Product Master Data'!$A$1:$D$15,3,FALSE)</f>
        <v>Local Label</v>
      </c>
      <c r="Y256" s="1">
        <f>DAY(Table1[[#This Row],[Billing date]])</f>
        <v>7</v>
      </c>
      <c r="Z256" s="1" t="str">
        <f>TEXT(Table1[[#This Row],[Billing date]],"mmm")</f>
        <v>Jun</v>
      </c>
      <c r="AA256" s="1">
        <f>YEAR(Table1[[#This Row],[Billing date]])</f>
        <v>2021</v>
      </c>
    </row>
    <row r="257" spans="1:27" s="1" customFormat="1" ht="12.75" x14ac:dyDescent="0.2">
      <c r="A257" s="1" t="s">
        <v>316</v>
      </c>
      <c r="B257" s="1" t="s">
        <v>289</v>
      </c>
      <c r="C257" s="29">
        <v>44354</v>
      </c>
      <c r="D257" s="1" t="s">
        <v>1238</v>
      </c>
      <c r="E257" s="1" t="s">
        <v>1239</v>
      </c>
      <c r="F257" s="1" t="s">
        <v>1240</v>
      </c>
      <c r="G257" s="1" t="s">
        <v>1241</v>
      </c>
      <c r="H257" s="1">
        <v>1045372</v>
      </c>
      <c r="I257" s="1" t="s">
        <v>1242</v>
      </c>
      <c r="J257" s="1" t="s">
        <v>183</v>
      </c>
      <c r="K257" s="1" t="s">
        <v>184</v>
      </c>
      <c r="L257" s="30">
        <v>1000</v>
      </c>
      <c r="M257" s="30">
        <v>5</v>
      </c>
      <c r="N257" s="31">
        <v>1750</v>
      </c>
      <c r="O257" s="31">
        <v>7000</v>
      </c>
      <c r="P257" s="31">
        <v>1743000</v>
      </c>
      <c r="Q257" s="31">
        <v>1750000</v>
      </c>
      <c r="R257" s="1" t="s">
        <v>1243</v>
      </c>
      <c r="S257" s="1" t="s">
        <v>1244</v>
      </c>
      <c r="T257" s="1" t="s">
        <v>1245</v>
      </c>
      <c r="U257" s="1" t="s">
        <v>169</v>
      </c>
      <c r="V257" s="1" t="s">
        <v>118</v>
      </c>
      <c r="W257" s="1" t="str">
        <f>VLOOKUP(Table1[[#This Row],[Material Code]],'Product Master Data'!$A$1:$D$16,4,FALSE)</f>
        <v>Beignet Flour</v>
      </c>
      <c r="X257" s="1" t="str">
        <f>VLOOKUP(Table1[[#This Row],[Material Code]],'Product Master Data'!$A$1:$D$15,3,FALSE)</f>
        <v>Local Label</v>
      </c>
      <c r="Y257" s="1">
        <f>DAY(Table1[[#This Row],[Billing date]])</f>
        <v>7</v>
      </c>
      <c r="Z257" s="1" t="str">
        <f>TEXT(Table1[[#This Row],[Billing date]],"mmm")</f>
        <v>Jun</v>
      </c>
      <c r="AA257" s="1">
        <f>YEAR(Table1[[#This Row],[Billing date]])</f>
        <v>2021</v>
      </c>
    </row>
    <row r="258" spans="1:27" s="1" customFormat="1" ht="12.75" x14ac:dyDescent="0.2">
      <c r="A258" s="1" t="s">
        <v>316</v>
      </c>
      <c r="B258" s="1" t="s">
        <v>289</v>
      </c>
      <c r="C258" s="29">
        <v>44354</v>
      </c>
      <c r="D258" s="1" t="s">
        <v>1238</v>
      </c>
      <c r="E258" s="1" t="s">
        <v>1239</v>
      </c>
      <c r="F258" s="1" t="s">
        <v>1240</v>
      </c>
      <c r="G258" s="1" t="s">
        <v>1241</v>
      </c>
      <c r="H258" s="1">
        <v>1045372</v>
      </c>
      <c r="I258" s="1" t="s">
        <v>1242</v>
      </c>
      <c r="J258" s="1" t="s">
        <v>164</v>
      </c>
      <c r="K258" s="1" t="s">
        <v>165</v>
      </c>
      <c r="L258" s="30">
        <v>372</v>
      </c>
      <c r="M258" s="30">
        <v>18.600000000000001</v>
      </c>
      <c r="N258" s="31">
        <v>17500</v>
      </c>
      <c r="O258" s="31">
        <v>26040</v>
      </c>
      <c r="P258" s="31">
        <v>6483960</v>
      </c>
      <c r="Q258" s="31">
        <v>6510000</v>
      </c>
      <c r="R258" s="1" t="s">
        <v>1243</v>
      </c>
      <c r="S258" s="1" t="s">
        <v>1244</v>
      </c>
      <c r="T258" s="1" t="s">
        <v>1245</v>
      </c>
      <c r="U258" s="1" t="s">
        <v>169</v>
      </c>
      <c r="V258" s="1" t="s">
        <v>118</v>
      </c>
      <c r="W258" s="1" t="str">
        <f>VLOOKUP(Table1[[#This Row],[Material Code]],'Product Master Data'!$A$1:$D$16,4,FALSE)</f>
        <v>Bread Flour</v>
      </c>
      <c r="X258" s="1" t="str">
        <f>VLOOKUP(Table1[[#This Row],[Material Code]],'Product Master Data'!$A$1:$D$15,3,FALSE)</f>
        <v>Local Label</v>
      </c>
      <c r="Y258" s="1">
        <f>DAY(Table1[[#This Row],[Billing date]])</f>
        <v>7</v>
      </c>
      <c r="Z258" s="1" t="str">
        <f>TEXT(Table1[[#This Row],[Billing date]],"mmm")</f>
        <v>Jun</v>
      </c>
      <c r="AA258" s="1">
        <f>YEAR(Table1[[#This Row],[Billing date]])</f>
        <v>2021</v>
      </c>
    </row>
    <row r="259" spans="1:27" s="1" customFormat="1" ht="12.75" x14ac:dyDescent="0.2">
      <c r="A259" s="1" t="s">
        <v>288</v>
      </c>
      <c r="B259" s="1" t="s">
        <v>1246</v>
      </c>
      <c r="C259" s="29">
        <v>44355</v>
      </c>
      <c r="D259" s="1" t="s">
        <v>1247</v>
      </c>
      <c r="E259" s="1" t="s">
        <v>1248</v>
      </c>
      <c r="F259" s="1" t="s">
        <v>1249</v>
      </c>
      <c r="G259" s="1" t="s">
        <v>1250</v>
      </c>
      <c r="H259" s="1">
        <v>1062730</v>
      </c>
      <c r="I259" s="1" t="s">
        <v>1251</v>
      </c>
      <c r="J259" s="1" t="s">
        <v>176</v>
      </c>
      <c r="K259" s="1" t="s">
        <v>177</v>
      </c>
      <c r="L259" s="30">
        <v>150</v>
      </c>
      <c r="M259" s="30">
        <v>7.5</v>
      </c>
      <c r="N259" s="31">
        <v>18000</v>
      </c>
      <c r="O259" s="31">
        <v>10500</v>
      </c>
      <c r="P259" s="31">
        <v>2689500</v>
      </c>
      <c r="Q259" s="31">
        <v>2700000</v>
      </c>
      <c r="R259" s="1" t="s">
        <v>1252</v>
      </c>
      <c r="S259" s="1" t="s">
        <v>1253</v>
      </c>
      <c r="T259" s="1" t="s">
        <v>1254</v>
      </c>
      <c r="U259" s="1" t="s">
        <v>169</v>
      </c>
      <c r="V259" s="1" t="s">
        <v>118</v>
      </c>
      <c r="W259" s="1" t="str">
        <f>VLOOKUP(Table1[[#This Row],[Material Code]],'Product Master Data'!$A$1:$D$16,4,FALSE)</f>
        <v>Beignet Flour</v>
      </c>
      <c r="X259" s="1" t="str">
        <f>VLOOKUP(Table1[[#This Row],[Material Code]],'Product Master Data'!$A$1:$D$15,3,FALSE)</f>
        <v>Local Label</v>
      </c>
      <c r="Y259" s="1">
        <f>DAY(Table1[[#This Row],[Billing date]])</f>
        <v>8</v>
      </c>
      <c r="Z259" s="1" t="str">
        <f>TEXT(Table1[[#This Row],[Billing date]],"mmm")</f>
        <v>Jun</v>
      </c>
      <c r="AA259" s="1">
        <f>YEAR(Table1[[#This Row],[Billing date]])</f>
        <v>2021</v>
      </c>
    </row>
    <row r="260" spans="1:27" s="1" customFormat="1" ht="12.75" x14ac:dyDescent="0.2">
      <c r="A260" s="1" t="s">
        <v>288</v>
      </c>
      <c r="B260" s="1" t="s">
        <v>1246</v>
      </c>
      <c r="C260" s="29">
        <v>44355</v>
      </c>
      <c r="D260" s="1" t="s">
        <v>1247</v>
      </c>
      <c r="E260" s="1" t="s">
        <v>1248</v>
      </c>
      <c r="F260" s="1" t="s">
        <v>1249</v>
      </c>
      <c r="G260" s="1" t="s">
        <v>1250</v>
      </c>
      <c r="H260" s="1">
        <v>1062730</v>
      </c>
      <c r="I260" s="1" t="s">
        <v>1251</v>
      </c>
      <c r="J260" s="1" t="s">
        <v>181</v>
      </c>
      <c r="K260" s="1" t="s">
        <v>182</v>
      </c>
      <c r="L260" s="30">
        <v>300</v>
      </c>
      <c r="M260" s="30">
        <v>7.5</v>
      </c>
      <c r="N260" s="31">
        <v>9000</v>
      </c>
      <c r="O260" s="31">
        <v>10500</v>
      </c>
      <c r="P260" s="31">
        <v>2689500</v>
      </c>
      <c r="Q260" s="31">
        <v>2700000</v>
      </c>
      <c r="R260" s="1" t="s">
        <v>1252</v>
      </c>
      <c r="S260" s="1" t="s">
        <v>1253</v>
      </c>
      <c r="T260" s="1" t="s">
        <v>1254</v>
      </c>
      <c r="U260" s="1" t="s">
        <v>169</v>
      </c>
      <c r="V260" s="1" t="s">
        <v>118</v>
      </c>
      <c r="W260" s="1" t="str">
        <f>VLOOKUP(Table1[[#This Row],[Material Code]],'Product Master Data'!$A$1:$D$16,4,FALSE)</f>
        <v>Beignet Flour</v>
      </c>
      <c r="X260" s="1" t="str">
        <f>VLOOKUP(Table1[[#This Row],[Material Code]],'Product Master Data'!$A$1:$D$15,3,FALSE)</f>
        <v>Local Label</v>
      </c>
      <c r="Y260" s="1">
        <f>DAY(Table1[[#This Row],[Billing date]])</f>
        <v>8</v>
      </c>
      <c r="Z260" s="1" t="str">
        <f>TEXT(Table1[[#This Row],[Billing date]],"mmm")</f>
        <v>Jun</v>
      </c>
      <c r="AA260" s="1">
        <f>YEAR(Table1[[#This Row],[Billing date]])</f>
        <v>2021</v>
      </c>
    </row>
    <row r="261" spans="1:27" s="1" customFormat="1" ht="12.75" x14ac:dyDescent="0.2">
      <c r="A261" s="1" t="s">
        <v>288</v>
      </c>
      <c r="B261" s="1" t="s">
        <v>1246</v>
      </c>
      <c r="C261" s="29">
        <v>44355</v>
      </c>
      <c r="D261" s="1" t="s">
        <v>1247</v>
      </c>
      <c r="E261" s="1" t="s">
        <v>1248</v>
      </c>
      <c r="F261" s="1" t="s">
        <v>1249</v>
      </c>
      <c r="G261" s="1" t="s">
        <v>1250</v>
      </c>
      <c r="H261" s="1">
        <v>1062730</v>
      </c>
      <c r="I261" s="1" t="s">
        <v>1251</v>
      </c>
      <c r="J261" s="1" t="s">
        <v>164</v>
      </c>
      <c r="K261" s="1" t="s">
        <v>165</v>
      </c>
      <c r="L261" s="30">
        <v>340</v>
      </c>
      <c r="M261" s="30">
        <v>17</v>
      </c>
      <c r="N261" s="31">
        <v>18000</v>
      </c>
      <c r="O261" s="31">
        <v>23800</v>
      </c>
      <c r="P261" s="31">
        <v>6096200</v>
      </c>
      <c r="Q261" s="31">
        <v>6120000</v>
      </c>
      <c r="R261" s="1" t="s">
        <v>1252</v>
      </c>
      <c r="S261" s="1" t="s">
        <v>1253</v>
      </c>
      <c r="T261" s="1" t="s">
        <v>1254</v>
      </c>
      <c r="U261" s="1" t="s">
        <v>169</v>
      </c>
      <c r="V261" s="1" t="s">
        <v>118</v>
      </c>
      <c r="W261" s="1" t="str">
        <f>VLOOKUP(Table1[[#This Row],[Material Code]],'Product Master Data'!$A$1:$D$16,4,FALSE)</f>
        <v>Bread Flour</v>
      </c>
      <c r="X261" s="1" t="str">
        <f>VLOOKUP(Table1[[#This Row],[Material Code]],'Product Master Data'!$A$1:$D$15,3,FALSE)</f>
        <v>Local Label</v>
      </c>
      <c r="Y261" s="1">
        <f>DAY(Table1[[#This Row],[Billing date]])</f>
        <v>8</v>
      </c>
      <c r="Z261" s="1" t="str">
        <f>TEXT(Table1[[#This Row],[Billing date]],"mmm")</f>
        <v>Jun</v>
      </c>
      <c r="AA261" s="1">
        <f>YEAR(Table1[[#This Row],[Billing date]])</f>
        <v>2021</v>
      </c>
    </row>
    <row r="262" spans="1:27" s="1" customFormat="1" ht="12.75" x14ac:dyDescent="0.2">
      <c r="A262" s="1" t="s">
        <v>119</v>
      </c>
      <c r="B262" s="1" t="s">
        <v>120</v>
      </c>
      <c r="C262" s="29">
        <v>44355</v>
      </c>
      <c r="D262" s="1" t="s">
        <v>1255</v>
      </c>
      <c r="E262" s="1" t="s">
        <v>1256</v>
      </c>
      <c r="F262" s="1" t="s">
        <v>1257</v>
      </c>
      <c r="G262" s="1" t="s">
        <v>1258</v>
      </c>
      <c r="H262" s="1">
        <v>1085226</v>
      </c>
      <c r="I262" s="1" t="s">
        <v>251</v>
      </c>
      <c r="J262" s="1" t="s">
        <v>164</v>
      </c>
      <c r="K262" s="1" t="s">
        <v>165</v>
      </c>
      <c r="L262" s="30">
        <v>25</v>
      </c>
      <c r="M262" s="30">
        <v>1.25</v>
      </c>
      <c r="N262" s="31">
        <v>18300</v>
      </c>
      <c r="O262" s="31">
        <v>0</v>
      </c>
      <c r="P262" s="31">
        <v>457500</v>
      </c>
      <c r="Q262" s="31">
        <v>457500</v>
      </c>
      <c r="R262" s="1" t="s">
        <v>271</v>
      </c>
      <c r="S262" s="1" t="s">
        <v>1259</v>
      </c>
      <c r="T262" s="1" t="s">
        <v>1260</v>
      </c>
      <c r="U262" s="1" t="s">
        <v>169</v>
      </c>
      <c r="V262" s="1" t="s">
        <v>118</v>
      </c>
      <c r="W262" s="1" t="str">
        <f>VLOOKUP(Table1[[#This Row],[Material Code]],'Product Master Data'!$A$1:$D$16,4,FALSE)</f>
        <v>Bread Flour</v>
      </c>
      <c r="X262" s="1" t="str">
        <f>VLOOKUP(Table1[[#This Row],[Material Code]],'Product Master Data'!$A$1:$D$15,3,FALSE)</f>
        <v>Local Label</v>
      </c>
      <c r="Y262" s="1">
        <f>DAY(Table1[[#This Row],[Billing date]])</f>
        <v>8</v>
      </c>
      <c r="Z262" s="1" t="str">
        <f>TEXT(Table1[[#This Row],[Billing date]],"mmm")</f>
        <v>Jun</v>
      </c>
      <c r="AA262" s="1">
        <f>YEAR(Table1[[#This Row],[Billing date]])</f>
        <v>2021</v>
      </c>
    </row>
    <row r="263" spans="1:27" s="1" customFormat="1" ht="12.75" x14ac:dyDescent="0.2">
      <c r="A263" s="1" t="s">
        <v>157</v>
      </c>
      <c r="B263" s="1" t="s">
        <v>158</v>
      </c>
      <c r="C263" s="29">
        <v>44355</v>
      </c>
      <c r="D263" s="1" t="s">
        <v>1261</v>
      </c>
      <c r="E263" s="1" t="s">
        <v>1262</v>
      </c>
      <c r="F263" s="1" t="s">
        <v>1263</v>
      </c>
      <c r="G263" s="1" t="s">
        <v>1264</v>
      </c>
      <c r="H263" s="1">
        <v>1103937</v>
      </c>
      <c r="I263" s="1" t="s">
        <v>1265</v>
      </c>
      <c r="J263" s="1" t="s">
        <v>24</v>
      </c>
      <c r="K263" s="1" t="s">
        <v>113</v>
      </c>
      <c r="L263" s="30">
        <v>450</v>
      </c>
      <c r="M263" s="30">
        <v>18</v>
      </c>
      <c r="N263" s="31">
        <v>2000</v>
      </c>
      <c r="O263" s="31">
        <v>17647</v>
      </c>
      <c r="P263" s="31">
        <v>882353</v>
      </c>
      <c r="Q263" s="31">
        <v>900000</v>
      </c>
      <c r="R263" s="1" t="s">
        <v>1266</v>
      </c>
      <c r="S263" s="1" t="s">
        <v>1267</v>
      </c>
      <c r="T263" s="1" t="s">
        <v>535</v>
      </c>
      <c r="U263" s="1" t="s">
        <v>1268</v>
      </c>
      <c r="V263" s="1" t="s">
        <v>118</v>
      </c>
      <c r="W263" s="1" t="str">
        <f>VLOOKUP(Table1[[#This Row],[Material Code]],'Product Master Data'!$A$1:$D$16,4,FALSE)</f>
        <v>Bread Flour</v>
      </c>
      <c r="X263" s="1" t="str">
        <f>VLOOKUP(Table1[[#This Row],[Material Code]],'Product Master Data'!$A$1:$D$15,3,FALSE)</f>
        <v>Local Label</v>
      </c>
      <c r="Y263" s="1">
        <f>DAY(Table1[[#This Row],[Billing date]])</f>
        <v>8</v>
      </c>
      <c r="Z263" s="1" t="str">
        <f>TEXT(Table1[[#This Row],[Billing date]],"mmm")</f>
        <v>Jun</v>
      </c>
      <c r="AA263" s="1">
        <f>YEAR(Table1[[#This Row],[Billing date]])</f>
        <v>2021</v>
      </c>
    </row>
    <row r="264" spans="1:27" s="1" customFormat="1" ht="12.75" x14ac:dyDescent="0.2">
      <c r="A264" s="1" t="s">
        <v>119</v>
      </c>
      <c r="B264" s="1" t="s">
        <v>120</v>
      </c>
      <c r="C264" s="29">
        <v>44355</v>
      </c>
      <c r="D264" s="1" t="s">
        <v>1269</v>
      </c>
      <c r="E264" s="1" t="s">
        <v>1270</v>
      </c>
      <c r="F264" s="1" t="s">
        <v>1271</v>
      </c>
      <c r="G264" s="1" t="s">
        <v>1272</v>
      </c>
      <c r="H264" s="1">
        <v>1047470</v>
      </c>
      <c r="I264" s="1" t="s">
        <v>30</v>
      </c>
      <c r="J264" s="1" t="s">
        <v>24</v>
      </c>
      <c r="K264" s="1" t="s">
        <v>113</v>
      </c>
      <c r="L264" s="30">
        <v>575</v>
      </c>
      <c r="M264" s="30">
        <v>23</v>
      </c>
      <c r="N264" s="31">
        <v>2000</v>
      </c>
      <c r="O264" s="31">
        <v>22549</v>
      </c>
      <c r="P264" s="31">
        <v>1127451</v>
      </c>
      <c r="Q264" s="31">
        <v>1150000</v>
      </c>
      <c r="R264" s="1" t="s">
        <v>1273</v>
      </c>
      <c r="S264" s="1" t="s">
        <v>1274</v>
      </c>
      <c r="T264" s="1" t="s">
        <v>1275</v>
      </c>
      <c r="U264" s="1" t="s">
        <v>1276</v>
      </c>
      <c r="V264" s="1" t="s">
        <v>118</v>
      </c>
      <c r="W264" s="1" t="str">
        <f>VLOOKUP(Table1[[#This Row],[Material Code]],'Product Master Data'!$A$1:$D$16,4,FALSE)</f>
        <v>Bread Flour</v>
      </c>
      <c r="X264" s="1" t="str">
        <f>VLOOKUP(Table1[[#This Row],[Material Code]],'Product Master Data'!$A$1:$D$15,3,FALSE)</f>
        <v>Local Label</v>
      </c>
      <c r="Y264" s="1">
        <f>DAY(Table1[[#This Row],[Billing date]])</f>
        <v>8</v>
      </c>
      <c r="Z264" s="1" t="str">
        <f>TEXT(Table1[[#This Row],[Billing date]],"mmm")</f>
        <v>Jun</v>
      </c>
      <c r="AA264" s="1">
        <f>YEAR(Table1[[#This Row],[Billing date]])</f>
        <v>2021</v>
      </c>
    </row>
    <row r="265" spans="1:27" s="1" customFormat="1" ht="12.75" x14ac:dyDescent="0.2">
      <c r="A265" s="1" t="s">
        <v>193</v>
      </c>
      <c r="B265" s="1" t="s">
        <v>158</v>
      </c>
      <c r="C265" s="29">
        <v>44355</v>
      </c>
      <c r="D265" s="1" t="s">
        <v>1047</v>
      </c>
      <c r="E265" s="1" t="s">
        <v>1277</v>
      </c>
      <c r="F265" s="1" t="s">
        <v>1049</v>
      </c>
      <c r="G265" s="1" t="s">
        <v>1278</v>
      </c>
      <c r="H265" s="1">
        <v>1062483</v>
      </c>
      <c r="I265" s="1" t="s">
        <v>35</v>
      </c>
      <c r="J265" s="1" t="s">
        <v>164</v>
      </c>
      <c r="K265" s="1" t="s">
        <v>165</v>
      </c>
      <c r="L265" s="30">
        <v>200</v>
      </c>
      <c r="M265" s="30">
        <v>10</v>
      </c>
      <c r="N265" s="31">
        <v>17250</v>
      </c>
      <c r="O265" s="31">
        <v>14000</v>
      </c>
      <c r="P265" s="31">
        <v>3436000</v>
      </c>
      <c r="Q265" s="31">
        <v>3450000</v>
      </c>
      <c r="R265" s="1" t="s">
        <v>216</v>
      </c>
      <c r="S265" s="1" t="s">
        <v>488</v>
      </c>
      <c r="T265" s="1" t="s">
        <v>489</v>
      </c>
      <c r="U265" s="1" t="s">
        <v>1052</v>
      </c>
      <c r="V265" s="1" t="s">
        <v>118</v>
      </c>
      <c r="W265" s="1" t="str">
        <f>VLOOKUP(Table1[[#This Row],[Material Code]],'Product Master Data'!$A$1:$D$16,4,FALSE)</f>
        <v>Bread Flour</v>
      </c>
      <c r="X265" s="1" t="str">
        <f>VLOOKUP(Table1[[#This Row],[Material Code]],'Product Master Data'!$A$1:$D$15,3,FALSE)</f>
        <v>Local Label</v>
      </c>
      <c r="Y265" s="1">
        <f>DAY(Table1[[#This Row],[Billing date]])</f>
        <v>8</v>
      </c>
      <c r="Z265" s="1" t="str">
        <f>TEXT(Table1[[#This Row],[Billing date]],"mmm")</f>
        <v>Jun</v>
      </c>
      <c r="AA265" s="1">
        <f>YEAR(Table1[[#This Row],[Billing date]])</f>
        <v>2021</v>
      </c>
    </row>
    <row r="266" spans="1:27" s="1" customFormat="1" ht="12.75" x14ac:dyDescent="0.2">
      <c r="A266" s="1" t="s">
        <v>119</v>
      </c>
      <c r="B266" s="1" t="s">
        <v>120</v>
      </c>
      <c r="C266" s="29">
        <v>44355</v>
      </c>
      <c r="D266" s="1" t="s">
        <v>1161</v>
      </c>
      <c r="E266" s="1" t="s">
        <v>1279</v>
      </c>
      <c r="F266" s="1" t="s">
        <v>1163</v>
      </c>
      <c r="G266" s="1" t="s">
        <v>1280</v>
      </c>
      <c r="H266" s="1">
        <v>1028221</v>
      </c>
      <c r="I266" s="1" t="s">
        <v>47</v>
      </c>
      <c r="J266" s="1" t="s">
        <v>176</v>
      </c>
      <c r="K266" s="1" t="s">
        <v>177</v>
      </c>
      <c r="L266" s="30">
        <v>150</v>
      </c>
      <c r="M266" s="30">
        <v>7.5</v>
      </c>
      <c r="N266" s="31">
        <v>18500</v>
      </c>
      <c r="O266" s="31">
        <v>10500</v>
      </c>
      <c r="P266" s="31">
        <v>2764500</v>
      </c>
      <c r="Q266" s="31">
        <v>2775000</v>
      </c>
      <c r="R266" s="1" t="s">
        <v>1281</v>
      </c>
      <c r="S266" s="1" t="s">
        <v>1282</v>
      </c>
      <c r="T266" s="1" t="s">
        <v>739</v>
      </c>
      <c r="U266" s="1" t="s">
        <v>169</v>
      </c>
      <c r="V266" s="1" t="s">
        <v>118</v>
      </c>
      <c r="W266" s="1" t="str">
        <f>VLOOKUP(Table1[[#This Row],[Material Code]],'Product Master Data'!$A$1:$D$16,4,FALSE)</f>
        <v>Beignet Flour</v>
      </c>
      <c r="X266" s="1" t="str">
        <f>VLOOKUP(Table1[[#This Row],[Material Code]],'Product Master Data'!$A$1:$D$15,3,FALSE)</f>
        <v>Local Label</v>
      </c>
      <c r="Y266" s="1">
        <f>DAY(Table1[[#This Row],[Billing date]])</f>
        <v>8</v>
      </c>
      <c r="Z266" s="1" t="str">
        <f>TEXT(Table1[[#This Row],[Billing date]],"mmm")</f>
        <v>Jun</v>
      </c>
      <c r="AA266" s="1">
        <f>YEAR(Table1[[#This Row],[Billing date]])</f>
        <v>2021</v>
      </c>
    </row>
    <row r="267" spans="1:27" s="1" customFormat="1" ht="12.75" x14ac:dyDescent="0.2">
      <c r="A267" s="1" t="s">
        <v>119</v>
      </c>
      <c r="B267" s="1" t="s">
        <v>120</v>
      </c>
      <c r="C267" s="29">
        <v>44355</v>
      </c>
      <c r="D267" s="1" t="s">
        <v>1161</v>
      </c>
      <c r="E267" s="1" t="s">
        <v>1279</v>
      </c>
      <c r="F267" s="1" t="s">
        <v>1163</v>
      </c>
      <c r="G267" s="1" t="s">
        <v>1280</v>
      </c>
      <c r="H267" s="1">
        <v>1028221</v>
      </c>
      <c r="I267" s="1" t="s">
        <v>47</v>
      </c>
      <c r="J267" s="1" t="s">
        <v>181</v>
      </c>
      <c r="K267" s="1" t="s">
        <v>182</v>
      </c>
      <c r="L267" s="30">
        <v>300</v>
      </c>
      <c r="M267" s="30">
        <v>7.5</v>
      </c>
      <c r="N267" s="31">
        <v>9250</v>
      </c>
      <c r="O267" s="31">
        <v>10500</v>
      </c>
      <c r="P267" s="31">
        <v>2764500</v>
      </c>
      <c r="Q267" s="31">
        <v>2775000</v>
      </c>
      <c r="R267" s="1" t="s">
        <v>1281</v>
      </c>
      <c r="S267" s="1" t="s">
        <v>1282</v>
      </c>
      <c r="T267" s="1" t="s">
        <v>739</v>
      </c>
      <c r="U267" s="1" t="s">
        <v>169</v>
      </c>
      <c r="V267" s="1" t="s">
        <v>118</v>
      </c>
      <c r="W267" s="1" t="str">
        <f>VLOOKUP(Table1[[#This Row],[Material Code]],'Product Master Data'!$A$1:$D$16,4,FALSE)</f>
        <v>Beignet Flour</v>
      </c>
      <c r="X267" s="1" t="str">
        <f>VLOOKUP(Table1[[#This Row],[Material Code]],'Product Master Data'!$A$1:$D$15,3,FALSE)</f>
        <v>Local Label</v>
      </c>
      <c r="Y267" s="1">
        <f>DAY(Table1[[#This Row],[Billing date]])</f>
        <v>8</v>
      </c>
      <c r="Z267" s="1" t="str">
        <f>TEXT(Table1[[#This Row],[Billing date]],"mmm")</f>
        <v>Jun</v>
      </c>
      <c r="AA267" s="1">
        <f>YEAR(Table1[[#This Row],[Billing date]])</f>
        <v>2021</v>
      </c>
    </row>
    <row r="268" spans="1:27" s="1" customFormat="1" ht="12.75" x14ac:dyDescent="0.2">
      <c r="A268" s="1" t="s">
        <v>119</v>
      </c>
      <c r="B268" s="1" t="s">
        <v>120</v>
      </c>
      <c r="C268" s="29">
        <v>44355</v>
      </c>
      <c r="D268" s="1" t="s">
        <v>1283</v>
      </c>
      <c r="E268" s="1" t="s">
        <v>1284</v>
      </c>
      <c r="F268" s="1" t="s">
        <v>1285</v>
      </c>
      <c r="G268" s="1" t="s">
        <v>1286</v>
      </c>
      <c r="H268" s="1">
        <v>1047470</v>
      </c>
      <c r="I268" s="1" t="s">
        <v>30</v>
      </c>
      <c r="J268" s="1" t="s">
        <v>164</v>
      </c>
      <c r="K268" s="1" t="s">
        <v>165</v>
      </c>
      <c r="L268" s="30">
        <v>25</v>
      </c>
      <c r="M268" s="30">
        <v>1.25</v>
      </c>
      <c r="N268" s="31">
        <v>18300</v>
      </c>
      <c r="O268" s="31">
        <v>1750</v>
      </c>
      <c r="P268" s="31">
        <v>455750</v>
      </c>
      <c r="Q268" s="31">
        <v>457500</v>
      </c>
      <c r="R268" s="1" t="s">
        <v>216</v>
      </c>
      <c r="S268" s="1" t="s">
        <v>488</v>
      </c>
      <c r="T268" s="1" t="s">
        <v>489</v>
      </c>
      <c r="U268" s="1" t="s">
        <v>169</v>
      </c>
      <c r="V268" s="1" t="s">
        <v>118</v>
      </c>
      <c r="W268" s="1" t="str">
        <f>VLOOKUP(Table1[[#This Row],[Material Code]],'Product Master Data'!$A$1:$D$16,4,FALSE)</f>
        <v>Bread Flour</v>
      </c>
      <c r="X268" s="1" t="str">
        <f>VLOOKUP(Table1[[#This Row],[Material Code]],'Product Master Data'!$A$1:$D$15,3,FALSE)</f>
        <v>Local Label</v>
      </c>
      <c r="Y268" s="1">
        <f>DAY(Table1[[#This Row],[Billing date]])</f>
        <v>8</v>
      </c>
      <c r="Z268" s="1" t="str">
        <f>TEXT(Table1[[#This Row],[Billing date]],"mmm")</f>
        <v>Jun</v>
      </c>
      <c r="AA268" s="1">
        <f>YEAR(Table1[[#This Row],[Billing date]])</f>
        <v>2021</v>
      </c>
    </row>
    <row r="269" spans="1:27" s="1" customFormat="1" ht="12.75" x14ac:dyDescent="0.2">
      <c r="A269" s="1" t="s">
        <v>107</v>
      </c>
      <c r="B269" s="1" t="s">
        <v>108</v>
      </c>
      <c r="C269" s="29">
        <v>44355</v>
      </c>
      <c r="D269" s="1" t="s">
        <v>1287</v>
      </c>
      <c r="E269" s="1" t="s">
        <v>1288</v>
      </c>
      <c r="F269" s="1" t="s">
        <v>1289</v>
      </c>
      <c r="G269" s="1" t="s">
        <v>1290</v>
      </c>
      <c r="H269" s="1">
        <v>1030024</v>
      </c>
      <c r="I269" s="1" t="s">
        <v>22</v>
      </c>
      <c r="J269" s="1" t="s">
        <v>24</v>
      </c>
      <c r="K269" s="1" t="s">
        <v>113</v>
      </c>
      <c r="L269" s="30">
        <v>350</v>
      </c>
      <c r="M269" s="30">
        <v>14</v>
      </c>
      <c r="N269" s="31">
        <v>2000</v>
      </c>
      <c r="O269" s="31">
        <v>13725</v>
      </c>
      <c r="P269" s="31">
        <v>686275</v>
      </c>
      <c r="Q269" s="31">
        <v>700000</v>
      </c>
      <c r="R269" s="1" t="s">
        <v>1291</v>
      </c>
      <c r="S269" s="1" t="s">
        <v>1292</v>
      </c>
      <c r="T269" s="1" t="s">
        <v>1293</v>
      </c>
      <c r="U269" s="1" t="s">
        <v>1294</v>
      </c>
      <c r="V269" s="1" t="s">
        <v>118</v>
      </c>
      <c r="W269" s="1" t="str">
        <f>VLOOKUP(Table1[[#This Row],[Material Code]],'Product Master Data'!$A$1:$D$16,4,FALSE)</f>
        <v>Bread Flour</v>
      </c>
      <c r="X269" s="1" t="str">
        <f>VLOOKUP(Table1[[#This Row],[Material Code]],'Product Master Data'!$A$1:$D$15,3,FALSE)</f>
        <v>Local Label</v>
      </c>
      <c r="Y269" s="1">
        <f>DAY(Table1[[#This Row],[Billing date]])</f>
        <v>8</v>
      </c>
      <c r="Z269" s="1" t="str">
        <f>TEXT(Table1[[#This Row],[Billing date]],"mmm")</f>
        <v>Jun</v>
      </c>
      <c r="AA269" s="1">
        <f>YEAR(Table1[[#This Row],[Billing date]])</f>
        <v>2021</v>
      </c>
    </row>
    <row r="270" spans="1:27" s="1" customFormat="1" ht="12.75" x14ac:dyDescent="0.2">
      <c r="A270" s="1" t="s">
        <v>157</v>
      </c>
      <c r="B270" s="1" t="s">
        <v>158</v>
      </c>
      <c r="C270" s="29">
        <v>44355</v>
      </c>
      <c r="D270" s="1" t="s">
        <v>1295</v>
      </c>
      <c r="E270" s="1" t="s">
        <v>1296</v>
      </c>
      <c r="F270" s="1" t="s">
        <v>1297</v>
      </c>
      <c r="G270" s="1" t="s">
        <v>1298</v>
      </c>
      <c r="H270" s="1">
        <v>1034106</v>
      </c>
      <c r="I270" s="1" t="s">
        <v>56</v>
      </c>
      <c r="J270" s="1" t="s">
        <v>24</v>
      </c>
      <c r="K270" s="1" t="s">
        <v>113</v>
      </c>
      <c r="L270" s="30">
        <v>150</v>
      </c>
      <c r="M270" s="30">
        <v>6</v>
      </c>
      <c r="N270" s="31">
        <v>2000</v>
      </c>
      <c r="O270" s="31">
        <v>5882</v>
      </c>
      <c r="P270" s="31">
        <v>294118</v>
      </c>
      <c r="Q270" s="31">
        <v>300000</v>
      </c>
      <c r="R270" s="1" t="s">
        <v>1299</v>
      </c>
      <c r="S270" s="1" t="s">
        <v>1300</v>
      </c>
      <c r="T270" s="1" t="s">
        <v>1301</v>
      </c>
      <c r="U270" s="1" t="s">
        <v>1302</v>
      </c>
      <c r="V270" s="1" t="s">
        <v>118</v>
      </c>
      <c r="W270" s="1" t="str">
        <f>VLOOKUP(Table1[[#This Row],[Material Code]],'Product Master Data'!$A$1:$D$16,4,FALSE)</f>
        <v>Bread Flour</v>
      </c>
      <c r="X270" s="1" t="str">
        <f>VLOOKUP(Table1[[#This Row],[Material Code]],'Product Master Data'!$A$1:$D$15,3,FALSE)</f>
        <v>Local Label</v>
      </c>
      <c r="Y270" s="1">
        <f>DAY(Table1[[#This Row],[Billing date]])</f>
        <v>8</v>
      </c>
      <c r="Z270" s="1" t="str">
        <f>TEXT(Table1[[#This Row],[Billing date]],"mmm")</f>
        <v>Jun</v>
      </c>
      <c r="AA270" s="1">
        <f>YEAR(Table1[[#This Row],[Billing date]])</f>
        <v>2021</v>
      </c>
    </row>
    <row r="271" spans="1:27" s="1" customFormat="1" ht="12.75" x14ac:dyDescent="0.2">
      <c r="A271" s="1" t="s">
        <v>157</v>
      </c>
      <c r="B271" s="1" t="s">
        <v>169</v>
      </c>
      <c r="C271" s="29">
        <v>44355</v>
      </c>
      <c r="D271" s="1" t="s">
        <v>1303</v>
      </c>
      <c r="E271" s="1" t="s">
        <v>1304</v>
      </c>
      <c r="F271" s="1" t="s">
        <v>1305</v>
      </c>
      <c r="G271" s="1" t="s">
        <v>1306</v>
      </c>
      <c r="H271" s="1">
        <v>1104752</v>
      </c>
      <c r="I271" s="1" t="s">
        <v>1307</v>
      </c>
      <c r="J271" s="1" t="s">
        <v>24</v>
      </c>
      <c r="K271" s="1" t="s">
        <v>113</v>
      </c>
      <c r="L271" s="30">
        <v>550</v>
      </c>
      <c r="M271" s="30">
        <v>22</v>
      </c>
      <c r="N271" s="31">
        <v>2400</v>
      </c>
      <c r="O271" s="31">
        <v>25882</v>
      </c>
      <c r="P271" s="31">
        <v>1294118</v>
      </c>
      <c r="Q271" s="31">
        <v>1320000</v>
      </c>
      <c r="R271" s="1" t="s">
        <v>1308</v>
      </c>
      <c r="S271" s="1" t="s">
        <v>1309</v>
      </c>
      <c r="T271" s="1" t="s">
        <v>1310</v>
      </c>
      <c r="U271" s="1" t="s">
        <v>1311</v>
      </c>
      <c r="V271" s="1" t="s">
        <v>118</v>
      </c>
      <c r="W271" s="1" t="str">
        <f>VLOOKUP(Table1[[#This Row],[Material Code]],'Product Master Data'!$A$1:$D$16,4,FALSE)</f>
        <v>Bread Flour</v>
      </c>
      <c r="X271" s="1" t="str">
        <f>VLOOKUP(Table1[[#This Row],[Material Code]],'Product Master Data'!$A$1:$D$15,3,FALSE)</f>
        <v>Local Label</v>
      </c>
      <c r="Y271" s="1">
        <f>DAY(Table1[[#This Row],[Billing date]])</f>
        <v>8</v>
      </c>
      <c r="Z271" s="1" t="str">
        <f>TEXT(Table1[[#This Row],[Billing date]],"mmm")</f>
        <v>Jun</v>
      </c>
      <c r="AA271" s="1">
        <f>YEAR(Table1[[#This Row],[Billing date]])</f>
        <v>2021</v>
      </c>
    </row>
    <row r="272" spans="1:27" s="1" customFormat="1" ht="12.75" x14ac:dyDescent="0.2">
      <c r="A272" s="1" t="s">
        <v>119</v>
      </c>
      <c r="B272" s="1" t="s">
        <v>120</v>
      </c>
      <c r="C272" s="29">
        <v>44355</v>
      </c>
      <c r="D272" s="1" t="s">
        <v>255</v>
      </c>
      <c r="E272" s="1" t="s">
        <v>1312</v>
      </c>
      <c r="F272" s="1" t="s">
        <v>257</v>
      </c>
      <c r="G272" s="1" t="s">
        <v>1313</v>
      </c>
      <c r="H272" s="1">
        <v>1034417</v>
      </c>
      <c r="I272" s="1" t="s">
        <v>29</v>
      </c>
      <c r="J272" s="1" t="s">
        <v>24</v>
      </c>
      <c r="K272" s="1" t="s">
        <v>113</v>
      </c>
      <c r="L272" s="30">
        <v>250</v>
      </c>
      <c r="M272" s="30">
        <v>10</v>
      </c>
      <c r="N272" s="31">
        <v>2000</v>
      </c>
      <c r="O272" s="31">
        <v>9804</v>
      </c>
      <c r="P272" s="31">
        <v>490196</v>
      </c>
      <c r="Q272" s="31">
        <v>500000</v>
      </c>
      <c r="R272" s="1" t="s">
        <v>1314</v>
      </c>
      <c r="S272" s="1" t="s">
        <v>1315</v>
      </c>
      <c r="T272" s="1" t="s">
        <v>358</v>
      </c>
      <c r="U272" s="1" t="s">
        <v>262</v>
      </c>
      <c r="V272" s="1" t="s">
        <v>118</v>
      </c>
      <c r="W272" s="1" t="str">
        <f>VLOOKUP(Table1[[#This Row],[Material Code]],'Product Master Data'!$A$1:$D$16,4,FALSE)</f>
        <v>Bread Flour</v>
      </c>
      <c r="X272" s="1" t="str">
        <f>VLOOKUP(Table1[[#This Row],[Material Code]],'Product Master Data'!$A$1:$D$15,3,FALSE)</f>
        <v>Local Label</v>
      </c>
      <c r="Y272" s="1">
        <f>DAY(Table1[[#This Row],[Billing date]])</f>
        <v>8</v>
      </c>
      <c r="Z272" s="1" t="str">
        <f>TEXT(Table1[[#This Row],[Billing date]],"mmm")</f>
        <v>Jun</v>
      </c>
      <c r="AA272" s="1">
        <f>YEAR(Table1[[#This Row],[Billing date]])</f>
        <v>2021</v>
      </c>
    </row>
    <row r="273" spans="1:27" s="1" customFormat="1" ht="12.75" x14ac:dyDescent="0.2">
      <c r="A273" s="1" t="s">
        <v>131</v>
      </c>
      <c r="B273" s="1" t="s">
        <v>132</v>
      </c>
      <c r="C273" s="29">
        <v>44355</v>
      </c>
      <c r="D273" s="1" t="s">
        <v>1218</v>
      </c>
      <c r="E273" s="1" t="s">
        <v>1316</v>
      </c>
      <c r="F273" s="1" t="s">
        <v>1220</v>
      </c>
      <c r="G273" s="1" t="s">
        <v>1317</v>
      </c>
      <c r="H273" s="1">
        <v>1062481</v>
      </c>
      <c r="I273" s="1" t="s">
        <v>38</v>
      </c>
      <c r="J273" s="1" t="s">
        <v>723</v>
      </c>
      <c r="K273" s="1" t="s">
        <v>724</v>
      </c>
      <c r="L273" s="30">
        <v>640</v>
      </c>
      <c r="M273" s="30">
        <v>32</v>
      </c>
      <c r="N273" s="31">
        <v>16750</v>
      </c>
      <c r="O273" s="31">
        <v>44800</v>
      </c>
      <c r="P273" s="31">
        <v>10675200</v>
      </c>
      <c r="Q273" s="31">
        <v>10720000</v>
      </c>
      <c r="R273" s="1" t="s">
        <v>1318</v>
      </c>
      <c r="S273" s="1" t="s">
        <v>1319</v>
      </c>
      <c r="T273" s="1" t="s">
        <v>1320</v>
      </c>
      <c r="U273" s="1" t="s">
        <v>192</v>
      </c>
      <c r="V273" s="1" t="s">
        <v>118</v>
      </c>
      <c r="W273" s="1" t="str">
        <f>VLOOKUP(Table1[[#This Row],[Material Code]],'Product Master Data'!$A$1:$D$16,4,FALSE)</f>
        <v>Beignet Flour</v>
      </c>
      <c r="X273" s="1" t="str">
        <f>VLOOKUP(Table1[[#This Row],[Material Code]],'Product Master Data'!$A$1:$D$15,3,FALSE)</f>
        <v>Private Label</v>
      </c>
      <c r="Y273" s="1">
        <f>DAY(Table1[[#This Row],[Billing date]])</f>
        <v>8</v>
      </c>
      <c r="Z273" s="1" t="str">
        <f>TEXT(Table1[[#This Row],[Billing date]],"mmm")</f>
        <v>Jun</v>
      </c>
      <c r="AA273" s="1">
        <f>YEAR(Table1[[#This Row],[Billing date]])</f>
        <v>2021</v>
      </c>
    </row>
    <row r="274" spans="1:27" s="1" customFormat="1" ht="12.75" x14ac:dyDescent="0.2">
      <c r="A274" s="1" t="s">
        <v>193</v>
      </c>
      <c r="B274" s="1" t="s">
        <v>158</v>
      </c>
      <c r="C274" s="29">
        <v>44355</v>
      </c>
      <c r="D274" s="1" t="s">
        <v>966</v>
      </c>
      <c r="E274" s="1" t="s">
        <v>1321</v>
      </c>
      <c r="F274" s="1" t="s">
        <v>968</v>
      </c>
      <c r="G274" s="1" t="s">
        <v>1322</v>
      </c>
      <c r="H274" s="1">
        <v>1062483</v>
      </c>
      <c r="I274" s="1" t="s">
        <v>35</v>
      </c>
      <c r="J274" s="1" t="s">
        <v>164</v>
      </c>
      <c r="K274" s="1" t="s">
        <v>165</v>
      </c>
      <c r="L274" s="30">
        <v>600</v>
      </c>
      <c r="M274" s="30">
        <v>30</v>
      </c>
      <c r="N274" s="31">
        <v>17750</v>
      </c>
      <c r="O274" s="31">
        <v>42000</v>
      </c>
      <c r="P274" s="31">
        <v>10608000</v>
      </c>
      <c r="Q274" s="31">
        <v>10650000</v>
      </c>
      <c r="R274" s="1" t="s">
        <v>1323</v>
      </c>
      <c r="S274" s="1" t="s">
        <v>1324</v>
      </c>
      <c r="T274" s="1" t="s">
        <v>1325</v>
      </c>
      <c r="U274" s="1" t="s">
        <v>169</v>
      </c>
      <c r="V274" s="1" t="s">
        <v>118</v>
      </c>
      <c r="W274" s="1" t="str">
        <f>VLOOKUP(Table1[[#This Row],[Material Code]],'Product Master Data'!$A$1:$D$16,4,FALSE)</f>
        <v>Bread Flour</v>
      </c>
      <c r="X274" s="1" t="str">
        <f>VLOOKUP(Table1[[#This Row],[Material Code]],'Product Master Data'!$A$1:$D$15,3,FALSE)</f>
        <v>Local Label</v>
      </c>
      <c r="Y274" s="1">
        <f>DAY(Table1[[#This Row],[Billing date]])</f>
        <v>8</v>
      </c>
      <c r="Z274" s="1" t="str">
        <f>TEXT(Table1[[#This Row],[Billing date]],"mmm")</f>
        <v>Jun</v>
      </c>
      <c r="AA274" s="1">
        <f>YEAR(Table1[[#This Row],[Billing date]])</f>
        <v>2021</v>
      </c>
    </row>
    <row r="275" spans="1:27" s="1" customFormat="1" ht="12.75" x14ac:dyDescent="0.2">
      <c r="A275" s="1" t="s">
        <v>316</v>
      </c>
      <c r="B275" s="1" t="s">
        <v>452</v>
      </c>
      <c r="C275" s="29">
        <v>44355</v>
      </c>
      <c r="D275" s="1" t="s">
        <v>1326</v>
      </c>
      <c r="E275" s="1" t="s">
        <v>1327</v>
      </c>
      <c r="F275" s="1" t="s">
        <v>1328</v>
      </c>
      <c r="G275" s="1" t="s">
        <v>1329</v>
      </c>
      <c r="H275" s="1">
        <v>1048185</v>
      </c>
      <c r="I275" s="1" t="s">
        <v>33</v>
      </c>
      <c r="J275" s="1" t="s">
        <v>24</v>
      </c>
      <c r="K275" s="1" t="s">
        <v>113</v>
      </c>
      <c r="L275" s="30">
        <v>575</v>
      </c>
      <c r="M275" s="30">
        <v>23</v>
      </c>
      <c r="N275" s="31">
        <v>2000</v>
      </c>
      <c r="O275" s="31">
        <v>22549</v>
      </c>
      <c r="P275" s="31">
        <v>1127451</v>
      </c>
      <c r="Q275" s="31">
        <v>1150000</v>
      </c>
      <c r="R275" s="1" t="s">
        <v>1330</v>
      </c>
      <c r="S275" s="1" t="s">
        <v>1331</v>
      </c>
      <c r="T275" s="1" t="s">
        <v>1332</v>
      </c>
      <c r="U275" s="1" t="s">
        <v>1333</v>
      </c>
      <c r="V275" s="1" t="s">
        <v>118</v>
      </c>
      <c r="W275" s="1" t="str">
        <f>VLOOKUP(Table1[[#This Row],[Material Code]],'Product Master Data'!$A$1:$D$16,4,FALSE)</f>
        <v>Bread Flour</v>
      </c>
      <c r="X275" s="1" t="str">
        <f>VLOOKUP(Table1[[#This Row],[Material Code]],'Product Master Data'!$A$1:$D$15,3,FALSE)</f>
        <v>Local Label</v>
      </c>
      <c r="Y275" s="1">
        <f>DAY(Table1[[#This Row],[Billing date]])</f>
        <v>8</v>
      </c>
      <c r="Z275" s="1" t="str">
        <f>TEXT(Table1[[#This Row],[Billing date]],"mmm")</f>
        <v>Jun</v>
      </c>
      <c r="AA275" s="1">
        <f>YEAR(Table1[[#This Row],[Billing date]])</f>
        <v>2021</v>
      </c>
    </row>
    <row r="276" spans="1:27" s="1" customFormat="1" ht="12.75" x14ac:dyDescent="0.2">
      <c r="A276" s="1" t="s">
        <v>119</v>
      </c>
      <c r="B276" s="1" t="s">
        <v>120</v>
      </c>
      <c r="C276" s="29">
        <v>44355</v>
      </c>
      <c r="D276" s="1" t="s">
        <v>1334</v>
      </c>
      <c r="E276" s="1" t="s">
        <v>1335</v>
      </c>
      <c r="F276" s="1" t="s">
        <v>1336</v>
      </c>
      <c r="G276" s="1" t="s">
        <v>1337</v>
      </c>
      <c r="H276" s="1">
        <v>1064509</v>
      </c>
      <c r="I276" s="1" t="s">
        <v>52</v>
      </c>
      <c r="J276" s="1" t="s">
        <v>164</v>
      </c>
      <c r="K276" s="1" t="s">
        <v>165</v>
      </c>
      <c r="L276" s="30">
        <v>350</v>
      </c>
      <c r="M276" s="30">
        <v>17.5</v>
      </c>
      <c r="N276" s="31">
        <v>18300</v>
      </c>
      <c r="O276" s="31">
        <v>24500</v>
      </c>
      <c r="P276" s="31">
        <v>6380500</v>
      </c>
      <c r="Q276" s="31">
        <v>6405000</v>
      </c>
      <c r="R276" s="1" t="s">
        <v>466</v>
      </c>
      <c r="S276" s="1" t="s">
        <v>467</v>
      </c>
      <c r="T276" s="1" t="s">
        <v>468</v>
      </c>
      <c r="U276" s="1" t="s">
        <v>169</v>
      </c>
      <c r="V276" s="1" t="s">
        <v>118</v>
      </c>
      <c r="W276" s="1" t="str">
        <f>VLOOKUP(Table1[[#This Row],[Material Code]],'Product Master Data'!$A$1:$D$16,4,FALSE)</f>
        <v>Bread Flour</v>
      </c>
      <c r="X276" s="1" t="str">
        <f>VLOOKUP(Table1[[#This Row],[Material Code]],'Product Master Data'!$A$1:$D$15,3,FALSE)</f>
        <v>Local Label</v>
      </c>
      <c r="Y276" s="1">
        <f>DAY(Table1[[#This Row],[Billing date]])</f>
        <v>8</v>
      </c>
      <c r="Z276" s="1" t="str">
        <f>TEXT(Table1[[#This Row],[Billing date]],"mmm")</f>
        <v>Jun</v>
      </c>
      <c r="AA276" s="1">
        <f>YEAR(Table1[[#This Row],[Billing date]])</f>
        <v>2021</v>
      </c>
    </row>
    <row r="277" spans="1:27" s="1" customFormat="1" ht="12.75" x14ac:dyDescent="0.2">
      <c r="A277" s="1" t="s">
        <v>119</v>
      </c>
      <c r="B277" s="1" t="s">
        <v>120</v>
      </c>
      <c r="C277" s="29">
        <v>44355</v>
      </c>
      <c r="D277" s="1" t="s">
        <v>1338</v>
      </c>
      <c r="E277" s="1" t="s">
        <v>1339</v>
      </c>
      <c r="F277" s="1" t="s">
        <v>1340</v>
      </c>
      <c r="G277" s="1" t="s">
        <v>1341</v>
      </c>
      <c r="H277" s="1">
        <v>1034318</v>
      </c>
      <c r="I277" s="1" t="s">
        <v>1342</v>
      </c>
      <c r="J277" s="1" t="s">
        <v>164</v>
      </c>
      <c r="K277" s="1" t="s">
        <v>165</v>
      </c>
      <c r="L277" s="30">
        <v>584</v>
      </c>
      <c r="M277" s="30">
        <v>29.2</v>
      </c>
      <c r="N277" s="31">
        <v>18000</v>
      </c>
      <c r="O277" s="31">
        <v>0</v>
      </c>
      <c r="P277" s="31">
        <v>10512000</v>
      </c>
      <c r="Q277" s="31">
        <v>10512000</v>
      </c>
      <c r="R277" s="1" t="s">
        <v>1343</v>
      </c>
      <c r="S277" s="1" t="s">
        <v>1344</v>
      </c>
      <c r="T277" s="1" t="s">
        <v>1345</v>
      </c>
      <c r="U277" s="1" t="s">
        <v>169</v>
      </c>
      <c r="V277" s="1" t="s">
        <v>118</v>
      </c>
      <c r="W277" s="1" t="str">
        <f>VLOOKUP(Table1[[#This Row],[Material Code]],'Product Master Data'!$A$1:$D$16,4,FALSE)</f>
        <v>Bread Flour</v>
      </c>
      <c r="X277" s="1" t="str">
        <f>VLOOKUP(Table1[[#This Row],[Material Code]],'Product Master Data'!$A$1:$D$15,3,FALSE)</f>
        <v>Local Label</v>
      </c>
      <c r="Y277" s="1">
        <f>DAY(Table1[[#This Row],[Billing date]])</f>
        <v>8</v>
      </c>
      <c r="Z277" s="1" t="str">
        <f>TEXT(Table1[[#This Row],[Billing date]],"mmm")</f>
        <v>Jun</v>
      </c>
      <c r="AA277" s="1">
        <f>YEAR(Table1[[#This Row],[Billing date]])</f>
        <v>2021</v>
      </c>
    </row>
    <row r="278" spans="1:27" s="1" customFormat="1" ht="12.75" x14ac:dyDescent="0.2">
      <c r="A278" s="1" t="s">
        <v>119</v>
      </c>
      <c r="B278" s="1" t="s">
        <v>120</v>
      </c>
      <c r="C278" s="29">
        <v>44355</v>
      </c>
      <c r="D278" s="1" t="s">
        <v>1346</v>
      </c>
      <c r="E278" s="1" t="s">
        <v>1347</v>
      </c>
      <c r="F278" s="1" t="s">
        <v>1348</v>
      </c>
      <c r="G278" s="1" t="s">
        <v>1349</v>
      </c>
      <c r="H278" s="1">
        <v>1047470</v>
      </c>
      <c r="I278" s="1" t="s">
        <v>30</v>
      </c>
      <c r="J278" s="1" t="s">
        <v>164</v>
      </c>
      <c r="K278" s="1" t="s">
        <v>165</v>
      </c>
      <c r="L278" s="30">
        <v>300</v>
      </c>
      <c r="M278" s="30">
        <v>15</v>
      </c>
      <c r="N278" s="31">
        <v>18300</v>
      </c>
      <c r="O278" s="31">
        <v>21000</v>
      </c>
      <c r="P278" s="31">
        <v>5469000</v>
      </c>
      <c r="Q278" s="31">
        <v>5490000</v>
      </c>
      <c r="R278" s="1" t="s">
        <v>281</v>
      </c>
      <c r="S278" s="1" t="s">
        <v>282</v>
      </c>
      <c r="T278" s="1" t="s">
        <v>283</v>
      </c>
      <c r="U278" s="1" t="s">
        <v>169</v>
      </c>
      <c r="V278" s="1" t="s">
        <v>118</v>
      </c>
      <c r="W278" s="1" t="str">
        <f>VLOOKUP(Table1[[#This Row],[Material Code]],'Product Master Data'!$A$1:$D$16,4,FALSE)</f>
        <v>Bread Flour</v>
      </c>
      <c r="X278" s="1" t="str">
        <f>VLOOKUP(Table1[[#This Row],[Material Code]],'Product Master Data'!$A$1:$D$15,3,FALSE)</f>
        <v>Local Label</v>
      </c>
      <c r="Y278" s="1">
        <f>DAY(Table1[[#This Row],[Billing date]])</f>
        <v>8</v>
      </c>
      <c r="Z278" s="1" t="str">
        <f>TEXT(Table1[[#This Row],[Billing date]],"mmm")</f>
        <v>Jun</v>
      </c>
      <c r="AA278" s="1">
        <f>YEAR(Table1[[#This Row],[Billing date]])</f>
        <v>2021</v>
      </c>
    </row>
    <row r="279" spans="1:27" s="1" customFormat="1" ht="12.75" x14ac:dyDescent="0.2">
      <c r="A279" s="1" t="s">
        <v>107</v>
      </c>
      <c r="B279" s="1" t="s">
        <v>108</v>
      </c>
      <c r="C279" s="29">
        <v>44355</v>
      </c>
      <c r="D279" s="1" t="s">
        <v>1350</v>
      </c>
      <c r="E279" s="1" t="s">
        <v>1351</v>
      </c>
      <c r="F279" s="1" t="s">
        <v>1352</v>
      </c>
      <c r="G279" s="1" t="s">
        <v>1353</v>
      </c>
      <c r="H279" s="1">
        <v>1026474</v>
      </c>
      <c r="I279" s="1" t="s">
        <v>36</v>
      </c>
      <c r="J279" s="1" t="s">
        <v>176</v>
      </c>
      <c r="K279" s="1" t="s">
        <v>177</v>
      </c>
      <c r="L279" s="30">
        <v>80</v>
      </c>
      <c r="M279" s="30">
        <v>4</v>
      </c>
      <c r="N279" s="31">
        <v>18500</v>
      </c>
      <c r="O279" s="31">
        <v>5600</v>
      </c>
      <c r="P279" s="31">
        <v>1474400</v>
      </c>
      <c r="Q279" s="31">
        <v>1480000</v>
      </c>
      <c r="R279" s="1" t="s">
        <v>1354</v>
      </c>
      <c r="S279" s="1" t="s">
        <v>1355</v>
      </c>
      <c r="T279" s="1" t="s">
        <v>1356</v>
      </c>
      <c r="U279" s="1" t="s">
        <v>1357</v>
      </c>
      <c r="V279" s="1" t="s">
        <v>118</v>
      </c>
      <c r="W279" s="1" t="str">
        <f>VLOOKUP(Table1[[#This Row],[Material Code]],'Product Master Data'!$A$1:$D$16,4,FALSE)</f>
        <v>Beignet Flour</v>
      </c>
      <c r="X279" s="1" t="str">
        <f>VLOOKUP(Table1[[#This Row],[Material Code]],'Product Master Data'!$A$1:$D$15,3,FALSE)</f>
        <v>Local Label</v>
      </c>
      <c r="Y279" s="1">
        <f>DAY(Table1[[#This Row],[Billing date]])</f>
        <v>8</v>
      </c>
      <c r="Z279" s="1" t="str">
        <f>TEXT(Table1[[#This Row],[Billing date]],"mmm")</f>
        <v>Jun</v>
      </c>
      <c r="AA279" s="1">
        <f>YEAR(Table1[[#This Row],[Billing date]])</f>
        <v>2021</v>
      </c>
    </row>
    <row r="280" spans="1:27" s="1" customFormat="1" ht="12.75" x14ac:dyDescent="0.2">
      <c r="A280" s="1" t="s">
        <v>107</v>
      </c>
      <c r="B280" s="1" t="s">
        <v>108</v>
      </c>
      <c r="C280" s="29">
        <v>44355</v>
      </c>
      <c r="D280" s="1" t="s">
        <v>1350</v>
      </c>
      <c r="E280" s="1" t="s">
        <v>1351</v>
      </c>
      <c r="F280" s="1" t="s">
        <v>1352</v>
      </c>
      <c r="G280" s="1" t="s">
        <v>1353</v>
      </c>
      <c r="H280" s="1">
        <v>1026474</v>
      </c>
      <c r="I280" s="1" t="s">
        <v>36</v>
      </c>
      <c r="J280" s="1" t="s">
        <v>164</v>
      </c>
      <c r="K280" s="1" t="s">
        <v>165</v>
      </c>
      <c r="L280" s="30">
        <v>400</v>
      </c>
      <c r="M280" s="30">
        <v>20</v>
      </c>
      <c r="N280" s="31">
        <v>18300</v>
      </c>
      <c r="O280" s="31">
        <v>28000</v>
      </c>
      <c r="P280" s="31">
        <v>7292000</v>
      </c>
      <c r="Q280" s="31">
        <v>7320000</v>
      </c>
      <c r="R280" s="1" t="s">
        <v>1354</v>
      </c>
      <c r="S280" s="1" t="s">
        <v>1355</v>
      </c>
      <c r="T280" s="1" t="s">
        <v>1356</v>
      </c>
      <c r="U280" s="1" t="s">
        <v>1357</v>
      </c>
      <c r="V280" s="1" t="s">
        <v>118</v>
      </c>
      <c r="W280" s="1" t="str">
        <f>VLOOKUP(Table1[[#This Row],[Material Code]],'Product Master Data'!$A$1:$D$16,4,FALSE)</f>
        <v>Bread Flour</v>
      </c>
      <c r="X280" s="1" t="str">
        <f>VLOOKUP(Table1[[#This Row],[Material Code]],'Product Master Data'!$A$1:$D$15,3,FALSE)</f>
        <v>Local Label</v>
      </c>
      <c r="Y280" s="1">
        <f>DAY(Table1[[#This Row],[Billing date]])</f>
        <v>8</v>
      </c>
      <c r="Z280" s="1" t="str">
        <f>TEXT(Table1[[#This Row],[Billing date]],"mmm")</f>
        <v>Jun</v>
      </c>
      <c r="AA280" s="1">
        <f>YEAR(Table1[[#This Row],[Billing date]])</f>
        <v>2021</v>
      </c>
    </row>
    <row r="281" spans="1:27" s="1" customFormat="1" ht="12.75" x14ac:dyDescent="0.2">
      <c r="A281" s="1" t="s">
        <v>107</v>
      </c>
      <c r="B281" s="1" t="s">
        <v>108</v>
      </c>
      <c r="C281" s="29">
        <v>44355</v>
      </c>
      <c r="D281" s="1" t="s">
        <v>1350</v>
      </c>
      <c r="E281" s="1" t="s">
        <v>1351</v>
      </c>
      <c r="F281" s="1" t="s">
        <v>1352</v>
      </c>
      <c r="G281" s="1" t="s">
        <v>1353</v>
      </c>
      <c r="H281" s="1">
        <v>1026474</v>
      </c>
      <c r="I281" s="1" t="s">
        <v>36</v>
      </c>
      <c r="J281" s="1" t="s">
        <v>181</v>
      </c>
      <c r="K281" s="1" t="s">
        <v>182</v>
      </c>
      <c r="L281" s="30">
        <v>160</v>
      </c>
      <c r="M281" s="30">
        <v>4</v>
      </c>
      <c r="N281" s="31">
        <v>9250</v>
      </c>
      <c r="O281" s="31">
        <v>5600</v>
      </c>
      <c r="P281" s="31">
        <v>1474400</v>
      </c>
      <c r="Q281" s="31">
        <v>1480000</v>
      </c>
      <c r="R281" s="1" t="s">
        <v>1354</v>
      </c>
      <c r="S281" s="1" t="s">
        <v>1355</v>
      </c>
      <c r="T281" s="1" t="s">
        <v>1356</v>
      </c>
      <c r="U281" s="1" t="s">
        <v>1357</v>
      </c>
      <c r="V281" s="1" t="s">
        <v>118</v>
      </c>
      <c r="W281" s="1" t="str">
        <f>VLOOKUP(Table1[[#This Row],[Material Code]],'Product Master Data'!$A$1:$D$16,4,FALSE)</f>
        <v>Beignet Flour</v>
      </c>
      <c r="X281" s="1" t="str">
        <f>VLOOKUP(Table1[[#This Row],[Material Code]],'Product Master Data'!$A$1:$D$15,3,FALSE)</f>
        <v>Local Label</v>
      </c>
      <c r="Y281" s="1">
        <f>DAY(Table1[[#This Row],[Billing date]])</f>
        <v>8</v>
      </c>
      <c r="Z281" s="1" t="str">
        <f>TEXT(Table1[[#This Row],[Billing date]],"mmm")</f>
        <v>Jun</v>
      </c>
      <c r="AA281" s="1">
        <f>YEAR(Table1[[#This Row],[Billing date]])</f>
        <v>2021</v>
      </c>
    </row>
    <row r="282" spans="1:27" s="1" customFormat="1" ht="12.75" x14ac:dyDescent="0.2">
      <c r="A282" s="1" t="s">
        <v>170</v>
      </c>
      <c r="B282" s="1" t="s">
        <v>171</v>
      </c>
      <c r="C282" s="29">
        <v>44355</v>
      </c>
      <c r="D282" s="1" t="s">
        <v>1358</v>
      </c>
      <c r="E282" s="1" t="s">
        <v>1359</v>
      </c>
      <c r="F282" s="1" t="s">
        <v>1360</v>
      </c>
      <c r="G282" s="1" t="s">
        <v>1361</v>
      </c>
      <c r="H282" s="1">
        <v>1050151</v>
      </c>
      <c r="I282" s="1" t="s">
        <v>37</v>
      </c>
      <c r="J282" s="1" t="s">
        <v>164</v>
      </c>
      <c r="K282" s="1" t="s">
        <v>165</v>
      </c>
      <c r="L282" s="30">
        <v>300</v>
      </c>
      <c r="M282" s="30">
        <v>15</v>
      </c>
      <c r="N282" s="31">
        <v>18300</v>
      </c>
      <c r="O282" s="31">
        <v>0</v>
      </c>
      <c r="P282" s="31">
        <v>5490000</v>
      </c>
      <c r="Q282" s="31">
        <v>5490000</v>
      </c>
      <c r="R282" s="1" t="s">
        <v>888</v>
      </c>
      <c r="S282" s="1" t="s">
        <v>1362</v>
      </c>
      <c r="T282" s="1" t="s">
        <v>1363</v>
      </c>
      <c r="U282" s="1" t="s">
        <v>370</v>
      </c>
      <c r="V282" s="1" t="s">
        <v>118</v>
      </c>
      <c r="W282" s="1" t="str">
        <f>VLOOKUP(Table1[[#This Row],[Material Code]],'Product Master Data'!$A$1:$D$16,4,FALSE)</f>
        <v>Bread Flour</v>
      </c>
      <c r="X282" s="1" t="str">
        <f>VLOOKUP(Table1[[#This Row],[Material Code]],'Product Master Data'!$A$1:$D$15,3,FALSE)</f>
        <v>Local Label</v>
      </c>
      <c r="Y282" s="1">
        <f>DAY(Table1[[#This Row],[Billing date]])</f>
        <v>8</v>
      </c>
      <c r="Z282" s="1" t="str">
        <f>TEXT(Table1[[#This Row],[Billing date]],"mmm")</f>
        <v>Jun</v>
      </c>
      <c r="AA282" s="1">
        <f>YEAR(Table1[[#This Row],[Billing date]])</f>
        <v>2021</v>
      </c>
    </row>
    <row r="283" spans="1:27" s="1" customFormat="1" ht="12.75" x14ac:dyDescent="0.2">
      <c r="A283" s="1" t="s">
        <v>131</v>
      </c>
      <c r="B283" s="1" t="s">
        <v>289</v>
      </c>
      <c r="C283" s="29">
        <v>44355</v>
      </c>
      <c r="D283" s="1" t="s">
        <v>1364</v>
      </c>
      <c r="E283" s="1" t="s">
        <v>1365</v>
      </c>
      <c r="F283" s="1" t="s">
        <v>1366</v>
      </c>
      <c r="G283" s="1" t="s">
        <v>1367</v>
      </c>
      <c r="H283" s="1">
        <v>1026481</v>
      </c>
      <c r="I283" s="1" t="s">
        <v>50</v>
      </c>
      <c r="J283" s="1" t="s">
        <v>176</v>
      </c>
      <c r="K283" s="1" t="s">
        <v>177</v>
      </c>
      <c r="L283" s="30">
        <v>40</v>
      </c>
      <c r="M283" s="30">
        <v>2</v>
      </c>
      <c r="N283" s="31">
        <v>16500</v>
      </c>
      <c r="O283" s="31">
        <v>2800</v>
      </c>
      <c r="P283" s="31">
        <v>657200</v>
      </c>
      <c r="Q283" s="31">
        <v>660000</v>
      </c>
      <c r="R283" s="1" t="s">
        <v>1368</v>
      </c>
      <c r="S283" s="1" t="s">
        <v>1369</v>
      </c>
      <c r="T283" s="1" t="s">
        <v>1370</v>
      </c>
      <c r="U283" s="1" t="s">
        <v>169</v>
      </c>
      <c r="V283" s="1" t="s">
        <v>118</v>
      </c>
      <c r="W283" s="1" t="str">
        <f>VLOOKUP(Table1[[#This Row],[Material Code]],'Product Master Data'!$A$1:$D$16,4,FALSE)</f>
        <v>Beignet Flour</v>
      </c>
      <c r="X283" s="1" t="str">
        <f>VLOOKUP(Table1[[#This Row],[Material Code]],'Product Master Data'!$A$1:$D$15,3,FALSE)</f>
        <v>Local Label</v>
      </c>
      <c r="Y283" s="1">
        <f>DAY(Table1[[#This Row],[Billing date]])</f>
        <v>8</v>
      </c>
      <c r="Z283" s="1" t="str">
        <f>TEXT(Table1[[#This Row],[Billing date]],"mmm")</f>
        <v>Jun</v>
      </c>
      <c r="AA283" s="1">
        <f>YEAR(Table1[[#This Row],[Billing date]])</f>
        <v>2021</v>
      </c>
    </row>
    <row r="284" spans="1:27" s="1" customFormat="1" ht="12.75" x14ac:dyDescent="0.2">
      <c r="A284" s="1" t="s">
        <v>131</v>
      </c>
      <c r="B284" s="1" t="s">
        <v>289</v>
      </c>
      <c r="C284" s="29">
        <v>44355</v>
      </c>
      <c r="D284" s="1" t="s">
        <v>1364</v>
      </c>
      <c r="E284" s="1" t="s">
        <v>1365</v>
      </c>
      <c r="F284" s="1" t="s">
        <v>1366</v>
      </c>
      <c r="G284" s="1" t="s">
        <v>1367</v>
      </c>
      <c r="H284" s="1">
        <v>1026481</v>
      </c>
      <c r="I284" s="1" t="s">
        <v>50</v>
      </c>
      <c r="J284" s="1" t="s">
        <v>176</v>
      </c>
      <c r="K284" s="1" t="s">
        <v>177</v>
      </c>
      <c r="L284" s="30">
        <v>280</v>
      </c>
      <c r="M284" s="30">
        <v>14</v>
      </c>
      <c r="N284" s="31">
        <v>16500</v>
      </c>
      <c r="O284" s="31">
        <v>19600</v>
      </c>
      <c r="P284" s="31">
        <v>4600400</v>
      </c>
      <c r="Q284" s="31">
        <v>4620000</v>
      </c>
      <c r="R284" s="1" t="s">
        <v>1368</v>
      </c>
      <c r="S284" s="1" t="s">
        <v>1369</v>
      </c>
      <c r="T284" s="1" t="s">
        <v>1370</v>
      </c>
      <c r="U284" s="1" t="s">
        <v>169</v>
      </c>
      <c r="V284" s="1" t="s">
        <v>118</v>
      </c>
      <c r="W284" s="1" t="str">
        <f>VLOOKUP(Table1[[#This Row],[Material Code]],'Product Master Data'!$A$1:$D$16,4,FALSE)</f>
        <v>Beignet Flour</v>
      </c>
      <c r="X284" s="1" t="str">
        <f>VLOOKUP(Table1[[#This Row],[Material Code]],'Product Master Data'!$A$1:$D$15,3,FALSE)</f>
        <v>Local Label</v>
      </c>
      <c r="Y284" s="1">
        <f>DAY(Table1[[#This Row],[Billing date]])</f>
        <v>8</v>
      </c>
      <c r="Z284" s="1" t="str">
        <f>TEXT(Table1[[#This Row],[Billing date]],"mmm")</f>
        <v>Jun</v>
      </c>
      <c r="AA284" s="1">
        <f>YEAR(Table1[[#This Row],[Billing date]])</f>
        <v>2021</v>
      </c>
    </row>
    <row r="285" spans="1:27" s="1" customFormat="1" ht="12.75" x14ac:dyDescent="0.2">
      <c r="A285" s="1" t="s">
        <v>131</v>
      </c>
      <c r="B285" s="1" t="s">
        <v>289</v>
      </c>
      <c r="C285" s="29">
        <v>44355</v>
      </c>
      <c r="D285" s="1" t="s">
        <v>1364</v>
      </c>
      <c r="E285" s="1" t="s">
        <v>1365</v>
      </c>
      <c r="F285" s="1" t="s">
        <v>1366</v>
      </c>
      <c r="G285" s="1" t="s">
        <v>1367</v>
      </c>
      <c r="H285" s="1">
        <v>1026481</v>
      </c>
      <c r="I285" s="1" t="s">
        <v>50</v>
      </c>
      <c r="J285" s="1" t="s">
        <v>181</v>
      </c>
      <c r="K285" s="1" t="s">
        <v>182</v>
      </c>
      <c r="L285" s="30">
        <v>640</v>
      </c>
      <c r="M285" s="30">
        <v>16</v>
      </c>
      <c r="N285" s="31">
        <v>8250</v>
      </c>
      <c r="O285" s="31">
        <v>22400</v>
      </c>
      <c r="P285" s="31">
        <v>5257600</v>
      </c>
      <c r="Q285" s="31">
        <v>5280000</v>
      </c>
      <c r="R285" s="1" t="s">
        <v>1368</v>
      </c>
      <c r="S285" s="1" t="s">
        <v>1369</v>
      </c>
      <c r="T285" s="1" t="s">
        <v>1370</v>
      </c>
      <c r="U285" s="1" t="s">
        <v>169</v>
      </c>
      <c r="V285" s="1" t="s">
        <v>118</v>
      </c>
      <c r="W285" s="1" t="str">
        <f>VLOOKUP(Table1[[#This Row],[Material Code]],'Product Master Data'!$A$1:$D$16,4,FALSE)</f>
        <v>Beignet Flour</v>
      </c>
      <c r="X285" s="1" t="str">
        <f>VLOOKUP(Table1[[#This Row],[Material Code]],'Product Master Data'!$A$1:$D$15,3,FALSE)</f>
        <v>Local Label</v>
      </c>
      <c r="Y285" s="1">
        <f>DAY(Table1[[#This Row],[Billing date]])</f>
        <v>8</v>
      </c>
      <c r="Z285" s="1" t="str">
        <f>TEXT(Table1[[#This Row],[Billing date]],"mmm")</f>
        <v>Jun</v>
      </c>
      <c r="AA285" s="1">
        <f>YEAR(Table1[[#This Row],[Billing date]])</f>
        <v>2021</v>
      </c>
    </row>
    <row r="286" spans="1:27" s="1" customFormat="1" ht="12.75" x14ac:dyDescent="0.2">
      <c r="A286" s="1" t="s">
        <v>107</v>
      </c>
      <c r="B286" s="1" t="s">
        <v>108</v>
      </c>
      <c r="C286" s="29">
        <v>44355</v>
      </c>
      <c r="D286" s="1" t="s">
        <v>1371</v>
      </c>
      <c r="E286" s="1" t="s">
        <v>1372</v>
      </c>
      <c r="F286" s="1" t="s">
        <v>1373</v>
      </c>
      <c r="G286" s="1" t="s">
        <v>1374</v>
      </c>
      <c r="H286" s="1">
        <v>1026455</v>
      </c>
      <c r="I286" s="1" t="s">
        <v>41</v>
      </c>
      <c r="J286" s="1" t="s">
        <v>164</v>
      </c>
      <c r="K286" s="1" t="s">
        <v>165</v>
      </c>
      <c r="L286" s="30">
        <v>580</v>
      </c>
      <c r="M286" s="30">
        <v>29</v>
      </c>
      <c r="N286" s="31">
        <v>18300</v>
      </c>
      <c r="O286" s="31">
        <v>40600</v>
      </c>
      <c r="P286" s="31">
        <v>10573400</v>
      </c>
      <c r="Q286" s="31">
        <v>10614000</v>
      </c>
      <c r="R286" s="1" t="s">
        <v>651</v>
      </c>
      <c r="S286" s="1" t="s">
        <v>1375</v>
      </c>
      <c r="T286" s="1" t="s">
        <v>1376</v>
      </c>
      <c r="U286" s="1" t="s">
        <v>169</v>
      </c>
      <c r="V286" s="1" t="s">
        <v>118</v>
      </c>
      <c r="W286" s="1" t="str">
        <f>VLOOKUP(Table1[[#This Row],[Material Code]],'Product Master Data'!$A$1:$D$16,4,FALSE)</f>
        <v>Bread Flour</v>
      </c>
      <c r="X286" s="1" t="str">
        <f>VLOOKUP(Table1[[#This Row],[Material Code]],'Product Master Data'!$A$1:$D$15,3,FALSE)</f>
        <v>Local Label</v>
      </c>
      <c r="Y286" s="1">
        <f>DAY(Table1[[#This Row],[Billing date]])</f>
        <v>8</v>
      </c>
      <c r="Z286" s="1" t="str">
        <f>TEXT(Table1[[#This Row],[Billing date]],"mmm")</f>
        <v>Jun</v>
      </c>
      <c r="AA286" s="1">
        <f>YEAR(Table1[[#This Row],[Billing date]])</f>
        <v>2021</v>
      </c>
    </row>
    <row r="287" spans="1:27" s="1" customFormat="1" ht="12.75" x14ac:dyDescent="0.2">
      <c r="A287" s="1" t="s">
        <v>119</v>
      </c>
      <c r="B287" s="1" t="s">
        <v>171</v>
      </c>
      <c r="C287" s="29">
        <v>44355</v>
      </c>
      <c r="D287" s="1" t="s">
        <v>1377</v>
      </c>
      <c r="E287" s="1" t="s">
        <v>1378</v>
      </c>
      <c r="F287" s="1" t="s">
        <v>1379</v>
      </c>
      <c r="G287" s="1" t="s">
        <v>1380</v>
      </c>
      <c r="H287" s="1">
        <v>1067454</v>
      </c>
      <c r="I287" s="1" t="s">
        <v>42</v>
      </c>
      <c r="J287" s="1" t="s">
        <v>176</v>
      </c>
      <c r="K287" s="1" t="s">
        <v>177</v>
      </c>
      <c r="L287" s="30">
        <v>120</v>
      </c>
      <c r="M287" s="30">
        <v>6</v>
      </c>
      <c r="N287" s="31">
        <v>18400</v>
      </c>
      <c r="O287" s="31">
        <v>8400</v>
      </c>
      <c r="P287" s="31">
        <v>2199600</v>
      </c>
      <c r="Q287" s="31">
        <v>2208000</v>
      </c>
      <c r="R287" s="1" t="s">
        <v>894</v>
      </c>
      <c r="S287" s="1" t="s">
        <v>1381</v>
      </c>
      <c r="T287" s="1" t="s">
        <v>1382</v>
      </c>
      <c r="U287" s="1" t="s">
        <v>169</v>
      </c>
      <c r="V287" s="1" t="s">
        <v>118</v>
      </c>
      <c r="W287" s="1" t="str">
        <f>VLOOKUP(Table1[[#This Row],[Material Code]],'Product Master Data'!$A$1:$D$16,4,FALSE)</f>
        <v>Beignet Flour</v>
      </c>
      <c r="X287" s="1" t="str">
        <f>VLOOKUP(Table1[[#This Row],[Material Code]],'Product Master Data'!$A$1:$D$15,3,FALSE)</f>
        <v>Local Label</v>
      </c>
      <c r="Y287" s="1">
        <f>DAY(Table1[[#This Row],[Billing date]])</f>
        <v>8</v>
      </c>
      <c r="Z287" s="1" t="str">
        <f>TEXT(Table1[[#This Row],[Billing date]],"mmm")</f>
        <v>Jun</v>
      </c>
      <c r="AA287" s="1">
        <f>YEAR(Table1[[#This Row],[Billing date]])</f>
        <v>2021</v>
      </c>
    </row>
    <row r="288" spans="1:27" s="1" customFormat="1" ht="12.75" x14ac:dyDescent="0.2">
      <c r="A288" s="1" t="s">
        <v>119</v>
      </c>
      <c r="B288" s="1" t="s">
        <v>171</v>
      </c>
      <c r="C288" s="29">
        <v>44355</v>
      </c>
      <c r="D288" s="1" t="s">
        <v>1377</v>
      </c>
      <c r="E288" s="1" t="s">
        <v>1378</v>
      </c>
      <c r="F288" s="1" t="s">
        <v>1379</v>
      </c>
      <c r="G288" s="1" t="s">
        <v>1380</v>
      </c>
      <c r="H288" s="1">
        <v>1067454</v>
      </c>
      <c r="I288" s="1" t="s">
        <v>42</v>
      </c>
      <c r="J288" s="1" t="s">
        <v>181</v>
      </c>
      <c r="K288" s="1" t="s">
        <v>182</v>
      </c>
      <c r="L288" s="30">
        <v>160</v>
      </c>
      <c r="M288" s="30">
        <v>4</v>
      </c>
      <c r="N288" s="31">
        <v>9200</v>
      </c>
      <c r="O288" s="31">
        <v>5600</v>
      </c>
      <c r="P288" s="31">
        <v>1466400</v>
      </c>
      <c r="Q288" s="31">
        <v>1472000</v>
      </c>
      <c r="R288" s="1" t="s">
        <v>894</v>
      </c>
      <c r="S288" s="1" t="s">
        <v>1381</v>
      </c>
      <c r="T288" s="1" t="s">
        <v>1382</v>
      </c>
      <c r="U288" s="1" t="s">
        <v>169</v>
      </c>
      <c r="V288" s="1" t="s">
        <v>118</v>
      </c>
      <c r="W288" s="1" t="str">
        <f>VLOOKUP(Table1[[#This Row],[Material Code]],'Product Master Data'!$A$1:$D$16,4,FALSE)</f>
        <v>Beignet Flour</v>
      </c>
      <c r="X288" s="1" t="str">
        <f>VLOOKUP(Table1[[#This Row],[Material Code]],'Product Master Data'!$A$1:$D$15,3,FALSE)</f>
        <v>Local Label</v>
      </c>
      <c r="Y288" s="1">
        <f>DAY(Table1[[#This Row],[Billing date]])</f>
        <v>8</v>
      </c>
      <c r="Z288" s="1" t="str">
        <f>TEXT(Table1[[#This Row],[Billing date]],"mmm")</f>
        <v>Jun</v>
      </c>
      <c r="AA288" s="1">
        <f>YEAR(Table1[[#This Row],[Billing date]])</f>
        <v>2021</v>
      </c>
    </row>
    <row r="289" spans="1:27" s="1" customFormat="1" ht="12.75" x14ac:dyDescent="0.2">
      <c r="A289" s="1" t="s">
        <v>119</v>
      </c>
      <c r="B289" s="1" t="s">
        <v>171</v>
      </c>
      <c r="C289" s="29">
        <v>44355</v>
      </c>
      <c r="D289" s="1" t="s">
        <v>1377</v>
      </c>
      <c r="E289" s="1" t="s">
        <v>1378</v>
      </c>
      <c r="F289" s="1" t="s">
        <v>1379</v>
      </c>
      <c r="G289" s="1" t="s">
        <v>1380</v>
      </c>
      <c r="H289" s="1">
        <v>1067454</v>
      </c>
      <c r="I289" s="1" t="s">
        <v>42</v>
      </c>
      <c r="J289" s="1" t="s">
        <v>125</v>
      </c>
      <c r="K289" s="1" t="s">
        <v>126</v>
      </c>
      <c r="L289" s="30">
        <v>400</v>
      </c>
      <c r="M289" s="30">
        <v>20</v>
      </c>
      <c r="N289" s="31">
        <v>18800</v>
      </c>
      <c r="O289" s="31">
        <v>28000</v>
      </c>
      <c r="P289" s="31">
        <v>7492000</v>
      </c>
      <c r="Q289" s="31">
        <v>7520000</v>
      </c>
      <c r="R289" s="1" t="s">
        <v>894</v>
      </c>
      <c r="S289" s="1" t="s">
        <v>1381</v>
      </c>
      <c r="T289" s="1" t="s">
        <v>1382</v>
      </c>
      <c r="U289" s="1" t="s">
        <v>169</v>
      </c>
      <c r="V289" s="1" t="s">
        <v>118</v>
      </c>
      <c r="W289" s="1" t="str">
        <f>VLOOKUP(Table1[[#This Row],[Material Code]],'Product Master Data'!$A$1:$D$16,4,FALSE)</f>
        <v>Bread Flour</v>
      </c>
      <c r="X289" s="1" t="str">
        <f>VLOOKUP(Table1[[#This Row],[Material Code]],'Product Master Data'!$A$1:$D$15,3,FALSE)</f>
        <v>Local Label</v>
      </c>
      <c r="Y289" s="1">
        <f>DAY(Table1[[#This Row],[Billing date]])</f>
        <v>8</v>
      </c>
      <c r="Z289" s="1" t="str">
        <f>TEXT(Table1[[#This Row],[Billing date]],"mmm")</f>
        <v>Jun</v>
      </c>
      <c r="AA289" s="1">
        <f>YEAR(Table1[[#This Row],[Billing date]])</f>
        <v>2021</v>
      </c>
    </row>
    <row r="290" spans="1:27" s="1" customFormat="1" ht="12.75" x14ac:dyDescent="0.2">
      <c r="A290" s="1" t="s">
        <v>170</v>
      </c>
      <c r="B290" s="1" t="s">
        <v>171</v>
      </c>
      <c r="C290" s="29">
        <v>44355</v>
      </c>
      <c r="D290" s="1" t="s">
        <v>1383</v>
      </c>
      <c r="E290" s="1" t="s">
        <v>1384</v>
      </c>
      <c r="F290" s="1" t="s">
        <v>1385</v>
      </c>
      <c r="G290" s="1" t="s">
        <v>1386</v>
      </c>
      <c r="H290" s="1">
        <v>1095709</v>
      </c>
      <c r="I290" s="1" t="s">
        <v>498</v>
      </c>
      <c r="J290" s="1" t="s">
        <v>164</v>
      </c>
      <c r="K290" s="1" t="s">
        <v>165</v>
      </c>
      <c r="L290" s="30">
        <v>350</v>
      </c>
      <c r="M290" s="30">
        <v>17.5</v>
      </c>
      <c r="N290" s="31">
        <v>18300</v>
      </c>
      <c r="O290" s="31">
        <v>24500</v>
      </c>
      <c r="P290" s="31">
        <v>6380500</v>
      </c>
      <c r="Q290" s="31">
        <v>6405000</v>
      </c>
      <c r="R290" s="1" t="s">
        <v>672</v>
      </c>
      <c r="S290" s="1" t="s">
        <v>1005</v>
      </c>
      <c r="T290" s="1" t="s">
        <v>1006</v>
      </c>
      <c r="U290" s="1" t="s">
        <v>502</v>
      </c>
      <c r="V290" s="1" t="s">
        <v>118</v>
      </c>
      <c r="W290" s="1" t="str">
        <f>VLOOKUP(Table1[[#This Row],[Material Code]],'Product Master Data'!$A$1:$D$16,4,FALSE)</f>
        <v>Bread Flour</v>
      </c>
      <c r="X290" s="1" t="str">
        <f>VLOOKUP(Table1[[#This Row],[Material Code]],'Product Master Data'!$A$1:$D$15,3,FALSE)</f>
        <v>Local Label</v>
      </c>
      <c r="Y290" s="1">
        <f>DAY(Table1[[#This Row],[Billing date]])</f>
        <v>8</v>
      </c>
      <c r="Z290" s="1" t="str">
        <f>TEXT(Table1[[#This Row],[Billing date]],"mmm")</f>
        <v>Jun</v>
      </c>
      <c r="AA290" s="1">
        <f>YEAR(Table1[[#This Row],[Billing date]])</f>
        <v>2021</v>
      </c>
    </row>
    <row r="291" spans="1:27" s="1" customFormat="1" ht="12.75" x14ac:dyDescent="0.2">
      <c r="A291" s="1" t="s">
        <v>170</v>
      </c>
      <c r="B291" s="1" t="s">
        <v>171</v>
      </c>
      <c r="C291" s="29">
        <v>44355</v>
      </c>
      <c r="D291" s="1" t="s">
        <v>1387</v>
      </c>
      <c r="E291" s="1" t="s">
        <v>1388</v>
      </c>
      <c r="F291" s="1" t="s">
        <v>1389</v>
      </c>
      <c r="G291" s="1" t="s">
        <v>1390</v>
      </c>
      <c r="H291" s="1">
        <v>1095709</v>
      </c>
      <c r="I291" s="1" t="s">
        <v>498</v>
      </c>
      <c r="J291" s="1" t="s">
        <v>24</v>
      </c>
      <c r="K291" s="1" t="s">
        <v>113</v>
      </c>
      <c r="L291" s="30">
        <v>575</v>
      </c>
      <c r="M291" s="30">
        <v>23</v>
      </c>
      <c r="N291" s="31">
        <v>2000</v>
      </c>
      <c r="O291" s="31">
        <v>22549</v>
      </c>
      <c r="P291" s="31">
        <v>1127451</v>
      </c>
      <c r="Q291" s="31">
        <v>1150000</v>
      </c>
      <c r="R291" s="1" t="s">
        <v>1391</v>
      </c>
      <c r="S291" s="1" t="s">
        <v>1392</v>
      </c>
      <c r="T291" s="1" t="s">
        <v>1393</v>
      </c>
      <c r="U291" s="1" t="s">
        <v>1394</v>
      </c>
      <c r="V291" s="1" t="s">
        <v>118</v>
      </c>
      <c r="W291" s="1" t="str">
        <f>VLOOKUP(Table1[[#This Row],[Material Code]],'Product Master Data'!$A$1:$D$16,4,FALSE)</f>
        <v>Bread Flour</v>
      </c>
      <c r="X291" s="1" t="str">
        <f>VLOOKUP(Table1[[#This Row],[Material Code]],'Product Master Data'!$A$1:$D$15,3,FALSE)</f>
        <v>Local Label</v>
      </c>
      <c r="Y291" s="1">
        <f>DAY(Table1[[#This Row],[Billing date]])</f>
        <v>8</v>
      </c>
      <c r="Z291" s="1" t="str">
        <f>TEXT(Table1[[#This Row],[Billing date]],"mmm")</f>
        <v>Jun</v>
      </c>
      <c r="AA291" s="1">
        <f>YEAR(Table1[[#This Row],[Billing date]])</f>
        <v>2021</v>
      </c>
    </row>
    <row r="292" spans="1:27" s="1" customFormat="1" ht="12.75" x14ac:dyDescent="0.2">
      <c r="A292" s="1" t="s">
        <v>288</v>
      </c>
      <c r="B292" s="1" t="s">
        <v>132</v>
      </c>
      <c r="C292" s="29">
        <v>44355</v>
      </c>
      <c r="D292" s="1" t="s">
        <v>1395</v>
      </c>
      <c r="E292" s="1" t="s">
        <v>1396</v>
      </c>
      <c r="F292" s="1" t="s">
        <v>1397</v>
      </c>
      <c r="G292" s="1" t="s">
        <v>1398</v>
      </c>
      <c r="H292" s="1">
        <v>1098629</v>
      </c>
      <c r="I292" s="1" t="s">
        <v>1399</v>
      </c>
      <c r="J292" s="1" t="s">
        <v>164</v>
      </c>
      <c r="K292" s="1" t="s">
        <v>165</v>
      </c>
      <c r="L292" s="30">
        <v>300</v>
      </c>
      <c r="M292" s="30">
        <v>15</v>
      </c>
      <c r="N292" s="31">
        <v>18000</v>
      </c>
      <c r="O292" s="31">
        <v>21000</v>
      </c>
      <c r="P292" s="31">
        <v>5379000</v>
      </c>
      <c r="Q292" s="31">
        <v>5400000</v>
      </c>
      <c r="R292" s="1" t="s">
        <v>1400</v>
      </c>
      <c r="S292" s="1" t="s">
        <v>1401</v>
      </c>
      <c r="T292" s="1" t="s">
        <v>1402</v>
      </c>
      <c r="U292" s="1" t="s">
        <v>1403</v>
      </c>
      <c r="V292" s="1" t="s">
        <v>118</v>
      </c>
      <c r="W292" s="1" t="str">
        <f>VLOOKUP(Table1[[#This Row],[Material Code]],'Product Master Data'!$A$1:$D$16,4,FALSE)</f>
        <v>Bread Flour</v>
      </c>
      <c r="X292" s="1" t="str">
        <f>VLOOKUP(Table1[[#This Row],[Material Code]],'Product Master Data'!$A$1:$D$15,3,FALSE)</f>
        <v>Local Label</v>
      </c>
      <c r="Y292" s="1">
        <f>DAY(Table1[[#This Row],[Billing date]])</f>
        <v>8</v>
      </c>
      <c r="Z292" s="1" t="str">
        <f>TEXT(Table1[[#This Row],[Billing date]],"mmm")</f>
        <v>Jun</v>
      </c>
      <c r="AA292" s="1">
        <f>YEAR(Table1[[#This Row],[Billing date]])</f>
        <v>2021</v>
      </c>
    </row>
    <row r="293" spans="1:27" s="1" customFormat="1" ht="12.75" x14ac:dyDescent="0.2">
      <c r="A293" s="1" t="s">
        <v>288</v>
      </c>
      <c r="B293" s="1" t="s">
        <v>132</v>
      </c>
      <c r="C293" s="29">
        <v>44355</v>
      </c>
      <c r="D293" s="1" t="s">
        <v>1395</v>
      </c>
      <c r="E293" s="1" t="s">
        <v>1396</v>
      </c>
      <c r="F293" s="1" t="s">
        <v>1397</v>
      </c>
      <c r="G293" s="1" t="s">
        <v>1398</v>
      </c>
      <c r="H293" s="1">
        <v>1098629</v>
      </c>
      <c r="I293" s="1" t="s">
        <v>1399</v>
      </c>
      <c r="J293" s="1" t="s">
        <v>125</v>
      </c>
      <c r="K293" s="1" t="s">
        <v>126</v>
      </c>
      <c r="L293" s="30">
        <v>280</v>
      </c>
      <c r="M293" s="30">
        <v>14</v>
      </c>
      <c r="N293" s="31">
        <v>18500</v>
      </c>
      <c r="O293" s="31">
        <v>19600</v>
      </c>
      <c r="P293" s="31">
        <v>5160400</v>
      </c>
      <c r="Q293" s="31">
        <v>5180000</v>
      </c>
      <c r="R293" s="1" t="s">
        <v>1400</v>
      </c>
      <c r="S293" s="1" t="s">
        <v>1401</v>
      </c>
      <c r="T293" s="1" t="s">
        <v>1402</v>
      </c>
      <c r="U293" s="1" t="s">
        <v>1403</v>
      </c>
      <c r="V293" s="1" t="s">
        <v>118</v>
      </c>
      <c r="W293" s="1" t="str">
        <f>VLOOKUP(Table1[[#This Row],[Material Code]],'Product Master Data'!$A$1:$D$16,4,FALSE)</f>
        <v>Bread Flour</v>
      </c>
      <c r="X293" s="1" t="str">
        <f>VLOOKUP(Table1[[#This Row],[Material Code]],'Product Master Data'!$A$1:$D$15,3,FALSE)</f>
        <v>Local Label</v>
      </c>
      <c r="Y293" s="1">
        <f>DAY(Table1[[#This Row],[Billing date]])</f>
        <v>8</v>
      </c>
      <c r="Z293" s="1" t="str">
        <f>TEXT(Table1[[#This Row],[Billing date]],"mmm")</f>
        <v>Jun</v>
      </c>
      <c r="AA293" s="1">
        <f>YEAR(Table1[[#This Row],[Billing date]])</f>
        <v>2021</v>
      </c>
    </row>
    <row r="294" spans="1:27" s="1" customFormat="1" ht="12.75" x14ac:dyDescent="0.2">
      <c r="A294" s="1" t="s">
        <v>157</v>
      </c>
      <c r="B294" s="1" t="s">
        <v>158</v>
      </c>
      <c r="C294" s="29">
        <v>44355</v>
      </c>
      <c r="D294" s="1" t="s">
        <v>1404</v>
      </c>
      <c r="E294" s="1" t="s">
        <v>1405</v>
      </c>
      <c r="F294" s="1" t="s">
        <v>1406</v>
      </c>
      <c r="G294" s="1" t="s">
        <v>1407</v>
      </c>
      <c r="H294" s="1">
        <v>1040867</v>
      </c>
      <c r="I294" s="1" t="s">
        <v>1408</v>
      </c>
      <c r="J294" s="1" t="s">
        <v>24</v>
      </c>
      <c r="K294" s="1" t="s">
        <v>113</v>
      </c>
      <c r="L294" s="30">
        <v>300</v>
      </c>
      <c r="M294" s="30">
        <v>12</v>
      </c>
      <c r="N294" s="31">
        <v>2000</v>
      </c>
      <c r="O294" s="31">
        <v>11765</v>
      </c>
      <c r="P294" s="31">
        <v>588235</v>
      </c>
      <c r="Q294" s="31">
        <v>600000</v>
      </c>
      <c r="R294" s="1" t="s">
        <v>1299</v>
      </c>
      <c r="S294" s="1" t="s">
        <v>1300</v>
      </c>
      <c r="T294" s="1" t="s">
        <v>1301</v>
      </c>
      <c r="U294" s="1" t="s">
        <v>1409</v>
      </c>
      <c r="V294" s="1" t="s">
        <v>118</v>
      </c>
      <c r="W294" s="1" t="str">
        <f>VLOOKUP(Table1[[#This Row],[Material Code]],'Product Master Data'!$A$1:$D$16,4,FALSE)</f>
        <v>Bread Flour</v>
      </c>
      <c r="X294" s="1" t="str">
        <f>VLOOKUP(Table1[[#This Row],[Material Code]],'Product Master Data'!$A$1:$D$15,3,FALSE)</f>
        <v>Local Label</v>
      </c>
      <c r="Y294" s="1">
        <f>DAY(Table1[[#This Row],[Billing date]])</f>
        <v>8</v>
      </c>
      <c r="Z294" s="1" t="str">
        <f>TEXT(Table1[[#This Row],[Billing date]],"mmm")</f>
        <v>Jun</v>
      </c>
      <c r="AA294" s="1">
        <f>YEAR(Table1[[#This Row],[Billing date]])</f>
        <v>2021</v>
      </c>
    </row>
    <row r="295" spans="1:27" s="1" customFormat="1" ht="12.75" x14ac:dyDescent="0.2">
      <c r="A295" s="1" t="s">
        <v>451</v>
      </c>
      <c r="B295" s="1" t="s">
        <v>452</v>
      </c>
      <c r="C295" s="29">
        <v>44356</v>
      </c>
      <c r="D295" s="1" t="s">
        <v>1410</v>
      </c>
      <c r="E295" s="1" t="s">
        <v>1411</v>
      </c>
      <c r="F295" s="1" t="s">
        <v>1412</v>
      </c>
      <c r="G295" s="1" t="s">
        <v>1413</v>
      </c>
      <c r="H295" s="1">
        <v>1062965</v>
      </c>
      <c r="I295" s="1" t="s">
        <v>34</v>
      </c>
      <c r="J295" s="1" t="s">
        <v>24</v>
      </c>
      <c r="K295" s="1" t="s">
        <v>113</v>
      </c>
      <c r="L295" s="30">
        <v>700</v>
      </c>
      <c r="M295" s="30">
        <v>28</v>
      </c>
      <c r="N295" s="31">
        <v>2000</v>
      </c>
      <c r="O295" s="31">
        <v>27451</v>
      </c>
      <c r="P295" s="31">
        <v>1372549</v>
      </c>
      <c r="Q295" s="31">
        <v>1400000</v>
      </c>
      <c r="R295" s="1" t="s">
        <v>1414</v>
      </c>
      <c r="S295" s="1" t="s">
        <v>1415</v>
      </c>
      <c r="T295" s="1" t="s">
        <v>1416</v>
      </c>
      <c r="U295" s="1" t="s">
        <v>1417</v>
      </c>
      <c r="V295" s="1" t="s">
        <v>118</v>
      </c>
      <c r="W295" s="1" t="str">
        <f>VLOOKUP(Table1[[#This Row],[Material Code]],'Product Master Data'!$A$1:$D$16,4,FALSE)</f>
        <v>Bread Flour</v>
      </c>
      <c r="X295" s="1" t="str">
        <f>VLOOKUP(Table1[[#This Row],[Material Code]],'Product Master Data'!$A$1:$D$15,3,FALSE)</f>
        <v>Local Label</v>
      </c>
      <c r="Y295" s="1">
        <f>DAY(Table1[[#This Row],[Billing date]])</f>
        <v>9</v>
      </c>
      <c r="Z295" s="1" t="str">
        <f>TEXT(Table1[[#This Row],[Billing date]],"mmm")</f>
        <v>Jun</v>
      </c>
      <c r="AA295" s="1">
        <f>YEAR(Table1[[#This Row],[Billing date]])</f>
        <v>2021</v>
      </c>
    </row>
    <row r="296" spans="1:27" s="1" customFormat="1" ht="12.75" x14ac:dyDescent="0.2">
      <c r="A296" s="1" t="s">
        <v>157</v>
      </c>
      <c r="B296" s="1" t="s">
        <v>158</v>
      </c>
      <c r="C296" s="29">
        <v>44356</v>
      </c>
      <c r="D296" s="1" t="s">
        <v>1418</v>
      </c>
      <c r="E296" s="1" t="s">
        <v>1419</v>
      </c>
      <c r="F296" s="1" t="s">
        <v>1420</v>
      </c>
      <c r="G296" s="1" t="s">
        <v>1421</v>
      </c>
      <c r="H296" s="1">
        <v>1033645</v>
      </c>
      <c r="I296" s="1" t="s">
        <v>1422</v>
      </c>
      <c r="J296" s="1" t="s">
        <v>24</v>
      </c>
      <c r="K296" s="1" t="s">
        <v>113</v>
      </c>
      <c r="L296" s="30">
        <v>150</v>
      </c>
      <c r="M296" s="30">
        <v>6</v>
      </c>
      <c r="N296" s="31">
        <v>2000</v>
      </c>
      <c r="O296" s="31">
        <v>5882</v>
      </c>
      <c r="P296" s="31">
        <v>294118</v>
      </c>
      <c r="Q296" s="31">
        <v>300000</v>
      </c>
      <c r="R296" s="1" t="s">
        <v>1423</v>
      </c>
      <c r="S296" s="1" t="s">
        <v>1424</v>
      </c>
      <c r="T296" s="1" t="s">
        <v>946</v>
      </c>
      <c r="U296" s="1" t="s">
        <v>1425</v>
      </c>
      <c r="V296" s="1" t="s">
        <v>118</v>
      </c>
      <c r="W296" s="1" t="str">
        <f>VLOOKUP(Table1[[#This Row],[Material Code]],'Product Master Data'!$A$1:$D$16,4,FALSE)</f>
        <v>Bread Flour</v>
      </c>
      <c r="X296" s="1" t="str">
        <f>VLOOKUP(Table1[[#This Row],[Material Code]],'Product Master Data'!$A$1:$D$15,3,FALSE)</f>
        <v>Local Label</v>
      </c>
      <c r="Y296" s="1">
        <f>DAY(Table1[[#This Row],[Billing date]])</f>
        <v>9</v>
      </c>
      <c r="Z296" s="1" t="str">
        <f>TEXT(Table1[[#This Row],[Billing date]],"mmm")</f>
        <v>Jun</v>
      </c>
      <c r="AA296" s="1">
        <f>YEAR(Table1[[#This Row],[Billing date]])</f>
        <v>2021</v>
      </c>
    </row>
    <row r="297" spans="1:27" s="1" customFormat="1" ht="12.75" x14ac:dyDescent="0.2">
      <c r="A297" s="1" t="s">
        <v>193</v>
      </c>
      <c r="B297" s="1" t="s">
        <v>158</v>
      </c>
      <c r="C297" s="29">
        <v>44356</v>
      </c>
      <c r="D297" s="1" t="s">
        <v>1047</v>
      </c>
      <c r="E297" s="1" t="s">
        <v>1426</v>
      </c>
      <c r="F297" s="1" t="s">
        <v>1049</v>
      </c>
      <c r="G297" s="1" t="s">
        <v>1427</v>
      </c>
      <c r="H297" s="1">
        <v>1062483</v>
      </c>
      <c r="I297" s="1" t="s">
        <v>35</v>
      </c>
      <c r="J297" s="1" t="s">
        <v>164</v>
      </c>
      <c r="K297" s="1" t="s">
        <v>165</v>
      </c>
      <c r="L297" s="30">
        <v>500</v>
      </c>
      <c r="M297" s="30">
        <v>25</v>
      </c>
      <c r="N297" s="31">
        <v>17250</v>
      </c>
      <c r="O297" s="31">
        <v>35000</v>
      </c>
      <c r="P297" s="31">
        <v>8590000</v>
      </c>
      <c r="Q297" s="31">
        <v>8625000</v>
      </c>
      <c r="R297" s="1" t="s">
        <v>1116</v>
      </c>
      <c r="S297" s="1" t="s">
        <v>1428</v>
      </c>
      <c r="T297" s="1" t="s">
        <v>535</v>
      </c>
      <c r="U297" s="1" t="s">
        <v>1052</v>
      </c>
      <c r="V297" s="1" t="s">
        <v>118</v>
      </c>
      <c r="W297" s="1" t="str">
        <f>VLOOKUP(Table1[[#This Row],[Material Code]],'Product Master Data'!$A$1:$D$16,4,FALSE)</f>
        <v>Bread Flour</v>
      </c>
      <c r="X297" s="1" t="str">
        <f>VLOOKUP(Table1[[#This Row],[Material Code]],'Product Master Data'!$A$1:$D$15,3,FALSE)</f>
        <v>Local Label</v>
      </c>
      <c r="Y297" s="1">
        <f>DAY(Table1[[#This Row],[Billing date]])</f>
        <v>9</v>
      </c>
      <c r="Z297" s="1" t="str">
        <f>TEXT(Table1[[#This Row],[Billing date]],"mmm")</f>
        <v>Jun</v>
      </c>
      <c r="AA297" s="1">
        <f>YEAR(Table1[[#This Row],[Billing date]])</f>
        <v>2021</v>
      </c>
    </row>
    <row r="298" spans="1:27" s="1" customFormat="1" ht="12.75" x14ac:dyDescent="0.2">
      <c r="A298" s="1" t="s">
        <v>193</v>
      </c>
      <c r="B298" s="1" t="s">
        <v>158</v>
      </c>
      <c r="C298" s="29">
        <v>44356</v>
      </c>
      <c r="D298" s="1" t="s">
        <v>1047</v>
      </c>
      <c r="E298" s="1" t="s">
        <v>1429</v>
      </c>
      <c r="F298" s="1" t="s">
        <v>1049</v>
      </c>
      <c r="G298" s="1" t="s">
        <v>1430</v>
      </c>
      <c r="H298" s="1">
        <v>1062483</v>
      </c>
      <c r="I298" s="1" t="s">
        <v>35</v>
      </c>
      <c r="J298" s="1" t="s">
        <v>164</v>
      </c>
      <c r="K298" s="1" t="s">
        <v>165</v>
      </c>
      <c r="L298" s="30">
        <v>300</v>
      </c>
      <c r="M298" s="30">
        <v>15</v>
      </c>
      <c r="N298" s="31">
        <v>17250</v>
      </c>
      <c r="O298" s="31">
        <v>21000</v>
      </c>
      <c r="P298" s="31">
        <v>5154000</v>
      </c>
      <c r="Q298" s="31">
        <v>5175000</v>
      </c>
      <c r="R298" s="1" t="s">
        <v>1431</v>
      </c>
      <c r="S298" s="1" t="s">
        <v>1432</v>
      </c>
      <c r="T298" s="1" t="s">
        <v>1433</v>
      </c>
      <c r="U298" s="1" t="s">
        <v>1052</v>
      </c>
      <c r="V298" s="1" t="s">
        <v>118</v>
      </c>
      <c r="W298" s="1" t="str">
        <f>VLOOKUP(Table1[[#This Row],[Material Code]],'Product Master Data'!$A$1:$D$16,4,FALSE)</f>
        <v>Bread Flour</v>
      </c>
      <c r="X298" s="1" t="str">
        <f>VLOOKUP(Table1[[#This Row],[Material Code]],'Product Master Data'!$A$1:$D$15,3,FALSE)</f>
        <v>Local Label</v>
      </c>
      <c r="Y298" s="1">
        <f>DAY(Table1[[#This Row],[Billing date]])</f>
        <v>9</v>
      </c>
      <c r="Z298" s="1" t="str">
        <f>TEXT(Table1[[#This Row],[Billing date]],"mmm")</f>
        <v>Jun</v>
      </c>
      <c r="AA298" s="1">
        <f>YEAR(Table1[[#This Row],[Billing date]])</f>
        <v>2021</v>
      </c>
    </row>
    <row r="299" spans="1:27" s="1" customFormat="1" ht="12.75" x14ac:dyDescent="0.2">
      <c r="A299" s="1" t="s">
        <v>193</v>
      </c>
      <c r="B299" s="1" t="s">
        <v>158</v>
      </c>
      <c r="C299" s="29">
        <v>44356</v>
      </c>
      <c r="D299" s="1" t="s">
        <v>1047</v>
      </c>
      <c r="E299" s="1" t="s">
        <v>1434</v>
      </c>
      <c r="F299" s="1" t="s">
        <v>1049</v>
      </c>
      <c r="G299" s="1" t="s">
        <v>1435</v>
      </c>
      <c r="H299" s="1">
        <v>1062483</v>
      </c>
      <c r="I299" s="1" t="s">
        <v>35</v>
      </c>
      <c r="J299" s="1" t="s">
        <v>164</v>
      </c>
      <c r="K299" s="1" t="s">
        <v>165</v>
      </c>
      <c r="L299" s="30">
        <v>300</v>
      </c>
      <c r="M299" s="30">
        <v>15</v>
      </c>
      <c r="N299" s="31">
        <v>17250</v>
      </c>
      <c r="O299" s="31">
        <v>21000</v>
      </c>
      <c r="P299" s="31">
        <v>5154000</v>
      </c>
      <c r="Q299" s="31">
        <v>5175000</v>
      </c>
      <c r="R299" s="1" t="s">
        <v>926</v>
      </c>
      <c r="S299" s="1" t="s">
        <v>1208</v>
      </c>
      <c r="T299" s="1" t="s">
        <v>928</v>
      </c>
      <c r="U299" s="1" t="s">
        <v>1052</v>
      </c>
      <c r="V299" s="1" t="s">
        <v>118</v>
      </c>
      <c r="W299" s="1" t="str">
        <f>VLOOKUP(Table1[[#This Row],[Material Code]],'Product Master Data'!$A$1:$D$16,4,FALSE)</f>
        <v>Bread Flour</v>
      </c>
      <c r="X299" s="1" t="str">
        <f>VLOOKUP(Table1[[#This Row],[Material Code]],'Product Master Data'!$A$1:$D$15,3,FALSE)</f>
        <v>Local Label</v>
      </c>
      <c r="Y299" s="1">
        <f>DAY(Table1[[#This Row],[Billing date]])</f>
        <v>9</v>
      </c>
      <c r="Z299" s="1" t="str">
        <f>TEXT(Table1[[#This Row],[Billing date]],"mmm")</f>
        <v>Jun</v>
      </c>
      <c r="AA299" s="1">
        <f>YEAR(Table1[[#This Row],[Billing date]])</f>
        <v>2021</v>
      </c>
    </row>
    <row r="300" spans="1:27" s="1" customFormat="1" ht="12.75" x14ac:dyDescent="0.2">
      <c r="A300" s="1" t="s">
        <v>288</v>
      </c>
      <c r="B300" s="1" t="s">
        <v>1246</v>
      </c>
      <c r="C300" s="29">
        <v>44356</v>
      </c>
      <c r="D300" s="1" t="s">
        <v>1436</v>
      </c>
      <c r="E300" s="1" t="s">
        <v>1437</v>
      </c>
      <c r="F300" s="1" t="s">
        <v>1438</v>
      </c>
      <c r="G300" s="1" t="s">
        <v>1439</v>
      </c>
      <c r="H300" s="1">
        <v>1062730</v>
      </c>
      <c r="I300" s="1" t="s">
        <v>1251</v>
      </c>
      <c r="J300" s="1" t="s">
        <v>24</v>
      </c>
      <c r="K300" s="1" t="s">
        <v>113</v>
      </c>
      <c r="L300" s="30">
        <v>625</v>
      </c>
      <c r="M300" s="30">
        <v>25</v>
      </c>
      <c r="N300" s="31">
        <v>2000</v>
      </c>
      <c r="O300" s="31">
        <v>24510</v>
      </c>
      <c r="P300" s="31">
        <v>1225490</v>
      </c>
      <c r="Q300" s="31">
        <v>1250000</v>
      </c>
      <c r="R300" s="1" t="s">
        <v>1440</v>
      </c>
      <c r="S300" s="1" t="s">
        <v>1441</v>
      </c>
      <c r="T300" s="1" t="s">
        <v>1442</v>
      </c>
      <c r="U300" s="1" t="s">
        <v>1443</v>
      </c>
      <c r="V300" s="1" t="s">
        <v>118</v>
      </c>
      <c r="W300" s="1" t="str">
        <f>VLOOKUP(Table1[[#This Row],[Material Code]],'Product Master Data'!$A$1:$D$16,4,FALSE)</f>
        <v>Bread Flour</v>
      </c>
      <c r="X300" s="1" t="str">
        <f>VLOOKUP(Table1[[#This Row],[Material Code]],'Product Master Data'!$A$1:$D$15,3,FALSE)</f>
        <v>Local Label</v>
      </c>
      <c r="Y300" s="1">
        <f>DAY(Table1[[#This Row],[Billing date]])</f>
        <v>9</v>
      </c>
      <c r="Z300" s="1" t="str">
        <f>TEXT(Table1[[#This Row],[Billing date]],"mmm")</f>
        <v>Jun</v>
      </c>
      <c r="AA300" s="1">
        <f>YEAR(Table1[[#This Row],[Billing date]])</f>
        <v>2021</v>
      </c>
    </row>
    <row r="301" spans="1:27" s="1" customFormat="1" ht="12.75" x14ac:dyDescent="0.2">
      <c r="A301" s="1" t="s">
        <v>119</v>
      </c>
      <c r="B301" s="1" t="s">
        <v>120</v>
      </c>
      <c r="C301" s="29">
        <v>44356</v>
      </c>
      <c r="D301" s="1" t="s">
        <v>255</v>
      </c>
      <c r="E301" s="1" t="s">
        <v>1444</v>
      </c>
      <c r="F301" s="1" t="s">
        <v>257</v>
      </c>
      <c r="G301" s="1" t="s">
        <v>1445</v>
      </c>
      <c r="H301" s="1">
        <v>1034417</v>
      </c>
      <c r="I301" s="1" t="s">
        <v>29</v>
      </c>
      <c r="J301" s="1" t="s">
        <v>24</v>
      </c>
      <c r="K301" s="1" t="s">
        <v>113</v>
      </c>
      <c r="L301" s="30">
        <v>125</v>
      </c>
      <c r="M301" s="30">
        <v>5</v>
      </c>
      <c r="N301" s="31">
        <v>2000</v>
      </c>
      <c r="O301" s="31">
        <v>4902</v>
      </c>
      <c r="P301" s="31">
        <v>245098</v>
      </c>
      <c r="Q301" s="31">
        <v>250000</v>
      </c>
      <c r="R301" s="1" t="s">
        <v>1446</v>
      </c>
      <c r="S301" s="1" t="s">
        <v>1447</v>
      </c>
      <c r="T301" s="1" t="s">
        <v>946</v>
      </c>
      <c r="U301" s="1" t="s">
        <v>262</v>
      </c>
      <c r="V301" s="1" t="s">
        <v>118</v>
      </c>
      <c r="W301" s="1" t="str">
        <f>VLOOKUP(Table1[[#This Row],[Material Code]],'Product Master Data'!$A$1:$D$16,4,FALSE)</f>
        <v>Bread Flour</v>
      </c>
      <c r="X301" s="1" t="str">
        <f>VLOOKUP(Table1[[#This Row],[Material Code]],'Product Master Data'!$A$1:$D$15,3,FALSE)</f>
        <v>Local Label</v>
      </c>
      <c r="Y301" s="1">
        <f>DAY(Table1[[#This Row],[Billing date]])</f>
        <v>9</v>
      </c>
      <c r="Z301" s="1" t="str">
        <f>TEXT(Table1[[#This Row],[Billing date]],"mmm")</f>
        <v>Jun</v>
      </c>
      <c r="AA301" s="1">
        <f>YEAR(Table1[[#This Row],[Billing date]])</f>
        <v>2021</v>
      </c>
    </row>
    <row r="302" spans="1:27" s="1" customFormat="1" ht="12.75" x14ac:dyDescent="0.2">
      <c r="A302" s="1" t="s">
        <v>107</v>
      </c>
      <c r="B302" s="1" t="s">
        <v>108</v>
      </c>
      <c r="C302" s="29">
        <v>44356</v>
      </c>
      <c r="D302" s="1" t="s">
        <v>1448</v>
      </c>
      <c r="E302" s="1" t="s">
        <v>1449</v>
      </c>
      <c r="F302" s="1" t="s">
        <v>1450</v>
      </c>
      <c r="G302" s="1" t="s">
        <v>1451</v>
      </c>
      <c r="H302" s="1">
        <v>1050682</v>
      </c>
      <c r="I302" s="1" t="s">
        <v>46</v>
      </c>
      <c r="J302" s="1" t="s">
        <v>176</v>
      </c>
      <c r="K302" s="1" t="s">
        <v>177</v>
      </c>
      <c r="L302" s="30">
        <v>80</v>
      </c>
      <c r="M302" s="30">
        <v>4</v>
      </c>
      <c r="N302" s="31">
        <v>18500</v>
      </c>
      <c r="O302" s="31">
        <v>0</v>
      </c>
      <c r="P302" s="31">
        <v>1480000</v>
      </c>
      <c r="Q302" s="31">
        <v>1480000</v>
      </c>
      <c r="R302" s="1" t="s">
        <v>1452</v>
      </c>
      <c r="S302" s="1" t="s">
        <v>1453</v>
      </c>
      <c r="T302" s="1" t="s">
        <v>831</v>
      </c>
      <c r="U302" s="1" t="s">
        <v>353</v>
      </c>
      <c r="V302" s="1" t="s">
        <v>118</v>
      </c>
      <c r="W302" s="1" t="str">
        <f>VLOOKUP(Table1[[#This Row],[Material Code]],'Product Master Data'!$A$1:$D$16,4,FALSE)</f>
        <v>Beignet Flour</v>
      </c>
      <c r="X302" s="1" t="str">
        <f>VLOOKUP(Table1[[#This Row],[Material Code]],'Product Master Data'!$A$1:$D$15,3,FALSE)</f>
        <v>Local Label</v>
      </c>
      <c r="Y302" s="1">
        <f>DAY(Table1[[#This Row],[Billing date]])</f>
        <v>9</v>
      </c>
      <c r="Z302" s="1" t="str">
        <f>TEXT(Table1[[#This Row],[Billing date]],"mmm")</f>
        <v>Jun</v>
      </c>
      <c r="AA302" s="1">
        <f>YEAR(Table1[[#This Row],[Billing date]])</f>
        <v>2021</v>
      </c>
    </row>
    <row r="303" spans="1:27" s="1" customFormat="1" ht="12.75" x14ac:dyDescent="0.2">
      <c r="A303" s="1" t="s">
        <v>107</v>
      </c>
      <c r="B303" s="1" t="s">
        <v>108</v>
      </c>
      <c r="C303" s="29">
        <v>44356</v>
      </c>
      <c r="D303" s="1" t="s">
        <v>1448</v>
      </c>
      <c r="E303" s="1" t="s">
        <v>1449</v>
      </c>
      <c r="F303" s="1" t="s">
        <v>1450</v>
      </c>
      <c r="G303" s="1" t="s">
        <v>1451</v>
      </c>
      <c r="H303" s="1">
        <v>1050682</v>
      </c>
      <c r="I303" s="1" t="s">
        <v>46</v>
      </c>
      <c r="J303" s="1" t="s">
        <v>183</v>
      </c>
      <c r="K303" s="1" t="s">
        <v>184</v>
      </c>
      <c r="L303" s="30">
        <v>600</v>
      </c>
      <c r="M303" s="30">
        <v>3</v>
      </c>
      <c r="N303" s="31">
        <v>1900</v>
      </c>
      <c r="O303" s="31">
        <v>0</v>
      </c>
      <c r="P303" s="31">
        <v>1140000</v>
      </c>
      <c r="Q303" s="31">
        <v>1140000</v>
      </c>
      <c r="R303" s="1" t="s">
        <v>1452</v>
      </c>
      <c r="S303" s="1" t="s">
        <v>1453</v>
      </c>
      <c r="T303" s="1" t="s">
        <v>831</v>
      </c>
      <c r="U303" s="1" t="s">
        <v>353</v>
      </c>
      <c r="V303" s="1" t="s">
        <v>118</v>
      </c>
      <c r="W303" s="1" t="str">
        <f>VLOOKUP(Table1[[#This Row],[Material Code]],'Product Master Data'!$A$1:$D$16,4,FALSE)</f>
        <v>Beignet Flour</v>
      </c>
      <c r="X303" s="1" t="str">
        <f>VLOOKUP(Table1[[#This Row],[Material Code]],'Product Master Data'!$A$1:$D$15,3,FALSE)</f>
        <v>Local Label</v>
      </c>
      <c r="Y303" s="1">
        <f>DAY(Table1[[#This Row],[Billing date]])</f>
        <v>9</v>
      </c>
      <c r="Z303" s="1" t="str">
        <f>TEXT(Table1[[#This Row],[Billing date]],"mmm")</f>
        <v>Jun</v>
      </c>
      <c r="AA303" s="1">
        <f>YEAR(Table1[[#This Row],[Billing date]])</f>
        <v>2021</v>
      </c>
    </row>
    <row r="304" spans="1:27" s="1" customFormat="1" ht="12.75" x14ac:dyDescent="0.2">
      <c r="A304" s="1" t="s">
        <v>107</v>
      </c>
      <c r="B304" s="1" t="s">
        <v>108</v>
      </c>
      <c r="C304" s="29">
        <v>44356</v>
      </c>
      <c r="D304" s="1" t="s">
        <v>1448</v>
      </c>
      <c r="E304" s="1" t="s">
        <v>1449</v>
      </c>
      <c r="F304" s="1" t="s">
        <v>1450</v>
      </c>
      <c r="G304" s="1" t="s">
        <v>1451</v>
      </c>
      <c r="H304" s="1">
        <v>1050682</v>
      </c>
      <c r="I304" s="1" t="s">
        <v>46</v>
      </c>
      <c r="J304" s="1" t="s">
        <v>164</v>
      </c>
      <c r="K304" s="1" t="s">
        <v>165</v>
      </c>
      <c r="L304" s="30">
        <v>240</v>
      </c>
      <c r="M304" s="30">
        <v>12</v>
      </c>
      <c r="N304" s="31">
        <v>18300</v>
      </c>
      <c r="O304" s="31">
        <v>0</v>
      </c>
      <c r="P304" s="31">
        <v>4392000</v>
      </c>
      <c r="Q304" s="31">
        <v>4392000</v>
      </c>
      <c r="R304" s="1" t="s">
        <v>1452</v>
      </c>
      <c r="S304" s="1" t="s">
        <v>1453</v>
      </c>
      <c r="T304" s="1" t="s">
        <v>831</v>
      </c>
      <c r="U304" s="1" t="s">
        <v>353</v>
      </c>
      <c r="V304" s="1" t="s">
        <v>118</v>
      </c>
      <c r="W304" s="1" t="str">
        <f>VLOOKUP(Table1[[#This Row],[Material Code]],'Product Master Data'!$A$1:$D$16,4,FALSE)</f>
        <v>Bread Flour</v>
      </c>
      <c r="X304" s="1" t="str">
        <f>VLOOKUP(Table1[[#This Row],[Material Code]],'Product Master Data'!$A$1:$D$15,3,FALSE)</f>
        <v>Local Label</v>
      </c>
      <c r="Y304" s="1">
        <f>DAY(Table1[[#This Row],[Billing date]])</f>
        <v>9</v>
      </c>
      <c r="Z304" s="1" t="str">
        <f>TEXT(Table1[[#This Row],[Billing date]],"mmm")</f>
        <v>Jun</v>
      </c>
      <c r="AA304" s="1">
        <f>YEAR(Table1[[#This Row],[Billing date]])</f>
        <v>2021</v>
      </c>
    </row>
    <row r="305" spans="1:27" s="1" customFormat="1" ht="12.75" x14ac:dyDescent="0.2">
      <c r="A305" s="1" t="s">
        <v>451</v>
      </c>
      <c r="B305" s="1" t="s">
        <v>452</v>
      </c>
      <c r="C305" s="29">
        <v>44356</v>
      </c>
      <c r="D305" s="1" t="s">
        <v>1454</v>
      </c>
      <c r="E305" s="1" t="s">
        <v>1455</v>
      </c>
      <c r="F305" s="1" t="s">
        <v>1456</v>
      </c>
      <c r="G305" s="1" t="s">
        <v>1457</v>
      </c>
      <c r="H305" s="1">
        <v>1062965</v>
      </c>
      <c r="I305" s="1" t="s">
        <v>34</v>
      </c>
      <c r="J305" s="1" t="s">
        <v>24</v>
      </c>
      <c r="K305" s="1" t="s">
        <v>113</v>
      </c>
      <c r="L305" s="30">
        <v>575</v>
      </c>
      <c r="M305" s="30">
        <v>23</v>
      </c>
      <c r="N305" s="31">
        <v>2000</v>
      </c>
      <c r="O305" s="31">
        <v>22549</v>
      </c>
      <c r="P305" s="31">
        <v>1127451</v>
      </c>
      <c r="Q305" s="31">
        <v>1150000</v>
      </c>
      <c r="R305" s="1" t="s">
        <v>1458</v>
      </c>
      <c r="S305" s="1" t="s">
        <v>1459</v>
      </c>
      <c r="T305" s="1" t="s">
        <v>1460</v>
      </c>
      <c r="U305" s="1" t="s">
        <v>1461</v>
      </c>
      <c r="V305" s="1" t="s">
        <v>118</v>
      </c>
      <c r="W305" s="1" t="str">
        <f>VLOOKUP(Table1[[#This Row],[Material Code]],'Product Master Data'!$A$1:$D$16,4,FALSE)</f>
        <v>Bread Flour</v>
      </c>
      <c r="X305" s="1" t="str">
        <f>VLOOKUP(Table1[[#This Row],[Material Code]],'Product Master Data'!$A$1:$D$15,3,FALSE)</f>
        <v>Local Label</v>
      </c>
      <c r="Y305" s="1">
        <f>DAY(Table1[[#This Row],[Billing date]])</f>
        <v>9</v>
      </c>
      <c r="Z305" s="1" t="str">
        <f>TEXT(Table1[[#This Row],[Billing date]],"mmm")</f>
        <v>Jun</v>
      </c>
      <c r="AA305" s="1">
        <f>YEAR(Table1[[#This Row],[Billing date]])</f>
        <v>2021</v>
      </c>
    </row>
    <row r="306" spans="1:27" s="1" customFormat="1" ht="12.75" x14ac:dyDescent="0.2">
      <c r="A306" s="1" t="s">
        <v>107</v>
      </c>
      <c r="B306" s="1" t="s">
        <v>108</v>
      </c>
      <c r="C306" s="29">
        <v>44356</v>
      </c>
      <c r="D306" s="1" t="s">
        <v>1462</v>
      </c>
      <c r="E306" s="1" t="s">
        <v>1463</v>
      </c>
      <c r="F306" s="1" t="s">
        <v>1464</v>
      </c>
      <c r="G306" s="1" t="s">
        <v>1465</v>
      </c>
      <c r="H306" s="1">
        <v>1050682</v>
      </c>
      <c r="I306" s="1" t="s">
        <v>46</v>
      </c>
      <c r="J306" s="1" t="s">
        <v>24</v>
      </c>
      <c r="K306" s="1" t="s">
        <v>113</v>
      </c>
      <c r="L306" s="30">
        <v>100</v>
      </c>
      <c r="M306" s="30">
        <v>4</v>
      </c>
      <c r="N306" s="31">
        <v>2000</v>
      </c>
      <c r="O306" s="31">
        <v>3922</v>
      </c>
      <c r="P306" s="31">
        <v>196078</v>
      </c>
      <c r="Q306" s="31">
        <v>200000</v>
      </c>
      <c r="R306" s="1" t="s">
        <v>1452</v>
      </c>
      <c r="S306" s="1" t="s">
        <v>1453</v>
      </c>
      <c r="T306" s="1" t="s">
        <v>831</v>
      </c>
      <c r="U306" s="1" t="s">
        <v>1466</v>
      </c>
      <c r="V306" s="1" t="s">
        <v>118</v>
      </c>
      <c r="W306" s="1" t="str">
        <f>VLOOKUP(Table1[[#This Row],[Material Code]],'Product Master Data'!$A$1:$D$16,4,FALSE)</f>
        <v>Bread Flour</v>
      </c>
      <c r="X306" s="1" t="str">
        <f>VLOOKUP(Table1[[#This Row],[Material Code]],'Product Master Data'!$A$1:$D$15,3,FALSE)</f>
        <v>Local Label</v>
      </c>
      <c r="Y306" s="1">
        <f>DAY(Table1[[#This Row],[Billing date]])</f>
        <v>9</v>
      </c>
      <c r="Z306" s="1" t="str">
        <f>TEXT(Table1[[#This Row],[Billing date]],"mmm")</f>
        <v>Jun</v>
      </c>
      <c r="AA306" s="1">
        <f>YEAR(Table1[[#This Row],[Billing date]])</f>
        <v>2021</v>
      </c>
    </row>
    <row r="307" spans="1:27" s="1" customFormat="1" ht="12.75" x14ac:dyDescent="0.2">
      <c r="A307" s="1" t="s">
        <v>157</v>
      </c>
      <c r="B307" s="1" t="s">
        <v>158</v>
      </c>
      <c r="C307" s="29">
        <v>44356</v>
      </c>
      <c r="D307" s="1" t="s">
        <v>1467</v>
      </c>
      <c r="E307" s="1" t="s">
        <v>1468</v>
      </c>
      <c r="F307" s="1" t="s">
        <v>1469</v>
      </c>
      <c r="G307" s="1" t="s">
        <v>1470</v>
      </c>
      <c r="H307" s="1">
        <v>1033399</v>
      </c>
      <c r="I307" s="1" t="s">
        <v>58</v>
      </c>
      <c r="J307" s="1" t="s">
        <v>24</v>
      </c>
      <c r="K307" s="1" t="s">
        <v>113</v>
      </c>
      <c r="L307" s="30">
        <v>300</v>
      </c>
      <c r="M307" s="30">
        <v>12</v>
      </c>
      <c r="N307" s="31">
        <v>2000</v>
      </c>
      <c r="O307" s="31">
        <v>11765</v>
      </c>
      <c r="P307" s="31">
        <v>588235</v>
      </c>
      <c r="Q307" s="31">
        <v>600000</v>
      </c>
      <c r="R307" s="1" t="s">
        <v>1471</v>
      </c>
      <c r="S307" s="1" t="s">
        <v>1472</v>
      </c>
      <c r="T307" s="1" t="s">
        <v>1473</v>
      </c>
      <c r="U307" s="1" t="s">
        <v>1474</v>
      </c>
      <c r="V307" s="1" t="s">
        <v>118</v>
      </c>
      <c r="W307" s="1" t="str">
        <f>VLOOKUP(Table1[[#This Row],[Material Code]],'Product Master Data'!$A$1:$D$16,4,FALSE)</f>
        <v>Bread Flour</v>
      </c>
      <c r="X307" s="1" t="str">
        <f>VLOOKUP(Table1[[#This Row],[Material Code]],'Product Master Data'!$A$1:$D$15,3,FALSE)</f>
        <v>Local Label</v>
      </c>
      <c r="Y307" s="1">
        <f>DAY(Table1[[#This Row],[Billing date]])</f>
        <v>9</v>
      </c>
      <c r="Z307" s="1" t="str">
        <f>TEXT(Table1[[#This Row],[Billing date]],"mmm")</f>
        <v>Jun</v>
      </c>
      <c r="AA307" s="1">
        <f>YEAR(Table1[[#This Row],[Billing date]])</f>
        <v>2021</v>
      </c>
    </row>
    <row r="308" spans="1:27" s="1" customFormat="1" ht="12.75" x14ac:dyDescent="0.2">
      <c r="A308" s="1" t="s">
        <v>170</v>
      </c>
      <c r="B308" s="1" t="s">
        <v>171</v>
      </c>
      <c r="C308" s="29">
        <v>44356</v>
      </c>
      <c r="D308" s="1" t="s">
        <v>1475</v>
      </c>
      <c r="E308" s="1" t="s">
        <v>1476</v>
      </c>
      <c r="F308" s="1" t="s">
        <v>1477</v>
      </c>
      <c r="G308" s="1" t="s">
        <v>1478</v>
      </c>
      <c r="H308" s="1">
        <v>1037061</v>
      </c>
      <c r="I308" s="1" t="s">
        <v>25</v>
      </c>
      <c r="J308" s="1" t="s">
        <v>176</v>
      </c>
      <c r="K308" s="1" t="s">
        <v>177</v>
      </c>
      <c r="L308" s="30">
        <v>50</v>
      </c>
      <c r="M308" s="30">
        <v>2.5</v>
      </c>
      <c r="N308" s="31">
        <v>17900</v>
      </c>
      <c r="O308" s="31">
        <v>0</v>
      </c>
      <c r="P308" s="31">
        <v>895000</v>
      </c>
      <c r="Q308" s="31">
        <v>895000</v>
      </c>
      <c r="R308" s="1" t="s">
        <v>1479</v>
      </c>
      <c r="S308" s="1" t="s">
        <v>1480</v>
      </c>
      <c r="T308" s="1" t="s">
        <v>1481</v>
      </c>
      <c r="U308" s="1" t="s">
        <v>1482</v>
      </c>
      <c r="V308" s="1" t="s">
        <v>118</v>
      </c>
      <c r="W308" s="1" t="str">
        <f>VLOOKUP(Table1[[#This Row],[Material Code]],'Product Master Data'!$A$1:$D$16,4,FALSE)</f>
        <v>Beignet Flour</v>
      </c>
      <c r="X308" s="1" t="str">
        <f>VLOOKUP(Table1[[#This Row],[Material Code]],'Product Master Data'!$A$1:$D$15,3,FALSE)</f>
        <v>Local Label</v>
      </c>
      <c r="Y308" s="1">
        <f>DAY(Table1[[#This Row],[Billing date]])</f>
        <v>9</v>
      </c>
      <c r="Z308" s="1" t="str">
        <f>TEXT(Table1[[#This Row],[Billing date]],"mmm")</f>
        <v>Jun</v>
      </c>
      <c r="AA308" s="1">
        <f>YEAR(Table1[[#This Row],[Billing date]])</f>
        <v>2021</v>
      </c>
    </row>
    <row r="309" spans="1:27" s="1" customFormat="1" ht="12.75" x14ac:dyDescent="0.2">
      <c r="A309" s="1" t="s">
        <v>170</v>
      </c>
      <c r="B309" s="1" t="s">
        <v>171</v>
      </c>
      <c r="C309" s="29">
        <v>44356</v>
      </c>
      <c r="D309" s="1" t="s">
        <v>1475</v>
      </c>
      <c r="E309" s="1" t="s">
        <v>1476</v>
      </c>
      <c r="F309" s="1" t="s">
        <v>1477</v>
      </c>
      <c r="G309" s="1" t="s">
        <v>1478</v>
      </c>
      <c r="H309" s="1">
        <v>1037061</v>
      </c>
      <c r="I309" s="1" t="s">
        <v>25</v>
      </c>
      <c r="J309" s="1" t="s">
        <v>181</v>
      </c>
      <c r="K309" s="1" t="s">
        <v>182</v>
      </c>
      <c r="L309" s="30">
        <v>50</v>
      </c>
      <c r="M309" s="30">
        <v>1.25</v>
      </c>
      <c r="N309" s="31">
        <v>8950</v>
      </c>
      <c r="O309" s="31">
        <v>0</v>
      </c>
      <c r="P309" s="31">
        <v>447500</v>
      </c>
      <c r="Q309" s="31">
        <v>447500</v>
      </c>
      <c r="R309" s="1" t="s">
        <v>1479</v>
      </c>
      <c r="S309" s="1" t="s">
        <v>1480</v>
      </c>
      <c r="T309" s="1" t="s">
        <v>1481</v>
      </c>
      <c r="U309" s="1" t="s">
        <v>1482</v>
      </c>
      <c r="V309" s="1" t="s">
        <v>118</v>
      </c>
      <c r="W309" s="1" t="str">
        <f>VLOOKUP(Table1[[#This Row],[Material Code]],'Product Master Data'!$A$1:$D$16,4,FALSE)</f>
        <v>Beignet Flour</v>
      </c>
      <c r="X309" s="1" t="str">
        <f>VLOOKUP(Table1[[#This Row],[Material Code]],'Product Master Data'!$A$1:$D$15,3,FALSE)</f>
        <v>Local Label</v>
      </c>
      <c r="Y309" s="1">
        <f>DAY(Table1[[#This Row],[Billing date]])</f>
        <v>9</v>
      </c>
      <c r="Z309" s="1" t="str">
        <f>TEXT(Table1[[#This Row],[Billing date]],"mmm")</f>
        <v>Jun</v>
      </c>
      <c r="AA309" s="1">
        <f>YEAR(Table1[[#This Row],[Billing date]])</f>
        <v>2021</v>
      </c>
    </row>
    <row r="310" spans="1:27" s="1" customFormat="1" ht="12.75" x14ac:dyDescent="0.2">
      <c r="A310" s="1" t="s">
        <v>170</v>
      </c>
      <c r="B310" s="1" t="s">
        <v>171</v>
      </c>
      <c r="C310" s="29">
        <v>44356</v>
      </c>
      <c r="D310" s="1" t="s">
        <v>1475</v>
      </c>
      <c r="E310" s="1" t="s">
        <v>1476</v>
      </c>
      <c r="F310" s="1" t="s">
        <v>1477</v>
      </c>
      <c r="G310" s="1" t="s">
        <v>1478</v>
      </c>
      <c r="H310" s="1">
        <v>1037061</v>
      </c>
      <c r="I310" s="1" t="s">
        <v>25</v>
      </c>
      <c r="J310" s="1" t="s">
        <v>183</v>
      </c>
      <c r="K310" s="1" t="s">
        <v>184</v>
      </c>
      <c r="L310" s="30">
        <v>1250</v>
      </c>
      <c r="M310" s="30">
        <v>6.25</v>
      </c>
      <c r="N310" s="31">
        <v>1840</v>
      </c>
      <c r="O310" s="31">
        <v>0</v>
      </c>
      <c r="P310" s="31">
        <v>2300000</v>
      </c>
      <c r="Q310" s="31">
        <v>2300000</v>
      </c>
      <c r="R310" s="1" t="s">
        <v>1479</v>
      </c>
      <c r="S310" s="1" t="s">
        <v>1480</v>
      </c>
      <c r="T310" s="1" t="s">
        <v>1481</v>
      </c>
      <c r="U310" s="1" t="s">
        <v>1482</v>
      </c>
      <c r="V310" s="1" t="s">
        <v>118</v>
      </c>
      <c r="W310" s="1" t="str">
        <f>VLOOKUP(Table1[[#This Row],[Material Code]],'Product Master Data'!$A$1:$D$16,4,FALSE)</f>
        <v>Beignet Flour</v>
      </c>
      <c r="X310" s="1" t="str">
        <f>VLOOKUP(Table1[[#This Row],[Material Code]],'Product Master Data'!$A$1:$D$15,3,FALSE)</f>
        <v>Local Label</v>
      </c>
      <c r="Y310" s="1">
        <f>DAY(Table1[[#This Row],[Billing date]])</f>
        <v>9</v>
      </c>
      <c r="Z310" s="1" t="str">
        <f>TEXT(Table1[[#This Row],[Billing date]],"mmm")</f>
        <v>Jun</v>
      </c>
      <c r="AA310" s="1">
        <f>YEAR(Table1[[#This Row],[Billing date]])</f>
        <v>2021</v>
      </c>
    </row>
    <row r="311" spans="1:27" s="1" customFormat="1" ht="12.75" x14ac:dyDescent="0.2">
      <c r="A311" s="1" t="s">
        <v>170</v>
      </c>
      <c r="B311" s="1" t="s">
        <v>171</v>
      </c>
      <c r="C311" s="29">
        <v>44356</v>
      </c>
      <c r="D311" s="1" t="s">
        <v>1475</v>
      </c>
      <c r="E311" s="1" t="s">
        <v>1476</v>
      </c>
      <c r="F311" s="1" t="s">
        <v>1477</v>
      </c>
      <c r="G311" s="1" t="s">
        <v>1478</v>
      </c>
      <c r="H311" s="1">
        <v>1037061</v>
      </c>
      <c r="I311" s="1" t="s">
        <v>25</v>
      </c>
      <c r="J311" s="1" t="s">
        <v>125</v>
      </c>
      <c r="K311" s="1" t="s">
        <v>126</v>
      </c>
      <c r="L311" s="30">
        <v>150</v>
      </c>
      <c r="M311" s="30">
        <v>7.5</v>
      </c>
      <c r="N311" s="31">
        <v>18400</v>
      </c>
      <c r="O311" s="31">
        <v>0</v>
      </c>
      <c r="P311" s="31">
        <v>2760000</v>
      </c>
      <c r="Q311" s="31">
        <v>2760000</v>
      </c>
      <c r="R311" s="1" t="s">
        <v>1479</v>
      </c>
      <c r="S311" s="1" t="s">
        <v>1480</v>
      </c>
      <c r="T311" s="1" t="s">
        <v>1481</v>
      </c>
      <c r="U311" s="1" t="s">
        <v>1482</v>
      </c>
      <c r="V311" s="1" t="s">
        <v>118</v>
      </c>
      <c r="W311" s="1" t="str">
        <f>VLOOKUP(Table1[[#This Row],[Material Code]],'Product Master Data'!$A$1:$D$16,4,FALSE)</f>
        <v>Bread Flour</v>
      </c>
      <c r="X311" s="1" t="str">
        <f>VLOOKUP(Table1[[#This Row],[Material Code]],'Product Master Data'!$A$1:$D$15,3,FALSE)</f>
        <v>Local Label</v>
      </c>
      <c r="Y311" s="1">
        <f>DAY(Table1[[#This Row],[Billing date]])</f>
        <v>9</v>
      </c>
      <c r="Z311" s="1" t="str">
        <f>TEXT(Table1[[#This Row],[Billing date]],"mmm")</f>
        <v>Jun</v>
      </c>
      <c r="AA311" s="1">
        <f>YEAR(Table1[[#This Row],[Billing date]])</f>
        <v>2021</v>
      </c>
    </row>
    <row r="312" spans="1:27" s="1" customFormat="1" ht="12.75" x14ac:dyDescent="0.2">
      <c r="A312" s="1" t="s">
        <v>170</v>
      </c>
      <c r="B312" s="1" t="s">
        <v>171</v>
      </c>
      <c r="C312" s="29">
        <v>44356</v>
      </c>
      <c r="D312" s="1" t="s">
        <v>1483</v>
      </c>
      <c r="E312" s="1" t="s">
        <v>1484</v>
      </c>
      <c r="F312" s="1" t="s">
        <v>1485</v>
      </c>
      <c r="G312" s="1" t="s">
        <v>1486</v>
      </c>
      <c r="H312" s="1">
        <v>1050151</v>
      </c>
      <c r="I312" s="1" t="s">
        <v>37</v>
      </c>
      <c r="J312" s="1" t="s">
        <v>164</v>
      </c>
      <c r="K312" s="1" t="s">
        <v>165</v>
      </c>
      <c r="L312" s="30">
        <v>2</v>
      </c>
      <c r="M312" s="30">
        <v>0.1</v>
      </c>
      <c r="N312" s="31">
        <v>18300</v>
      </c>
      <c r="O312" s="31">
        <v>0</v>
      </c>
      <c r="P312" s="31">
        <v>36600</v>
      </c>
      <c r="Q312" s="31">
        <v>36600</v>
      </c>
      <c r="R312" s="1" t="s">
        <v>579</v>
      </c>
      <c r="S312" s="1" t="s">
        <v>1487</v>
      </c>
      <c r="T312" s="1" t="s">
        <v>369</v>
      </c>
      <c r="U312" s="1" t="s">
        <v>370</v>
      </c>
      <c r="V312" s="1" t="s">
        <v>118</v>
      </c>
      <c r="W312" s="1" t="str">
        <f>VLOOKUP(Table1[[#This Row],[Material Code]],'Product Master Data'!$A$1:$D$16,4,FALSE)</f>
        <v>Bread Flour</v>
      </c>
      <c r="X312" s="1" t="str">
        <f>VLOOKUP(Table1[[#This Row],[Material Code]],'Product Master Data'!$A$1:$D$15,3,FALSE)</f>
        <v>Local Label</v>
      </c>
      <c r="Y312" s="1">
        <f>DAY(Table1[[#This Row],[Billing date]])</f>
        <v>9</v>
      </c>
      <c r="Z312" s="1" t="str">
        <f>TEXT(Table1[[#This Row],[Billing date]],"mmm")</f>
        <v>Jun</v>
      </c>
      <c r="AA312" s="1">
        <f>YEAR(Table1[[#This Row],[Billing date]])</f>
        <v>2021</v>
      </c>
    </row>
    <row r="313" spans="1:27" s="1" customFormat="1" ht="12.75" x14ac:dyDescent="0.2">
      <c r="A313" s="1" t="s">
        <v>170</v>
      </c>
      <c r="B313" s="1" t="s">
        <v>171</v>
      </c>
      <c r="C313" s="29">
        <v>44356</v>
      </c>
      <c r="D313" s="1" t="s">
        <v>1483</v>
      </c>
      <c r="E313" s="1" t="s">
        <v>1484</v>
      </c>
      <c r="F313" s="1" t="s">
        <v>1485</v>
      </c>
      <c r="G313" s="1" t="s">
        <v>1486</v>
      </c>
      <c r="H313" s="1">
        <v>1050151</v>
      </c>
      <c r="I313" s="1" t="s">
        <v>37</v>
      </c>
      <c r="J313" s="1" t="s">
        <v>164</v>
      </c>
      <c r="K313" s="1" t="s">
        <v>165</v>
      </c>
      <c r="L313" s="30">
        <v>2</v>
      </c>
      <c r="M313" s="30">
        <v>0.1</v>
      </c>
      <c r="N313" s="31">
        <v>18300</v>
      </c>
      <c r="O313" s="31">
        <v>0</v>
      </c>
      <c r="P313" s="31">
        <v>36600</v>
      </c>
      <c r="Q313" s="31">
        <v>36600</v>
      </c>
      <c r="R313" s="1" t="s">
        <v>579</v>
      </c>
      <c r="S313" s="1" t="s">
        <v>1487</v>
      </c>
      <c r="T313" s="1" t="s">
        <v>369</v>
      </c>
      <c r="U313" s="1" t="s">
        <v>370</v>
      </c>
      <c r="V313" s="1" t="s">
        <v>118</v>
      </c>
      <c r="W313" s="1" t="str">
        <f>VLOOKUP(Table1[[#This Row],[Material Code]],'Product Master Data'!$A$1:$D$16,4,FALSE)</f>
        <v>Bread Flour</v>
      </c>
      <c r="X313" s="1" t="str">
        <f>VLOOKUP(Table1[[#This Row],[Material Code]],'Product Master Data'!$A$1:$D$15,3,FALSE)</f>
        <v>Local Label</v>
      </c>
      <c r="Y313" s="1">
        <f>DAY(Table1[[#This Row],[Billing date]])</f>
        <v>9</v>
      </c>
      <c r="Z313" s="1" t="str">
        <f>TEXT(Table1[[#This Row],[Billing date]],"mmm")</f>
        <v>Jun</v>
      </c>
      <c r="AA313" s="1">
        <f>YEAR(Table1[[#This Row],[Billing date]])</f>
        <v>2021</v>
      </c>
    </row>
    <row r="314" spans="1:27" s="1" customFormat="1" ht="12.75" x14ac:dyDescent="0.2">
      <c r="A314" s="1" t="s">
        <v>170</v>
      </c>
      <c r="B314" s="1" t="s">
        <v>171</v>
      </c>
      <c r="C314" s="29">
        <v>44356</v>
      </c>
      <c r="D314" s="1" t="s">
        <v>1483</v>
      </c>
      <c r="E314" s="1" t="s">
        <v>1484</v>
      </c>
      <c r="F314" s="1" t="s">
        <v>1485</v>
      </c>
      <c r="G314" s="1" t="s">
        <v>1486</v>
      </c>
      <c r="H314" s="1">
        <v>1050151</v>
      </c>
      <c r="I314" s="1" t="s">
        <v>37</v>
      </c>
      <c r="J314" s="1" t="s">
        <v>164</v>
      </c>
      <c r="K314" s="1" t="s">
        <v>165</v>
      </c>
      <c r="L314" s="30">
        <v>296</v>
      </c>
      <c r="M314" s="30">
        <v>14.8</v>
      </c>
      <c r="N314" s="31">
        <v>18300</v>
      </c>
      <c r="O314" s="31">
        <v>0</v>
      </c>
      <c r="P314" s="31">
        <v>5416800</v>
      </c>
      <c r="Q314" s="31">
        <v>5416800</v>
      </c>
      <c r="R314" s="1" t="s">
        <v>579</v>
      </c>
      <c r="S314" s="1" t="s">
        <v>1487</v>
      </c>
      <c r="T314" s="1" t="s">
        <v>369</v>
      </c>
      <c r="U314" s="1" t="s">
        <v>370</v>
      </c>
      <c r="V314" s="1" t="s">
        <v>118</v>
      </c>
      <c r="W314" s="1" t="str">
        <f>VLOOKUP(Table1[[#This Row],[Material Code]],'Product Master Data'!$A$1:$D$16,4,FALSE)</f>
        <v>Bread Flour</v>
      </c>
      <c r="X314" s="1" t="str">
        <f>VLOOKUP(Table1[[#This Row],[Material Code]],'Product Master Data'!$A$1:$D$15,3,FALSE)</f>
        <v>Local Label</v>
      </c>
      <c r="Y314" s="1">
        <f>DAY(Table1[[#This Row],[Billing date]])</f>
        <v>9</v>
      </c>
      <c r="Z314" s="1" t="str">
        <f>TEXT(Table1[[#This Row],[Billing date]],"mmm")</f>
        <v>Jun</v>
      </c>
      <c r="AA314" s="1">
        <f>YEAR(Table1[[#This Row],[Billing date]])</f>
        <v>2021</v>
      </c>
    </row>
    <row r="315" spans="1:27" s="1" customFormat="1" ht="12.75" x14ac:dyDescent="0.2">
      <c r="A315" s="1" t="s">
        <v>288</v>
      </c>
      <c r="B315" s="1" t="s">
        <v>132</v>
      </c>
      <c r="C315" s="29">
        <v>44356</v>
      </c>
      <c r="D315" s="1" t="s">
        <v>1395</v>
      </c>
      <c r="E315" s="1" t="s">
        <v>1488</v>
      </c>
      <c r="F315" s="1" t="s">
        <v>1397</v>
      </c>
      <c r="G315" s="1" t="s">
        <v>1489</v>
      </c>
      <c r="H315" s="1">
        <v>1098629</v>
      </c>
      <c r="I315" s="1" t="s">
        <v>1399</v>
      </c>
      <c r="J315" s="1" t="s">
        <v>183</v>
      </c>
      <c r="K315" s="1" t="s">
        <v>184</v>
      </c>
      <c r="L315" s="30">
        <v>3000</v>
      </c>
      <c r="M315" s="30">
        <v>15</v>
      </c>
      <c r="N315" s="31">
        <v>1850</v>
      </c>
      <c r="O315" s="31">
        <v>21000</v>
      </c>
      <c r="P315" s="31">
        <v>5529000</v>
      </c>
      <c r="Q315" s="31">
        <v>5550000</v>
      </c>
      <c r="R315" s="1" t="s">
        <v>1490</v>
      </c>
      <c r="S315" s="1" t="s">
        <v>1491</v>
      </c>
      <c r="T315" s="1" t="s">
        <v>1492</v>
      </c>
      <c r="U315" s="1" t="s">
        <v>1403</v>
      </c>
      <c r="V315" s="1" t="s">
        <v>118</v>
      </c>
      <c r="W315" s="1" t="str">
        <f>VLOOKUP(Table1[[#This Row],[Material Code]],'Product Master Data'!$A$1:$D$16,4,FALSE)</f>
        <v>Beignet Flour</v>
      </c>
      <c r="X315" s="1" t="str">
        <f>VLOOKUP(Table1[[#This Row],[Material Code]],'Product Master Data'!$A$1:$D$15,3,FALSE)</f>
        <v>Local Label</v>
      </c>
      <c r="Y315" s="1">
        <f>DAY(Table1[[#This Row],[Billing date]])</f>
        <v>9</v>
      </c>
      <c r="Z315" s="1" t="str">
        <f>TEXT(Table1[[#This Row],[Billing date]],"mmm")</f>
        <v>Jun</v>
      </c>
      <c r="AA315" s="1">
        <f>YEAR(Table1[[#This Row],[Billing date]])</f>
        <v>2021</v>
      </c>
    </row>
    <row r="316" spans="1:27" s="1" customFormat="1" ht="12.75" x14ac:dyDescent="0.2">
      <c r="A316" s="1" t="s">
        <v>288</v>
      </c>
      <c r="B316" s="1" t="s">
        <v>132</v>
      </c>
      <c r="C316" s="29">
        <v>44356</v>
      </c>
      <c r="D316" s="1" t="s">
        <v>1395</v>
      </c>
      <c r="E316" s="1" t="s">
        <v>1488</v>
      </c>
      <c r="F316" s="1" t="s">
        <v>1397</v>
      </c>
      <c r="G316" s="1" t="s">
        <v>1489</v>
      </c>
      <c r="H316" s="1">
        <v>1098629</v>
      </c>
      <c r="I316" s="1" t="s">
        <v>1399</v>
      </c>
      <c r="J316" s="1" t="s">
        <v>176</v>
      </c>
      <c r="K316" s="1" t="s">
        <v>177</v>
      </c>
      <c r="L316" s="30">
        <v>200</v>
      </c>
      <c r="M316" s="30">
        <v>10</v>
      </c>
      <c r="N316" s="31">
        <v>18000</v>
      </c>
      <c r="O316" s="31">
        <v>14000</v>
      </c>
      <c r="P316" s="31">
        <v>3586000</v>
      </c>
      <c r="Q316" s="31">
        <v>3600000</v>
      </c>
      <c r="R316" s="1" t="s">
        <v>1490</v>
      </c>
      <c r="S316" s="1" t="s">
        <v>1491</v>
      </c>
      <c r="T316" s="1" t="s">
        <v>1492</v>
      </c>
      <c r="U316" s="1" t="s">
        <v>1403</v>
      </c>
      <c r="V316" s="1" t="s">
        <v>118</v>
      </c>
      <c r="W316" s="1" t="str">
        <f>VLOOKUP(Table1[[#This Row],[Material Code]],'Product Master Data'!$A$1:$D$16,4,FALSE)</f>
        <v>Beignet Flour</v>
      </c>
      <c r="X316" s="1" t="str">
        <f>VLOOKUP(Table1[[#This Row],[Material Code]],'Product Master Data'!$A$1:$D$15,3,FALSE)</f>
        <v>Local Label</v>
      </c>
      <c r="Y316" s="1">
        <f>DAY(Table1[[#This Row],[Billing date]])</f>
        <v>9</v>
      </c>
      <c r="Z316" s="1" t="str">
        <f>TEXT(Table1[[#This Row],[Billing date]],"mmm")</f>
        <v>Jun</v>
      </c>
      <c r="AA316" s="1">
        <f>YEAR(Table1[[#This Row],[Billing date]])</f>
        <v>2021</v>
      </c>
    </row>
    <row r="317" spans="1:27" s="1" customFormat="1" ht="12.75" x14ac:dyDescent="0.2">
      <c r="A317" s="1" t="s">
        <v>288</v>
      </c>
      <c r="B317" s="1" t="s">
        <v>132</v>
      </c>
      <c r="C317" s="29">
        <v>44356</v>
      </c>
      <c r="D317" s="1" t="s">
        <v>1395</v>
      </c>
      <c r="E317" s="1" t="s">
        <v>1488</v>
      </c>
      <c r="F317" s="1" t="s">
        <v>1397</v>
      </c>
      <c r="G317" s="1" t="s">
        <v>1489</v>
      </c>
      <c r="H317" s="1">
        <v>1098629</v>
      </c>
      <c r="I317" s="1" t="s">
        <v>1399</v>
      </c>
      <c r="J317" s="1" t="s">
        <v>164</v>
      </c>
      <c r="K317" s="1" t="s">
        <v>165</v>
      </c>
      <c r="L317" s="30">
        <v>100</v>
      </c>
      <c r="M317" s="30">
        <v>5</v>
      </c>
      <c r="N317" s="31">
        <v>18000</v>
      </c>
      <c r="O317" s="31">
        <v>7000</v>
      </c>
      <c r="P317" s="31">
        <v>1793000</v>
      </c>
      <c r="Q317" s="31">
        <v>1800000</v>
      </c>
      <c r="R317" s="1" t="s">
        <v>1490</v>
      </c>
      <c r="S317" s="1" t="s">
        <v>1491</v>
      </c>
      <c r="T317" s="1" t="s">
        <v>1492</v>
      </c>
      <c r="U317" s="1" t="s">
        <v>1403</v>
      </c>
      <c r="V317" s="1" t="s">
        <v>118</v>
      </c>
      <c r="W317" s="1" t="str">
        <f>VLOOKUP(Table1[[#This Row],[Material Code]],'Product Master Data'!$A$1:$D$16,4,FALSE)</f>
        <v>Bread Flour</v>
      </c>
      <c r="X317" s="1" t="str">
        <f>VLOOKUP(Table1[[#This Row],[Material Code]],'Product Master Data'!$A$1:$D$15,3,FALSE)</f>
        <v>Local Label</v>
      </c>
      <c r="Y317" s="1">
        <f>DAY(Table1[[#This Row],[Billing date]])</f>
        <v>9</v>
      </c>
      <c r="Z317" s="1" t="str">
        <f>TEXT(Table1[[#This Row],[Billing date]],"mmm")</f>
        <v>Jun</v>
      </c>
      <c r="AA317" s="1">
        <f>YEAR(Table1[[#This Row],[Billing date]])</f>
        <v>2021</v>
      </c>
    </row>
    <row r="318" spans="1:27" s="1" customFormat="1" ht="12.75" x14ac:dyDescent="0.2">
      <c r="A318" s="1" t="s">
        <v>451</v>
      </c>
      <c r="B318" s="1" t="s">
        <v>452</v>
      </c>
      <c r="C318" s="29">
        <v>44356</v>
      </c>
      <c r="D318" s="1" t="s">
        <v>1493</v>
      </c>
      <c r="E318" s="1" t="s">
        <v>1494</v>
      </c>
      <c r="F318" s="1" t="s">
        <v>1495</v>
      </c>
      <c r="G318" s="1" t="s">
        <v>1496</v>
      </c>
      <c r="H318" s="1">
        <v>1048185</v>
      </c>
      <c r="I318" s="1" t="s">
        <v>33</v>
      </c>
      <c r="J318" s="1" t="s">
        <v>183</v>
      </c>
      <c r="K318" s="1" t="s">
        <v>184</v>
      </c>
      <c r="L318" s="30">
        <v>6400</v>
      </c>
      <c r="M318" s="30">
        <v>32</v>
      </c>
      <c r="N318" s="31">
        <v>1725</v>
      </c>
      <c r="O318" s="31">
        <v>44800</v>
      </c>
      <c r="P318" s="31">
        <v>10995200</v>
      </c>
      <c r="Q318" s="31">
        <v>11040000</v>
      </c>
      <c r="R318" s="1" t="s">
        <v>1497</v>
      </c>
      <c r="S318" s="1" t="s">
        <v>1498</v>
      </c>
      <c r="T318" s="1" t="s">
        <v>1499</v>
      </c>
      <c r="U318" s="1" t="s">
        <v>460</v>
      </c>
      <c r="V318" s="1" t="s">
        <v>118</v>
      </c>
      <c r="W318" s="1" t="str">
        <f>VLOOKUP(Table1[[#This Row],[Material Code]],'Product Master Data'!$A$1:$D$16,4,FALSE)</f>
        <v>Beignet Flour</v>
      </c>
      <c r="X318" s="1" t="str">
        <f>VLOOKUP(Table1[[#This Row],[Material Code]],'Product Master Data'!$A$1:$D$15,3,FALSE)</f>
        <v>Local Label</v>
      </c>
      <c r="Y318" s="1">
        <f>DAY(Table1[[#This Row],[Billing date]])</f>
        <v>9</v>
      </c>
      <c r="Z318" s="1" t="str">
        <f>TEXT(Table1[[#This Row],[Billing date]],"mmm")</f>
        <v>Jun</v>
      </c>
      <c r="AA318" s="1">
        <f>YEAR(Table1[[#This Row],[Billing date]])</f>
        <v>2021</v>
      </c>
    </row>
    <row r="319" spans="1:27" s="1" customFormat="1" ht="12.75" x14ac:dyDescent="0.2">
      <c r="A319" s="1" t="s">
        <v>157</v>
      </c>
      <c r="B319" s="1" t="s">
        <v>158</v>
      </c>
      <c r="C319" s="29">
        <v>44356</v>
      </c>
      <c r="D319" s="1" t="s">
        <v>1500</v>
      </c>
      <c r="E319" s="1" t="s">
        <v>1501</v>
      </c>
      <c r="F319" s="1" t="s">
        <v>1502</v>
      </c>
      <c r="G319" s="1" t="s">
        <v>1503</v>
      </c>
      <c r="H319" s="1">
        <v>1099238</v>
      </c>
      <c r="I319" s="1" t="s">
        <v>1504</v>
      </c>
      <c r="J319" s="1" t="s">
        <v>176</v>
      </c>
      <c r="K319" s="1" t="s">
        <v>177</v>
      </c>
      <c r="L319" s="30">
        <v>400</v>
      </c>
      <c r="M319" s="30">
        <v>20</v>
      </c>
      <c r="N319" s="31">
        <v>18700</v>
      </c>
      <c r="O319" s="31">
        <v>28000</v>
      </c>
      <c r="P319" s="31">
        <v>7452000</v>
      </c>
      <c r="Q319" s="31">
        <v>7480000</v>
      </c>
      <c r="R319" s="1" t="s">
        <v>1505</v>
      </c>
      <c r="S319" s="1" t="s">
        <v>1506</v>
      </c>
      <c r="T319" s="1" t="s">
        <v>1507</v>
      </c>
      <c r="U319" s="1" t="s">
        <v>169</v>
      </c>
      <c r="V319" s="1" t="s">
        <v>118</v>
      </c>
      <c r="W319" s="1" t="str">
        <f>VLOOKUP(Table1[[#This Row],[Material Code]],'Product Master Data'!$A$1:$D$16,4,FALSE)</f>
        <v>Beignet Flour</v>
      </c>
      <c r="X319" s="1" t="str">
        <f>VLOOKUP(Table1[[#This Row],[Material Code]],'Product Master Data'!$A$1:$D$15,3,FALSE)</f>
        <v>Local Label</v>
      </c>
      <c r="Y319" s="1">
        <f>DAY(Table1[[#This Row],[Billing date]])</f>
        <v>9</v>
      </c>
      <c r="Z319" s="1" t="str">
        <f>TEXT(Table1[[#This Row],[Billing date]],"mmm")</f>
        <v>Jun</v>
      </c>
      <c r="AA319" s="1">
        <f>YEAR(Table1[[#This Row],[Billing date]])</f>
        <v>2021</v>
      </c>
    </row>
    <row r="320" spans="1:27" s="1" customFormat="1" ht="12.75" x14ac:dyDescent="0.2">
      <c r="A320" s="1" t="s">
        <v>157</v>
      </c>
      <c r="B320" s="1" t="s">
        <v>158</v>
      </c>
      <c r="C320" s="29">
        <v>44356</v>
      </c>
      <c r="D320" s="1" t="s">
        <v>1500</v>
      </c>
      <c r="E320" s="1" t="s">
        <v>1501</v>
      </c>
      <c r="F320" s="1" t="s">
        <v>1502</v>
      </c>
      <c r="G320" s="1" t="s">
        <v>1503</v>
      </c>
      <c r="H320" s="1">
        <v>1099238</v>
      </c>
      <c r="I320" s="1" t="s">
        <v>1504</v>
      </c>
      <c r="J320" s="1" t="s">
        <v>181</v>
      </c>
      <c r="K320" s="1" t="s">
        <v>182</v>
      </c>
      <c r="L320" s="30">
        <v>400</v>
      </c>
      <c r="M320" s="30">
        <v>10</v>
      </c>
      <c r="N320" s="31">
        <v>9350</v>
      </c>
      <c r="O320" s="31">
        <v>14000</v>
      </c>
      <c r="P320" s="31">
        <v>3726000</v>
      </c>
      <c r="Q320" s="31">
        <v>3740000</v>
      </c>
      <c r="R320" s="1" t="s">
        <v>1505</v>
      </c>
      <c r="S320" s="1" t="s">
        <v>1506</v>
      </c>
      <c r="T320" s="1" t="s">
        <v>1507</v>
      </c>
      <c r="U320" s="1" t="s">
        <v>169</v>
      </c>
      <c r="V320" s="1" t="s">
        <v>118</v>
      </c>
      <c r="W320" s="1" t="str">
        <f>VLOOKUP(Table1[[#This Row],[Material Code]],'Product Master Data'!$A$1:$D$16,4,FALSE)</f>
        <v>Beignet Flour</v>
      </c>
      <c r="X320" s="1" t="str">
        <f>VLOOKUP(Table1[[#This Row],[Material Code]],'Product Master Data'!$A$1:$D$15,3,FALSE)</f>
        <v>Local Label</v>
      </c>
      <c r="Y320" s="1">
        <f>DAY(Table1[[#This Row],[Billing date]])</f>
        <v>9</v>
      </c>
      <c r="Z320" s="1" t="str">
        <f>TEXT(Table1[[#This Row],[Billing date]],"mmm")</f>
        <v>Jun</v>
      </c>
      <c r="AA320" s="1">
        <f>YEAR(Table1[[#This Row],[Billing date]])</f>
        <v>2021</v>
      </c>
    </row>
    <row r="321" spans="1:27" s="1" customFormat="1" ht="12.75" x14ac:dyDescent="0.2">
      <c r="A321" s="1" t="s">
        <v>157</v>
      </c>
      <c r="B321" s="1" t="s">
        <v>158</v>
      </c>
      <c r="C321" s="29">
        <v>44356</v>
      </c>
      <c r="D321" s="1" t="s">
        <v>1508</v>
      </c>
      <c r="E321" s="1" t="s">
        <v>1509</v>
      </c>
      <c r="F321" s="1" t="s">
        <v>1510</v>
      </c>
      <c r="G321" s="1" t="s">
        <v>1511</v>
      </c>
      <c r="H321" s="1">
        <v>1034106</v>
      </c>
      <c r="I321" s="1" t="s">
        <v>56</v>
      </c>
      <c r="J321" s="1" t="s">
        <v>164</v>
      </c>
      <c r="K321" s="1" t="s">
        <v>165</v>
      </c>
      <c r="L321" s="30">
        <v>600</v>
      </c>
      <c r="M321" s="30">
        <v>30</v>
      </c>
      <c r="N321" s="31">
        <v>18700</v>
      </c>
      <c r="O321" s="31">
        <v>0</v>
      </c>
      <c r="P321" s="31">
        <v>11220000</v>
      </c>
      <c r="Q321" s="31">
        <v>11220000</v>
      </c>
      <c r="R321" s="1" t="s">
        <v>1512</v>
      </c>
      <c r="S321" s="1" t="s">
        <v>1513</v>
      </c>
      <c r="T321" s="1" t="s">
        <v>206</v>
      </c>
      <c r="U321" s="1" t="s">
        <v>169</v>
      </c>
      <c r="V321" s="1" t="s">
        <v>118</v>
      </c>
      <c r="W321" s="1" t="str">
        <f>VLOOKUP(Table1[[#This Row],[Material Code]],'Product Master Data'!$A$1:$D$16,4,FALSE)</f>
        <v>Bread Flour</v>
      </c>
      <c r="X321" s="1" t="str">
        <f>VLOOKUP(Table1[[#This Row],[Material Code]],'Product Master Data'!$A$1:$D$15,3,FALSE)</f>
        <v>Local Label</v>
      </c>
      <c r="Y321" s="1">
        <f>DAY(Table1[[#This Row],[Billing date]])</f>
        <v>9</v>
      </c>
      <c r="Z321" s="1" t="str">
        <f>TEXT(Table1[[#This Row],[Billing date]],"mmm")</f>
        <v>Jun</v>
      </c>
      <c r="AA321" s="1">
        <f>YEAR(Table1[[#This Row],[Billing date]])</f>
        <v>2021</v>
      </c>
    </row>
    <row r="322" spans="1:27" s="1" customFormat="1" ht="12.75" x14ac:dyDescent="0.2">
      <c r="A322" s="1" t="s">
        <v>193</v>
      </c>
      <c r="B322" s="1" t="s">
        <v>158</v>
      </c>
      <c r="C322" s="29">
        <v>44356</v>
      </c>
      <c r="D322" s="1" t="s">
        <v>1047</v>
      </c>
      <c r="E322" s="1" t="s">
        <v>1514</v>
      </c>
      <c r="F322" s="1" t="s">
        <v>1049</v>
      </c>
      <c r="G322" s="1" t="s">
        <v>1515</v>
      </c>
      <c r="H322" s="1">
        <v>1062483</v>
      </c>
      <c r="I322" s="1" t="s">
        <v>35</v>
      </c>
      <c r="J322" s="1" t="s">
        <v>164</v>
      </c>
      <c r="K322" s="1" t="s">
        <v>165</v>
      </c>
      <c r="L322" s="30">
        <v>660</v>
      </c>
      <c r="M322" s="30">
        <v>33</v>
      </c>
      <c r="N322" s="31">
        <v>17250</v>
      </c>
      <c r="O322" s="31">
        <v>46200</v>
      </c>
      <c r="P322" s="31">
        <v>11338800</v>
      </c>
      <c r="Q322" s="31">
        <v>11385000</v>
      </c>
      <c r="R322" s="1" t="s">
        <v>799</v>
      </c>
      <c r="S322" s="1" t="s">
        <v>800</v>
      </c>
      <c r="T322" s="1" t="s">
        <v>801</v>
      </c>
      <c r="U322" s="1" t="s">
        <v>1052</v>
      </c>
      <c r="V322" s="1" t="s">
        <v>118</v>
      </c>
      <c r="W322" s="1" t="str">
        <f>VLOOKUP(Table1[[#This Row],[Material Code]],'Product Master Data'!$A$1:$D$16,4,FALSE)</f>
        <v>Bread Flour</v>
      </c>
      <c r="X322" s="1" t="str">
        <f>VLOOKUP(Table1[[#This Row],[Material Code]],'Product Master Data'!$A$1:$D$15,3,FALSE)</f>
        <v>Local Label</v>
      </c>
      <c r="Y322" s="1">
        <f>DAY(Table1[[#This Row],[Billing date]])</f>
        <v>9</v>
      </c>
      <c r="Z322" s="1" t="str">
        <f>TEXT(Table1[[#This Row],[Billing date]],"mmm")</f>
        <v>Jun</v>
      </c>
      <c r="AA322" s="1">
        <f>YEAR(Table1[[#This Row],[Billing date]])</f>
        <v>2021</v>
      </c>
    </row>
    <row r="323" spans="1:27" s="1" customFormat="1" ht="12.75" x14ac:dyDescent="0.2">
      <c r="A323" s="1" t="s">
        <v>193</v>
      </c>
      <c r="B323" s="1" t="s">
        <v>158</v>
      </c>
      <c r="C323" s="29">
        <v>44356</v>
      </c>
      <c r="D323" s="1" t="s">
        <v>1047</v>
      </c>
      <c r="E323" s="1" t="s">
        <v>1516</v>
      </c>
      <c r="F323" s="1" t="s">
        <v>1049</v>
      </c>
      <c r="G323" s="1" t="s">
        <v>1517</v>
      </c>
      <c r="H323" s="1">
        <v>1062483</v>
      </c>
      <c r="I323" s="1" t="s">
        <v>35</v>
      </c>
      <c r="J323" s="1" t="s">
        <v>164</v>
      </c>
      <c r="K323" s="1" t="s">
        <v>165</v>
      </c>
      <c r="L323" s="30">
        <v>640</v>
      </c>
      <c r="M323" s="30">
        <v>32</v>
      </c>
      <c r="N323" s="31">
        <v>17250</v>
      </c>
      <c r="O323" s="31">
        <v>44800</v>
      </c>
      <c r="P323" s="31">
        <v>10995200</v>
      </c>
      <c r="Q323" s="31">
        <v>11040000</v>
      </c>
      <c r="R323" s="1" t="s">
        <v>1518</v>
      </c>
      <c r="S323" s="1" t="s">
        <v>1519</v>
      </c>
      <c r="T323" s="1" t="s">
        <v>1520</v>
      </c>
      <c r="U323" s="1" t="s">
        <v>1052</v>
      </c>
      <c r="V323" s="1" t="s">
        <v>118</v>
      </c>
      <c r="W323" s="1" t="str">
        <f>VLOOKUP(Table1[[#This Row],[Material Code]],'Product Master Data'!$A$1:$D$16,4,FALSE)</f>
        <v>Bread Flour</v>
      </c>
      <c r="X323" s="1" t="str">
        <f>VLOOKUP(Table1[[#This Row],[Material Code]],'Product Master Data'!$A$1:$D$15,3,FALSE)</f>
        <v>Local Label</v>
      </c>
      <c r="Y323" s="1">
        <f>DAY(Table1[[#This Row],[Billing date]])</f>
        <v>9</v>
      </c>
      <c r="Z323" s="1" t="str">
        <f>TEXT(Table1[[#This Row],[Billing date]],"mmm")</f>
        <v>Jun</v>
      </c>
      <c r="AA323" s="1">
        <f>YEAR(Table1[[#This Row],[Billing date]])</f>
        <v>2021</v>
      </c>
    </row>
    <row r="324" spans="1:27" s="1" customFormat="1" ht="12.75" x14ac:dyDescent="0.2">
      <c r="A324" s="1" t="s">
        <v>170</v>
      </c>
      <c r="B324" s="1" t="s">
        <v>171</v>
      </c>
      <c r="C324" s="29">
        <v>44356</v>
      </c>
      <c r="D324" s="1" t="s">
        <v>1521</v>
      </c>
      <c r="E324" s="1" t="s">
        <v>1522</v>
      </c>
      <c r="F324" s="1" t="s">
        <v>1523</v>
      </c>
      <c r="G324" s="1" t="s">
        <v>1524</v>
      </c>
      <c r="H324" s="1">
        <v>1037061</v>
      </c>
      <c r="I324" s="1" t="s">
        <v>25</v>
      </c>
      <c r="J324" s="1" t="s">
        <v>176</v>
      </c>
      <c r="K324" s="1" t="s">
        <v>177</v>
      </c>
      <c r="L324" s="30">
        <v>75</v>
      </c>
      <c r="M324" s="30">
        <v>3.75</v>
      </c>
      <c r="N324" s="31">
        <v>17900</v>
      </c>
      <c r="O324" s="31">
        <v>0</v>
      </c>
      <c r="P324" s="31">
        <v>1342500</v>
      </c>
      <c r="Q324" s="31">
        <v>1342500</v>
      </c>
      <c r="R324" s="1" t="s">
        <v>1525</v>
      </c>
      <c r="S324" s="1" t="s">
        <v>1526</v>
      </c>
      <c r="T324" s="1" t="s">
        <v>180</v>
      </c>
      <c r="U324" s="1" t="s">
        <v>1482</v>
      </c>
      <c r="V324" s="1" t="s">
        <v>118</v>
      </c>
      <c r="W324" s="1" t="str">
        <f>VLOOKUP(Table1[[#This Row],[Material Code]],'Product Master Data'!$A$1:$D$16,4,FALSE)</f>
        <v>Beignet Flour</v>
      </c>
      <c r="X324" s="1" t="str">
        <f>VLOOKUP(Table1[[#This Row],[Material Code]],'Product Master Data'!$A$1:$D$15,3,FALSE)</f>
        <v>Local Label</v>
      </c>
      <c r="Y324" s="1">
        <f>DAY(Table1[[#This Row],[Billing date]])</f>
        <v>9</v>
      </c>
      <c r="Z324" s="1" t="str">
        <f>TEXT(Table1[[#This Row],[Billing date]],"mmm")</f>
        <v>Jun</v>
      </c>
      <c r="AA324" s="1">
        <f>YEAR(Table1[[#This Row],[Billing date]])</f>
        <v>2021</v>
      </c>
    </row>
    <row r="325" spans="1:27" s="1" customFormat="1" ht="12.75" x14ac:dyDescent="0.2">
      <c r="A325" s="1" t="s">
        <v>170</v>
      </c>
      <c r="B325" s="1" t="s">
        <v>171</v>
      </c>
      <c r="C325" s="29">
        <v>44356</v>
      </c>
      <c r="D325" s="1" t="s">
        <v>1521</v>
      </c>
      <c r="E325" s="1" t="s">
        <v>1522</v>
      </c>
      <c r="F325" s="1" t="s">
        <v>1523</v>
      </c>
      <c r="G325" s="1" t="s">
        <v>1524</v>
      </c>
      <c r="H325" s="1">
        <v>1037061</v>
      </c>
      <c r="I325" s="1" t="s">
        <v>25</v>
      </c>
      <c r="J325" s="1" t="s">
        <v>181</v>
      </c>
      <c r="K325" s="1" t="s">
        <v>182</v>
      </c>
      <c r="L325" s="30">
        <v>150</v>
      </c>
      <c r="M325" s="30">
        <v>3.75</v>
      </c>
      <c r="N325" s="31">
        <v>8950</v>
      </c>
      <c r="O325" s="31">
        <v>0</v>
      </c>
      <c r="P325" s="31">
        <v>1342500</v>
      </c>
      <c r="Q325" s="31">
        <v>1342500</v>
      </c>
      <c r="R325" s="1" t="s">
        <v>1525</v>
      </c>
      <c r="S325" s="1" t="s">
        <v>1526</v>
      </c>
      <c r="T325" s="1" t="s">
        <v>180</v>
      </c>
      <c r="U325" s="1" t="s">
        <v>1482</v>
      </c>
      <c r="V325" s="1" t="s">
        <v>118</v>
      </c>
      <c r="W325" s="1" t="str">
        <f>VLOOKUP(Table1[[#This Row],[Material Code]],'Product Master Data'!$A$1:$D$16,4,FALSE)</f>
        <v>Beignet Flour</v>
      </c>
      <c r="X325" s="1" t="str">
        <f>VLOOKUP(Table1[[#This Row],[Material Code]],'Product Master Data'!$A$1:$D$15,3,FALSE)</f>
        <v>Local Label</v>
      </c>
      <c r="Y325" s="1">
        <f>DAY(Table1[[#This Row],[Billing date]])</f>
        <v>9</v>
      </c>
      <c r="Z325" s="1" t="str">
        <f>TEXT(Table1[[#This Row],[Billing date]],"mmm")</f>
        <v>Jun</v>
      </c>
      <c r="AA325" s="1">
        <f>YEAR(Table1[[#This Row],[Billing date]])</f>
        <v>2021</v>
      </c>
    </row>
    <row r="326" spans="1:27" s="1" customFormat="1" ht="12.75" x14ac:dyDescent="0.2">
      <c r="A326" s="1" t="s">
        <v>170</v>
      </c>
      <c r="B326" s="1" t="s">
        <v>171</v>
      </c>
      <c r="C326" s="29">
        <v>44356</v>
      </c>
      <c r="D326" s="1" t="s">
        <v>1521</v>
      </c>
      <c r="E326" s="1" t="s">
        <v>1522</v>
      </c>
      <c r="F326" s="1" t="s">
        <v>1523</v>
      </c>
      <c r="G326" s="1" t="s">
        <v>1524</v>
      </c>
      <c r="H326" s="1">
        <v>1037061</v>
      </c>
      <c r="I326" s="1" t="s">
        <v>25</v>
      </c>
      <c r="J326" s="1" t="s">
        <v>183</v>
      </c>
      <c r="K326" s="1" t="s">
        <v>184</v>
      </c>
      <c r="L326" s="30">
        <v>500</v>
      </c>
      <c r="M326" s="30">
        <v>2.5</v>
      </c>
      <c r="N326" s="31">
        <v>1840</v>
      </c>
      <c r="O326" s="31">
        <v>0</v>
      </c>
      <c r="P326" s="31">
        <v>920000</v>
      </c>
      <c r="Q326" s="31">
        <v>920000</v>
      </c>
      <c r="R326" s="1" t="s">
        <v>1525</v>
      </c>
      <c r="S326" s="1" t="s">
        <v>1526</v>
      </c>
      <c r="T326" s="1" t="s">
        <v>180</v>
      </c>
      <c r="U326" s="1" t="s">
        <v>1482</v>
      </c>
      <c r="V326" s="1" t="s">
        <v>118</v>
      </c>
      <c r="W326" s="1" t="str">
        <f>VLOOKUP(Table1[[#This Row],[Material Code]],'Product Master Data'!$A$1:$D$16,4,FALSE)</f>
        <v>Beignet Flour</v>
      </c>
      <c r="X326" s="1" t="str">
        <f>VLOOKUP(Table1[[#This Row],[Material Code]],'Product Master Data'!$A$1:$D$15,3,FALSE)</f>
        <v>Local Label</v>
      </c>
      <c r="Y326" s="1">
        <f>DAY(Table1[[#This Row],[Billing date]])</f>
        <v>9</v>
      </c>
      <c r="Z326" s="1" t="str">
        <f>TEXT(Table1[[#This Row],[Billing date]],"mmm")</f>
        <v>Jun</v>
      </c>
      <c r="AA326" s="1">
        <f>YEAR(Table1[[#This Row],[Billing date]])</f>
        <v>2021</v>
      </c>
    </row>
    <row r="327" spans="1:27" s="1" customFormat="1" ht="12.75" x14ac:dyDescent="0.2">
      <c r="A327" s="1" t="s">
        <v>157</v>
      </c>
      <c r="B327" s="1" t="s">
        <v>158</v>
      </c>
      <c r="C327" s="29">
        <v>44356</v>
      </c>
      <c r="D327" s="1" t="s">
        <v>1527</v>
      </c>
      <c r="E327" s="1" t="s">
        <v>1528</v>
      </c>
      <c r="F327" s="1" t="s">
        <v>1529</v>
      </c>
      <c r="G327" s="1" t="s">
        <v>1530</v>
      </c>
      <c r="H327" s="1">
        <v>1045321</v>
      </c>
      <c r="I327" s="1" t="s">
        <v>1531</v>
      </c>
      <c r="J327" s="1" t="s">
        <v>164</v>
      </c>
      <c r="K327" s="1" t="s">
        <v>165</v>
      </c>
      <c r="L327" s="30">
        <v>600</v>
      </c>
      <c r="M327" s="30">
        <v>30</v>
      </c>
      <c r="N327" s="31">
        <v>18700</v>
      </c>
      <c r="O327" s="31">
        <v>0</v>
      </c>
      <c r="P327" s="31">
        <v>11220000</v>
      </c>
      <c r="Q327" s="31">
        <v>11220000</v>
      </c>
      <c r="R327" s="1" t="s">
        <v>209</v>
      </c>
      <c r="S327" s="1" t="s">
        <v>210</v>
      </c>
      <c r="T327" s="1" t="s">
        <v>211</v>
      </c>
      <c r="U327" s="1" t="s">
        <v>169</v>
      </c>
      <c r="V327" s="1" t="s">
        <v>118</v>
      </c>
      <c r="W327" s="1" t="str">
        <f>VLOOKUP(Table1[[#This Row],[Material Code]],'Product Master Data'!$A$1:$D$16,4,FALSE)</f>
        <v>Bread Flour</v>
      </c>
      <c r="X327" s="1" t="str">
        <f>VLOOKUP(Table1[[#This Row],[Material Code]],'Product Master Data'!$A$1:$D$15,3,FALSE)</f>
        <v>Local Label</v>
      </c>
      <c r="Y327" s="1">
        <f>DAY(Table1[[#This Row],[Billing date]])</f>
        <v>9</v>
      </c>
      <c r="Z327" s="1" t="str">
        <f>TEXT(Table1[[#This Row],[Billing date]],"mmm")</f>
        <v>Jun</v>
      </c>
      <c r="AA327" s="1">
        <f>YEAR(Table1[[#This Row],[Billing date]])</f>
        <v>2021</v>
      </c>
    </row>
    <row r="328" spans="1:27" s="1" customFormat="1" ht="12.75" x14ac:dyDescent="0.2">
      <c r="A328" s="1" t="s">
        <v>157</v>
      </c>
      <c r="B328" s="1" t="s">
        <v>158</v>
      </c>
      <c r="C328" s="29">
        <v>44356</v>
      </c>
      <c r="D328" s="1" t="s">
        <v>1532</v>
      </c>
      <c r="E328" s="1" t="s">
        <v>1533</v>
      </c>
      <c r="F328" s="1" t="s">
        <v>1534</v>
      </c>
      <c r="G328" s="1" t="s">
        <v>1535</v>
      </c>
      <c r="H328" s="1">
        <v>1033645</v>
      </c>
      <c r="I328" s="1" t="s">
        <v>1422</v>
      </c>
      <c r="J328" s="1" t="s">
        <v>164</v>
      </c>
      <c r="K328" s="1" t="s">
        <v>165</v>
      </c>
      <c r="L328" s="30">
        <v>250</v>
      </c>
      <c r="M328" s="30">
        <v>12.5</v>
      </c>
      <c r="N328" s="31">
        <v>18700</v>
      </c>
      <c r="O328" s="31">
        <v>17500</v>
      </c>
      <c r="P328" s="31">
        <v>4657500</v>
      </c>
      <c r="Q328" s="31">
        <v>4675000</v>
      </c>
      <c r="R328" s="1" t="s">
        <v>601</v>
      </c>
      <c r="S328" s="1" t="s">
        <v>1536</v>
      </c>
      <c r="T328" s="1" t="s">
        <v>1537</v>
      </c>
      <c r="U328" s="1" t="s">
        <v>169</v>
      </c>
      <c r="V328" s="1" t="s">
        <v>118</v>
      </c>
      <c r="W328" s="1" t="str">
        <f>VLOOKUP(Table1[[#This Row],[Material Code]],'Product Master Data'!$A$1:$D$16,4,FALSE)</f>
        <v>Bread Flour</v>
      </c>
      <c r="X328" s="1" t="str">
        <f>VLOOKUP(Table1[[#This Row],[Material Code]],'Product Master Data'!$A$1:$D$15,3,FALSE)</f>
        <v>Local Label</v>
      </c>
      <c r="Y328" s="1">
        <f>DAY(Table1[[#This Row],[Billing date]])</f>
        <v>9</v>
      </c>
      <c r="Z328" s="1" t="str">
        <f>TEXT(Table1[[#This Row],[Billing date]],"mmm")</f>
        <v>Jun</v>
      </c>
      <c r="AA328" s="1">
        <f>YEAR(Table1[[#This Row],[Billing date]])</f>
        <v>2021</v>
      </c>
    </row>
    <row r="329" spans="1:27" s="1" customFormat="1" ht="12.75" x14ac:dyDescent="0.2">
      <c r="A329" s="1" t="s">
        <v>157</v>
      </c>
      <c r="B329" s="1" t="s">
        <v>158</v>
      </c>
      <c r="C329" s="29">
        <v>44356</v>
      </c>
      <c r="D329" s="1" t="s">
        <v>1532</v>
      </c>
      <c r="E329" s="1" t="s">
        <v>1533</v>
      </c>
      <c r="F329" s="1" t="s">
        <v>1534</v>
      </c>
      <c r="G329" s="1" t="s">
        <v>1535</v>
      </c>
      <c r="H329" s="1">
        <v>1033645</v>
      </c>
      <c r="I329" s="1" t="s">
        <v>1422</v>
      </c>
      <c r="J329" s="1" t="s">
        <v>181</v>
      </c>
      <c r="K329" s="1" t="s">
        <v>182</v>
      </c>
      <c r="L329" s="30">
        <v>200</v>
      </c>
      <c r="M329" s="30">
        <v>5</v>
      </c>
      <c r="N329" s="31">
        <v>9350</v>
      </c>
      <c r="O329" s="31">
        <v>7000</v>
      </c>
      <c r="P329" s="31">
        <v>1863000</v>
      </c>
      <c r="Q329" s="31">
        <v>1870000</v>
      </c>
      <c r="R329" s="1" t="s">
        <v>601</v>
      </c>
      <c r="S329" s="1" t="s">
        <v>1536</v>
      </c>
      <c r="T329" s="1" t="s">
        <v>1537</v>
      </c>
      <c r="U329" s="1" t="s">
        <v>169</v>
      </c>
      <c r="V329" s="1" t="s">
        <v>118</v>
      </c>
      <c r="W329" s="1" t="str">
        <f>VLOOKUP(Table1[[#This Row],[Material Code]],'Product Master Data'!$A$1:$D$16,4,FALSE)</f>
        <v>Beignet Flour</v>
      </c>
      <c r="X329" s="1" t="str">
        <f>VLOOKUP(Table1[[#This Row],[Material Code]],'Product Master Data'!$A$1:$D$15,3,FALSE)</f>
        <v>Local Label</v>
      </c>
      <c r="Y329" s="1">
        <f>DAY(Table1[[#This Row],[Billing date]])</f>
        <v>9</v>
      </c>
      <c r="Z329" s="1" t="str">
        <f>TEXT(Table1[[#This Row],[Billing date]],"mmm")</f>
        <v>Jun</v>
      </c>
      <c r="AA329" s="1">
        <f>YEAR(Table1[[#This Row],[Billing date]])</f>
        <v>2021</v>
      </c>
    </row>
    <row r="330" spans="1:27" s="1" customFormat="1" ht="12.75" x14ac:dyDescent="0.2">
      <c r="A330" s="1" t="s">
        <v>157</v>
      </c>
      <c r="B330" s="1" t="s">
        <v>158</v>
      </c>
      <c r="C330" s="29">
        <v>44356</v>
      </c>
      <c r="D330" s="1" t="s">
        <v>1532</v>
      </c>
      <c r="E330" s="1" t="s">
        <v>1533</v>
      </c>
      <c r="F330" s="1" t="s">
        <v>1534</v>
      </c>
      <c r="G330" s="1" t="s">
        <v>1535</v>
      </c>
      <c r="H330" s="1">
        <v>1033645</v>
      </c>
      <c r="I330" s="1" t="s">
        <v>1422</v>
      </c>
      <c r="J330" s="1" t="s">
        <v>176</v>
      </c>
      <c r="K330" s="1" t="s">
        <v>177</v>
      </c>
      <c r="L330" s="30">
        <v>250</v>
      </c>
      <c r="M330" s="30">
        <v>12.5</v>
      </c>
      <c r="N330" s="31">
        <v>18700</v>
      </c>
      <c r="O330" s="31">
        <v>17500</v>
      </c>
      <c r="P330" s="31">
        <v>4657500</v>
      </c>
      <c r="Q330" s="31">
        <v>4675000</v>
      </c>
      <c r="R330" s="1" t="s">
        <v>601</v>
      </c>
      <c r="S330" s="1" t="s">
        <v>1536</v>
      </c>
      <c r="T330" s="1" t="s">
        <v>1537</v>
      </c>
      <c r="U330" s="1" t="s">
        <v>169</v>
      </c>
      <c r="V330" s="1" t="s">
        <v>118</v>
      </c>
      <c r="W330" s="1" t="str">
        <f>VLOOKUP(Table1[[#This Row],[Material Code]],'Product Master Data'!$A$1:$D$16,4,FALSE)</f>
        <v>Beignet Flour</v>
      </c>
      <c r="X330" s="1" t="str">
        <f>VLOOKUP(Table1[[#This Row],[Material Code]],'Product Master Data'!$A$1:$D$15,3,FALSE)</f>
        <v>Local Label</v>
      </c>
      <c r="Y330" s="1">
        <f>DAY(Table1[[#This Row],[Billing date]])</f>
        <v>9</v>
      </c>
      <c r="Z330" s="1" t="str">
        <f>TEXT(Table1[[#This Row],[Billing date]],"mmm")</f>
        <v>Jun</v>
      </c>
      <c r="AA330" s="1">
        <f>YEAR(Table1[[#This Row],[Billing date]])</f>
        <v>2021</v>
      </c>
    </row>
    <row r="331" spans="1:27" s="1" customFormat="1" ht="12.75" x14ac:dyDescent="0.2">
      <c r="A331" s="1" t="s">
        <v>170</v>
      </c>
      <c r="B331" s="1" t="s">
        <v>171</v>
      </c>
      <c r="C331" s="29">
        <v>44356</v>
      </c>
      <c r="D331" s="1" t="s">
        <v>1538</v>
      </c>
      <c r="E331" s="1" t="s">
        <v>1539</v>
      </c>
      <c r="F331" s="1" t="s">
        <v>1540</v>
      </c>
      <c r="G331" s="1" t="s">
        <v>1541</v>
      </c>
      <c r="H331" s="1">
        <v>1037061</v>
      </c>
      <c r="I331" s="1" t="s">
        <v>25</v>
      </c>
      <c r="J331" s="1" t="s">
        <v>183</v>
      </c>
      <c r="K331" s="1" t="s">
        <v>184</v>
      </c>
      <c r="L331" s="30">
        <v>500</v>
      </c>
      <c r="M331" s="30">
        <v>2.5</v>
      </c>
      <c r="N331" s="31">
        <v>1840</v>
      </c>
      <c r="O331" s="31">
        <v>0</v>
      </c>
      <c r="P331" s="31">
        <v>920000</v>
      </c>
      <c r="Q331" s="31">
        <v>920000</v>
      </c>
      <c r="R331" s="1" t="s">
        <v>1479</v>
      </c>
      <c r="S331" s="1" t="s">
        <v>1480</v>
      </c>
      <c r="T331" s="1" t="s">
        <v>1481</v>
      </c>
      <c r="U331" s="1" t="s">
        <v>1482</v>
      </c>
      <c r="V331" s="1" t="s">
        <v>118</v>
      </c>
      <c r="W331" s="1" t="str">
        <f>VLOOKUP(Table1[[#This Row],[Material Code]],'Product Master Data'!$A$1:$D$16,4,FALSE)</f>
        <v>Beignet Flour</v>
      </c>
      <c r="X331" s="1" t="str">
        <f>VLOOKUP(Table1[[#This Row],[Material Code]],'Product Master Data'!$A$1:$D$15,3,FALSE)</f>
        <v>Local Label</v>
      </c>
      <c r="Y331" s="1">
        <f>DAY(Table1[[#This Row],[Billing date]])</f>
        <v>9</v>
      </c>
      <c r="Z331" s="1" t="str">
        <f>TEXT(Table1[[#This Row],[Billing date]],"mmm")</f>
        <v>Jun</v>
      </c>
      <c r="AA331" s="1">
        <f>YEAR(Table1[[#This Row],[Billing date]])</f>
        <v>2021</v>
      </c>
    </row>
    <row r="332" spans="1:27" s="1" customFormat="1" ht="12.75" x14ac:dyDescent="0.2">
      <c r="A332" s="1" t="s">
        <v>170</v>
      </c>
      <c r="B332" s="1" t="s">
        <v>171</v>
      </c>
      <c r="C332" s="29">
        <v>44356</v>
      </c>
      <c r="D332" s="1" t="s">
        <v>1538</v>
      </c>
      <c r="E332" s="1" t="s">
        <v>1539</v>
      </c>
      <c r="F332" s="1" t="s">
        <v>1540</v>
      </c>
      <c r="G332" s="1" t="s">
        <v>1541</v>
      </c>
      <c r="H332" s="1">
        <v>1037061</v>
      </c>
      <c r="I332" s="1" t="s">
        <v>25</v>
      </c>
      <c r="J332" s="1" t="s">
        <v>125</v>
      </c>
      <c r="K332" s="1" t="s">
        <v>126</v>
      </c>
      <c r="L332" s="30">
        <v>50</v>
      </c>
      <c r="M332" s="30">
        <v>2.5</v>
      </c>
      <c r="N332" s="31">
        <v>18400</v>
      </c>
      <c r="O332" s="31">
        <v>0</v>
      </c>
      <c r="P332" s="31">
        <v>920000</v>
      </c>
      <c r="Q332" s="31">
        <v>920000</v>
      </c>
      <c r="R332" s="1" t="s">
        <v>1479</v>
      </c>
      <c r="S332" s="1" t="s">
        <v>1480</v>
      </c>
      <c r="T332" s="1" t="s">
        <v>1481</v>
      </c>
      <c r="U332" s="1" t="s">
        <v>1482</v>
      </c>
      <c r="V332" s="1" t="s">
        <v>118</v>
      </c>
      <c r="W332" s="1" t="str">
        <f>VLOOKUP(Table1[[#This Row],[Material Code]],'Product Master Data'!$A$1:$D$16,4,FALSE)</f>
        <v>Bread Flour</v>
      </c>
      <c r="X332" s="1" t="str">
        <f>VLOOKUP(Table1[[#This Row],[Material Code]],'Product Master Data'!$A$1:$D$15,3,FALSE)</f>
        <v>Local Label</v>
      </c>
      <c r="Y332" s="1">
        <f>DAY(Table1[[#This Row],[Billing date]])</f>
        <v>9</v>
      </c>
      <c r="Z332" s="1" t="str">
        <f>TEXT(Table1[[#This Row],[Billing date]],"mmm")</f>
        <v>Jun</v>
      </c>
      <c r="AA332" s="1">
        <f>YEAR(Table1[[#This Row],[Billing date]])</f>
        <v>2021</v>
      </c>
    </row>
    <row r="333" spans="1:27" s="1" customFormat="1" ht="12.75" x14ac:dyDescent="0.2">
      <c r="A333" s="1" t="s">
        <v>316</v>
      </c>
      <c r="B333" s="1" t="s">
        <v>289</v>
      </c>
      <c r="C333" s="29">
        <v>44356</v>
      </c>
      <c r="D333" s="1" t="s">
        <v>1542</v>
      </c>
      <c r="E333" s="1" t="s">
        <v>1543</v>
      </c>
      <c r="F333" s="1" t="s">
        <v>1544</v>
      </c>
      <c r="G333" s="1" t="s">
        <v>1545</v>
      </c>
      <c r="H333" s="1">
        <v>1026481</v>
      </c>
      <c r="I333" s="1" t="s">
        <v>50</v>
      </c>
      <c r="J333" s="1" t="s">
        <v>164</v>
      </c>
      <c r="K333" s="1" t="s">
        <v>165</v>
      </c>
      <c r="L333" s="30">
        <v>509</v>
      </c>
      <c r="M333" s="30">
        <v>25.45</v>
      </c>
      <c r="N333" s="31">
        <v>17750</v>
      </c>
      <c r="O333" s="31">
        <v>35630</v>
      </c>
      <c r="P333" s="31">
        <v>8999120</v>
      </c>
      <c r="Q333" s="31">
        <v>9034750</v>
      </c>
      <c r="R333" s="1" t="s">
        <v>1546</v>
      </c>
      <c r="S333" s="1" t="s">
        <v>1547</v>
      </c>
      <c r="T333" s="1" t="s">
        <v>1548</v>
      </c>
      <c r="U333" s="1" t="s">
        <v>1549</v>
      </c>
      <c r="V333" s="1" t="s">
        <v>118</v>
      </c>
      <c r="W333" s="1" t="str">
        <f>VLOOKUP(Table1[[#This Row],[Material Code]],'Product Master Data'!$A$1:$D$16,4,FALSE)</f>
        <v>Bread Flour</v>
      </c>
      <c r="X333" s="1" t="str">
        <f>VLOOKUP(Table1[[#This Row],[Material Code]],'Product Master Data'!$A$1:$D$15,3,FALSE)</f>
        <v>Local Label</v>
      </c>
      <c r="Y333" s="1">
        <f>DAY(Table1[[#This Row],[Billing date]])</f>
        <v>9</v>
      </c>
      <c r="Z333" s="1" t="str">
        <f>TEXT(Table1[[#This Row],[Billing date]],"mmm")</f>
        <v>Jun</v>
      </c>
      <c r="AA333" s="1">
        <f>YEAR(Table1[[#This Row],[Billing date]])</f>
        <v>2021</v>
      </c>
    </row>
    <row r="334" spans="1:27" s="1" customFormat="1" ht="12.75" x14ac:dyDescent="0.2">
      <c r="A334" s="1" t="s">
        <v>316</v>
      </c>
      <c r="B334" s="1" t="s">
        <v>289</v>
      </c>
      <c r="C334" s="29">
        <v>44356</v>
      </c>
      <c r="D334" s="1" t="s">
        <v>1542</v>
      </c>
      <c r="E334" s="1" t="s">
        <v>1543</v>
      </c>
      <c r="F334" s="1" t="s">
        <v>1544</v>
      </c>
      <c r="G334" s="1" t="s">
        <v>1545</v>
      </c>
      <c r="H334" s="1">
        <v>1026481</v>
      </c>
      <c r="I334" s="1" t="s">
        <v>50</v>
      </c>
      <c r="J334" s="1" t="s">
        <v>183</v>
      </c>
      <c r="K334" s="1" t="s">
        <v>184</v>
      </c>
      <c r="L334" s="30">
        <v>910</v>
      </c>
      <c r="M334" s="30">
        <v>4.55</v>
      </c>
      <c r="N334" s="31">
        <v>1650</v>
      </c>
      <c r="O334" s="31">
        <v>210210</v>
      </c>
      <c r="P334" s="31">
        <v>0</v>
      </c>
      <c r="Q334" s="31">
        <v>210210</v>
      </c>
      <c r="R334" s="1" t="s">
        <v>1546</v>
      </c>
      <c r="S334" s="1" t="s">
        <v>1547</v>
      </c>
      <c r="T334" s="1" t="s">
        <v>1548</v>
      </c>
      <c r="U334" s="1" t="s">
        <v>1549</v>
      </c>
      <c r="V334" s="1" t="s">
        <v>118</v>
      </c>
      <c r="W334" s="1" t="str">
        <f>VLOOKUP(Table1[[#This Row],[Material Code]],'Product Master Data'!$A$1:$D$16,4,FALSE)</f>
        <v>Beignet Flour</v>
      </c>
      <c r="X334" s="1" t="str">
        <f>VLOOKUP(Table1[[#This Row],[Material Code]],'Product Master Data'!$A$1:$D$15,3,FALSE)</f>
        <v>Local Label</v>
      </c>
      <c r="Y334" s="1">
        <f>DAY(Table1[[#This Row],[Billing date]])</f>
        <v>9</v>
      </c>
      <c r="Z334" s="1" t="str">
        <f>TEXT(Table1[[#This Row],[Billing date]],"mmm")</f>
        <v>Jun</v>
      </c>
      <c r="AA334" s="1">
        <f>YEAR(Table1[[#This Row],[Billing date]])</f>
        <v>2021</v>
      </c>
    </row>
    <row r="335" spans="1:27" s="1" customFormat="1" ht="12.75" x14ac:dyDescent="0.2">
      <c r="A335" s="1" t="s">
        <v>288</v>
      </c>
      <c r="B335" s="1" t="s">
        <v>289</v>
      </c>
      <c r="C335" s="29">
        <v>44356</v>
      </c>
      <c r="D335" s="1" t="s">
        <v>1550</v>
      </c>
      <c r="E335" s="1" t="s">
        <v>1551</v>
      </c>
      <c r="F335" s="1" t="s">
        <v>1552</v>
      </c>
      <c r="G335" s="1" t="s">
        <v>1553</v>
      </c>
      <c r="H335" s="1">
        <v>1064215</v>
      </c>
      <c r="I335" s="1" t="s">
        <v>32</v>
      </c>
      <c r="J335" s="1" t="s">
        <v>176</v>
      </c>
      <c r="K335" s="1" t="s">
        <v>177</v>
      </c>
      <c r="L335" s="30">
        <v>150</v>
      </c>
      <c r="M335" s="30">
        <v>7.5</v>
      </c>
      <c r="N335" s="31">
        <v>18000</v>
      </c>
      <c r="O335" s="31">
        <v>10500</v>
      </c>
      <c r="P335" s="31">
        <v>2689500</v>
      </c>
      <c r="Q335" s="31">
        <v>2700000</v>
      </c>
      <c r="R335" s="1" t="s">
        <v>1554</v>
      </c>
      <c r="S335" s="1" t="s">
        <v>1555</v>
      </c>
      <c r="T335" s="1" t="s">
        <v>1556</v>
      </c>
      <c r="U335" s="1" t="s">
        <v>1557</v>
      </c>
      <c r="V335" s="1" t="s">
        <v>118</v>
      </c>
      <c r="W335" s="1" t="str">
        <f>VLOOKUP(Table1[[#This Row],[Material Code]],'Product Master Data'!$A$1:$D$16,4,FALSE)</f>
        <v>Beignet Flour</v>
      </c>
      <c r="X335" s="1" t="str">
        <f>VLOOKUP(Table1[[#This Row],[Material Code]],'Product Master Data'!$A$1:$D$15,3,FALSE)</f>
        <v>Local Label</v>
      </c>
      <c r="Y335" s="1">
        <f>DAY(Table1[[#This Row],[Billing date]])</f>
        <v>9</v>
      </c>
      <c r="Z335" s="1" t="str">
        <f>TEXT(Table1[[#This Row],[Billing date]],"mmm")</f>
        <v>Jun</v>
      </c>
      <c r="AA335" s="1">
        <f>YEAR(Table1[[#This Row],[Billing date]])</f>
        <v>2021</v>
      </c>
    </row>
    <row r="336" spans="1:27" s="1" customFormat="1" ht="12.75" x14ac:dyDescent="0.2">
      <c r="A336" s="1" t="s">
        <v>288</v>
      </c>
      <c r="B336" s="1" t="s">
        <v>289</v>
      </c>
      <c r="C336" s="29">
        <v>44356</v>
      </c>
      <c r="D336" s="1" t="s">
        <v>1550</v>
      </c>
      <c r="E336" s="1" t="s">
        <v>1551</v>
      </c>
      <c r="F336" s="1" t="s">
        <v>1552</v>
      </c>
      <c r="G336" s="1" t="s">
        <v>1553</v>
      </c>
      <c r="H336" s="1">
        <v>1064215</v>
      </c>
      <c r="I336" s="1" t="s">
        <v>32</v>
      </c>
      <c r="J336" s="1" t="s">
        <v>181</v>
      </c>
      <c r="K336" s="1" t="s">
        <v>182</v>
      </c>
      <c r="L336" s="30">
        <v>380</v>
      </c>
      <c r="M336" s="30">
        <v>9.5</v>
      </c>
      <c r="N336" s="31">
        <v>9000</v>
      </c>
      <c r="O336" s="31">
        <v>13300</v>
      </c>
      <c r="P336" s="31">
        <v>3406700</v>
      </c>
      <c r="Q336" s="31">
        <v>3420000</v>
      </c>
      <c r="R336" s="1" t="s">
        <v>1554</v>
      </c>
      <c r="S336" s="1" t="s">
        <v>1555</v>
      </c>
      <c r="T336" s="1" t="s">
        <v>1556</v>
      </c>
      <c r="U336" s="1" t="s">
        <v>1557</v>
      </c>
      <c r="V336" s="1" t="s">
        <v>118</v>
      </c>
      <c r="W336" s="1" t="str">
        <f>VLOOKUP(Table1[[#This Row],[Material Code]],'Product Master Data'!$A$1:$D$16,4,FALSE)</f>
        <v>Beignet Flour</v>
      </c>
      <c r="X336" s="1" t="str">
        <f>VLOOKUP(Table1[[#This Row],[Material Code]],'Product Master Data'!$A$1:$D$15,3,FALSE)</f>
        <v>Local Label</v>
      </c>
      <c r="Y336" s="1">
        <f>DAY(Table1[[#This Row],[Billing date]])</f>
        <v>9</v>
      </c>
      <c r="Z336" s="1" t="str">
        <f>TEXT(Table1[[#This Row],[Billing date]],"mmm")</f>
        <v>Jun</v>
      </c>
      <c r="AA336" s="1">
        <f>YEAR(Table1[[#This Row],[Billing date]])</f>
        <v>2021</v>
      </c>
    </row>
    <row r="337" spans="1:27" s="1" customFormat="1" ht="12.75" x14ac:dyDescent="0.2">
      <c r="A337" s="1" t="s">
        <v>288</v>
      </c>
      <c r="B337" s="1" t="s">
        <v>289</v>
      </c>
      <c r="C337" s="29">
        <v>44356</v>
      </c>
      <c r="D337" s="1" t="s">
        <v>1550</v>
      </c>
      <c r="E337" s="1" t="s">
        <v>1551</v>
      </c>
      <c r="F337" s="1" t="s">
        <v>1552</v>
      </c>
      <c r="G337" s="1" t="s">
        <v>1553</v>
      </c>
      <c r="H337" s="1">
        <v>1064215</v>
      </c>
      <c r="I337" s="1" t="s">
        <v>32</v>
      </c>
      <c r="J337" s="1" t="s">
        <v>183</v>
      </c>
      <c r="K337" s="1" t="s">
        <v>184</v>
      </c>
      <c r="L337" s="30">
        <v>880</v>
      </c>
      <c r="M337" s="30">
        <v>4.4000000000000004</v>
      </c>
      <c r="N337" s="31">
        <v>1850</v>
      </c>
      <c r="O337" s="31">
        <v>6160</v>
      </c>
      <c r="P337" s="31">
        <v>1621840</v>
      </c>
      <c r="Q337" s="31">
        <v>1628000</v>
      </c>
      <c r="R337" s="1" t="s">
        <v>1554</v>
      </c>
      <c r="S337" s="1" t="s">
        <v>1555</v>
      </c>
      <c r="T337" s="1" t="s">
        <v>1556</v>
      </c>
      <c r="U337" s="1" t="s">
        <v>1557</v>
      </c>
      <c r="V337" s="1" t="s">
        <v>118</v>
      </c>
      <c r="W337" s="1" t="str">
        <f>VLOOKUP(Table1[[#This Row],[Material Code]],'Product Master Data'!$A$1:$D$16,4,FALSE)</f>
        <v>Beignet Flour</v>
      </c>
      <c r="X337" s="1" t="str">
        <f>VLOOKUP(Table1[[#This Row],[Material Code]],'Product Master Data'!$A$1:$D$15,3,FALSE)</f>
        <v>Local Label</v>
      </c>
      <c r="Y337" s="1">
        <f>DAY(Table1[[#This Row],[Billing date]])</f>
        <v>9</v>
      </c>
      <c r="Z337" s="1" t="str">
        <f>TEXT(Table1[[#This Row],[Billing date]],"mmm")</f>
        <v>Jun</v>
      </c>
      <c r="AA337" s="1">
        <f>YEAR(Table1[[#This Row],[Billing date]])</f>
        <v>2021</v>
      </c>
    </row>
    <row r="338" spans="1:27" s="1" customFormat="1" ht="12.75" x14ac:dyDescent="0.2">
      <c r="A338" s="1" t="s">
        <v>288</v>
      </c>
      <c r="B338" s="1" t="s">
        <v>289</v>
      </c>
      <c r="C338" s="29">
        <v>44356</v>
      </c>
      <c r="D338" s="1" t="s">
        <v>1550</v>
      </c>
      <c r="E338" s="1" t="s">
        <v>1551</v>
      </c>
      <c r="F338" s="1" t="s">
        <v>1552</v>
      </c>
      <c r="G338" s="1" t="s">
        <v>1553</v>
      </c>
      <c r="H338" s="1">
        <v>1064215</v>
      </c>
      <c r="I338" s="1" t="s">
        <v>32</v>
      </c>
      <c r="J338" s="1" t="s">
        <v>164</v>
      </c>
      <c r="K338" s="1" t="s">
        <v>165</v>
      </c>
      <c r="L338" s="30">
        <v>150</v>
      </c>
      <c r="M338" s="30">
        <v>7.5</v>
      </c>
      <c r="N338" s="31">
        <v>18000</v>
      </c>
      <c r="O338" s="31">
        <v>10500</v>
      </c>
      <c r="P338" s="31">
        <v>2689500</v>
      </c>
      <c r="Q338" s="31">
        <v>2700000</v>
      </c>
      <c r="R338" s="1" t="s">
        <v>1554</v>
      </c>
      <c r="S338" s="1" t="s">
        <v>1555</v>
      </c>
      <c r="T338" s="1" t="s">
        <v>1556</v>
      </c>
      <c r="U338" s="1" t="s">
        <v>1557</v>
      </c>
      <c r="V338" s="1" t="s">
        <v>118</v>
      </c>
      <c r="W338" s="1" t="str">
        <f>VLOOKUP(Table1[[#This Row],[Material Code]],'Product Master Data'!$A$1:$D$16,4,FALSE)</f>
        <v>Bread Flour</v>
      </c>
      <c r="X338" s="1" t="str">
        <f>VLOOKUP(Table1[[#This Row],[Material Code]],'Product Master Data'!$A$1:$D$15,3,FALSE)</f>
        <v>Local Label</v>
      </c>
      <c r="Y338" s="1">
        <f>DAY(Table1[[#This Row],[Billing date]])</f>
        <v>9</v>
      </c>
      <c r="Z338" s="1" t="str">
        <f>TEXT(Table1[[#This Row],[Billing date]],"mmm")</f>
        <v>Jun</v>
      </c>
      <c r="AA338" s="1">
        <f>YEAR(Table1[[#This Row],[Billing date]])</f>
        <v>2021</v>
      </c>
    </row>
    <row r="339" spans="1:27" s="1" customFormat="1" ht="12.75" x14ac:dyDescent="0.2">
      <c r="A339" s="1" t="s">
        <v>288</v>
      </c>
      <c r="B339" s="1" t="s">
        <v>289</v>
      </c>
      <c r="C339" s="29">
        <v>44356</v>
      </c>
      <c r="D339" s="1" t="s">
        <v>1550</v>
      </c>
      <c r="E339" s="1" t="s">
        <v>1551</v>
      </c>
      <c r="F339" s="1" t="s">
        <v>1552</v>
      </c>
      <c r="G339" s="1" t="s">
        <v>1553</v>
      </c>
      <c r="H339" s="1">
        <v>1064215</v>
      </c>
      <c r="I339" s="1" t="s">
        <v>32</v>
      </c>
      <c r="J339" s="1" t="s">
        <v>183</v>
      </c>
      <c r="K339" s="1" t="s">
        <v>184</v>
      </c>
      <c r="L339" s="30">
        <v>620</v>
      </c>
      <c r="M339" s="30">
        <v>3.1</v>
      </c>
      <c r="N339" s="31">
        <v>1650</v>
      </c>
      <c r="O339" s="31">
        <v>143220</v>
      </c>
      <c r="P339" s="31">
        <v>0</v>
      </c>
      <c r="Q339" s="31">
        <v>143220</v>
      </c>
      <c r="R339" s="1" t="s">
        <v>1554</v>
      </c>
      <c r="S339" s="1" t="s">
        <v>1555</v>
      </c>
      <c r="T339" s="1" t="s">
        <v>1556</v>
      </c>
      <c r="U339" s="1" t="s">
        <v>1557</v>
      </c>
      <c r="V339" s="1" t="s">
        <v>118</v>
      </c>
      <c r="W339" s="1" t="str">
        <f>VLOOKUP(Table1[[#This Row],[Material Code]],'Product Master Data'!$A$1:$D$16,4,FALSE)</f>
        <v>Beignet Flour</v>
      </c>
      <c r="X339" s="1" t="str">
        <f>VLOOKUP(Table1[[#This Row],[Material Code]],'Product Master Data'!$A$1:$D$15,3,FALSE)</f>
        <v>Local Label</v>
      </c>
      <c r="Y339" s="1">
        <f>DAY(Table1[[#This Row],[Billing date]])</f>
        <v>9</v>
      </c>
      <c r="Z339" s="1" t="str">
        <f>TEXT(Table1[[#This Row],[Billing date]],"mmm")</f>
        <v>Jun</v>
      </c>
      <c r="AA339" s="1">
        <f>YEAR(Table1[[#This Row],[Billing date]])</f>
        <v>2021</v>
      </c>
    </row>
    <row r="340" spans="1:27" s="1" customFormat="1" ht="12.75" x14ac:dyDescent="0.2">
      <c r="A340" s="1" t="s">
        <v>193</v>
      </c>
      <c r="B340" s="1" t="s">
        <v>158</v>
      </c>
      <c r="C340" s="29">
        <v>44356</v>
      </c>
      <c r="D340" s="1" t="s">
        <v>1047</v>
      </c>
      <c r="E340" s="1" t="s">
        <v>1558</v>
      </c>
      <c r="F340" s="1" t="s">
        <v>1049</v>
      </c>
      <c r="G340" s="1" t="s">
        <v>1559</v>
      </c>
      <c r="H340" s="1">
        <v>1062483</v>
      </c>
      <c r="I340" s="1" t="s">
        <v>35</v>
      </c>
      <c r="J340" s="1" t="s">
        <v>164</v>
      </c>
      <c r="K340" s="1" t="s">
        <v>165</v>
      </c>
      <c r="L340" s="30">
        <v>640</v>
      </c>
      <c r="M340" s="30">
        <v>32</v>
      </c>
      <c r="N340" s="31">
        <v>17250</v>
      </c>
      <c r="O340" s="31">
        <v>44800</v>
      </c>
      <c r="P340" s="31">
        <v>10995200</v>
      </c>
      <c r="Q340" s="31">
        <v>11040000</v>
      </c>
      <c r="R340" s="1" t="s">
        <v>1560</v>
      </c>
      <c r="S340" s="1" t="s">
        <v>1561</v>
      </c>
      <c r="T340" s="1" t="s">
        <v>1562</v>
      </c>
      <c r="U340" s="1" t="s">
        <v>1052</v>
      </c>
      <c r="V340" s="1" t="s">
        <v>118</v>
      </c>
      <c r="W340" s="1" t="str">
        <f>VLOOKUP(Table1[[#This Row],[Material Code]],'Product Master Data'!$A$1:$D$16,4,FALSE)</f>
        <v>Bread Flour</v>
      </c>
      <c r="X340" s="1" t="str">
        <f>VLOOKUP(Table1[[#This Row],[Material Code]],'Product Master Data'!$A$1:$D$15,3,FALSE)</f>
        <v>Local Label</v>
      </c>
      <c r="Y340" s="1">
        <f>DAY(Table1[[#This Row],[Billing date]])</f>
        <v>9</v>
      </c>
      <c r="Z340" s="1" t="str">
        <f>TEXT(Table1[[#This Row],[Billing date]],"mmm")</f>
        <v>Jun</v>
      </c>
      <c r="AA340" s="1">
        <f>YEAR(Table1[[#This Row],[Billing date]])</f>
        <v>2021</v>
      </c>
    </row>
    <row r="341" spans="1:27" s="1" customFormat="1" ht="12.75" x14ac:dyDescent="0.2">
      <c r="A341" s="1" t="s">
        <v>193</v>
      </c>
      <c r="B341" s="1" t="s">
        <v>158</v>
      </c>
      <c r="C341" s="29">
        <v>44356</v>
      </c>
      <c r="D341" s="1" t="s">
        <v>1047</v>
      </c>
      <c r="E341" s="1" t="s">
        <v>1563</v>
      </c>
      <c r="F341" s="1" t="s">
        <v>1049</v>
      </c>
      <c r="G341" s="1" t="s">
        <v>1564</v>
      </c>
      <c r="H341" s="1">
        <v>1062483</v>
      </c>
      <c r="I341" s="1" t="s">
        <v>35</v>
      </c>
      <c r="J341" s="1" t="s">
        <v>164</v>
      </c>
      <c r="K341" s="1" t="s">
        <v>165</v>
      </c>
      <c r="L341" s="30">
        <v>300</v>
      </c>
      <c r="M341" s="30">
        <v>15</v>
      </c>
      <c r="N341" s="31">
        <v>17250</v>
      </c>
      <c r="O341" s="31">
        <v>21000</v>
      </c>
      <c r="P341" s="31">
        <v>5154000</v>
      </c>
      <c r="Q341" s="31">
        <v>5175000</v>
      </c>
      <c r="R341" s="1" t="s">
        <v>1565</v>
      </c>
      <c r="S341" s="1" t="s">
        <v>1113</v>
      </c>
      <c r="T341" s="1" t="s">
        <v>191</v>
      </c>
      <c r="U341" s="1" t="s">
        <v>1052</v>
      </c>
      <c r="V341" s="1" t="s">
        <v>118</v>
      </c>
      <c r="W341" s="1" t="str">
        <f>VLOOKUP(Table1[[#This Row],[Material Code]],'Product Master Data'!$A$1:$D$16,4,FALSE)</f>
        <v>Bread Flour</v>
      </c>
      <c r="X341" s="1" t="str">
        <f>VLOOKUP(Table1[[#This Row],[Material Code]],'Product Master Data'!$A$1:$D$15,3,FALSE)</f>
        <v>Local Label</v>
      </c>
      <c r="Y341" s="1">
        <f>DAY(Table1[[#This Row],[Billing date]])</f>
        <v>9</v>
      </c>
      <c r="Z341" s="1" t="str">
        <f>TEXT(Table1[[#This Row],[Billing date]],"mmm")</f>
        <v>Jun</v>
      </c>
      <c r="AA341" s="1">
        <f>YEAR(Table1[[#This Row],[Billing date]])</f>
        <v>2021</v>
      </c>
    </row>
    <row r="342" spans="1:27" s="1" customFormat="1" ht="12.75" x14ac:dyDescent="0.2">
      <c r="A342" s="1" t="s">
        <v>157</v>
      </c>
      <c r="B342" s="1" t="s">
        <v>158</v>
      </c>
      <c r="C342" s="29">
        <v>44356</v>
      </c>
      <c r="D342" s="1" t="s">
        <v>1566</v>
      </c>
      <c r="E342" s="1" t="s">
        <v>1567</v>
      </c>
      <c r="F342" s="1" t="s">
        <v>1568</v>
      </c>
      <c r="G342" s="1" t="s">
        <v>1569</v>
      </c>
      <c r="H342" s="1">
        <v>1045126</v>
      </c>
      <c r="I342" s="1" t="s">
        <v>398</v>
      </c>
      <c r="J342" s="1" t="s">
        <v>183</v>
      </c>
      <c r="K342" s="1" t="s">
        <v>184</v>
      </c>
      <c r="L342" s="30">
        <v>3</v>
      </c>
      <c r="M342" s="30">
        <v>1.4999999999999999E-2</v>
      </c>
      <c r="N342" s="31">
        <v>1900</v>
      </c>
      <c r="O342" s="31">
        <v>21</v>
      </c>
      <c r="P342" s="31">
        <v>5679</v>
      </c>
      <c r="Q342" s="31">
        <v>5700</v>
      </c>
      <c r="R342" s="1" t="s">
        <v>1570</v>
      </c>
      <c r="S342" s="1" t="s">
        <v>169</v>
      </c>
      <c r="T342" s="1" t="s">
        <v>1571</v>
      </c>
      <c r="U342" s="1" t="s">
        <v>1572</v>
      </c>
      <c r="V342" s="1" t="s">
        <v>118</v>
      </c>
      <c r="W342" s="1" t="str">
        <f>VLOOKUP(Table1[[#This Row],[Material Code]],'Product Master Data'!$A$1:$D$16,4,FALSE)</f>
        <v>Beignet Flour</v>
      </c>
      <c r="X342" s="1" t="str">
        <f>VLOOKUP(Table1[[#This Row],[Material Code]],'Product Master Data'!$A$1:$D$15,3,FALSE)</f>
        <v>Local Label</v>
      </c>
      <c r="Y342" s="1">
        <f>DAY(Table1[[#This Row],[Billing date]])</f>
        <v>9</v>
      </c>
      <c r="Z342" s="1" t="str">
        <f>TEXT(Table1[[#This Row],[Billing date]],"mmm")</f>
        <v>Jun</v>
      </c>
      <c r="AA342" s="1">
        <f>YEAR(Table1[[#This Row],[Billing date]])</f>
        <v>2021</v>
      </c>
    </row>
    <row r="343" spans="1:27" s="1" customFormat="1" ht="12.75" x14ac:dyDescent="0.2">
      <c r="A343" s="1" t="s">
        <v>119</v>
      </c>
      <c r="B343" s="1" t="s">
        <v>120</v>
      </c>
      <c r="C343" s="29">
        <v>44356</v>
      </c>
      <c r="D343" s="1" t="s">
        <v>1573</v>
      </c>
      <c r="E343" s="1" t="s">
        <v>1574</v>
      </c>
      <c r="F343" s="1" t="s">
        <v>1575</v>
      </c>
      <c r="G343" s="1" t="s">
        <v>1576</v>
      </c>
      <c r="H343" s="1">
        <v>1047470</v>
      </c>
      <c r="I343" s="1" t="s">
        <v>30</v>
      </c>
      <c r="J343" s="1" t="s">
        <v>164</v>
      </c>
      <c r="K343" s="1" t="s">
        <v>165</v>
      </c>
      <c r="L343" s="30">
        <v>100</v>
      </c>
      <c r="M343" s="30">
        <v>5</v>
      </c>
      <c r="N343" s="31">
        <v>18300</v>
      </c>
      <c r="O343" s="31">
        <v>7000</v>
      </c>
      <c r="P343" s="31">
        <v>1823000</v>
      </c>
      <c r="Q343" s="31">
        <v>1830000</v>
      </c>
      <c r="R343" s="1" t="s">
        <v>1577</v>
      </c>
      <c r="S343" s="1" t="s">
        <v>1578</v>
      </c>
      <c r="T343" s="1" t="s">
        <v>129</v>
      </c>
      <c r="U343" s="1" t="s">
        <v>169</v>
      </c>
      <c r="V343" s="1" t="s">
        <v>118</v>
      </c>
      <c r="W343" s="1" t="str">
        <f>VLOOKUP(Table1[[#This Row],[Material Code]],'Product Master Data'!$A$1:$D$16,4,FALSE)</f>
        <v>Bread Flour</v>
      </c>
      <c r="X343" s="1" t="str">
        <f>VLOOKUP(Table1[[#This Row],[Material Code]],'Product Master Data'!$A$1:$D$15,3,FALSE)</f>
        <v>Local Label</v>
      </c>
      <c r="Y343" s="1">
        <f>DAY(Table1[[#This Row],[Billing date]])</f>
        <v>9</v>
      </c>
      <c r="Z343" s="1" t="str">
        <f>TEXT(Table1[[#This Row],[Billing date]],"mmm")</f>
        <v>Jun</v>
      </c>
      <c r="AA343" s="1">
        <f>YEAR(Table1[[#This Row],[Billing date]])</f>
        <v>2021</v>
      </c>
    </row>
    <row r="344" spans="1:27" s="1" customFormat="1" ht="12.75" x14ac:dyDescent="0.2">
      <c r="A344" s="1" t="s">
        <v>119</v>
      </c>
      <c r="B344" s="1" t="s">
        <v>120</v>
      </c>
      <c r="C344" s="29">
        <v>44356</v>
      </c>
      <c r="D344" s="1" t="s">
        <v>1573</v>
      </c>
      <c r="E344" s="1" t="s">
        <v>1574</v>
      </c>
      <c r="F344" s="1" t="s">
        <v>1575</v>
      </c>
      <c r="G344" s="1" t="s">
        <v>1576</v>
      </c>
      <c r="H344" s="1">
        <v>1047470</v>
      </c>
      <c r="I344" s="1" t="s">
        <v>30</v>
      </c>
      <c r="J344" s="1" t="s">
        <v>125</v>
      </c>
      <c r="K344" s="1" t="s">
        <v>126</v>
      </c>
      <c r="L344" s="30">
        <v>100</v>
      </c>
      <c r="M344" s="30">
        <v>5</v>
      </c>
      <c r="N344" s="31">
        <v>19000</v>
      </c>
      <c r="O344" s="31">
        <v>7000</v>
      </c>
      <c r="P344" s="31">
        <v>1893000</v>
      </c>
      <c r="Q344" s="31">
        <v>1900000</v>
      </c>
      <c r="R344" s="1" t="s">
        <v>1577</v>
      </c>
      <c r="S344" s="1" t="s">
        <v>1578</v>
      </c>
      <c r="T344" s="1" t="s">
        <v>129</v>
      </c>
      <c r="U344" s="1" t="s">
        <v>169</v>
      </c>
      <c r="V344" s="1" t="s">
        <v>118</v>
      </c>
      <c r="W344" s="1" t="str">
        <f>VLOOKUP(Table1[[#This Row],[Material Code]],'Product Master Data'!$A$1:$D$16,4,FALSE)</f>
        <v>Bread Flour</v>
      </c>
      <c r="X344" s="1" t="str">
        <f>VLOOKUP(Table1[[#This Row],[Material Code]],'Product Master Data'!$A$1:$D$15,3,FALSE)</f>
        <v>Local Label</v>
      </c>
      <c r="Y344" s="1">
        <f>DAY(Table1[[#This Row],[Billing date]])</f>
        <v>9</v>
      </c>
      <c r="Z344" s="1" t="str">
        <f>TEXT(Table1[[#This Row],[Billing date]],"mmm")</f>
        <v>Jun</v>
      </c>
      <c r="AA344" s="1">
        <f>YEAR(Table1[[#This Row],[Billing date]])</f>
        <v>2021</v>
      </c>
    </row>
    <row r="345" spans="1:27" s="1" customFormat="1" ht="12.75" x14ac:dyDescent="0.2">
      <c r="A345" s="1" t="s">
        <v>157</v>
      </c>
      <c r="B345" s="1" t="s">
        <v>158</v>
      </c>
      <c r="C345" s="29">
        <v>44357</v>
      </c>
      <c r="D345" s="1" t="s">
        <v>958</v>
      </c>
      <c r="E345" s="1" t="s">
        <v>1579</v>
      </c>
      <c r="F345" s="1" t="s">
        <v>960</v>
      </c>
      <c r="G345" s="1" t="s">
        <v>1580</v>
      </c>
      <c r="H345" s="1">
        <v>1026465</v>
      </c>
      <c r="I345" s="1" t="s">
        <v>28</v>
      </c>
      <c r="J345" s="1" t="s">
        <v>24</v>
      </c>
      <c r="K345" s="1" t="s">
        <v>113</v>
      </c>
      <c r="L345" s="30">
        <v>700</v>
      </c>
      <c r="M345" s="30">
        <v>28</v>
      </c>
      <c r="N345" s="31">
        <v>2000</v>
      </c>
      <c r="O345" s="31">
        <v>27451</v>
      </c>
      <c r="P345" s="31">
        <v>1372549</v>
      </c>
      <c r="Q345" s="31">
        <v>1400000</v>
      </c>
      <c r="R345" s="1" t="s">
        <v>1581</v>
      </c>
      <c r="S345" s="1" t="s">
        <v>1582</v>
      </c>
      <c r="T345" s="1" t="s">
        <v>1583</v>
      </c>
      <c r="U345" s="1" t="s">
        <v>965</v>
      </c>
      <c r="V345" s="1" t="s">
        <v>118</v>
      </c>
      <c r="W345" s="1" t="str">
        <f>VLOOKUP(Table1[[#This Row],[Material Code]],'Product Master Data'!$A$1:$D$16,4,FALSE)</f>
        <v>Bread Flour</v>
      </c>
      <c r="X345" s="1" t="str">
        <f>VLOOKUP(Table1[[#This Row],[Material Code]],'Product Master Data'!$A$1:$D$15,3,FALSE)</f>
        <v>Local Label</v>
      </c>
      <c r="Y345" s="1">
        <f>DAY(Table1[[#This Row],[Billing date]])</f>
        <v>10</v>
      </c>
      <c r="Z345" s="1" t="str">
        <f>TEXT(Table1[[#This Row],[Billing date]],"mmm")</f>
        <v>Jun</v>
      </c>
      <c r="AA345" s="1">
        <f>YEAR(Table1[[#This Row],[Billing date]])</f>
        <v>2021</v>
      </c>
    </row>
    <row r="346" spans="1:27" s="1" customFormat="1" ht="12.75" x14ac:dyDescent="0.2">
      <c r="A346" s="1" t="s">
        <v>193</v>
      </c>
      <c r="B346" s="1" t="s">
        <v>158</v>
      </c>
      <c r="C346" s="29">
        <v>44357</v>
      </c>
      <c r="D346" s="1" t="s">
        <v>1047</v>
      </c>
      <c r="E346" s="1" t="s">
        <v>1584</v>
      </c>
      <c r="F346" s="1" t="s">
        <v>1049</v>
      </c>
      <c r="G346" s="1" t="s">
        <v>1585</v>
      </c>
      <c r="H346" s="1">
        <v>1062483</v>
      </c>
      <c r="I346" s="1" t="s">
        <v>35</v>
      </c>
      <c r="J346" s="1" t="s">
        <v>164</v>
      </c>
      <c r="K346" s="1" t="s">
        <v>165</v>
      </c>
      <c r="L346" s="30">
        <v>300</v>
      </c>
      <c r="M346" s="30">
        <v>15</v>
      </c>
      <c r="N346" s="31">
        <v>17250</v>
      </c>
      <c r="O346" s="31">
        <v>21000</v>
      </c>
      <c r="P346" s="31">
        <v>5154000</v>
      </c>
      <c r="Q346" s="31">
        <v>5175000</v>
      </c>
      <c r="R346" s="1" t="s">
        <v>1586</v>
      </c>
      <c r="S346" s="1" t="s">
        <v>1587</v>
      </c>
      <c r="T346" s="1" t="s">
        <v>1180</v>
      </c>
      <c r="U346" s="1" t="s">
        <v>1052</v>
      </c>
      <c r="V346" s="1" t="s">
        <v>118</v>
      </c>
      <c r="W346" s="1" t="str">
        <f>VLOOKUP(Table1[[#This Row],[Material Code]],'Product Master Data'!$A$1:$D$16,4,FALSE)</f>
        <v>Bread Flour</v>
      </c>
      <c r="X346" s="1" t="str">
        <f>VLOOKUP(Table1[[#This Row],[Material Code]],'Product Master Data'!$A$1:$D$15,3,FALSE)</f>
        <v>Local Label</v>
      </c>
      <c r="Y346" s="1">
        <f>DAY(Table1[[#This Row],[Billing date]])</f>
        <v>10</v>
      </c>
      <c r="Z346" s="1" t="str">
        <f>TEXT(Table1[[#This Row],[Billing date]],"mmm")</f>
        <v>Jun</v>
      </c>
      <c r="AA346" s="1">
        <f>YEAR(Table1[[#This Row],[Billing date]])</f>
        <v>2021</v>
      </c>
    </row>
    <row r="347" spans="1:27" s="1" customFormat="1" ht="12.75" x14ac:dyDescent="0.2">
      <c r="A347" s="1" t="s">
        <v>157</v>
      </c>
      <c r="B347" s="1" t="s">
        <v>158</v>
      </c>
      <c r="C347" s="29">
        <v>44357</v>
      </c>
      <c r="D347" s="1" t="s">
        <v>1588</v>
      </c>
      <c r="E347" s="1" t="s">
        <v>1589</v>
      </c>
      <c r="F347" s="1" t="s">
        <v>1590</v>
      </c>
      <c r="G347" s="1" t="s">
        <v>1591</v>
      </c>
      <c r="H347" s="1">
        <v>1045126</v>
      </c>
      <c r="I347" s="1" t="s">
        <v>398</v>
      </c>
      <c r="J347" s="1" t="s">
        <v>181</v>
      </c>
      <c r="K347" s="1" t="s">
        <v>182</v>
      </c>
      <c r="L347" s="30">
        <v>99</v>
      </c>
      <c r="M347" s="30">
        <v>2.4750000000000001</v>
      </c>
      <c r="N347" s="31">
        <v>9400</v>
      </c>
      <c r="O347" s="31">
        <v>3465</v>
      </c>
      <c r="P347" s="31">
        <v>927135</v>
      </c>
      <c r="Q347" s="31">
        <v>930600</v>
      </c>
      <c r="R347" s="1" t="s">
        <v>1592</v>
      </c>
      <c r="S347" s="1" t="s">
        <v>1593</v>
      </c>
      <c r="T347" s="1" t="s">
        <v>1594</v>
      </c>
      <c r="U347" s="1" t="s">
        <v>1595</v>
      </c>
      <c r="V347" s="1" t="s">
        <v>1596</v>
      </c>
      <c r="W347" s="1" t="str">
        <f>VLOOKUP(Table1[[#This Row],[Material Code]],'Product Master Data'!$A$1:$D$16,4,FALSE)</f>
        <v>Beignet Flour</v>
      </c>
      <c r="X347" s="1" t="str">
        <f>VLOOKUP(Table1[[#This Row],[Material Code]],'Product Master Data'!$A$1:$D$15,3,FALSE)</f>
        <v>Local Label</v>
      </c>
      <c r="Y347" s="1">
        <f>DAY(Table1[[#This Row],[Billing date]])</f>
        <v>10</v>
      </c>
      <c r="Z347" s="1" t="str">
        <f>TEXT(Table1[[#This Row],[Billing date]],"mmm")</f>
        <v>Jun</v>
      </c>
      <c r="AA347" s="1">
        <f>YEAR(Table1[[#This Row],[Billing date]])</f>
        <v>2021</v>
      </c>
    </row>
    <row r="348" spans="1:27" s="1" customFormat="1" ht="12.75" x14ac:dyDescent="0.2">
      <c r="A348" s="1" t="s">
        <v>157</v>
      </c>
      <c r="B348" s="1" t="s">
        <v>158</v>
      </c>
      <c r="C348" s="29">
        <v>44357</v>
      </c>
      <c r="D348" s="1" t="s">
        <v>1467</v>
      </c>
      <c r="E348" s="1" t="s">
        <v>1597</v>
      </c>
      <c r="F348" s="1" t="s">
        <v>1469</v>
      </c>
      <c r="G348" s="1" t="s">
        <v>1598</v>
      </c>
      <c r="H348" s="1">
        <v>1033399</v>
      </c>
      <c r="I348" s="1" t="s">
        <v>58</v>
      </c>
      <c r="J348" s="1" t="s">
        <v>24</v>
      </c>
      <c r="K348" s="1" t="s">
        <v>113</v>
      </c>
      <c r="L348" s="30">
        <v>300</v>
      </c>
      <c r="M348" s="30">
        <v>12</v>
      </c>
      <c r="N348" s="31">
        <v>2000</v>
      </c>
      <c r="O348" s="31">
        <v>11765</v>
      </c>
      <c r="P348" s="31">
        <v>588235</v>
      </c>
      <c r="Q348" s="31">
        <v>600000</v>
      </c>
      <c r="R348" s="1" t="s">
        <v>944</v>
      </c>
      <c r="S348" s="1" t="s">
        <v>945</v>
      </c>
      <c r="T348" s="1" t="s">
        <v>946</v>
      </c>
      <c r="U348" s="1" t="s">
        <v>1474</v>
      </c>
      <c r="V348" s="1" t="s">
        <v>118</v>
      </c>
      <c r="W348" s="1" t="str">
        <f>VLOOKUP(Table1[[#This Row],[Material Code]],'Product Master Data'!$A$1:$D$16,4,FALSE)</f>
        <v>Bread Flour</v>
      </c>
      <c r="X348" s="1" t="str">
        <f>VLOOKUP(Table1[[#This Row],[Material Code]],'Product Master Data'!$A$1:$D$15,3,FALSE)</f>
        <v>Local Label</v>
      </c>
      <c r="Y348" s="1">
        <f>DAY(Table1[[#This Row],[Billing date]])</f>
        <v>10</v>
      </c>
      <c r="Z348" s="1" t="str">
        <f>TEXT(Table1[[#This Row],[Billing date]],"mmm")</f>
        <v>Jun</v>
      </c>
      <c r="AA348" s="1">
        <f>YEAR(Table1[[#This Row],[Billing date]])</f>
        <v>2021</v>
      </c>
    </row>
    <row r="349" spans="1:27" s="1" customFormat="1" ht="12.75" x14ac:dyDescent="0.2">
      <c r="A349" s="1" t="s">
        <v>119</v>
      </c>
      <c r="B349" s="1" t="s">
        <v>120</v>
      </c>
      <c r="C349" s="29">
        <v>44357</v>
      </c>
      <c r="D349" s="1" t="s">
        <v>1599</v>
      </c>
      <c r="E349" s="1" t="s">
        <v>1600</v>
      </c>
      <c r="F349" s="1" t="s">
        <v>1601</v>
      </c>
      <c r="G349" s="1" t="s">
        <v>1602</v>
      </c>
      <c r="H349" s="1">
        <v>1047470</v>
      </c>
      <c r="I349" s="1" t="s">
        <v>30</v>
      </c>
      <c r="J349" s="1" t="s">
        <v>176</v>
      </c>
      <c r="K349" s="1" t="s">
        <v>177</v>
      </c>
      <c r="L349" s="30">
        <v>50</v>
      </c>
      <c r="M349" s="30">
        <v>2.5</v>
      </c>
      <c r="N349" s="31">
        <v>18500</v>
      </c>
      <c r="O349" s="31">
        <v>3500</v>
      </c>
      <c r="P349" s="31">
        <v>921500</v>
      </c>
      <c r="Q349" s="31">
        <v>925000</v>
      </c>
      <c r="R349" s="1" t="s">
        <v>1603</v>
      </c>
      <c r="S349" s="1" t="s">
        <v>1604</v>
      </c>
      <c r="T349" s="1" t="s">
        <v>129</v>
      </c>
      <c r="U349" s="1" t="s">
        <v>169</v>
      </c>
      <c r="V349" s="1" t="s">
        <v>118</v>
      </c>
      <c r="W349" s="1" t="str">
        <f>VLOOKUP(Table1[[#This Row],[Material Code]],'Product Master Data'!$A$1:$D$16,4,FALSE)</f>
        <v>Beignet Flour</v>
      </c>
      <c r="X349" s="1" t="str">
        <f>VLOOKUP(Table1[[#This Row],[Material Code]],'Product Master Data'!$A$1:$D$15,3,FALSE)</f>
        <v>Local Label</v>
      </c>
      <c r="Y349" s="1">
        <f>DAY(Table1[[#This Row],[Billing date]])</f>
        <v>10</v>
      </c>
      <c r="Z349" s="1" t="str">
        <f>TEXT(Table1[[#This Row],[Billing date]],"mmm")</f>
        <v>Jun</v>
      </c>
      <c r="AA349" s="1">
        <f>YEAR(Table1[[#This Row],[Billing date]])</f>
        <v>2021</v>
      </c>
    </row>
    <row r="350" spans="1:27" s="1" customFormat="1" ht="12.75" x14ac:dyDescent="0.2">
      <c r="A350" s="1" t="s">
        <v>119</v>
      </c>
      <c r="B350" s="1" t="s">
        <v>120</v>
      </c>
      <c r="C350" s="29">
        <v>44357</v>
      </c>
      <c r="D350" s="1" t="s">
        <v>1599</v>
      </c>
      <c r="E350" s="1" t="s">
        <v>1600</v>
      </c>
      <c r="F350" s="1" t="s">
        <v>1601</v>
      </c>
      <c r="G350" s="1" t="s">
        <v>1602</v>
      </c>
      <c r="H350" s="1">
        <v>1047470</v>
      </c>
      <c r="I350" s="1" t="s">
        <v>30</v>
      </c>
      <c r="J350" s="1" t="s">
        <v>125</v>
      </c>
      <c r="K350" s="1" t="s">
        <v>126</v>
      </c>
      <c r="L350" s="30">
        <v>50</v>
      </c>
      <c r="M350" s="30">
        <v>2.5</v>
      </c>
      <c r="N350" s="31">
        <v>19000</v>
      </c>
      <c r="O350" s="31">
        <v>3500</v>
      </c>
      <c r="P350" s="31">
        <v>946500</v>
      </c>
      <c r="Q350" s="31">
        <v>950000</v>
      </c>
      <c r="R350" s="1" t="s">
        <v>1603</v>
      </c>
      <c r="S350" s="1" t="s">
        <v>1604</v>
      </c>
      <c r="T350" s="1" t="s">
        <v>129</v>
      </c>
      <c r="U350" s="1" t="s">
        <v>169</v>
      </c>
      <c r="V350" s="1" t="s">
        <v>118</v>
      </c>
      <c r="W350" s="1" t="str">
        <f>VLOOKUP(Table1[[#This Row],[Material Code]],'Product Master Data'!$A$1:$D$16,4,FALSE)</f>
        <v>Bread Flour</v>
      </c>
      <c r="X350" s="1" t="str">
        <f>VLOOKUP(Table1[[#This Row],[Material Code]],'Product Master Data'!$A$1:$D$15,3,FALSE)</f>
        <v>Local Label</v>
      </c>
      <c r="Y350" s="1">
        <f>DAY(Table1[[#This Row],[Billing date]])</f>
        <v>10</v>
      </c>
      <c r="Z350" s="1" t="str">
        <f>TEXT(Table1[[#This Row],[Billing date]],"mmm")</f>
        <v>Jun</v>
      </c>
      <c r="AA350" s="1">
        <f>YEAR(Table1[[#This Row],[Billing date]])</f>
        <v>2021</v>
      </c>
    </row>
    <row r="351" spans="1:27" s="1" customFormat="1" ht="12.75" x14ac:dyDescent="0.2">
      <c r="A351" s="1" t="s">
        <v>107</v>
      </c>
      <c r="B351" s="1" t="s">
        <v>108</v>
      </c>
      <c r="C351" s="29">
        <v>44357</v>
      </c>
      <c r="D351" s="1" t="s">
        <v>1605</v>
      </c>
      <c r="E351" s="1" t="s">
        <v>1606</v>
      </c>
      <c r="F351" s="1" t="s">
        <v>1607</v>
      </c>
      <c r="G351" s="1" t="s">
        <v>1608</v>
      </c>
      <c r="H351" s="1">
        <v>1026501</v>
      </c>
      <c r="I351" s="1" t="s">
        <v>45</v>
      </c>
      <c r="J351" s="1" t="s">
        <v>164</v>
      </c>
      <c r="K351" s="1" t="s">
        <v>165</v>
      </c>
      <c r="L351" s="30">
        <v>480</v>
      </c>
      <c r="M351" s="30">
        <v>24</v>
      </c>
      <c r="N351" s="31">
        <v>18200</v>
      </c>
      <c r="O351" s="31">
        <v>33600</v>
      </c>
      <c r="P351" s="31">
        <v>8702400</v>
      </c>
      <c r="Q351" s="31">
        <v>8736000</v>
      </c>
      <c r="R351" s="1" t="s">
        <v>1609</v>
      </c>
      <c r="S351" s="1" t="s">
        <v>1610</v>
      </c>
      <c r="T351" s="1" t="s">
        <v>1611</v>
      </c>
      <c r="U351" s="1" t="s">
        <v>246</v>
      </c>
      <c r="V351" s="1" t="s">
        <v>118</v>
      </c>
      <c r="W351" s="1" t="str">
        <f>VLOOKUP(Table1[[#This Row],[Material Code]],'Product Master Data'!$A$1:$D$16,4,FALSE)</f>
        <v>Bread Flour</v>
      </c>
      <c r="X351" s="1" t="str">
        <f>VLOOKUP(Table1[[#This Row],[Material Code]],'Product Master Data'!$A$1:$D$15,3,FALSE)</f>
        <v>Local Label</v>
      </c>
      <c r="Y351" s="1">
        <f>DAY(Table1[[#This Row],[Billing date]])</f>
        <v>10</v>
      </c>
      <c r="Z351" s="1" t="str">
        <f>TEXT(Table1[[#This Row],[Billing date]],"mmm")</f>
        <v>Jun</v>
      </c>
      <c r="AA351" s="1">
        <f>YEAR(Table1[[#This Row],[Billing date]])</f>
        <v>2021</v>
      </c>
    </row>
    <row r="352" spans="1:27" s="1" customFormat="1" ht="12.75" x14ac:dyDescent="0.2">
      <c r="A352" s="1" t="s">
        <v>119</v>
      </c>
      <c r="B352" s="1" t="s">
        <v>120</v>
      </c>
      <c r="C352" s="29">
        <v>44357</v>
      </c>
      <c r="D352" s="1" t="s">
        <v>1612</v>
      </c>
      <c r="E352" s="1" t="s">
        <v>1613</v>
      </c>
      <c r="F352" s="1" t="s">
        <v>1614</v>
      </c>
      <c r="G352" s="1" t="s">
        <v>1615</v>
      </c>
      <c r="H352" s="1">
        <v>1085226</v>
      </c>
      <c r="I352" s="1" t="s">
        <v>251</v>
      </c>
      <c r="J352" s="1" t="s">
        <v>164</v>
      </c>
      <c r="K352" s="1" t="s">
        <v>165</v>
      </c>
      <c r="L352" s="30">
        <v>25</v>
      </c>
      <c r="M352" s="30">
        <v>1.25</v>
      </c>
      <c r="N352" s="31">
        <v>18300</v>
      </c>
      <c r="O352" s="31">
        <v>0</v>
      </c>
      <c r="P352" s="31">
        <v>457500</v>
      </c>
      <c r="Q352" s="31">
        <v>457500</v>
      </c>
      <c r="R352" s="1" t="s">
        <v>252</v>
      </c>
      <c r="S352" s="1" t="s">
        <v>666</v>
      </c>
      <c r="T352" s="1" t="s">
        <v>667</v>
      </c>
      <c r="U352" s="1" t="s">
        <v>169</v>
      </c>
      <c r="V352" s="1" t="s">
        <v>118</v>
      </c>
      <c r="W352" s="1" t="str">
        <f>VLOOKUP(Table1[[#This Row],[Material Code]],'Product Master Data'!$A$1:$D$16,4,FALSE)</f>
        <v>Bread Flour</v>
      </c>
      <c r="X352" s="1" t="str">
        <f>VLOOKUP(Table1[[#This Row],[Material Code]],'Product Master Data'!$A$1:$D$15,3,FALSE)</f>
        <v>Local Label</v>
      </c>
      <c r="Y352" s="1">
        <f>DAY(Table1[[#This Row],[Billing date]])</f>
        <v>10</v>
      </c>
      <c r="Z352" s="1" t="str">
        <f>TEXT(Table1[[#This Row],[Billing date]],"mmm")</f>
        <v>Jun</v>
      </c>
      <c r="AA352" s="1">
        <f>YEAR(Table1[[#This Row],[Billing date]])</f>
        <v>2021</v>
      </c>
    </row>
    <row r="353" spans="1:27" s="1" customFormat="1" ht="12.75" x14ac:dyDescent="0.2">
      <c r="A353" s="1" t="s">
        <v>107</v>
      </c>
      <c r="B353" s="1" t="s">
        <v>108</v>
      </c>
      <c r="C353" s="29">
        <v>44357</v>
      </c>
      <c r="D353" s="1" t="s">
        <v>1616</v>
      </c>
      <c r="E353" s="1" t="s">
        <v>1617</v>
      </c>
      <c r="F353" s="1" t="s">
        <v>1618</v>
      </c>
      <c r="G353" s="1" t="s">
        <v>1619</v>
      </c>
      <c r="H353" s="1">
        <v>1026474</v>
      </c>
      <c r="I353" s="1" t="s">
        <v>36</v>
      </c>
      <c r="J353" s="1" t="s">
        <v>24</v>
      </c>
      <c r="K353" s="1" t="s">
        <v>113</v>
      </c>
      <c r="L353" s="30">
        <v>575</v>
      </c>
      <c r="M353" s="30">
        <v>23</v>
      </c>
      <c r="N353" s="31">
        <v>2000</v>
      </c>
      <c r="O353" s="31">
        <v>22549</v>
      </c>
      <c r="P353" s="31">
        <v>1127451</v>
      </c>
      <c r="Q353" s="31">
        <v>1150000</v>
      </c>
      <c r="R353" s="1" t="s">
        <v>1620</v>
      </c>
      <c r="S353" s="1" t="s">
        <v>1621</v>
      </c>
      <c r="T353" s="1" t="s">
        <v>1622</v>
      </c>
      <c r="U353" s="1" t="s">
        <v>1623</v>
      </c>
      <c r="V353" s="1" t="s">
        <v>118</v>
      </c>
      <c r="W353" s="1" t="str">
        <f>VLOOKUP(Table1[[#This Row],[Material Code]],'Product Master Data'!$A$1:$D$16,4,FALSE)</f>
        <v>Bread Flour</v>
      </c>
      <c r="X353" s="1" t="str">
        <f>VLOOKUP(Table1[[#This Row],[Material Code]],'Product Master Data'!$A$1:$D$15,3,FALSE)</f>
        <v>Local Label</v>
      </c>
      <c r="Y353" s="1">
        <f>DAY(Table1[[#This Row],[Billing date]])</f>
        <v>10</v>
      </c>
      <c r="Z353" s="1" t="str">
        <f>TEXT(Table1[[#This Row],[Billing date]],"mmm")</f>
        <v>Jun</v>
      </c>
      <c r="AA353" s="1">
        <f>YEAR(Table1[[#This Row],[Billing date]])</f>
        <v>2021</v>
      </c>
    </row>
    <row r="354" spans="1:27" s="1" customFormat="1" ht="12.75" x14ac:dyDescent="0.2">
      <c r="A354" s="1" t="s">
        <v>107</v>
      </c>
      <c r="B354" s="1" t="s">
        <v>108</v>
      </c>
      <c r="C354" s="29">
        <v>44357</v>
      </c>
      <c r="D354" s="1" t="s">
        <v>1624</v>
      </c>
      <c r="E354" s="1" t="s">
        <v>1625</v>
      </c>
      <c r="F354" s="1" t="s">
        <v>1626</v>
      </c>
      <c r="G354" s="1" t="s">
        <v>1627</v>
      </c>
      <c r="H354" s="1">
        <v>1026455</v>
      </c>
      <c r="I354" s="1" t="s">
        <v>41</v>
      </c>
      <c r="J354" s="1" t="s">
        <v>24</v>
      </c>
      <c r="K354" s="1" t="s">
        <v>113</v>
      </c>
      <c r="L354" s="30">
        <v>700</v>
      </c>
      <c r="M354" s="30">
        <v>28</v>
      </c>
      <c r="N354" s="31">
        <v>2000</v>
      </c>
      <c r="O354" s="31">
        <v>27451</v>
      </c>
      <c r="P354" s="31">
        <v>1372549</v>
      </c>
      <c r="Q354" s="31">
        <v>1400000</v>
      </c>
      <c r="R354" s="1" t="s">
        <v>1628</v>
      </c>
      <c r="S354" s="1" t="s">
        <v>1629</v>
      </c>
      <c r="T354" s="1" t="s">
        <v>1630</v>
      </c>
      <c r="U354" s="1" t="s">
        <v>1631</v>
      </c>
      <c r="V354" s="1" t="s">
        <v>118</v>
      </c>
      <c r="W354" s="1" t="str">
        <f>VLOOKUP(Table1[[#This Row],[Material Code]],'Product Master Data'!$A$1:$D$16,4,FALSE)</f>
        <v>Bread Flour</v>
      </c>
      <c r="X354" s="1" t="str">
        <f>VLOOKUP(Table1[[#This Row],[Material Code]],'Product Master Data'!$A$1:$D$15,3,FALSE)</f>
        <v>Local Label</v>
      </c>
      <c r="Y354" s="1">
        <f>DAY(Table1[[#This Row],[Billing date]])</f>
        <v>10</v>
      </c>
      <c r="Z354" s="1" t="str">
        <f>TEXT(Table1[[#This Row],[Billing date]],"mmm")</f>
        <v>Jun</v>
      </c>
      <c r="AA354" s="1">
        <f>YEAR(Table1[[#This Row],[Billing date]])</f>
        <v>2021</v>
      </c>
    </row>
    <row r="355" spans="1:27" s="1" customFormat="1" ht="12.75" x14ac:dyDescent="0.2">
      <c r="A355" s="1" t="s">
        <v>193</v>
      </c>
      <c r="B355" s="1" t="s">
        <v>158</v>
      </c>
      <c r="C355" s="29">
        <v>44357</v>
      </c>
      <c r="D355" s="1" t="s">
        <v>1137</v>
      </c>
      <c r="E355" s="1" t="s">
        <v>1632</v>
      </c>
      <c r="F355" s="1" t="s">
        <v>1139</v>
      </c>
      <c r="G355" s="1" t="s">
        <v>1633</v>
      </c>
      <c r="H355" s="1">
        <v>1062483</v>
      </c>
      <c r="I355" s="1" t="s">
        <v>35</v>
      </c>
      <c r="J355" s="1" t="s">
        <v>24</v>
      </c>
      <c r="K355" s="1" t="s">
        <v>113</v>
      </c>
      <c r="L355" s="30">
        <v>575</v>
      </c>
      <c r="M355" s="30">
        <v>23</v>
      </c>
      <c r="N355" s="31">
        <v>2000</v>
      </c>
      <c r="O355" s="31">
        <v>22549</v>
      </c>
      <c r="P355" s="31">
        <v>1127451</v>
      </c>
      <c r="Q355" s="31">
        <v>1150000</v>
      </c>
      <c r="R355" s="1" t="s">
        <v>328</v>
      </c>
      <c r="S355" s="1" t="s">
        <v>1186</v>
      </c>
      <c r="T355" s="1" t="s">
        <v>1187</v>
      </c>
      <c r="U355" s="1" t="s">
        <v>169</v>
      </c>
      <c r="V355" s="1" t="s">
        <v>118</v>
      </c>
      <c r="W355" s="1" t="str">
        <f>VLOOKUP(Table1[[#This Row],[Material Code]],'Product Master Data'!$A$1:$D$16,4,FALSE)</f>
        <v>Bread Flour</v>
      </c>
      <c r="X355" s="1" t="str">
        <f>VLOOKUP(Table1[[#This Row],[Material Code]],'Product Master Data'!$A$1:$D$15,3,FALSE)</f>
        <v>Local Label</v>
      </c>
      <c r="Y355" s="1">
        <f>DAY(Table1[[#This Row],[Billing date]])</f>
        <v>10</v>
      </c>
      <c r="Z355" s="1" t="str">
        <f>TEXT(Table1[[#This Row],[Billing date]],"mmm")</f>
        <v>Jun</v>
      </c>
      <c r="AA355" s="1">
        <f>YEAR(Table1[[#This Row],[Billing date]])</f>
        <v>2021</v>
      </c>
    </row>
    <row r="356" spans="1:27" s="1" customFormat="1" ht="12.75" x14ac:dyDescent="0.2">
      <c r="A356" s="1" t="s">
        <v>193</v>
      </c>
      <c r="B356" s="1" t="s">
        <v>158</v>
      </c>
      <c r="C356" s="29">
        <v>44357</v>
      </c>
      <c r="D356" s="1" t="s">
        <v>1047</v>
      </c>
      <c r="E356" s="1" t="s">
        <v>1584</v>
      </c>
      <c r="F356" s="1" t="s">
        <v>1049</v>
      </c>
      <c r="G356" s="1" t="s">
        <v>1634</v>
      </c>
      <c r="H356" s="1">
        <v>1062483</v>
      </c>
      <c r="I356" s="1" t="s">
        <v>35</v>
      </c>
      <c r="J356" s="1" t="s">
        <v>164</v>
      </c>
      <c r="K356" s="1" t="s">
        <v>165</v>
      </c>
      <c r="L356" s="30">
        <v>300</v>
      </c>
      <c r="M356" s="30">
        <v>15</v>
      </c>
      <c r="N356" s="31">
        <v>17250</v>
      </c>
      <c r="O356" s="31">
        <v>21000</v>
      </c>
      <c r="P356" s="31">
        <v>5154000</v>
      </c>
      <c r="Q356" s="31">
        <v>5175000</v>
      </c>
      <c r="R356" s="1" t="s">
        <v>737</v>
      </c>
      <c r="S356" s="1" t="s">
        <v>1635</v>
      </c>
      <c r="T356" s="1" t="s">
        <v>739</v>
      </c>
      <c r="U356" s="1" t="s">
        <v>1052</v>
      </c>
      <c r="V356" s="1" t="s">
        <v>118</v>
      </c>
      <c r="W356" s="1" t="str">
        <f>VLOOKUP(Table1[[#This Row],[Material Code]],'Product Master Data'!$A$1:$D$16,4,FALSE)</f>
        <v>Bread Flour</v>
      </c>
      <c r="X356" s="1" t="str">
        <f>VLOOKUP(Table1[[#This Row],[Material Code]],'Product Master Data'!$A$1:$D$15,3,FALSE)</f>
        <v>Local Label</v>
      </c>
      <c r="Y356" s="1">
        <f>DAY(Table1[[#This Row],[Billing date]])</f>
        <v>10</v>
      </c>
      <c r="Z356" s="1" t="str">
        <f>TEXT(Table1[[#This Row],[Billing date]],"mmm")</f>
        <v>Jun</v>
      </c>
      <c r="AA356" s="1">
        <f>YEAR(Table1[[#This Row],[Billing date]])</f>
        <v>2021</v>
      </c>
    </row>
    <row r="357" spans="1:27" s="1" customFormat="1" ht="12.75" x14ac:dyDescent="0.2">
      <c r="A357" s="1" t="s">
        <v>119</v>
      </c>
      <c r="B357" s="1" t="s">
        <v>120</v>
      </c>
      <c r="C357" s="29">
        <v>44357</v>
      </c>
      <c r="D357" s="1" t="s">
        <v>1636</v>
      </c>
      <c r="E357" s="1" t="s">
        <v>1637</v>
      </c>
      <c r="F357" s="1" t="s">
        <v>1638</v>
      </c>
      <c r="G357" s="1" t="s">
        <v>1639</v>
      </c>
      <c r="H357" s="1">
        <v>1064509</v>
      </c>
      <c r="I357" s="1" t="s">
        <v>52</v>
      </c>
      <c r="J357" s="1" t="s">
        <v>24</v>
      </c>
      <c r="K357" s="1" t="s">
        <v>113</v>
      </c>
      <c r="L357" s="30">
        <v>250</v>
      </c>
      <c r="M357" s="30">
        <v>10</v>
      </c>
      <c r="N357" s="31">
        <v>2000</v>
      </c>
      <c r="O357" s="31">
        <v>9804</v>
      </c>
      <c r="P357" s="31">
        <v>490196</v>
      </c>
      <c r="Q357" s="31">
        <v>500000</v>
      </c>
      <c r="R357" s="1" t="s">
        <v>1640</v>
      </c>
      <c r="S357" s="1" t="s">
        <v>1641</v>
      </c>
      <c r="T357" s="1" t="s">
        <v>1642</v>
      </c>
      <c r="U357" s="1" t="s">
        <v>1643</v>
      </c>
      <c r="V357" s="1" t="s">
        <v>118</v>
      </c>
      <c r="W357" s="1" t="str">
        <f>VLOOKUP(Table1[[#This Row],[Material Code]],'Product Master Data'!$A$1:$D$16,4,FALSE)</f>
        <v>Bread Flour</v>
      </c>
      <c r="X357" s="1" t="str">
        <f>VLOOKUP(Table1[[#This Row],[Material Code]],'Product Master Data'!$A$1:$D$15,3,FALSE)</f>
        <v>Local Label</v>
      </c>
      <c r="Y357" s="1">
        <f>DAY(Table1[[#This Row],[Billing date]])</f>
        <v>10</v>
      </c>
      <c r="Z357" s="1" t="str">
        <f>TEXT(Table1[[#This Row],[Billing date]],"mmm")</f>
        <v>Jun</v>
      </c>
      <c r="AA357" s="1">
        <f>YEAR(Table1[[#This Row],[Billing date]])</f>
        <v>2021</v>
      </c>
    </row>
    <row r="358" spans="1:27" s="1" customFormat="1" ht="12.75" x14ac:dyDescent="0.2">
      <c r="A358" s="1" t="s">
        <v>119</v>
      </c>
      <c r="B358" s="1" t="s">
        <v>120</v>
      </c>
      <c r="C358" s="29">
        <v>44357</v>
      </c>
      <c r="D358" s="1" t="s">
        <v>1644</v>
      </c>
      <c r="E358" s="1" t="s">
        <v>1645</v>
      </c>
      <c r="F358" s="1" t="s">
        <v>1646</v>
      </c>
      <c r="G358" s="1" t="s">
        <v>1647</v>
      </c>
      <c r="H358" s="1">
        <v>1099132</v>
      </c>
      <c r="I358" s="1" t="s">
        <v>443</v>
      </c>
      <c r="J358" s="1" t="s">
        <v>24</v>
      </c>
      <c r="K358" s="1" t="s">
        <v>113</v>
      </c>
      <c r="L358" s="30">
        <v>300</v>
      </c>
      <c r="M358" s="30">
        <v>12</v>
      </c>
      <c r="N358" s="31">
        <v>2000</v>
      </c>
      <c r="O358" s="31">
        <v>11765</v>
      </c>
      <c r="P358" s="31">
        <v>588235</v>
      </c>
      <c r="Q358" s="31">
        <v>600000</v>
      </c>
      <c r="R358" s="1" t="s">
        <v>1471</v>
      </c>
      <c r="S358" s="1" t="s">
        <v>1648</v>
      </c>
      <c r="T358" s="1" t="s">
        <v>1473</v>
      </c>
      <c r="U358" s="1" t="s">
        <v>1649</v>
      </c>
      <c r="V358" s="1" t="s">
        <v>118</v>
      </c>
      <c r="W358" s="1" t="str">
        <f>VLOOKUP(Table1[[#This Row],[Material Code]],'Product Master Data'!$A$1:$D$16,4,FALSE)</f>
        <v>Bread Flour</v>
      </c>
      <c r="X358" s="1" t="str">
        <f>VLOOKUP(Table1[[#This Row],[Material Code]],'Product Master Data'!$A$1:$D$15,3,FALSE)</f>
        <v>Local Label</v>
      </c>
      <c r="Y358" s="1">
        <f>DAY(Table1[[#This Row],[Billing date]])</f>
        <v>10</v>
      </c>
      <c r="Z358" s="1" t="str">
        <f>TEXT(Table1[[#This Row],[Billing date]],"mmm")</f>
        <v>Jun</v>
      </c>
      <c r="AA358" s="1">
        <f>YEAR(Table1[[#This Row],[Billing date]])</f>
        <v>2021</v>
      </c>
    </row>
    <row r="359" spans="1:27" s="1" customFormat="1" ht="12.75" x14ac:dyDescent="0.2">
      <c r="A359" s="1" t="s">
        <v>119</v>
      </c>
      <c r="B359" s="1" t="s">
        <v>120</v>
      </c>
      <c r="C359" s="29">
        <v>44357</v>
      </c>
      <c r="D359" s="1" t="s">
        <v>1644</v>
      </c>
      <c r="E359" s="1" t="s">
        <v>1650</v>
      </c>
      <c r="F359" s="1" t="s">
        <v>1646</v>
      </c>
      <c r="G359" s="1" t="s">
        <v>1651</v>
      </c>
      <c r="H359" s="1">
        <v>1099132</v>
      </c>
      <c r="I359" s="1" t="s">
        <v>443</v>
      </c>
      <c r="J359" s="1" t="s">
        <v>24</v>
      </c>
      <c r="K359" s="1" t="s">
        <v>113</v>
      </c>
      <c r="L359" s="30">
        <v>300</v>
      </c>
      <c r="M359" s="30">
        <v>12</v>
      </c>
      <c r="N359" s="31">
        <v>2000</v>
      </c>
      <c r="O359" s="31">
        <v>11765</v>
      </c>
      <c r="P359" s="31">
        <v>588235</v>
      </c>
      <c r="Q359" s="31">
        <v>600000</v>
      </c>
      <c r="R359" s="1" t="s">
        <v>1652</v>
      </c>
      <c r="S359" s="1" t="s">
        <v>1653</v>
      </c>
      <c r="T359" s="1" t="s">
        <v>169</v>
      </c>
      <c r="U359" s="1" t="s">
        <v>1649</v>
      </c>
      <c r="V359" s="1" t="s">
        <v>118</v>
      </c>
      <c r="W359" s="1" t="str">
        <f>VLOOKUP(Table1[[#This Row],[Material Code]],'Product Master Data'!$A$1:$D$16,4,FALSE)</f>
        <v>Bread Flour</v>
      </c>
      <c r="X359" s="1" t="str">
        <f>VLOOKUP(Table1[[#This Row],[Material Code]],'Product Master Data'!$A$1:$D$15,3,FALSE)</f>
        <v>Local Label</v>
      </c>
      <c r="Y359" s="1">
        <f>DAY(Table1[[#This Row],[Billing date]])</f>
        <v>10</v>
      </c>
      <c r="Z359" s="1" t="str">
        <f>TEXT(Table1[[#This Row],[Billing date]],"mmm")</f>
        <v>Jun</v>
      </c>
      <c r="AA359" s="1">
        <f>YEAR(Table1[[#This Row],[Billing date]])</f>
        <v>2021</v>
      </c>
    </row>
    <row r="360" spans="1:27" s="1" customFormat="1" ht="12.75" x14ac:dyDescent="0.2">
      <c r="A360" s="1" t="s">
        <v>119</v>
      </c>
      <c r="B360" s="1" t="s">
        <v>120</v>
      </c>
      <c r="C360" s="29">
        <v>44357</v>
      </c>
      <c r="D360" s="1" t="s">
        <v>1654</v>
      </c>
      <c r="E360" s="1" t="s">
        <v>1655</v>
      </c>
      <c r="F360" s="1" t="s">
        <v>1656</v>
      </c>
      <c r="G360" s="1" t="s">
        <v>1657</v>
      </c>
      <c r="H360" s="1">
        <v>1075994</v>
      </c>
      <c r="I360" s="1" t="s">
        <v>40</v>
      </c>
      <c r="J360" s="1" t="s">
        <v>164</v>
      </c>
      <c r="K360" s="1" t="s">
        <v>165</v>
      </c>
      <c r="L360" s="30">
        <v>300</v>
      </c>
      <c r="M360" s="30">
        <v>15</v>
      </c>
      <c r="N360" s="31">
        <v>18300</v>
      </c>
      <c r="O360" s="31">
        <v>21000</v>
      </c>
      <c r="P360" s="31">
        <v>5469000</v>
      </c>
      <c r="Q360" s="31">
        <v>5490000</v>
      </c>
      <c r="R360" s="1" t="s">
        <v>466</v>
      </c>
      <c r="S360" s="1" t="s">
        <v>1658</v>
      </c>
      <c r="T360" s="1" t="s">
        <v>1659</v>
      </c>
      <c r="U360" s="1" t="s">
        <v>130</v>
      </c>
      <c r="V360" s="1" t="s">
        <v>118</v>
      </c>
      <c r="W360" s="1" t="str">
        <f>VLOOKUP(Table1[[#This Row],[Material Code]],'Product Master Data'!$A$1:$D$16,4,FALSE)</f>
        <v>Bread Flour</v>
      </c>
      <c r="X360" s="1" t="str">
        <f>VLOOKUP(Table1[[#This Row],[Material Code]],'Product Master Data'!$A$1:$D$15,3,FALSE)</f>
        <v>Local Label</v>
      </c>
      <c r="Y360" s="1">
        <f>DAY(Table1[[#This Row],[Billing date]])</f>
        <v>10</v>
      </c>
      <c r="Z360" s="1" t="str">
        <f>TEXT(Table1[[#This Row],[Billing date]],"mmm")</f>
        <v>Jun</v>
      </c>
      <c r="AA360" s="1">
        <f>YEAR(Table1[[#This Row],[Billing date]])</f>
        <v>2021</v>
      </c>
    </row>
    <row r="361" spans="1:27" s="1" customFormat="1" ht="12.75" x14ac:dyDescent="0.2">
      <c r="A361" s="1" t="s">
        <v>119</v>
      </c>
      <c r="B361" s="1" t="s">
        <v>120</v>
      </c>
      <c r="C361" s="29">
        <v>44357</v>
      </c>
      <c r="D361" s="1" t="s">
        <v>1654</v>
      </c>
      <c r="E361" s="1" t="s">
        <v>1660</v>
      </c>
      <c r="F361" s="1" t="s">
        <v>1656</v>
      </c>
      <c r="G361" s="1" t="s">
        <v>1661</v>
      </c>
      <c r="H361" s="1">
        <v>1075994</v>
      </c>
      <c r="I361" s="1" t="s">
        <v>40</v>
      </c>
      <c r="J361" s="1" t="s">
        <v>164</v>
      </c>
      <c r="K361" s="1" t="s">
        <v>165</v>
      </c>
      <c r="L361" s="30">
        <v>150</v>
      </c>
      <c r="M361" s="30">
        <v>7.5</v>
      </c>
      <c r="N361" s="31">
        <v>18300</v>
      </c>
      <c r="O361" s="31">
        <v>10500</v>
      </c>
      <c r="P361" s="31">
        <v>2734500</v>
      </c>
      <c r="Q361" s="31">
        <v>2745000</v>
      </c>
      <c r="R361" s="1" t="s">
        <v>1055</v>
      </c>
      <c r="S361" s="1" t="s">
        <v>1662</v>
      </c>
      <c r="T361" s="1" t="s">
        <v>191</v>
      </c>
      <c r="U361" s="1" t="s">
        <v>130</v>
      </c>
      <c r="V361" s="1" t="s">
        <v>118</v>
      </c>
      <c r="W361" s="1" t="str">
        <f>VLOOKUP(Table1[[#This Row],[Material Code]],'Product Master Data'!$A$1:$D$16,4,FALSE)</f>
        <v>Bread Flour</v>
      </c>
      <c r="X361" s="1" t="str">
        <f>VLOOKUP(Table1[[#This Row],[Material Code]],'Product Master Data'!$A$1:$D$15,3,FALSE)</f>
        <v>Local Label</v>
      </c>
      <c r="Y361" s="1">
        <f>DAY(Table1[[#This Row],[Billing date]])</f>
        <v>10</v>
      </c>
      <c r="Z361" s="1" t="str">
        <f>TEXT(Table1[[#This Row],[Billing date]],"mmm")</f>
        <v>Jun</v>
      </c>
      <c r="AA361" s="1">
        <f>YEAR(Table1[[#This Row],[Billing date]])</f>
        <v>2021</v>
      </c>
    </row>
    <row r="362" spans="1:27" s="1" customFormat="1" ht="12.75" x14ac:dyDescent="0.2">
      <c r="A362" s="1" t="s">
        <v>119</v>
      </c>
      <c r="B362" s="1" t="s">
        <v>120</v>
      </c>
      <c r="C362" s="29">
        <v>44357</v>
      </c>
      <c r="D362" s="1" t="s">
        <v>1663</v>
      </c>
      <c r="E362" s="1" t="s">
        <v>1664</v>
      </c>
      <c r="F362" s="1" t="s">
        <v>1665</v>
      </c>
      <c r="G362" s="1" t="s">
        <v>1666</v>
      </c>
      <c r="H362" s="1">
        <v>1047470</v>
      </c>
      <c r="I362" s="1" t="s">
        <v>30</v>
      </c>
      <c r="J362" s="1" t="s">
        <v>164</v>
      </c>
      <c r="K362" s="1" t="s">
        <v>165</v>
      </c>
      <c r="L362" s="30">
        <v>100</v>
      </c>
      <c r="M362" s="30">
        <v>5</v>
      </c>
      <c r="N362" s="31">
        <v>18300</v>
      </c>
      <c r="O362" s="31">
        <v>7000</v>
      </c>
      <c r="P362" s="31">
        <v>1823000</v>
      </c>
      <c r="Q362" s="31">
        <v>1830000</v>
      </c>
      <c r="R362" s="1" t="s">
        <v>1102</v>
      </c>
      <c r="S362" s="1" t="s">
        <v>1604</v>
      </c>
      <c r="T362" s="1" t="s">
        <v>129</v>
      </c>
      <c r="U362" s="1" t="s">
        <v>1667</v>
      </c>
      <c r="V362" s="1" t="s">
        <v>118</v>
      </c>
      <c r="W362" s="1" t="str">
        <f>VLOOKUP(Table1[[#This Row],[Material Code]],'Product Master Data'!$A$1:$D$16,4,FALSE)</f>
        <v>Bread Flour</v>
      </c>
      <c r="X362" s="1" t="str">
        <f>VLOOKUP(Table1[[#This Row],[Material Code]],'Product Master Data'!$A$1:$D$15,3,FALSE)</f>
        <v>Local Label</v>
      </c>
      <c r="Y362" s="1">
        <f>DAY(Table1[[#This Row],[Billing date]])</f>
        <v>10</v>
      </c>
      <c r="Z362" s="1" t="str">
        <f>TEXT(Table1[[#This Row],[Billing date]],"mmm")</f>
        <v>Jun</v>
      </c>
      <c r="AA362" s="1">
        <f>YEAR(Table1[[#This Row],[Billing date]])</f>
        <v>2021</v>
      </c>
    </row>
    <row r="363" spans="1:27" s="1" customFormat="1" ht="12.75" x14ac:dyDescent="0.2">
      <c r="A363" s="1" t="s">
        <v>119</v>
      </c>
      <c r="B363" s="1" t="s">
        <v>120</v>
      </c>
      <c r="C363" s="29">
        <v>44357</v>
      </c>
      <c r="D363" s="1" t="s">
        <v>1663</v>
      </c>
      <c r="E363" s="1" t="s">
        <v>1664</v>
      </c>
      <c r="F363" s="1" t="s">
        <v>1665</v>
      </c>
      <c r="G363" s="1" t="s">
        <v>1666</v>
      </c>
      <c r="H363" s="1">
        <v>1047470</v>
      </c>
      <c r="I363" s="1" t="s">
        <v>30</v>
      </c>
      <c r="J363" s="1" t="s">
        <v>125</v>
      </c>
      <c r="K363" s="1" t="s">
        <v>126</v>
      </c>
      <c r="L363" s="30">
        <v>100</v>
      </c>
      <c r="M363" s="30">
        <v>5</v>
      </c>
      <c r="N363" s="31">
        <v>19000</v>
      </c>
      <c r="O363" s="31">
        <v>7000</v>
      </c>
      <c r="P363" s="31">
        <v>1893000</v>
      </c>
      <c r="Q363" s="31">
        <v>1900000</v>
      </c>
      <c r="R363" s="1" t="s">
        <v>1102</v>
      </c>
      <c r="S363" s="1" t="s">
        <v>1604</v>
      </c>
      <c r="T363" s="1" t="s">
        <v>129</v>
      </c>
      <c r="U363" s="1" t="s">
        <v>1667</v>
      </c>
      <c r="V363" s="1" t="s">
        <v>118</v>
      </c>
      <c r="W363" s="1" t="str">
        <f>VLOOKUP(Table1[[#This Row],[Material Code]],'Product Master Data'!$A$1:$D$16,4,FALSE)</f>
        <v>Bread Flour</v>
      </c>
      <c r="X363" s="1" t="str">
        <f>VLOOKUP(Table1[[#This Row],[Material Code]],'Product Master Data'!$A$1:$D$15,3,FALSE)</f>
        <v>Local Label</v>
      </c>
      <c r="Y363" s="1">
        <f>DAY(Table1[[#This Row],[Billing date]])</f>
        <v>10</v>
      </c>
      <c r="Z363" s="1" t="str">
        <f>TEXT(Table1[[#This Row],[Billing date]],"mmm")</f>
        <v>Jun</v>
      </c>
      <c r="AA363" s="1">
        <f>YEAR(Table1[[#This Row],[Billing date]])</f>
        <v>2021</v>
      </c>
    </row>
    <row r="364" spans="1:27" s="1" customFormat="1" ht="12.75" x14ac:dyDescent="0.2">
      <c r="A364" s="1" t="s">
        <v>107</v>
      </c>
      <c r="B364" s="1" t="s">
        <v>108</v>
      </c>
      <c r="C364" s="29">
        <v>44357</v>
      </c>
      <c r="D364" s="1" t="s">
        <v>1668</v>
      </c>
      <c r="E364" s="1" t="s">
        <v>1669</v>
      </c>
      <c r="F364" s="1" t="s">
        <v>1670</v>
      </c>
      <c r="G364" s="1" t="s">
        <v>1671</v>
      </c>
      <c r="H364" s="1">
        <v>1026474</v>
      </c>
      <c r="I364" s="1" t="s">
        <v>36</v>
      </c>
      <c r="J364" s="1" t="s">
        <v>164</v>
      </c>
      <c r="K364" s="1" t="s">
        <v>165</v>
      </c>
      <c r="L364" s="30">
        <v>50</v>
      </c>
      <c r="M364" s="30">
        <v>2.5</v>
      </c>
      <c r="N364" s="31">
        <v>18300</v>
      </c>
      <c r="O364" s="31">
        <v>3500</v>
      </c>
      <c r="P364" s="31">
        <v>911500</v>
      </c>
      <c r="Q364" s="31">
        <v>915000</v>
      </c>
      <c r="R364" s="1" t="s">
        <v>1055</v>
      </c>
      <c r="S364" s="1" t="s">
        <v>1662</v>
      </c>
      <c r="T364" s="1" t="s">
        <v>191</v>
      </c>
      <c r="U364" s="1" t="s">
        <v>1672</v>
      </c>
      <c r="V364" s="1" t="s">
        <v>118</v>
      </c>
      <c r="W364" s="1" t="str">
        <f>VLOOKUP(Table1[[#This Row],[Material Code]],'Product Master Data'!$A$1:$D$16,4,FALSE)</f>
        <v>Bread Flour</v>
      </c>
      <c r="X364" s="1" t="str">
        <f>VLOOKUP(Table1[[#This Row],[Material Code]],'Product Master Data'!$A$1:$D$15,3,FALSE)</f>
        <v>Local Label</v>
      </c>
      <c r="Y364" s="1">
        <f>DAY(Table1[[#This Row],[Billing date]])</f>
        <v>10</v>
      </c>
      <c r="Z364" s="1" t="str">
        <f>TEXT(Table1[[#This Row],[Billing date]],"mmm")</f>
        <v>Jun</v>
      </c>
      <c r="AA364" s="1">
        <f>YEAR(Table1[[#This Row],[Billing date]])</f>
        <v>2021</v>
      </c>
    </row>
    <row r="365" spans="1:27" s="1" customFormat="1" ht="12.75" x14ac:dyDescent="0.2">
      <c r="A365" s="1" t="s">
        <v>107</v>
      </c>
      <c r="B365" s="1" t="s">
        <v>108</v>
      </c>
      <c r="C365" s="29">
        <v>44357</v>
      </c>
      <c r="D365" s="1" t="s">
        <v>1673</v>
      </c>
      <c r="E365" s="1" t="s">
        <v>1674</v>
      </c>
      <c r="F365" s="1" t="s">
        <v>1675</v>
      </c>
      <c r="G365" s="1" t="s">
        <v>1676</v>
      </c>
      <c r="H365" s="1">
        <v>1067076</v>
      </c>
      <c r="I365" s="1" t="s">
        <v>1677</v>
      </c>
      <c r="J365" s="1" t="s">
        <v>164</v>
      </c>
      <c r="K365" s="1" t="s">
        <v>165</v>
      </c>
      <c r="L365" s="30">
        <v>230</v>
      </c>
      <c r="M365" s="30">
        <v>11.5</v>
      </c>
      <c r="N365" s="31">
        <v>18300</v>
      </c>
      <c r="O365" s="31">
        <v>16100</v>
      </c>
      <c r="P365" s="31">
        <v>4192900</v>
      </c>
      <c r="Q365" s="31">
        <v>4209000</v>
      </c>
      <c r="R365" s="1" t="s">
        <v>1678</v>
      </c>
      <c r="S365" s="1" t="s">
        <v>1679</v>
      </c>
      <c r="T365" s="1" t="s">
        <v>1680</v>
      </c>
      <c r="U365" s="1" t="s">
        <v>1681</v>
      </c>
      <c r="V365" s="1" t="s">
        <v>118</v>
      </c>
      <c r="W365" s="1" t="str">
        <f>VLOOKUP(Table1[[#This Row],[Material Code]],'Product Master Data'!$A$1:$D$16,4,FALSE)</f>
        <v>Bread Flour</v>
      </c>
      <c r="X365" s="1" t="str">
        <f>VLOOKUP(Table1[[#This Row],[Material Code]],'Product Master Data'!$A$1:$D$15,3,FALSE)</f>
        <v>Local Label</v>
      </c>
      <c r="Y365" s="1">
        <f>DAY(Table1[[#This Row],[Billing date]])</f>
        <v>10</v>
      </c>
      <c r="Z365" s="1" t="str">
        <f>TEXT(Table1[[#This Row],[Billing date]],"mmm")</f>
        <v>Jun</v>
      </c>
      <c r="AA365" s="1">
        <f>YEAR(Table1[[#This Row],[Billing date]])</f>
        <v>2021</v>
      </c>
    </row>
    <row r="366" spans="1:27" s="1" customFormat="1" ht="12.75" x14ac:dyDescent="0.2">
      <c r="A366" s="1" t="s">
        <v>107</v>
      </c>
      <c r="B366" s="1" t="s">
        <v>108</v>
      </c>
      <c r="C366" s="29">
        <v>44357</v>
      </c>
      <c r="D366" s="1" t="s">
        <v>1673</v>
      </c>
      <c r="E366" s="1" t="s">
        <v>1674</v>
      </c>
      <c r="F366" s="1" t="s">
        <v>1675</v>
      </c>
      <c r="G366" s="1" t="s">
        <v>1676</v>
      </c>
      <c r="H366" s="1">
        <v>1067076</v>
      </c>
      <c r="I366" s="1" t="s">
        <v>1677</v>
      </c>
      <c r="J366" s="1" t="s">
        <v>125</v>
      </c>
      <c r="K366" s="1" t="s">
        <v>126</v>
      </c>
      <c r="L366" s="30">
        <v>230</v>
      </c>
      <c r="M366" s="30">
        <v>11.5</v>
      </c>
      <c r="N366" s="31">
        <v>18300</v>
      </c>
      <c r="O366" s="31">
        <v>16100</v>
      </c>
      <c r="P366" s="31">
        <v>4192900</v>
      </c>
      <c r="Q366" s="31">
        <v>4209000</v>
      </c>
      <c r="R366" s="1" t="s">
        <v>1678</v>
      </c>
      <c r="S366" s="1" t="s">
        <v>1679</v>
      </c>
      <c r="T366" s="1" t="s">
        <v>1680</v>
      </c>
      <c r="U366" s="1" t="s">
        <v>1681</v>
      </c>
      <c r="V366" s="1" t="s">
        <v>118</v>
      </c>
      <c r="W366" s="1" t="str">
        <f>VLOOKUP(Table1[[#This Row],[Material Code]],'Product Master Data'!$A$1:$D$16,4,FALSE)</f>
        <v>Bread Flour</v>
      </c>
      <c r="X366" s="1" t="str">
        <f>VLOOKUP(Table1[[#This Row],[Material Code]],'Product Master Data'!$A$1:$D$15,3,FALSE)</f>
        <v>Local Label</v>
      </c>
      <c r="Y366" s="1">
        <f>DAY(Table1[[#This Row],[Billing date]])</f>
        <v>10</v>
      </c>
      <c r="Z366" s="1" t="str">
        <f>TEXT(Table1[[#This Row],[Billing date]],"mmm")</f>
        <v>Jun</v>
      </c>
      <c r="AA366" s="1">
        <f>YEAR(Table1[[#This Row],[Billing date]])</f>
        <v>2021</v>
      </c>
    </row>
    <row r="367" spans="1:27" s="1" customFormat="1" ht="12.75" x14ac:dyDescent="0.2">
      <c r="A367" s="1" t="s">
        <v>119</v>
      </c>
      <c r="B367" s="1" t="s">
        <v>120</v>
      </c>
      <c r="C367" s="29">
        <v>44357</v>
      </c>
      <c r="D367" s="1" t="s">
        <v>1682</v>
      </c>
      <c r="E367" s="1" t="s">
        <v>1683</v>
      </c>
      <c r="F367" s="1" t="s">
        <v>1684</v>
      </c>
      <c r="G367" s="1" t="s">
        <v>1685</v>
      </c>
      <c r="H367" s="1">
        <v>1028221</v>
      </c>
      <c r="I367" s="1" t="s">
        <v>47</v>
      </c>
      <c r="J367" s="1" t="s">
        <v>164</v>
      </c>
      <c r="K367" s="1" t="s">
        <v>165</v>
      </c>
      <c r="L367" s="30">
        <v>300</v>
      </c>
      <c r="M367" s="30">
        <v>15</v>
      </c>
      <c r="N367" s="31">
        <v>18300</v>
      </c>
      <c r="O367" s="31">
        <v>21000</v>
      </c>
      <c r="P367" s="31">
        <v>5469000</v>
      </c>
      <c r="Q367" s="31">
        <v>5490000</v>
      </c>
      <c r="R367" s="1" t="s">
        <v>1431</v>
      </c>
      <c r="S367" s="1" t="s">
        <v>1686</v>
      </c>
      <c r="T367" s="1" t="s">
        <v>1433</v>
      </c>
      <c r="U367" s="1" t="s">
        <v>1687</v>
      </c>
      <c r="V367" s="1" t="s">
        <v>118</v>
      </c>
      <c r="W367" s="1" t="str">
        <f>VLOOKUP(Table1[[#This Row],[Material Code]],'Product Master Data'!$A$1:$D$16,4,FALSE)</f>
        <v>Bread Flour</v>
      </c>
      <c r="X367" s="1" t="str">
        <f>VLOOKUP(Table1[[#This Row],[Material Code]],'Product Master Data'!$A$1:$D$15,3,FALSE)</f>
        <v>Local Label</v>
      </c>
      <c r="Y367" s="1">
        <f>DAY(Table1[[#This Row],[Billing date]])</f>
        <v>10</v>
      </c>
      <c r="Z367" s="1" t="str">
        <f>TEXT(Table1[[#This Row],[Billing date]],"mmm")</f>
        <v>Jun</v>
      </c>
      <c r="AA367" s="1">
        <f>YEAR(Table1[[#This Row],[Billing date]])</f>
        <v>2021</v>
      </c>
    </row>
    <row r="368" spans="1:27" s="1" customFormat="1" ht="12.75" x14ac:dyDescent="0.2">
      <c r="A368" s="1" t="s">
        <v>119</v>
      </c>
      <c r="B368" s="1" t="s">
        <v>120</v>
      </c>
      <c r="C368" s="29">
        <v>44357</v>
      </c>
      <c r="D368" s="1" t="s">
        <v>1682</v>
      </c>
      <c r="E368" s="1" t="s">
        <v>1688</v>
      </c>
      <c r="F368" s="1" t="s">
        <v>1684</v>
      </c>
      <c r="G368" s="1" t="s">
        <v>1689</v>
      </c>
      <c r="H368" s="1">
        <v>1028221</v>
      </c>
      <c r="I368" s="1" t="s">
        <v>47</v>
      </c>
      <c r="J368" s="1" t="s">
        <v>164</v>
      </c>
      <c r="K368" s="1" t="s">
        <v>165</v>
      </c>
      <c r="L368" s="30">
        <v>300</v>
      </c>
      <c r="M368" s="30">
        <v>15</v>
      </c>
      <c r="N368" s="31">
        <v>18300</v>
      </c>
      <c r="O368" s="31">
        <v>21000</v>
      </c>
      <c r="P368" s="31">
        <v>5469000</v>
      </c>
      <c r="Q368" s="31">
        <v>5490000</v>
      </c>
      <c r="R368" s="1" t="s">
        <v>1690</v>
      </c>
      <c r="S368" s="1" t="s">
        <v>1691</v>
      </c>
      <c r="T368" s="1" t="s">
        <v>928</v>
      </c>
      <c r="U368" s="1" t="s">
        <v>1687</v>
      </c>
      <c r="V368" s="1" t="s">
        <v>118</v>
      </c>
      <c r="W368" s="1" t="str">
        <f>VLOOKUP(Table1[[#This Row],[Material Code]],'Product Master Data'!$A$1:$D$16,4,FALSE)</f>
        <v>Bread Flour</v>
      </c>
      <c r="X368" s="1" t="str">
        <f>VLOOKUP(Table1[[#This Row],[Material Code]],'Product Master Data'!$A$1:$D$15,3,FALSE)</f>
        <v>Local Label</v>
      </c>
      <c r="Y368" s="1">
        <f>DAY(Table1[[#This Row],[Billing date]])</f>
        <v>10</v>
      </c>
      <c r="Z368" s="1" t="str">
        <f>TEXT(Table1[[#This Row],[Billing date]],"mmm")</f>
        <v>Jun</v>
      </c>
      <c r="AA368" s="1">
        <f>YEAR(Table1[[#This Row],[Billing date]])</f>
        <v>2021</v>
      </c>
    </row>
    <row r="369" spans="1:27" s="1" customFormat="1" ht="12.75" x14ac:dyDescent="0.2">
      <c r="A369" s="1" t="s">
        <v>170</v>
      </c>
      <c r="B369" s="1" t="s">
        <v>171</v>
      </c>
      <c r="C369" s="29">
        <v>44357</v>
      </c>
      <c r="D369" s="1" t="s">
        <v>1692</v>
      </c>
      <c r="E369" s="1" t="s">
        <v>1693</v>
      </c>
      <c r="F369" s="1" t="s">
        <v>1694</v>
      </c>
      <c r="G369" s="1" t="s">
        <v>1695</v>
      </c>
      <c r="H369" s="1">
        <v>1033762</v>
      </c>
      <c r="I369" s="1" t="s">
        <v>1696</v>
      </c>
      <c r="J369" s="1" t="s">
        <v>164</v>
      </c>
      <c r="K369" s="1" t="s">
        <v>165</v>
      </c>
      <c r="L369" s="30">
        <v>500</v>
      </c>
      <c r="M369" s="30">
        <v>25</v>
      </c>
      <c r="N369" s="31">
        <v>18300</v>
      </c>
      <c r="O369" s="31">
        <v>0</v>
      </c>
      <c r="P369" s="31">
        <v>9150000</v>
      </c>
      <c r="Q369" s="31">
        <v>9150000</v>
      </c>
      <c r="R369" s="1" t="s">
        <v>1697</v>
      </c>
      <c r="S369" s="1" t="s">
        <v>1698</v>
      </c>
      <c r="T369" s="1" t="s">
        <v>1699</v>
      </c>
      <c r="U369" s="1" t="s">
        <v>1700</v>
      </c>
      <c r="V369" s="1" t="s">
        <v>118</v>
      </c>
      <c r="W369" s="1" t="str">
        <f>VLOOKUP(Table1[[#This Row],[Material Code]],'Product Master Data'!$A$1:$D$16,4,FALSE)</f>
        <v>Bread Flour</v>
      </c>
      <c r="X369" s="1" t="str">
        <f>VLOOKUP(Table1[[#This Row],[Material Code]],'Product Master Data'!$A$1:$D$15,3,FALSE)</f>
        <v>Local Label</v>
      </c>
      <c r="Y369" s="1">
        <f>DAY(Table1[[#This Row],[Billing date]])</f>
        <v>10</v>
      </c>
      <c r="Z369" s="1" t="str">
        <f>TEXT(Table1[[#This Row],[Billing date]],"mmm")</f>
        <v>Jun</v>
      </c>
      <c r="AA369" s="1">
        <f>YEAR(Table1[[#This Row],[Billing date]])</f>
        <v>2021</v>
      </c>
    </row>
    <row r="370" spans="1:27" s="1" customFormat="1" ht="12.75" x14ac:dyDescent="0.2">
      <c r="A370" s="1" t="s">
        <v>107</v>
      </c>
      <c r="B370" s="1" t="s">
        <v>108</v>
      </c>
      <c r="C370" s="29">
        <v>44357</v>
      </c>
      <c r="D370" s="1" t="s">
        <v>1701</v>
      </c>
      <c r="E370" s="1" t="s">
        <v>1702</v>
      </c>
      <c r="F370" s="1" t="s">
        <v>1703</v>
      </c>
      <c r="G370" s="1" t="s">
        <v>1704</v>
      </c>
      <c r="H370" s="1">
        <v>1026501</v>
      </c>
      <c r="I370" s="1" t="s">
        <v>45</v>
      </c>
      <c r="J370" s="1" t="s">
        <v>164</v>
      </c>
      <c r="K370" s="1" t="s">
        <v>165</v>
      </c>
      <c r="L370" s="30">
        <v>480</v>
      </c>
      <c r="M370" s="30">
        <v>24</v>
      </c>
      <c r="N370" s="31">
        <v>18200</v>
      </c>
      <c r="O370" s="31">
        <v>33600</v>
      </c>
      <c r="P370" s="31">
        <v>8702400</v>
      </c>
      <c r="Q370" s="31">
        <v>8736000</v>
      </c>
      <c r="R370" s="1" t="s">
        <v>1705</v>
      </c>
      <c r="S370" s="1" t="s">
        <v>1706</v>
      </c>
      <c r="T370" s="1" t="s">
        <v>1707</v>
      </c>
      <c r="U370" s="1" t="s">
        <v>246</v>
      </c>
      <c r="V370" s="1" t="s">
        <v>118</v>
      </c>
      <c r="W370" s="1" t="str">
        <f>VLOOKUP(Table1[[#This Row],[Material Code]],'Product Master Data'!$A$1:$D$16,4,FALSE)</f>
        <v>Bread Flour</v>
      </c>
      <c r="X370" s="1" t="str">
        <f>VLOOKUP(Table1[[#This Row],[Material Code]],'Product Master Data'!$A$1:$D$15,3,FALSE)</f>
        <v>Local Label</v>
      </c>
      <c r="Y370" s="1">
        <f>DAY(Table1[[#This Row],[Billing date]])</f>
        <v>10</v>
      </c>
      <c r="Z370" s="1" t="str">
        <f>TEXT(Table1[[#This Row],[Billing date]],"mmm")</f>
        <v>Jun</v>
      </c>
      <c r="AA370" s="1">
        <f>YEAR(Table1[[#This Row],[Billing date]])</f>
        <v>2021</v>
      </c>
    </row>
    <row r="371" spans="1:27" s="1" customFormat="1" ht="12.75" x14ac:dyDescent="0.2">
      <c r="A371" s="1" t="s">
        <v>107</v>
      </c>
      <c r="B371" s="1" t="s">
        <v>108</v>
      </c>
      <c r="C371" s="29">
        <v>44357</v>
      </c>
      <c r="D371" s="1" t="s">
        <v>1708</v>
      </c>
      <c r="E371" s="1" t="s">
        <v>1709</v>
      </c>
      <c r="F371" s="1" t="s">
        <v>1710</v>
      </c>
      <c r="G371" s="1" t="s">
        <v>1711</v>
      </c>
      <c r="H371" s="1">
        <v>1095733</v>
      </c>
      <c r="I371" s="1" t="s">
        <v>449</v>
      </c>
      <c r="J371" s="1" t="s">
        <v>176</v>
      </c>
      <c r="K371" s="1" t="s">
        <v>177</v>
      </c>
      <c r="L371" s="30">
        <v>20</v>
      </c>
      <c r="M371" s="30">
        <v>1</v>
      </c>
      <c r="N371" s="31">
        <v>18500</v>
      </c>
      <c r="O371" s="31">
        <v>1400</v>
      </c>
      <c r="P371" s="31">
        <v>368600</v>
      </c>
      <c r="Q371" s="31">
        <v>370000</v>
      </c>
      <c r="R371" s="1" t="s">
        <v>1096</v>
      </c>
      <c r="S371" s="1" t="s">
        <v>1712</v>
      </c>
      <c r="T371" s="1" t="s">
        <v>1098</v>
      </c>
      <c r="U371" s="1" t="s">
        <v>1713</v>
      </c>
      <c r="V371" s="1" t="s">
        <v>118</v>
      </c>
      <c r="W371" s="1" t="str">
        <f>VLOOKUP(Table1[[#This Row],[Material Code]],'Product Master Data'!$A$1:$D$16,4,FALSE)</f>
        <v>Beignet Flour</v>
      </c>
      <c r="X371" s="1" t="str">
        <f>VLOOKUP(Table1[[#This Row],[Material Code]],'Product Master Data'!$A$1:$D$15,3,FALSE)</f>
        <v>Local Label</v>
      </c>
      <c r="Y371" s="1">
        <f>DAY(Table1[[#This Row],[Billing date]])</f>
        <v>10</v>
      </c>
      <c r="Z371" s="1" t="str">
        <f>TEXT(Table1[[#This Row],[Billing date]],"mmm")</f>
        <v>Jun</v>
      </c>
      <c r="AA371" s="1">
        <f>YEAR(Table1[[#This Row],[Billing date]])</f>
        <v>2021</v>
      </c>
    </row>
    <row r="372" spans="1:27" s="1" customFormat="1" ht="12.75" x14ac:dyDescent="0.2">
      <c r="A372" s="1" t="s">
        <v>107</v>
      </c>
      <c r="B372" s="1" t="s">
        <v>108</v>
      </c>
      <c r="C372" s="29">
        <v>44357</v>
      </c>
      <c r="D372" s="1" t="s">
        <v>1708</v>
      </c>
      <c r="E372" s="1" t="s">
        <v>1709</v>
      </c>
      <c r="F372" s="1" t="s">
        <v>1710</v>
      </c>
      <c r="G372" s="1" t="s">
        <v>1711</v>
      </c>
      <c r="H372" s="1">
        <v>1095733</v>
      </c>
      <c r="I372" s="1" t="s">
        <v>449</v>
      </c>
      <c r="J372" s="1" t="s">
        <v>164</v>
      </c>
      <c r="K372" s="1" t="s">
        <v>165</v>
      </c>
      <c r="L372" s="30">
        <v>380</v>
      </c>
      <c r="M372" s="30">
        <v>19</v>
      </c>
      <c r="N372" s="31">
        <v>18300</v>
      </c>
      <c r="O372" s="31">
        <v>26600</v>
      </c>
      <c r="P372" s="31">
        <v>6927400</v>
      </c>
      <c r="Q372" s="31">
        <v>6954000</v>
      </c>
      <c r="R372" s="1" t="s">
        <v>1096</v>
      </c>
      <c r="S372" s="1" t="s">
        <v>1712</v>
      </c>
      <c r="T372" s="1" t="s">
        <v>1098</v>
      </c>
      <c r="U372" s="1" t="s">
        <v>1713</v>
      </c>
      <c r="V372" s="1" t="s">
        <v>118</v>
      </c>
      <c r="W372" s="1" t="str">
        <f>VLOOKUP(Table1[[#This Row],[Material Code]],'Product Master Data'!$A$1:$D$16,4,FALSE)</f>
        <v>Bread Flour</v>
      </c>
      <c r="X372" s="1" t="str">
        <f>VLOOKUP(Table1[[#This Row],[Material Code]],'Product Master Data'!$A$1:$D$15,3,FALSE)</f>
        <v>Local Label</v>
      </c>
      <c r="Y372" s="1">
        <f>DAY(Table1[[#This Row],[Billing date]])</f>
        <v>10</v>
      </c>
      <c r="Z372" s="1" t="str">
        <f>TEXT(Table1[[#This Row],[Billing date]],"mmm")</f>
        <v>Jun</v>
      </c>
      <c r="AA372" s="1">
        <f>YEAR(Table1[[#This Row],[Billing date]])</f>
        <v>2021</v>
      </c>
    </row>
    <row r="373" spans="1:27" s="1" customFormat="1" ht="12.75" x14ac:dyDescent="0.2">
      <c r="A373" s="1" t="s">
        <v>119</v>
      </c>
      <c r="B373" s="1" t="s">
        <v>120</v>
      </c>
      <c r="C373" s="29">
        <v>44357</v>
      </c>
      <c r="D373" s="1" t="s">
        <v>1714</v>
      </c>
      <c r="E373" s="1" t="s">
        <v>1715</v>
      </c>
      <c r="F373" s="1" t="s">
        <v>1716</v>
      </c>
      <c r="G373" s="1" t="s">
        <v>1717</v>
      </c>
      <c r="H373" s="1">
        <v>1026460</v>
      </c>
      <c r="I373" s="1" t="s">
        <v>53</v>
      </c>
      <c r="J373" s="1" t="s">
        <v>164</v>
      </c>
      <c r="K373" s="1" t="s">
        <v>165</v>
      </c>
      <c r="L373" s="30">
        <v>40</v>
      </c>
      <c r="M373" s="30">
        <v>2</v>
      </c>
      <c r="N373" s="31">
        <v>18300</v>
      </c>
      <c r="O373" s="31">
        <v>2800</v>
      </c>
      <c r="P373" s="31">
        <v>729200</v>
      </c>
      <c r="Q373" s="31">
        <v>732000</v>
      </c>
      <c r="R373" s="1" t="s">
        <v>1055</v>
      </c>
      <c r="S373" s="1" t="s">
        <v>190</v>
      </c>
      <c r="T373" s="1" t="s">
        <v>191</v>
      </c>
      <c r="U373" s="1" t="s">
        <v>1718</v>
      </c>
      <c r="V373" s="1" t="s">
        <v>118</v>
      </c>
      <c r="W373" s="1" t="str">
        <f>VLOOKUP(Table1[[#This Row],[Material Code]],'Product Master Data'!$A$1:$D$16,4,FALSE)</f>
        <v>Bread Flour</v>
      </c>
      <c r="X373" s="1" t="str">
        <f>VLOOKUP(Table1[[#This Row],[Material Code]],'Product Master Data'!$A$1:$D$15,3,FALSE)</f>
        <v>Local Label</v>
      </c>
      <c r="Y373" s="1">
        <f>DAY(Table1[[#This Row],[Billing date]])</f>
        <v>10</v>
      </c>
      <c r="Z373" s="1" t="str">
        <f>TEXT(Table1[[#This Row],[Billing date]],"mmm")</f>
        <v>Jun</v>
      </c>
      <c r="AA373" s="1">
        <f>YEAR(Table1[[#This Row],[Billing date]])</f>
        <v>2021</v>
      </c>
    </row>
    <row r="374" spans="1:27" s="1" customFormat="1" ht="12.75" x14ac:dyDescent="0.2">
      <c r="A374" s="1" t="s">
        <v>119</v>
      </c>
      <c r="B374" s="1" t="s">
        <v>120</v>
      </c>
      <c r="C374" s="29">
        <v>44357</v>
      </c>
      <c r="D374" s="1" t="s">
        <v>1714</v>
      </c>
      <c r="E374" s="1" t="s">
        <v>1715</v>
      </c>
      <c r="F374" s="1" t="s">
        <v>1716</v>
      </c>
      <c r="G374" s="1" t="s">
        <v>1717</v>
      </c>
      <c r="H374" s="1">
        <v>1026460</v>
      </c>
      <c r="I374" s="1" t="s">
        <v>53</v>
      </c>
      <c r="J374" s="1" t="s">
        <v>183</v>
      </c>
      <c r="K374" s="1" t="s">
        <v>184</v>
      </c>
      <c r="L374" s="30">
        <v>100</v>
      </c>
      <c r="M374" s="30">
        <v>0.5</v>
      </c>
      <c r="N374" s="31">
        <v>1900</v>
      </c>
      <c r="O374" s="31">
        <v>700</v>
      </c>
      <c r="P374" s="31">
        <v>189300</v>
      </c>
      <c r="Q374" s="31">
        <v>190000</v>
      </c>
      <c r="R374" s="1" t="s">
        <v>1055</v>
      </c>
      <c r="S374" s="1" t="s">
        <v>190</v>
      </c>
      <c r="T374" s="1" t="s">
        <v>191</v>
      </c>
      <c r="U374" s="1" t="s">
        <v>1718</v>
      </c>
      <c r="V374" s="1" t="s">
        <v>118</v>
      </c>
      <c r="W374" s="1" t="str">
        <f>VLOOKUP(Table1[[#This Row],[Material Code]],'Product Master Data'!$A$1:$D$16,4,FALSE)</f>
        <v>Beignet Flour</v>
      </c>
      <c r="X374" s="1" t="str">
        <f>VLOOKUP(Table1[[#This Row],[Material Code]],'Product Master Data'!$A$1:$D$15,3,FALSE)</f>
        <v>Local Label</v>
      </c>
      <c r="Y374" s="1">
        <f>DAY(Table1[[#This Row],[Billing date]])</f>
        <v>10</v>
      </c>
      <c r="Z374" s="1" t="str">
        <f>TEXT(Table1[[#This Row],[Billing date]],"mmm")</f>
        <v>Jun</v>
      </c>
      <c r="AA374" s="1">
        <f>YEAR(Table1[[#This Row],[Billing date]])</f>
        <v>2021</v>
      </c>
    </row>
    <row r="375" spans="1:27" s="1" customFormat="1" ht="12.75" x14ac:dyDescent="0.2">
      <c r="A375" s="1" t="s">
        <v>119</v>
      </c>
      <c r="B375" s="1" t="s">
        <v>120</v>
      </c>
      <c r="C375" s="29">
        <v>44357</v>
      </c>
      <c r="D375" s="1" t="s">
        <v>1714</v>
      </c>
      <c r="E375" s="1" t="s">
        <v>1715</v>
      </c>
      <c r="F375" s="1" t="s">
        <v>1716</v>
      </c>
      <c r="G375" s="1" t="s">
        <v>1717</v>
      </c>
      <c r="H375" s="1">
        <v>1026460</v>
      </c>
      <c r="I375" s="1" t="s">
        <v>53</v>
      </c>
      <c r="J375" s="1" t="s">
        <v>181</v>
      </c>
      <c r="K375" s="1" t="s">
        <v>182</v>
      </c>
      <c r="L375" s="30">
        <v>34</v>
      </c>
      <c r="M375" s="30">
        <v>0.85</v>
      </c>
      <c r="N375" s="31">
        <v>9250</v>
      </c>
      <c r="O375" s="31">
        <v>1190</v>
      </c>
      <c r="P375" s="31">
        <v>313310</v>
      </c>
      <c r="Q375" s="31">
        <v>314500</v>
      </c>
      <c r="R375" s="1" t="s">
        <v>1055</v>
      </c>
      <c r="S375" s="1" t="s">
        <v>190</v>
      </c>
      <c r="T375" s="1" t="s">
        <v>191</v>
      </c>
      <c r="U375" s="1" t="s">
        <v>1718</v>
      </c>
      <c r="V375" s="1" t="s">
        <v>118</v>
      </c>
      <c r="W375" s="1" t="str">
        <f>VLOOKUP(Table1[[#This Row],[Material Code]],'Product Master Data'!$A$1:$D$16,4,FALSE)</f>
        <v>Beignet Flour</v>
      </c>
      <c r="X375" s="1" t="str">
        <f>VLOOKUP(Table1[[#This Row],[Material Code]],'Product Master Data'!$A$1:$D$15,3,FALSE)</f>
        <v>Local Label</v>
      </c>
      <c r="Y375" s="1">
        <f>DAY(Table1[[#This Row],[Billing date]])</f>
        <v>10</v>
      </c>
      <c r="Z375" s="1" t="str">
        <f>TEXT(Table1[[#This Row],[Billing date]],"mmm")</f>
        <v>Jun</v>
      </c>
      <c r="AA375" s="1">
        <f>YEAR(Table1[[#This Row],[Billing date]])</f>
        <v>2021</v>
      </c>
    </row>
    <row r="376" spans="1:27" s="1" customFormat="1" ht="12.75" x14ac:dyDescent="0.2">
      <c r="A376" s="1" t="s">
        <v>119</v>
      </c>
      <c r="B376" s="1" t="s">
        <v>120</v>
      </c>
      <c r="C376" s="29">
        <v>44357</v>
      </c>
      <c r="D376" s="1" t="s">
        <v>1719</v>
      </c>
      <c r="E376" s="1" t="s">
        <v>1720</v>
      </c>
      <c r="F376" s="1" t="s">
        <v>1721</v>
      </c>
      <c r="G376" s="1" t="s">
        <v>1722</v>
      </c>
      <c r="H376" s="1">
        <v>1099132</v>
      </c>
      <c r="I376" s="1" t="s">
        <v>443</v>
      </c>
      <c r="J376" s="1" t="s">
        <v>125</v>
      </c>
      <c r="K376" s="1" t="s">
        <v>126</v>
      </c>
      <c r="L376" s="30">
        <v>50</v>
      </c>
      <c r="M376" s="30">
        <v>2.5</v>
      </c>
      <c r="N376" s="31">
        <v>19000</v>
      </c>
      <c r="O376" s="31">
        <v>3500</v>
      </c>
      <c r="P376" s="31">
        <v>946500</v>
      </c>
      <c r="Q376" s="31">
        <v>950000</v>
      </c>
      <c r="R376" s="1" t="s">
        <v>1055</v>
      </c>
      <c r="S376" s="1" t="s">
        <v>190</v>
      </c>
      <c r="T376" s="1" t="s">
        <v>191</v>
      </c>
      <c r="U376" s="1" t="s">
        <v>1723</v>
      </c>
      <c r="V376" s="1" t="s">
        <v>118</v>
      </c>
      <c r="W376" s="1" t="str">
        <f>VLOOKUP(Table1[[#This Row],[Material Code]],'Product Master Data'!$A$1:$D$16,4,FALSE)</f>
        <v>Bread Flour</v>
      </c>
      <c r="X376" s="1" t="str">
        <f>VLOOKUP(Table1[[#This Row],[Material Code]],'Product Master Data'!$A$1:$D$15,3,FALSE)</f>
        <v>Local Label</v>
      </c>
      <c r="Y376" s="1">
        <f>DAY(Table1[[#This Row],[Billing date]])</f>
        <v>10</v>
      </c>
      <c r="Z376" s="1" t="str">
        <f>TEXT(Table1[[#This Row],[Billing date]],"mmm")</f>
        <v>Jun</v>
      </c>
      <c r="AA376" s="1">
        <f>YEAR(Table1[[#This Row],[Billing date]])</f>
        <v>2021</v>
      </c>
    </row>
    <row r="377" spans="1:27" s="1" customFormat="1" ht="12.75" x14ac:dyDescent="0.2">
      <c r="A377" s="1" t="s">
        <v>316</v>
      </c>
      <c r="B377" s="1" t="s">
        <v>289</v>
      </c>
      <c r="C377" s="29">
        <v>44357</v>
      </c>
      <c r="D377" s="1" t="s">
        <v>1724</v>
      </c>
      <c r="E377" s="1" t="s">
        <v>1725</v>
      </c>
      <c r="F377" s="1" t="s">
        <v>1726</v>
      </c>
      <c r="G377" s="1" t="s">
        <v>1727</v>
      </c>
      <c r="H377" s="1">
        <v>1026481</v>
      </c>
      <c r="I377" s="1" t="s">
        <v>50</v>
      </c>
      <c r="J377" s="1" t="s">
        <v>1728</v>
      </c>
      <c r="K377" s="1" t="s">
        <v>1729</v>
      </c>
      <c r="L377" s="30">
        <v>600</v>
      </c>
      <c r="M377" s="30">
        <v>30</v>
      </c>
      <c r="N377" s="31">
        <v>18000</v>
      </c>
      <c r="O377" s="31">
        <v>42000</v>
      </c>
      <c r="P377" s="31">
        <v>10758000</v>
      </c>
      <c r="Q377" s="31">
        <v>10800000</v>
      </c>
      <c r="R377" s="1" t="s">
        <v>1730</v>
      </c>
      <c r="S377" s="1" t="s">
        <v>1731</v>
      </c>
      <c r="T377" s="1" t="s">
        <v>315</v>
      </c>
      <c r="U377" s="1" t="s">
        <v>169</v>
      </c>
      <c r="V377" s="1" t="s">
        <v>118</v>
      </c>
      <c r="W377" s="1" t="str">
        <f>VLOOKUP(Table1[[#This Row],[Material Code]],'Product Master Data'!$A$1:$D$16,4,FALSE)</f>
        <v>Bread Flour</v>
      </c>
      <c r="X377" s="1" t="str">
        <f>VLOOKUP(Table1[[#This Row],[Material Code]],'Product Master Data'!$A$1:$D$15,3,FALSE)</f>
        <v>Local Label</v>
      </c>
      <c r="Y377" s="1">
        <f>DAY(Table1[[#This Row],[Billing date]])</f>
        <v>10</v>
      </c>
      <c r="Z377" s="1" t="str">
        <f>TEXT(Table1[[#This Row],[Billing date]],"mmm")</f>
        <v>Jun</v>
      </c>
      <c r="AA377" s="1">
        <f>YEAR(Table1[[#This Row],[Billing date]])</f>
        <v>2021</v>
      </c>
    </row>
    <row r="378" spans="1:27" s="1" customFormat="1" ht="12.75" x14ac:dyDescent="0.2">
      <c r="A378" s="1" t="s">
        <v>170</v>
      </c>
      <c r="B378" s="1" t="s">
        <v>171</v>
      </c>
      <c r="C378" s="29">
        <v>44357</v>
      </c>
      <c r="D378" s="1" t="s">
        <v>1732</v>
      </c>
      <c r="E378" s="1" t="s">
        <v>1733</v>
      </c>
      <c r="F378" s="1" t="s">
        <v>1734</v>
      </c>
      <c r="G378" s="1" t="s">
        <v>1735</v>
      </c>
      <c r="H378" s="1">
        <v>1095709</v>
      </c>
      <c r="I378" s="1" t="s">
        <v>498</v>
      </c>
      <c r="J378" s="1" t="s">
        <v>181</v>
      </c>
      <c r="K378" s="1" t="s">
        <v>182</v>
      </c>
      <c r="L378" s="30">
        <v>50</v>
      </c>
      <c r="M378" s="30">
        <v>1.25</v>
      </c>
      <c r="N378" s="31">
        <v>9250</v>
      </c>
      <c r="O378" s="31">
        <v>1750</v>
      </c>
      <c r="P378" s="31">
        <v>460750</v>
      </c>
      <c r="Q378" s="31">
        <v>462500</v>
      </c>
      <c r="R378" s="1" t="s">
        <v>672</v>
      </c>
      <c r="S378" s="1" t="s">
        <v>673</v>
      </c>
      <c r="T378" s="1" t="s">
        <v>674</v>
      </c>
      <c r="U378" s="1" t="s">
        <v>502</v>
      </c>
      <c r="V378" s="1" t="s">
        <v>118</v>
      </c>
      <c r="W378" s="1" t="str">
        <f>VLOOKUP(Table1[[#This Row],[Material Code]],'Product Master Data'!$A$1:$D$16,4,FALSE)</f>
        <v>Beignet Flour</v>
      </c>
      <c r="X378" s="1" t="str">
        <f>VLOOKUP(Table1[[#This Row],[Material Code]],'Product Master Data'!$A$1:$D$15,3,FALSE)</f>
        <v>Local Label</v>
      </c>
      <c r="Y378" s="1">
        <f>DAY(Table1[[#This Row],[Billing date]])</f>
        <v>10</v>
      </c>
      <c r="Z378" s="1" t="str">
        <f>TEXT(Table1[[#This Row],[Billing date]],"mmm")</f>
        <v>Jun</v>
      </c>
      <c r="AA378" s="1">
        <f>YEAR(Table1[[#This Row],[Billing date]])</f>
        <v>2021</v>
      </c>
    </row>
    <row r="379" spans="1:27" s="1" customFormat="1" ht="12.75" x14ac:dyDescent="0.2">
      <c r="A379" s="1" t="s">
        <v>170</v>
      </c>
      <c r="B379" s="1" t="s">
        <v>171</v>
      </c>
      <c r="C379" s="29">
        <v>44357</v>
      </c>
      <c r="D379" s="1" t="s">
        <v>1732</v>
      </c>
      <c r="E379" s="1" t="s">
        <v>1733</v>
      </c>
      <c r="F379" s="1" t="s">
        <v>1734</v>
      </c>
      <c r="G379" s="1" t="s">
        <v>1735</v>
      </c>
      <c r="H379" s="1">
        <v>1095709</v>
      </c>
      <c r="I379" s="1" t="s">
        <v>498</v>
      </c>
      <c r="J379" s="1" t="s">
        <v>176</v>
      </c>
      <c r="K379" s="1" t="s">
        <v>177</v>
      </c>
      <c r="L379" s="30">
        <v>50</v>
      </c>
      <c r="M379" s="30">
        <v>2.5</v>
      </c>
      <c r="N379" s="31">
        <v>18500</v>
      </c>
      <c r="O379" s="31">
        <v>3500</v>
      </c>
      <c r="P379" s="31">
        <v>921500</v>
      </c>
      <c r="Q379" s="31">
        <v>925000</v>
      </c>
      <c r="R379" s="1" t="s">
        <v>672</v>
      </c>
      <c r="S379" s="1" t="s">
        <v>673</v>
      </c>
      <c r="T379" s="1" t="s">
        <v>674</v>
      </c>
      <c r="U379" s="1" t="s">
        <v>502</v>
      </c>
      <c r="V379" s="1" t="s">
        <v>118</v>
      </c>
      <c r="W379" s="1" t="str">
        <f>VLOOKUP(Table1[[#This Row],[Material Code]],'Product Master Data'!$A$1:$D$16,4,FALSE)</f>
        <v>Beignet Flour</v>
      </c>
      <c r="X379" s="1" t="str">
        <f>VLOOKUP(Table1[[#This Row],[Material Code]],'Product Master Data'!$A$1:$D$15,3,FALSE)</f>
        <v>Local Label</v>
      </c>
      <c r="Y379" s="1">
        <f>DAY(Table1[[#This Row],[Billing date]])</f>
        <v>10</v>
      </c>
      <c r="Z379" s="1" t="str">
        <f>TEXT(Table1[[#This Row],[Billing date]],"mmm")</f>
        <v>Jun</v>
      </c>
      <c r="AA379" s="1">
        <f>YEAR(Table1[[#This Row],[Billing date]])</f>
        <v>2021</v>
      </c>
    </row>
    <row r="380" spans="1:27" s="1" customFormat="1" ht="12.75" x14ac:dyDescent="0.2">
      <c r="A380" s="1" t="s">
        <v>170</v>
      </c>
      <c r="B380" s="1" t="s">
        <v>171</v>
      </c>
      <c r="C380" s="29">
        <v>44357</v>
      </c>
      <c r="D380" s="1" t="s">
        <v>1732</v>
      </c>
      <c r="E380" s="1" t="s">
        <v>1733</v>
      </c>
      <c r="F380" s="1" t="s">
        <v>1734</v>
      </c>
      <c r="G380" s="1" t="s">
        <v>1735</v>
      </c>
      <c r="H380" s="1">
        <v>1095709</v>
      </c>
      <c r="I380" s="1" t="s">
        <v>498</v>
      </c>
      <c r="J380" s="1" t="s">
        <v>183</v>
      </c>
      <c r="K380" s="1" t="s">
        <v>184</v>
      </c>
      <c r="L380" s="30">
        <v>750</v>
      </c>
      <c r="M380" s="30">
        <v>3.75</v>
      </c>
      <c r="N380" s="31">
        <v>1900</v>
      </c>
      <c r="O380" s="31">
        <v>5250</v>
      </c>
      <c r="P380" s="31">
        <v>1419750</v>
      </c>
      <c r="Q380" s="31">
        <v>1425000</v>
      </c>
      <c r="R380" s="1" t="s">
        <v>672</v>
      </c>
      <c r="S380" s="1" t="s">
        <v>673</v>
      </c>
      <c r="T380" s="1" t="s">
        <v>674</v>
      </c>
      <c r="U380" s="1" t="s">
        <v>502</v>
      </c>
      <c r="V380" s="1" t="s">
        <v>118</v>
      </c>
      <c r="W380" s="1" t="str">
        <f>VLOOKUP(Table1[[#This Row],[Material Code]],'Product Master Data'!$A$1:$D$16,4,FALSE)</f>
        <v>Beignet Flour</v>
      </c>
      <c r="X380" s="1" t="str">
        <f>VLOOKUP(Table1[[#This Row],[Material Code]],'Product Master Data'!$A$1:$D$15,3,FALSE)</f>
        <v>Local Label</v>
      </c>
      <c r="Y380" s="1">
        <f>DAY(Table1[[#This Row],[Billing date]])</f>
        <v>10</v>
      </c>
      <c r="Z380" s="1" t="str">
        <f>TEXT(Table1[[#This Row],[Billing date]],"mmm")</f>
        <v>Jun</v>
      </c>
      <c r="AA380" s="1">
        <f>YEAR(Table1[[#This Row],[Billing date]])</f>
        <v>2021</v>
      </c>
    </row>
    <row r="381" spans="1:27" s="1" customFormat="1" ht="12.75" x14ac:dyDescent="0.2">
      <c r="A381" s="1" t="s">
        <v>170</v>
      </c>
      <c r="B381" s="1" t="s">
        <v>171</v>
      </c>
      <c r="C381" s="29">
        <v>44357</v>
      </c>
      <c r="D381" s="1" t="s">
        <v>1732</v>
      </c>
      <c r="E381" s="1" t="s">
        <v>1733</v>
      </c>
      <c r="F381" s="1" t="s">
        <v>1734</v>
      </c>
      <c r="G381" s="1" t="s">
        <v>1735</v>
      </c>
      <c r="H381" s="1">
        <v>1095709</v>
      </c>
      <c r="I381" s="1" t="s">
        <v>498</v>
      </c>
      <c r="J381" s="1" t="s">
        <v>164</v>
      </c>
      <c r="K381" s="1" t="s">
        <v>165</v>
      </c>
      <c r="L381" s="30">
        <v>200</v>
      </c>
      <c r="M381" s="30">
        <v>10</v>
      </c>
      <c r="N381" s="31">
        <v>18300</v>
      </c>
      <c r="O381" s="31">
        <v>14000</v>
      </c>
      <c r="P381" s="31">
        <v>3646000</v>
      </c>
      <c r="Q381" s="31">
        <v>3660000</v>
      </c>
      <c r="R381" s="1" t="s">
        <v>672</v>
      </c>
      <c r="S381" s="1" t="s">
        <v>673</v>
      </c>
      <c r="T381" s="1" t="s">
        <v>674</v>
      </c>
      <c r="U381" s="1" t="s">
        <v>502</v>
      </c>
      <c r="V381" s="1" t="s">
        <v>118</v>
      </c>
      <c r="W381" s="1" t="str">
        <f>VLOOKUP(Table1[[#This Row],[Material Code]],'Product Master Data'!$A$1:$D$16,4,FALSE)</f>
        <v>Bread Flour</v>
      </c>
      <c r="X381" s="1" t="str">
        <f>VLOOKUP(Table1[[#This Row],[Material Code]],'Product Master Data'!$A$1:$D$15,3,FALSE)</f>
        <v>Local Label</v>
      </c>
      <c r="Y381" s="1">
        <f>DAY(Table1[[#This Row],[Billing date]])</f>
        <v>10</v>
      </c>
      <c r="Z381" s="1" t="str">
        <f>TEXT(Table1[[#This Row],[Billing date]],"mmm")</f>
        <v>Jun</v>
      </c>
      <c r="AA381" s="1">
        <f>YEAR(Table1[[#This Row],[Billing date]])</f>
        <v>2021</v>
      </c>
    </row>
    <row r="382" spans="1:27" s="1" customFormat="1" ht="12.75" x14ac:dyDescent="0.2">
      <c r="A382" s="1" t="s">
        <v>131</v>
      </c>
      <c r="B382" s="1" t="s">
        <v>132</v>
      </c>
      <c r="C382" s="29">
        <v>44357</v>
      </c>
      <c r="D382" s="1" t="s">
        <v>1736</v>
      </c>
      <c r="E382" s="1" t="s">
        <v>1737</v>
      </c>
      <c r="F382" s="1" t="s">
        <v>1738</v>
      </c>
      <c r="G382" s="1" t="s">
        <v>1739</v>
      </c>
      <c r="H382" s="1">
        <v>1062481</v>
      </c>
      <c r="I382" s="1" t="s">
        <v>38</v>
      </c>
      <c r="J382" s="1" t="s">
        <v>723</v>
      </c>
      <c r="K382" s="1" t="s">
        <v>724</v>
      </c>
      <c r="L382" s="30">
        <v>103</v>
      </c>
      <c r="M382" s="30">
        <v>5.15</v>
      </c>
      <c r="N382" s="31">
        <v>16750</v>
      </c>
      <c r="O382" s="31">
        <v>7210</v>
      </c>
      <c r="P382" s="31">
        <v>1718040</v>
      </c>
      <c r="Q382" s="31">
        <v>1725250</v>
      </c>
      <c r="R382" s="1" t="s">
        <v>1740</v>
      </c>
      <c r="S382" s="1" t="s">
        <v>1741</v>
      </c>
      <c r="T382" s="1" t="s">
        <v>1742</v>
      </c>
      <c r="U382" s="1" t="s">
        <v>169</v>
      </c>
      <c r="V382" s="1" t="s">
        <v>118</v>
      </c>
      <c r="W382" s="1" t="str">
        <f>VLOOKUP(Table1[[#This Row],[Material Code]],'Product Master Data'!$A$1:$D$16,4,FALSE)</f>
        <v>Beignet Flour</v>
      </c>
      <c r="X382" s="1" t="str">
        <f>VLOOKUP(Table1[[#This Row],[Material Code]],'Product Master Data'!$A$1:$D$15,3,FALSE)</f>
        <v>Private Label</v>
      </c>
      <c r="Y382" s="1">
        <f>DAY(Table1[[#This Row],[Billing date]])</f>
        <v>10</v>
      </c>
      <c r="Z382" s="1" t="str">
        <f>TEXT(Table1[[#This Row],[Billing date]],"mmm")</f>
        <v>Jun</v>
      </c>
      <c r="AA382" s="1">
        <f>YEAR(Table1[[#This Row],[Billing date]])</f>
        <v>2021</v>
      </c>
    </row>
    <row r="383" spans="1:27" s="1" customFormat="1" ht="12.75" x14ac:dyDescent="0.2">
      <c r="A383" s="1" t="s">
        <v>131</v>
      </c>
      <c r="B383" s="1" t="s">
        <v>132</v>
      </c>
      <c r="C383" s="29">
        <v>44357</v>
      </c>
      <c r="D383" s="1" t="s">
        <v>1736</v>
      </c>
      <c r="E383" s="1" t="s">
        <v>1737</v>
      </c>
      <c r="F383" s="1" t="s">
        <v>1738</v>
      </c>
      <c r="G383" s="1" t="s">
        <v>1739</v>
      </c>
      <c r="H383" s="1">
        <v>1062481</v>
      </c>
      <c r="I383" s="1" t="s">
        <v>38</v>
      </c>
      <c r="J383" s="1" t="s">
        <v>782</v>
      </c>
      <c r="K383" s="1" t="s">
        <v>783</v>
      </c>
      <c r="L383" s="30">
        <v>760</v>
      </c>
      <c r="M383" s="30">
        <v>19</v>
      </c>
      <c r="N383" s="31">
        <v>8375</v>
      </c>
      <c r="O383" s="31">
        <v>26600</v>
      </c>
      <c r="P383" s="31">
        <v>6338400</v>
      </c>
      <c r="Q383" s="31">
        <v>6365000</v>
      </c>
      <c r="R383" s="1" t="s">
        <v>1740</v>
      </c>
      <c r="S383" s="1" t="s">
        <v>1741</v>
      </c>
      <c r="T383" s="1" t="s">
        <v>1742</v>
      </c>
      <c r="U383" s="1" t="s">
        <v>169</v>
      </c>
      <c r="V383" s="1" t="s">
        <v>118</v>
      </c>
      <c r="W383" s="1" t="str">
        <f>VLOOKUP(Table1[[#This Row],[Material Code]],'Product Master Data'!$A$1:$D$16,4,FALSE)</f>
        <v>Beignet Flour</v>
      </c>
      <c r="X383" s="1" t="str">
        <f>VLOOKUP(Table1[[#This Row],[Material Code]],'Product Master Data'!$A$1:$D$15,3,FALSE)</f>
        <v>Private Label</v>
      </c>
      <c r="Y383" s="1">
        <f>DAY(Table1[[#This Row],[Billing date]])</f>
        <v>10</v>
      </c>
      <c r="Z383" s="1" t="str">
        <f>TEXT(Table1[[#This Row],[Billing date]],"mmm")</f>
        <v>Jun</v>
      </c>
      <c r="AA383" s="1">
        <f>YEAR(Table1[[#This Row],[Billing date]])</f>
        <v>2021</v>
      </c>
    </row>
    <row r="384" spans="1:27" s="1" customFormat="1" ht="12.75" x14ac:dyDescent="0.2">
      <c r="A384" s="1" t="s">
        <v>131</v>
      </c>
      <c r="B384" s="1" t="s">
        <v>132</v>
      </c>
      <c r="C384" s="29">
        <v>44357</v>
      </c>
      <c r="D384" s="1" t="s">
        <v>1736</v>
      </c>
      <c r="E384" s="1" t="s">
        <v>1737</v>
      </c>
      <c r="F384" s="1" t="s">
        <v>1738</v>
      </c>
      <c r="G384" s="1" t="s">
        <v>1739</v>
      </c>
      <c r="H384" s="1">
        <v>1062481</v>
      </c>
      <c r="I384" s="1" t="s">
        <v>38</v>
      </c>
      <c r="J384" s="1" t="s">
        <v>782</v>
      </c>
      <c r="K384" s="1" t="s">
        <v>783</v>
      </c>
      <c r="L384" s="30">
        <v>154</v>
      </c>
      <c r="M384" s="30">
        <v>3.85</v>
      </c>
      <c r="N384" s="31">
        <v>8375</v>
      </c>
      <c r="O384" s="31">
        <v>5390</v>
      </c>
      <c r="P384" s="31">
        <v>1284360</v>
      </c>
      <c r="Q384" s="31">
        <v>1289750</v>
      </c>
      <c r="R384" s="1" t="s">
        <v>1740</v>
      </c>
      <c r="S384" s="1" t="s">
        <v>1741</v>
      </c>
      <c r="T384" s="1" t="s">
        <v>1742</v>
      </c>
      <c r="U384" s="1" t="s">
        <v>169</v>
      </c>
      <c r="V384" s="1" t="s">
        <v>118</v>
      </c>
      <c r="W384" s="1" t="str">
        <f>VLOOKUP(Table1[[#This Row],[Material Code]],'Product Master Data'!$A$1:$D$16,4,FALSE)</f>
        <v>Beignet Flour</v>
      </c>
      <c r="X384" s="1" t="str">
        <f>VLOOKUP(Table1[[#This Row],[Material Code]],'Product Master Data'!$A$1:$D$15,3,FALSE)</f>
        <v>Private Label</v>
      </c>
      <c r="Y384" s="1">
        <f>DAY(Table1[[#This Row],[Billing date]])</f>
        <v>10</v>
      </c>
      <c r="Z384" s="1" t="str">
        <f>TEXT(Table1[[#This Row],[Billing date]],"mmm")</f>
        <v>Jun</v>
      </c>
      <c r="AA384" s="1">
        <f>YEAR(Table1[[#This Row],[Billing date]])</f>
        <v>2021</v>
      </c>
    </row>
    <row r="385" spans="1:27" s="1" customFormat="1" ht="12.75" x14ac:dyDescent="0.2">
      <c r="A385" s="1" t="s">
        <v>157</v>
      </c>
      <c r="B385" s="1" t="s">
        <v>158</v>
      </c>
      <c r="C385" s="29">
        <v>44357</v>
      </c>
      <c r="D385" s="1" t="s">
        <v>1743</v>
      </c>
      <c r="E385" s="1" t="s">
        <v>1744</v>
      </c>
      <c r="F385" s="1" t="s">
        <v>1745</v>
      </c>
      <c r="G385" s="1" t="s">
        <v>1746</v>
      </c>
      <c r="H385" s="1">
        <v>1037173</v>
      </c>
      <c r="I385" s="1" t="s">
        <v>1747</v>
      </c>
      <c r="J385" s="1" t="s">
        <v>164</v>
      </c>
      <c r="K385" s="1" t="s">
        <v>165</v>
      </c>
      <c r="L385" s="30">
        <v>600</v>
      </c>
      <c r="M385" s="30">
        <v>30</v>
      </c>
      <c r="N385" s="31">
        <v>18700</v>
      </c>
      <c r="O385" s="31">
        <v>0</v>
      </c>
      <c r="P385" s="31">
        <v>11220000</v>
      </c>
      <c r="Q385" s="31">
        <v>11220000</v>
      </c>
      <c r="R385" s="1" t="s">
        <v>614</v>
      </c>
      <c r="S385" s="1" t="s">
        <v>615</v>
      </c>
      <c r="T385" s="1" t="s">
        <v>616</v>
      </c>
      <c r="U385" s="1" t="s">
        <v>169</v>
      </c>
      <c r="V385" s="1" t="s">
        <v>118</v>
      </c>
      <c r="W385" s="1" t="str">
        <f>VLOOKUP(Table1[[#This Row],[Material Code]],'Product Master Data'!$A$1:$D$16,4,FALSE)</f>
        <v>Bread Flour</v>
      </c>
      <c r="X385" s="1" t="str">
        <f>VLOOKUP(Table1[[#This Row],[Material Code]],'Product Master Data'!$A$1:$D$15,3,FALSE)</f>
        <v>Local Label</v>
      </c>
      <c r="Y385" s="1">
        <f>DAY(Table1[[#This Row],[Billing date]])</f>
        <v>10</v>
      </c>
      <c r="Z385" s="1" t="str">
        <f>TEXT(Table1[[#This Row],[Billing date]],"mmm")</f>
        <v>Jun</v>
      </c>
      <c r="AA385" s="1">
        <f>YEAR(Table1[[#This Row],[Billing date]])</f>
        <v>2021</v>
      </c>
    </row>
    <row r="386" spans="1:27" s="1" customFormat="1" ht="12.75" x14ac:dyDescent="0.2">
      <c r="A386" s="1" t="s">
        <v>170</v>
      </c>
      <c r="B386" s="1" t="s">
        <v>171</v>
      </c>
      <c r="C386" s="29">
        <v>44357</v>
      </c>
      <c r="D386" s="1" t="s">
        <v>1748</v>
      </c>
      <c r="E386" s="1" t="s">
        <v>1749</v>
      </c>
      <c r="F386" s="1" t="s">
        <v>1750</v>
      </c>
      <c r="G386" s="1" t="s">
        <v>1751</v>
      </c>
      <c r="H386" s="1">
        <v>1076077</v>
      </c>
      <c r="I386" s="1" t="s">
        <v>758</v>
      </c>
      <c r="J386" s="1" t="s">
        <v>125</v>
      </c>
      <c r="K386" s="1" t="s">
        <v>126</v>
      </c>
      <c r="L386" s="30">
        <v>400</v>
      </c>
      <c r="M386" s="30">
        <v>20</v>
      </c>
      <c r="N386" s="31">
        <v>18400</v>
      </c>
      <c r="O386" s="31">
        <v>28000</v>
      </c>
      <c r="P386" s="31">
        <v>7332000</v>
      </c>
      <c r="Q386" s="31">
        <v>7360000</v>
      </c>
      <c r="R386" s="1" t="s">
        <v>759</v>
      </c>
      <c r="S386" s="1" t="s">
        <v>1752</v>
      </c>
      <c r="T386" s="1" t="s">
        <v>1753</v>
      </c>
      <c r="U386" s="1" t="s">
        <v>169</v>
      </c>
      <c r="V386" s="1" t="s">
        <v>118</v>
      </c>
      <c r="W386" s="1" t="str">
        <f>VLOOKUP(Table1[[#This Row],[Material Code]],'Product Master Data'!$A$1:$D$16,4,FALSE)</f>
        <v>Bread Flour</v>
      </c>
      <c r="X386" s="1" t="str">
        <f>VLOOKUP(Table1[[#This Row],[Material Code]],'Product Master Data'!$A$1:$D$15,3,FALSE)</f>
        <v>Local Label</v>
      </c>
      <c r="Y386" s="1">
        <f>DAY(Table1[[#This Row],[Billing date]])</f>
        <v>10</v>
      </c>
      <c r="Z386" s="1" t="str">
        <f>TEXT(Table1[[#This Row],[Billing date]],"mmm")</f>
        <v>Jun</v>
      </c>
      <c r="AA386" s="1">
        <f>YEAR(Table1[[#This Row],[Billing date]])</f>
        <v>2021</v>
      </c>
    </row>
    <row r="387" spans="1:27" s="1" customFormat="1" ht="12.75" x14ac:dyDescent="0.2">
      <c r="A387" s="1" t="s">
        <v>119</v>
      </c>
      <c r="B387" s="1" t="s">
        <v>120</v>
      </c>
      <c r="C387" s="29">
        <v>44358</v>
      </c>
      <c r="D387" s="1" t="s">
        <v>255</v>
      </c>
      <c r="E387" s="1" t="s">
        <v>1754</v>
      </c>
      <c r="F387" s="1" t="s">
        <v>257</v>
      </c>
      <c r="G387" s="1" t="s">
        <v>1755</v>
      </c>
      <c r="H387" s="1">
        <v>1034417</v>
      </c>
      <c r="I387" s="1" t="s">
        <v>29</v>
      </c>
      <c r="J387" s="1" t="s">
        <v>24</v>
      </c>
      <c r="K387" s="1" t="s">
        <v>113</v>
      </c>
      <c r="L387" s="30">
        <v>375</v>
      </c>
      <c r="M387" s="30">
        <v>15</v>
      </c>
      <c r="N387" s="31">
        <v>2000</v>
      </c>
      <c r="O387" s="31">
        <v>14706</v>
      </c>
      <c r="P387" s="31">
        <v>735294</v>
      </c>
      <c r="Q387" s="31">
        <v>750000</v>
      </c>
      <c r="R387" s="1" t="s">
        <v>1756</v>
      </c>
      <c r="S387" s="1" t="s">
        <v>1757</v>
      </c>
      <c r="T387" s="1" t="s">
        <v>261</v>
      </c>
      <c r="U387" s="1" t="s">
        <v>262</v>
      </c>
      <c r="V387" s="1" t="s">
        <v>118</v>
      </c>
      <c r="W387" s="1" t="str">
        <f>VLOOKUP(Table1[[#This Row],[Material Code]],'Product Master Data'!$A$1:$D$16,4,FALSE)</f>
        <v>Bread Flour</v>
      </c>
      <c r="X387" s="1" t="str">
        <f>VLOOKUP(Table1[[#This Row],[Material Code]],'Product Master Data'!$A$1:$D$15,3,FALSE)</f>
        <v>Local Label</v>
      </c>
      <c r="Y387" s="1">
        <f>DAY(Table1[[#This Row],[Billing date]])</f>
        <v>11</v>
      </c>
      <c r="Z387" s="1" t="str">
        <f>TEXT(Table1[[#This Row],[Billing date]],"mmm")</f>
        <v>Jun</v>
      </c>
      <c r="AA387" s="1">
        <f>YEAR(Table1[[#This Row],[Billing date]])</f>
        <v>2021</v>
      </c>
    </row>
    <row r="388" spans="1:27" s="1" customFormat="1" ht="12.75" x14ac:dyDescent="0.2">
      <c r="A388" s="1" t="s">
        <v>119</v>
      </c>
      <c r="B388" s="1" t="s">
        <v>120</v>
      </c>
      <c r="C388" s="29">
        <v>44358</v>
      </c>
      <c r="D388" s="1" t="s">
        <v>1758</v>
      </c>
      <c r="E388" s="1" t="s">
        <v>1759</v>
      </c>
      <c r="F388" s="1" t="s">
        <v>1760</v>
      </c>
      <c r="G388" s="1" t="s">
        <v>1761</v>
      </c>
      <c r="H388" s="1">
        <v>1041827</v>
      </c>
      <c r="I388" s="1" t="s">
        <v>1177</v>
      </c>
      <c r="J388" s="1" t="s">
        <v>24</v>
      </c>
      <c r="K388" s="1" t="s">
        <v>113</v>
      </c>
      <c r="L388" s="30">
        <v>300</v>
      </c>
      <c r="M388" s="30">
        <v>12</v>
      </c>
      <c r="N388" s="31">
        <v>2000</v>
      </c>
      <c r="O388" s="31">
        <v>11765</v>
      </c>
      <c r="P388" s="31">
        <v>588235</v>
      </c>
      <c r="Q388" s="31">
        <v>600000</v>
      </c>
      <c r="R388" s="1" t="s">
        <v>944</v>
      </c>
      <c r="S388" s="1" t="s">
        <v>1012</v>
      </c>
      <c r="T388" s="1" t="s">
        <v>1013</v>
      </c>
      <c r="U388" s="1" t="s">
        <v>1762</v>
      </c>
      <c r="V388" s="1" t="s">
        <v>118</v>
      </c>
      <c r="W388" s="1" t="str">
        <f>VLOOKUP(Table1[[#This Row],[Material Code]],'Product Master Data'!$A$1:$D$16,4,FALSE)</f>
        <v>Bread Flour</v>
      </c>
      <c r="X388" s="1" t="str">
        <f>VLOOKUP(Table1[[#This Row],[Material Code]],'Product Master Data'!$A$1:$D$15,3,FALSE)</f>
        <v>Local Label</v>
      </c>
      <c r="Y388" s="1">
        <f>DAY(Table1[[#This Row],[Billing date]])</f>
        <v>11</v>
      </c>
      <c r="Z388" s="1" t="str">
        <f>TEXT(Table1[[#This Row],[Billing date]],"mmm")</f>
        <v>Jun</v>
      </c>
      <c r="AA388" s="1">
        <f>YEAR(Table1[[#This Row],[Billing date]])</f>
        <v>2021</v>
      </c>
    </row>
    <row r="389" spans="1:27" s="1" customFormat="1" ht="12.75" x14ac:dyDescent="0.2">
      <c r="A389" s="1" t="s">
        <v>193</v>
      </c>
      <c r="B389" s="1" t="s">
        <v>158</v>
      </c>
      <c r="C389" s="29">
        <v>44358</v>
      </c>
      <c r="D389" s="1" t="s">
        <v>1137</v>
      </c>
      <c r="E389" s="1" t="s">
        <v>1763</v>
      </c>
      <c r="F389" s="1" t="s">
        <v>1139</v>
      </c>
      <c r="G389" s="1" t="s">
        <v>1764</v>
      </c>
      <c r="H389" s="1">
        <v>1062483</v>
      </c>
      <c r="I389" s="1" t="s">
        <v>35</v>
      </c>
      <c r="J389" s="1" t="s">
        <v>24</v>
      </c>
      <c r="K389" s="1" t="s">
        <v>113</v>
      </c>
      <c r="L389" s="30">
        <v>575</v>
      </c>
      <c r="M389" s="30">
        <v>23</v>
      </c>
      <c r="N389" s="31">
        <v>2000</v>
      </c>
      <c r="O389" s="31">
        <v>22549</v>
      </c>
      <c r="P389" s="31">
        <v>1127451</v>
      </c>
      <c r="Q389" s="31">
        <v>1150000</v>
      </c>
      <c r="R389" s="1" t="s">
        <v>1765</v>
      </c>
      <c r="S389" s="1" t="s">
        <v>560</v>
      </c>
      <c r="T389" s="1" t="s">
        <v>561</v>
      </c>
      <c r="U389" s="1" t="s">
        <v>169</v>
      </c>
      <c r="V389" s="1" t="s">
        <v>118</v>
      </c>
      <c r="W389" s="1" t="str">
        <f>VLOOKUP(Table1[[#This Row],[Material Code]],'Product Master Data'!$A$1:$D$16,4,FALSE)</f>
        <v>Bread Flour</v>
      </c>
      <c r="X389" s="1" t="str">
        <f>VLOOKUP(Table1[[#This Row],[Material Code]],'Product Master Data'!$A$1:$D$15,3,FALSE)</f>
        <v>Local Label</v>
      </c>
      <c r="Y389" s="1">
        <f>DAY(Table1[[#This Row],[Billing date]])</f>
        <v>11</v>
      </c>
      <c r="Z389" s="1" t="str">
        <f>TEXT(Table1[[#This Row],[Billing date]],"mmm")</f>
        <v>Jun</v>
      </c>
      <c r="AA389" s="1">
        <f>YEAR(Table1[[#This Row],[Billing date]])</f>
        <v>2021</v>
      </c>
    </row>
    <row r="390" spans="1:27" s="1" customFormat="1" ht="12.75" x14ac:dyDescent="0.2">
      <c r="A390" s="1" t="s">
        <v>288</v>
      </c>
      <c r="B390" s="1" t="s">
        <v>132</v>
      </c>
      <c r="C390" s="29">
        <v>44358</v>
      </c>
      <c r="D390" s="1" t="s">
        <v>1146</v>
      </c>
      <c r="E390" s="1" t="s">
        <v>1766</v>
      </c>
      <c r="F390" s="1" t="s">
        <v>1148</v>
      </c>
      <c r="G390" s="1" t="s">
        <v>1767</v>
      </c>
      <c r="H390" s="1">
        <v>1062482</v>
      </c>
      <c r="I390" s="1" t="s">
        <v>31</v>
      </c>
      <c r="J390" s="1" t="s">
        <v>24</v>
      </c>
      <c r="K390" s="1" t="s">
        <v>113</v>
      </c>
      <c r="L390" s="30">
        <v>550</v>
      </c>
      <c r="M390" s="30">
        <v>22</v>
      </c>
      <c r="N390" s="31">
        <v>2000</v>
      </c>
      <c r="O390" s="31">
        <v>21569</v>
      </c>
      <c r="P390" s="31">
        <v>1078431</v>
      </c>
      <c r="Q390" s="31">
        <v>1100000</v>
      </c>
      <c r="R390" s="1" t="s">
        <v>1768</v>
      </c>
      <c r="S390" s="1" t="s">
        <v>1769</v>
      </c>
      <c r="T390" s="1" t="s">
        <v>1770</v>
      </c>
      <c r="U390" s="1" t="s">
        <v>1153</v>
      </c>
      <c r="V390" s="1" t="s">
        <v>118</v>
      </c>
      <c r="W390" s="1" t="str">
        <f>VLOOKUP(Table1[[#This Row],[Material Code]],'Product Master Data'!$A$1:$D$16,4,FALSE)</f>
        <v>Bread Flour</v>
      </c>
      <c r="X390" s="1" t="str">
        <f>VLOOKUP(Table1[[#This Row],[Material Code]],'Product Master Data'!$A$1:$D$15,3,FALSE)</f>
        <v>Local Label</v>
      </c>
      <c r="Y390" s="1">
        <f>DAY(Table1[[#This Row],[Billing date]])</f>
        <v>11</v>
      </c>
      <c r="Z390" s="1" t="str">
        <f>TEXT(Table1[[#This Row],[Billing date]],"mmm")</f>
        <v>Jun</v>
      </c>
      <c r="AA390" s="1">
        <f>YEAR(Table1[[#This Row],[Billing date]])</f>
        <v>2021</v>
      </c>
    </row>
    <row r="391" spans="1:27" s="1" customFormat="1" ht="12.75" x14ac:dyDescent="0.2">
      <c r="A391" s="1" t="s">
        <v>107</v>
      </c>
      <c r="B391" s="1" t="s">
        <v>108</v>
      </c>
      <c r="C391" s="29">
        <v>44358</v>
      </c>
      <c r="D391" s="1" t="s">
        <v>1771</v>
      </c>
      <c r="E391" s="1" t="s">
        <v>1772</v>
      </c>
      <c r="F391" s="1" t="s">
        <v>1773</v>
      </c>
      <c r="G391" s="1" t="s">
        <v>1774</v>
      </c>
      <c r="H391" s="1">
        <v>1050682</v>
      </c>
      <c r="I391" s="1" t="s">
        <v>46</v>
      </c>
      <c r="J391" s="1" t="s">
        <v>24</v>
      </c>
      <c r="K391" s="1" t="s">
        <v>113</v>
      </c>
      <c r="L391" s="30">
        <v>575</v>
      </c>
      <c r="M391" s="30">
        <v>23</v>
      </c>
      <c r="N391" s="31">
        <v>2000</v>
      </c>
      <c r="O391" s="31">
        <v>22549</v>
      </c>
      <c r="P391" s="31">
        <v>1127451</v>
      </c>
      <c r="Q391" s="31">
        <v>1150000</v>
      </c>
      <c r="R391" s="1" t="s">
        <v>962</v>
      </c>
      <c r="S391" s="1" t="s">
        <v>1775</v>
      </c>
      <c r="T391" s="1" t="s">
        <v>1776</v>
      </c>
      <c r="U391" s="1" t="s">
        <v>1777</v>
      </c>
      <c r="V391" s="1" t="s">
        <v>118</v>
      </c>
      <c r="W391" s="1" t="str">
        <f>VLOOKUP(Table1[[#This Row],[Material Code]],'Product Master Data'!$A$1:$D$16,4,FALSE)</f>
        <v>Bread Flour</v>
      </c>
      <c r="X391" s="1" t="str">
        <f>VLOOKUP(Table1[[#This Row],[Material Code]],'Product Master Data'!$A$1:$D$15,3,FALSE)</f>
        <v>Local Label</v>
      </c>
      <c r="Y391" s="1">
        <f>DAY(Table1[[#This Row],[Billing date]])</f>
        <v>11</v>
      </c>
      <c r="Z391" s="1" t="str">
        <f>TEXT(Table1[[#This Row],[Billing date]],"mmm")</f>
        <v>Jun</v>
      </c>
      <c r="AA391" s="1">
        <f>YEAR(Table1[[#This Row],[Billing date]])</f>
        <v>2021</v>
      </c>
    </row>
    <row r="392" spans="1:27" s="1" customFormat="1" ht="12.75" x14ac:dyDescent="0.2">
      <c r="A392" s="1" t="s">
        <v>131</v>
      </c>
      <c r="B392" s="1" t="s">
        <v>132</v>
      </c>
      <c r="C392" s="29">
        <v>44358</v>
      </c>
      <c r="D392" s="1" t="s">
        <v>1736</v>
      </c>
      <c r="E392" s="1" t="s">
        <v>1778</v>
      </c>
      <c r="F392" s="1" t="s">
        <v>1738</v>
      </c>
      <c r="G392" s="1" t="s">
        <v>1779</v>
      </c>
      <c r="H392" s="1">
        <v>1062481</v>
      </c>
      <c r="I392" s="1" t="s">
        <v>38</v>
      </c>
      <c r="J392" s="1" t="s">
        <v>183</v>
      </c>
      <c r="K392" s="1" t="s">
        <v>184</v>
      </c>
      <c r="L392" s="30">
        <v>200</v>
      </c>
      <c r="M392" s="30">
        <v>1</v>
      </c>
      <c r="N392" s="31">
        <v>1700</v>
      </c>
      <c r="O392" s="31">
        <v>1400</v>
      </c>
      <c r="P392" s="31">
        <v>338600</v>
      </c>
      <c r="Q392" s="31">
        <v>340000</v>
      </c>
      <c r="R392" s="1" t="s">
        <v>1780</v>
      </c>
      <c r="S392" s="1" t="s">
        <v>1781</v>
      </c>
      <c r="T392" s="1" t="s">
        <v>1782</v>
      </c>
      <c r="U392" s="1" t="s">
        <v>169</v>
      </c>
      <c r="V392" s="1" t="s">
        <v>118</v>
      </c>
      <c r="W392" s="1" t="str">
        <f>VLOOKUP(Table1[[#This Row],[Material Code]],'Product Master Data'!$A$1:$D$16,4,FALSE)</f>
        <v>Beignet Flour</v>
      </c>
      <c r="X392" s="1" t="str">
        <f>VLOOKUP(Table1[[#This Row],[Material Code]],'Product Master Data'!$A$1:$D$15,3,FALSE)</f>
        <v>Local Label</v>
      </c>
      <c r="Y392" s="1">
        <f>DAY(Table1[[#This Row],[Billing date]])</f>
        <v>11</v>
      </c>
      <c r="Z392" s="1" t="str">
        <f>TEXT(Table1[[#This Row],[Billing date]],"mmm")</f>
        <v>Jun</v>
      </c>
      <c r="AA392" s="1">
        <f>YEAR(Table1[[#This Row],[Billing date]])</f>
        <v>2021</v>
      </c>
    </row>
    <row r="393" spans="1:27" s="1" customFormat="1" ht="12.75" x14ac:dyDescent="0.2">
      <c r="A393" s="1" t="s">
        <v>131</v>
      </c>
      <c r="B393" s="1" t="s">
        <v>132</v>
      </c>
      <c r="C393" s="29">
        <v>44358</v>
      </c>
      <c r="D393" s="1" t="s">
        <v>1736</v>
      </c>
      <c r="E393" s="1" t="s">
        <v>1778</v>
      </c>
      <c r="F393" s="1" t="s">
        <v>1738</v>
      </c>
      <c r="G393" s="1" t="s">
        <v>1779</v>
      </c>
      <c r="H393" s="1">
        <v>1062481</v>
      </c>
      <c r="I393" s="1" t="s">
        <v>38</v>
      </c>
      <c r="J393" s="1" t="s">
        <v>723</v>
      </c>
      <c r="K393" s="1" t="s">
        <v>724</v>
      </c>
      <c r="L393" s="30">
        <v>580</v>
      </c>
      <c r="M393" s="30">
        <v>29</v>
      </c>
      <c r="N393" s="31">
        <v>16750</v>
      </c>
      <c r="O393" s="31">
        <v>40600</v>
      </c>
      <c r="P393" s="31">
        <v>9674400</v>
      </c>
      <c r="Q393" s="31">
        <v>9715000</v>
      </c>
      <c r="R393" s="1" t="s">
        <v>1780</v>
      </c>
      <c r="S393" s="1" t="s">
        <v>1781</v>
      </c>
      <c r="T393" s="1" t="s">
        <v>1782</v>
      </c>
      <c r="U393" s="1" t="s">
        <v>169</v>
      </c>
      <c r="V393" s="1" t="s">
        <v>118</v>
      </c>
      <c r="W393" s="1" t="str">
        <f>VLOOKUP(Table1[[#This Row],[Material Code]],'Product Master Data'!$A$1:$D$16,4,FALSE)</f>
        <v>Beignet Flour</v>
      </c>
      <c r="X393" s="1" t="str">
        <f>VLOOKUP(Table1[[#This Row],[Material Code]],'Product Master Data'!$A$1:$D$15,3,FALSE)</f>
        <v>Private Label</v>
      </c>
      <c r="Y393" s="1">
        <f>DAY(Table1[[#This Row],[Billing date]])</f>
        <v>11</v>
      </c>
      <c r="Z393" s="1" t="str">
        <f>TEXT(Table1[[#This Row],[Billing date]],"mmm")</f>
        <v>Jun</v>
      </c>
      <c r="AA393" s="1">
        <f>YEAR(Table1[[#This Row],[Billing date]])</f>
        <v>2021</v>
      </c>
    </row>
    <row r="394" spans="1:27" s="1" customFormat="1" ht="12.75" x14ac:dyDescent="0.2">
      <c r="A394" s="1" t="s">
        <v>131</v>
      </c>
      <c r="B394" s="1" t="s">
        <v>132</v>
      </c>
      <c r="C394" s="29">
        <v>44358</v>
      </c>
      <c r="D394" s="1" t="s">
        <v>1783</v>
      </c>
      <c r="E394" s="1" t="s">
        <v>1784</v>
      </c>
      <c r="F394" s="1" t="s">
        <v>1785</v>
      </c>
      <c r="G394" s="1" t="s">
        <v>1786</v>
      </c>
      <c r="H394" s="1">
        <v>1067392</v>
      </c>
      <c r="I394" s="1" t="s">
        <v>43</v>
      </c>
      <c r="J394" s="1" t="s">
        <v>125</v>
      </c>
      <c r="K394" s="1" t="s">
        <v>126</v>
      </c>
      <c r="L394" s="30">
        <v>600</v>
      </c>
      <c r="M394" s="30">
        <v>30</v>
      </c>
      <c r="N394" s="31">
        <v>17000</v>
      </c>
      <c r="O394" s="31">
        <v>42000</v>
      </c>
      <c r="P394" s="31">
        <v>10158000</v>
      </c>
      <c r="Q394" s="31">
        <v>10200000</v>
      </c>
      <c r="R394" s="1" t="s">
        <v>1787</v>
      </c>
      <c r="S394" s="1" t="s">
        <v>1788</v>
      </c>
      <c r="T394" s="1" t="s">
        <v>1789</v>
      </c>
      <c r="U394" s="1" t="s">
        <v>661</v>
      </c>
      <c r="V394" s="1" t="s">
        <v>118</v>
      </c>
      <c r="W394" s="1" t="str">
        <f>VLOOKUP(Table1[[#This Row],[Material Code]],'Product Master Data'!$A$1:$D$16,4,FALSE)</f>
        <v>Bread Flour</v>
      </c>
      <c r="X394" s="1" t="str">
        <f>VLOOKUP(Table1[[#This Row],[Material Code]],'Product Master Data'!$A$1:$D$15,3,FALSE)</f>
        <v>Local Label</v>
      </c>
      <c r="Y394" s="1">
        <f>DAY(Table1[[#This Row],[Billing date]])</f>
        <v>11</v>
      </c>
      <c r="Z394" s="1" t="str">
        <f>TEXT(Table1[[#This Row],[Billing date]],"mmm")</f>
        <v>Jun</v>
      </c>
      <c r="AA394" s="1">
        <f>YEAR(Table1[[#This Row],[Billing date]])</f>
        <v>2021</v>
      </c>
    </row>
    <row r="395" spans="1:27" s="1" customFormat="1" ht="12.75" x14ac:dyDescent="0.2">
      <c r="A395" s="1" t="s">
        <v>119</v>
      </c>
      <c r="B395" s="1" t="s">
        <v>120</v>
      </c>
      <c r="C395" s="29">
        <v>44358</v>
      </c>
      <c r="D395" s="1" t="s">
        <v>1790</v>
      </c>
      <c r="E395" s="1" t="s">
        <v>1791</v>
      </c>
      <c r="F395" s="1" t="s">
        <v>1792</v>
      </c>
      <c r="G395" s="1" t="s">
        <v>1793</v>
      </c>
      <c r="H395" s="1">
        <v>1099132</v>
      </c>
      <c r="I395" s="1" t="s">
        <v>443</v>
      </c>
      <c r="J395" s="1" t="s">
        <v>164</v>
      </c>
      <c r="K395" s="1" t="s">
        <v>165</v>
      </c>
      <c r="L395" s="30">
        <v>140</v>
      </c>
      <c r="M395" s="30">
        <v>7</v>
      </c>
      <c r="N395" s="31">
        <v>18300</v>
      </c>
      <c r="O395" s="31">
        <v>9800</v>
      </c>
      <c r="P395" s="31">
        <v>2552200</v>
      </c>
      <c r="Q395" s="31">
        <v>2562000</v>
      </c>
      <c r="R395" s="1" t="s">
        <v>127</v>
      </c>
      <c r="S395" s="1" t="s">
        <v>1051</v>
      </c>
      <c r="T395" s="1" t="s">
        <v>489</v>
      </c>
      <c r="U395" s="1" t="s">
        <v>169</v>
      </c>
      <c r="V395" s="1" t="s">
        <v>118</v>
      </c>
      <c r="W395" s="1" t="str">
        <f>VLOOKUP(Table1[[#This Row],[Material Code]],'Product Master Data'!$A$1:$D$16,4,FALSE)</f>
        <v>Bread Flour</v>
      </c>
      <c r="X395" s="1" t="str">
        <f>VLOOKUP(Table1[[#This Row],[Material Code]],'Product Master Data'!$A$1:$D$15,3,FALSE)</f>
        <v>Local Label</v>
      </c>
      <c r="Y395" s="1">
        <f>DAY(Table1[[#This Row],[Billing date]])</f>
        <v>11</v>
      </c>
      <c r="Z395" s="1" t="str">
        <f>TEXT(Table1[[#This Row],[Billing date]],"mmm")</f>
        <v>Jun</v>
      </c>
      <c r="AA395" s="1">
        <f>YEAR(Table1[[#This Row],[Billing date]])</f>
        <v>2021</v>
      </c>
    </row>
    <row r="396" spans="1:27" s="1" customFormat="1" ht="12.75" x14ac:dyDescent="0.2">
      <c r="A396" s="1" t="s">
        <v>119</v>
      </c>
      <c r="B396" s="1" t="s">
        <v>120</v>
      </c>
      <c r="C396" s="29">
        <v>44358</v>
      </c>
      <c r="D396" s="1" t="s">
        <v>1790</v>
      </c>
      <c r="E396" s="1" t="s">
        <v>1791</v>
      </c>
      <c r="F396" s="1" t="s">
        <v>1792</v>
      </c>
      <c r="G396" s="1" t="s">
        <v>1793</v>
      </c>
      <c r="H396" s="1">
        <v>1099132</v>
      </c>
      <c r="I396" s="1" t="s">
        <v>443</v>
      </c>
      <c r="J396" s="1" t="s">
        <v>125</v>
      </c>
      <c r="K396" s="1" t="s">
        <v>126</v>
      </c>
      <c r="L396" s="30">
        <v>90</v>
      </c>
      <c r="M396" s="30">
        <v>4.5</v>
      </c>
      <c r="N396" s="31">
        <v>19000</v>
      </c>
      <c r="O396" s="31">
        <v>6300</v>
      </c>
      <c r="P396" s="31">
        <v>1703700</v>
      </c>
      <c r="Q396" s="31">
        <v>1710000</v>
      </c>
      <c r="R396" s="1" t="s">
        <v>127</v>
      </c>
      <c r="S396" s="1" t="s">
        <v>1051</v>
      </c>
      <c r="T396" s="1" t="s">
        <v>489</v>
      </c>
      <c r="U396" s="1" t="s">
        <v>169</v>
      </c>
      <c r="V396" s="1" t="s">
        <v>118</v>
      </c>
      <c r="W396" s="1" t="str">
        <f>VLOOKUP(Table1[[#This Row],[Material Code]],'Product Master Data'!$A$1:$D$16,4,FALSE)</f>
        <v>Bread Flour</v>
      </c>
      <c r="X396" s="1" t="str">
        <f>VLOOKUP(Table1[[#This Row],[Material Code]],'Product Master Data'!$A$1:$D$15,3,FALSE)</f>
        <v>Local Label</v>
      </c>
      <c r="Y396" s="1">
        <f>DAY(Table1[[#This Row],[Billing date]])</f>
        <v>11</v>
      </c>
      <c r="Z396" s="1" t="str">
        <f>TEXT(Table1[[#This Row],[Billing date]],"mmm")</f>
        <v>Jun</v>
      </c>
      <c r="AA396" s="1">
        <f>YEAR(Table1[[#This Row],[Billing date]])</f>
        <v>2021</v>
      </c>
    </row>
    <row r="397" spans="1:27" s="1" customFormat="1" ht="12.75" x14ac:dyDescent="0.2">
      <c r="A397" s="1" t="s">
        <v>119</v>
      </c>
      <c r="B397" s="1" t="s">
        <v>120</v>
      </c>
      <c r="C397" s="29">
        <v>44358</v>
      </c>
      <c r="D397" s="1" t="s">
        <v>1794</v>
      </c>
      <c r="E397" s="1" t="s">
        <v>1795</v>
      </c>
      <c r="F397" s="1" t="s">
        <v>1796</v>
      </c>
      <c r="G397" s="1" t="s">
        <v>1797</v>
      </c>
      <c r="H397" s="1">
        <v>1047470</v>
      </c>
      <c r="I397" s="1" t="s">
        <v>30</v>
      </c>
      <c r="J397" s="1" t="s">
        <v>164</v>
      </c>
      <c r="K397" s="1" t="s">
        <v>165</v>
      </c>
      <c r="L397" s="30">
        <v>100</v>
      </c>
      <c r="M397" s="30">
        <v>5</v>
      </c>
      <c r="N397" s="31">
        <v>18300</v>
      </c>
      <c r="O397" s="31">
        <v>7000</v>
      </c>
      <c r="P397" s="31">
        <v>1823000</v>
      </c>
      <c r="Q397" s="31">
        <v>1830000</v>
      </c>
      <c r="R397" s="1" t="s">
        <v>466</v>
      </c>
      <c r="S397" s="1" t="s">
        <v>1798</v>
      </c>
      <c r="T397" s="1" t="s">
        <v>1799</v>
      </c>
      <c r="U397" s="1" t="s">
        <v>169</v>
      </c>
      <c r="V397" s="1" t="s">
        <v>118</v>
      </c>
      <c r="W397" s="1" t="str">
        <f>VLOOKUP(Table1[[#This Row],[Material Code]],'Product Master Data'!$A$1:$D$16,4,FALSE)</f>
        <v>Bread Flour</v>
      </c>
      <c r="X397" s="1" t="str">
        <f>VLOOKUP(Table1[[#This Row],[Material Code]],'Product Master Data'!$A$1:$D$15,3,FALSE)</f>
        <v>Local Label</v>
      </c>
      <c r="Y397" s="1">
        <f>DAY(Table1[[#This Row],[Billing date]])</f>
        <v>11</v>
      </c>
      <c r="Z397" s="1" t="str">
        <f>TEXT(Table1[[#This Row],[Billing date]],"mmm")</f>
        <v>Jun</v>
      </c>
      <c r="AA397" s="1">
        <f>YEAR(Table1[[#This Row],[Billing date]])</f>
        <v>2021</v>
      </c>
    </row>
    <row r="398" spans="1:27" s="1" customFormat="1" ht="12.75" x14ac:dyDescent="0.2">
      <c r="A398" s="1" t="s">
        <v>157</v>
      </c>
      <c r="B398" s="1" t="s">
        <v>158</v>
      </c>
      <c r="C398" s="29">
        <v>44358</v>
      </c>
      <c r="D398" s="1" t="s">
        <v>1800</v>
      </c>
      <c r="E398" s="1" t="s">
        <v>1801</v>
      </c>
      <c r="F398" s="1" t="s">
        <v>1802</v>
      </c>
      <c r="G398" s="1" t="s">
        <v>1803</v>
      </c>
      <c r="H398" s="1">
        <v>1026465</v>
      </c>
      <c r="I398" s="1" t="s">
        <v>28</v>
      </c>
      <c r="J398" s="1" t="s">
        <v>164</v>
      </c>
      <c r="K398" s="1" t="s">
        <v>165</v>
      </c>
      <c r="L398" s="30">
        <v>600</v>
      </c>
      <c r="M398" s="30">
        <v>30</v>
      </c>
      <c r="N398" s="31">
        <v>18700</v>
      </c>
      <c r="O398" s="31">
        <v>42000</v>
      </c>
      <c r="P398" s="31">
        <v>11178000</v>
      </c>
      <c r="Q398" s="31">
        <v>11220000</v>
      </c>
      <c r="R398" s="1" t="s">
        <v>1804</v>
      </c>
      <c r="S398" s="1" t="s">
        <v>1805</v>
      </c>
      <c r="T398" s="1" t="s">
        <v>225</v>
      </c>
      <c r="U398" s="1" t="s">
        <v>169</v>
      </c>
      <c r="V398" s="1" t="s">
        <v>118</v>
      </c>
      <c r="W398" s="1" t="str">
        <f>VLOOKUP(Table1[[#This Row],[Material Code]],'Product Master Data'!$A$1:$D$16,4,FALSE)</f>
        <v>Bread Flour</v>
      </c>
      <c r="X398" s="1" t="str">
        <f>VLOOKUP(Table1[[#This Row],[Material Code]],'Product Master Data'!$A$1:$D$15,3,FALSE)</f>
        <v>Local Label</v>
      </c>
      <c r="Y398" s="1">
        <f>DAY(Table1[[#This Row],[Billing date]])</f>
        <v>11</v>
      </c>
      <c r="Z398" s="1" t="str">
        <f>TEXT(Table1[[#This Row],[Billing date]],"mmm")</f>
        <v>Jun</v>
      </c>
      <c r="AA398" s="1">
        <f>YEAR(Table1[[#This Row],[Billing date]])</f>
        <v>2021</v>
      </c>
    </row>
    <row r="399" spans="1:27" s="1" customFormat="1" ht="12.75" x14ac:dyDescent="0.2">
      <c r="A399" s="1" t="s">
        <v>157</v>
      </c>
      <c r="B399" s="1" t="s">
        <v>158</v>
      </c>
      <c r="C399" s="29">
        <v>44358</v>
      </c>
      <c r="D399" s="1" t="s">
        <v>1800</v>
      </c>
      <c r="E399" s="1" t="s">
        <v>1806</v>
      </c>
      <c r="F399" s="1" t="s">
        <v>1802</v>
      </c>
      <c r="G399" s="1" t="s">
        <v>1807</v>
      </c>
      <c r="H399" s="1">
        <v>1026465</v>
      </c>
      <c r="I399" s="1" t="s">
        <v>28</v>
      </c>
      <c r="J399" s="1" t="s">
        <v>164</v>
      </c>
      <c r="K399" s="1" t="s">
        <v>165</v>
      </c>
      <c r="L399" s="30">
        <v>600</v>
      </c>
      <c r="M399" s="30">
        <v>30</v>
      </c>
      <c r="N399" s="31">
        <v>18700</v>
      </c>
      <c r="O399" s="31">
        <v>42000</v>
      </c>
      <c r="P399" s="31">
        <v>11178000</v>
      </c>
      <c r="Q399" s="31">
        <v>11220000</v>
      </c>
      <c r="R399" s="1" t="s">
        <v>1808</v>
      </c>
      <c r="S399" s="1" t="s">
        <v>1809</v>
      </c>
      <c r="T399" s="1" t="s">
        <v>1810</v>
      </c>
      <c r="U399" s="1" t="s">
        <v>169</v>
      </c>
      <c r="V399" s="1" t="s">
        <v>118</v>
      </c>
      <c r="W399" s="1" t="str">
        <f>VLOOKUP(Table1[[#This Row],[Material Code]],'Product Master Data'!$A$1:$D$16,4,FALSE)</f>
        <v>Bread Flour</v>
      </c>
      <c r="X399" s="1" t="str">
        <f>VLOOKUP(Table1[[#This Row],[Material Code]],'Product Master Data'!$A$1:$D$15,3,FALSE)</f>
        <v>Local Label</v>
      </c>
      <c r="Y399" s="1">
        <f>DAY(Table1[[#This Row],[Billing date]])</f>
        <v>11</v>
      </c>
      <c r="Z399" s="1" t="str">
        <f>TEXT(Table1[[#This Row],[Billing date]],"mmm")</f>
        <v>Jun</v>
      </c>
      <c r="AA399" s="1">
        <f>YEAR(Table1[[#This Row],[Billing date]])</f>
        <v>2021</v>
      </c>
    </row>
    <row r="400" spans="1:27" s="1" customFormat="1" ht="12.75" x14ac:dyDescent="0.2">
      <c r="A400" s="1" t="s">
        <v>107</v>
      </c>
      <c r="B400" s="1" t="s">
        <v>108</v>
      </c>
      <c r="C400" s="29">
        <v>44358</v>
      </c>
      <c r="D400" s="1" t="s">
        <v>1811</v>
      </c>
      <c r="E400" s="1" t="s">
        <v>1812</v>
      </c>
      <c r="F400" s="1" t="s">
        <v>1813</v>
      </c>
      <c r="G400" s="1" t="s">
        <v>1814</v>
      </c>
      <c r="H400" s="1">
        <v>1026474</v>
      </c>
      <c r="I400" s="1" t="s">
        <v>36</v>
      </c>
      <c r="J400" s="1" t="s">
        <v>183</v>
      </c>
      <c r="K400" s="1" t="s">
        <v>184</v>
      </c>
      <c r="L400" s="30">
        <v>400</v>
      </c>
      <c r="M400" s="30">
        <v>2</v>
      </c>
      <c r="N400" s="31">
        <v>1900</v>
      </c>
      <c r="O400" s="31">
        <v>2800</v>
      </c>
      <c r="P400" s="31">
        <v>757200</v>
      </c>
      <c r="Q400" s="31">
        <v>760000</v>
      </c>
      <c r="R400" s="1" t="s">
        <v>1815</v>
      </c>
      <c r="S400" s="1" t="s">
        <v>1816</v>
      </c>
      <c r="T400" s="1" t="s">
        <v>1817</v>
      </c>
      <c r="U400" s="1" t="s">
        <v>1357</v>
      </c>
      <c r="V400" s="1" t="s">
        <v>118</v>
      </c>
      <c r="W400" s="1" t="str">
        <f>VLOOKUP(Table1[[#This Row],[Material Code]],'Product Master Data'!$A$1:$D$16,4,FALSE)</f>
        <v>Beignet Flour</v>
      </c>
      <c r="X400" s="1" t="str">
        <f>VLOOKUP(Table1[[#This Row],[Material Code]],'Product Master Data'!$A$1:$D$15,3,FALSE)</f>
        <v>Local Label</v>
      </c>
      <c r="Y400" s="1">
        <f>DAY(Table1[[#This Row],[Billing date]])</f>
        <v>11</v>
      </c>
      <c r="Z400" s="1" t="str">
        <f>TEXT(Table1[[#This Row],[Billing date]],"mmm")</f>
        <v>Jun</v>
      </c>
      <c r="AA400" s="1">
        <f>YEAR(Table1[[#This Row],[Billing date]])</f>
        <v>2021</v>
      </c>
    </row>
    <row r="401" spans="1:27" s="1" customFormat="1" ht="12.75" x14ac:dyDescent="0.2">
      <c r="A401" s="1" t="s">
        <v>107</v>
      </c>
      <c r="B401" s="1" t="s">
        <v>108</v>
      </c>
      <c r="C401" s="29">
        <v>44358</v>
      </c>
      <c r="D401" s="1" t="s">
        <v>1811</v>
      </c>
      <c r="E401" s="1" t="s">
        <v>1812</v>
      </c>
      <c r="F401" s="1" t="s">
        <v>1813</v>
      </c>
      <c r="G401" s="1" t="s">
        <v>1814</v>
      </c>
      <c r="H401" s="1">
        <v>1026474</v>
      </c>
      <c r="I401" s="1" t="s">
        <v>36</v>
      </c>
      <c r="J401" s="1" t="s">
        <v>164</v>
      </c>
      <c r="K401" s="1" t="s">
        <v>165</v>
      </c>
      <c r="L401" s="30">
        <v>360</v>
      </c>
      <c r="M401" s="30">
        <v>18</v>
      </c>
      <c r="N401" s="31">
        <v>18300</v>
      </c>
      <c r="O401" s="31">
        <v>25200</v>
      </c>
      <c r="P401" s="31">
        <v>6562800</v>
      </c>
      <c r="Q401" s="31">
        <v>6588000</v>
      </c>
      <c r="R401" s="1" t="s">
        <v>1815</v>
      </c>
      <c r="S401" s="1" t="s">
        <v>1816</v>
      </c>
      <c r="T401" s="1" t="s">
        <v>1817</v>
      </c>
      <c r="U401" s="1" t="s">
        <v>1357</v>
      </c>
      <c r="V401" s="1" t="s">
        <v>118</v>
      </c>
      <c r="W401" s="1" t="str">
        <f>VLOOKUP(Table1[[#This Row],[Material Code]],'Product Master Data'!$A$1:$D$16,4,FALSE)</f>
        <v>Bread Flour</v>
      </c>
      <c r="X401" s="1" t="str">
        <f>VLOOKUP(Table1[[#This Row],[Material Code]],'Product Master Data'!$A$1:$D$15,3,FALSE)</f>
        <v>Local Label</v>
      </c>
      <c r="Y401" s="1">
        <f>DAY(Table1[[#This Row],[Billing date]])</f>
        <v>11</v>
      </c>
      <c r="Z401" s="1" t="str">
        <f>TEXT(Table1[[#This Row],[Billing date]],"mmm")</f>
        <v>Jun</v>
      </c>
      <c r="AA401" s="1">
        <f>YEAR(Table1[[#This Row],[Billing date]])</f>
        <v>2021</v>
      </c>
    </row>
    <row r="402" spans="1:27" s="1" customFormat="1" ht="12.75" x14ac:dyDescent="0.2">
      <c r="A402" s="1" t="s">
        <v>119</v>
      </c>
      <c r="B402" s="1" t="s">
        <v>120</v>
      </c>
      <c r="C402" s="29">
        <v>44358</v>
      </c>
      <c r="D402" s="1" t="s">
        <v>1818</v>
      </c>
      <c r="E402" s="1" t="s">
        <v>1819</v>
      </c>
      <c r="F402" s="1" t="s">
        <v>1820</v>
      </c>
      <c r="G402" s="1" t="s">
        <v>1821</v>
      </c>
      <c r="H402" s="1">
        <v>1085219</v>
      </c>
      <c r="I402" s="1" t="s">
        <v>23</v>
      </c>
      <c r="J402" s="1" t="s">
        <v>24</v>
      </c>
      <c r="K402" s="1" t="s">
        <v>113</v>
      </c>
      <c r="L402" s="30">
        <v>150</v>
      </c>
      <c r="M402" s="30">
        <v>6</v>
      </c>
      <c r="N402" s="31">
        <v>2000</v>
      </c>
      <c r="O402" s="31">
        <v>5882</v>
      </c>
      <c r="P402" s="31">
        <v>294118</v>
      </c>
      <c r="Q402" s="31">
        <v>300000</v>
      </c>
      <c r="R402" s="1" t="s">
        <v>1822</v>
      </c>
      <c r="S402" s="1" t="s">
        <v>1823</v>
      </c>
      <c r="T402" s="1" t="s">
        <v>1824</v>
      </c>
      <c r="U402" s="1" t="s">
        <v>1825</v>
      </c>
      <c r="V402" s="1" t="s">
        <v>118</v>
      </c>
      <c r="W402" s="1" t="str">
        <f>VLOOKUP(Table1[[#This Row],[Material Code]],'Product Master Data'!$A$1:$D$16,4,FALSE)</f>
        <v>Bread Flour</v>
      </c>
      <c r="X402" s="1" t="str">
        <f>VLOOKUP(Table1[[#This Row],[Material Code]],'Product Master Data'!$A$1:$D$15,3,FALSE)</f>
        <v>Local Label</v>
      </c>
      <c r="Y402" s="1">
        <f>DAY(Table1[[#This Row],[Billing date]])</f>
        <v>11</v>
      </c>
      <c r="Z402" s="1" t="str">
        <f>TEXT(Table1[[#This Row],[Billing date]],"mmm")</f>
        <v>Jun</v>
      </c>
      <c r="AA402" s="1">
        <f>YEAR(Table1[[#This Row],[Billing date]])</f>
        <v>2021</v>
      </c>
    </row>
    <row r="403" spans="1:27" s="1" customFormat="1" ht="12.75" x14ac:dyDescent="0.2">
      <c r="A403" s="1" t="s">
        <v>119</v>
      </c>
      <c r="B403" s="1" t="s">
        <v>120</v>
      </c>
      <c r="C403" s="29">
        <v>44358</v>
      </c>
      <c r="D403" s="1" t="s">
        <v>1826</v>
      </c>
      <c r="E403" s="1" t="s">
        <v>1827</v>
      </c>
      <c r="F403" s="1" t="s">
        <v>1828</v>
      </c>
      <c r="G403" s="1" t="s">
        <v>1829</v>
      </c>
      <c r="H403" s="1">
        <v>1035736</v>
      </c>
      <c r="I403" s="1" t="s">
        <v>414</v>
      </c>
      <c r="J403" s="1" t="s">
        <v>94</v>
      </c>
      <c r="K403" s="1" t="s">
        <v>415</v>
      </c>
      <c r="L403" s="30">
        <v>7.12</v>
      </c>
      <c r="M403" s="30">
        <v>7.12</v>
      </c>
      <c r="N403" s="31">
        <v>50000</v>
      </c>
      <c r="O403" s="31">
        <v>0</v>
      </c>
      <c r="P403" s="31">
        <v>356000</v>
      </c>
      <c r="Q403" s="31">
        <v>356000</v>
      </c>
      <c r="R403" s="1" t="s">
        <v>1830</v>
      </c>
      <c r="S403" s="1" t="s">
        <v>1831</v>
      </c>
      <c r="T403" s="1" t="s">
        <v>1832</v>
      </c>
      <c r="U403" s="1" t="s">
        <v>419</v>
      </c>
      <c r="V403" s="1" t="s">
        <v>420</v>
      </c>
      <c r="W403" s="1" t="str">
        <f>VLOOKUP(Table1[[#This Row],[Material Code]],'Product Master Data'!$A$1:$D$16,4,FALSE)</f>
        <v>Bread Flour</v>
      </c>
      <c r="X403" s="1" t="str">
        <f>VLOOKUP(Table1[[#This Row],[Material Code]],'Product Master Data'!$A$1:$D$15,3,FALSE)</f>
        <v>Local Label</v>
      </c>
      <c r="Y403" s="1">
        <f>DAY(Table1[[#This Row],[Billing date]])</f>
        <v>11</v>
      </c>
      <c r="Z403" s="1" t="str">
        <f>TEXT(Table1[[#This Row],[Billing date]],"mmm")</f>
        <v>Jun</v>
      </c>
      <c r="AA403" s="1">
        <f>YEAR(Table1[[#This Row],[Billing date]])</f>
        <v>2021</v>
      </c>
    </row>
    <row r="404" spans="1:27" s="1" customFormat="1" ht="12.75" x14ac:dyDescent="0.2">
      <c r="A404" s="1" t="s">
        <v>119</v>
      </c>
      <c r="B404" s="1" t="s">
        <v>120</v>
      </c>
      <c r="C404" s="29">
        <v>44358</v>
      </c>
      <c r="D404" s="1" t="s">
        <v>1826</v>
      </c>
      <c r="E404" s="1" t="s">
        <v>1827</v>
      </c>
      <c r="F404" s="1" t="s">
        <v>1828</v>
      </c>
      <c r="G404" s="1" t="s">
        <v>1829</v>
      </c>
      <c r="H404" s="1">
        <v>1035736</v>
      </c>
      <c r="I404" s="1" t="s">
        <v>414</v>
      </c>
      <c r="J404" s="1" t="s">
        <v>94</v>
      </c>
      <c r="K404" s="1" t="s">
        <v>415</v>
      </c>
      <c r="L404" s="30">
        <v>5.16</v>
      </c>
      <c r="M404" s="30">
        <v>5.16</v>
      </c>
      <c r="N404" s="31">
        <v>10000</v>
      </c>
      <c r="O404" s="31">
        <v>0</v>
      </c>
      <c r="P404" s="31">
        <v>0</v>
      </c>
      <c r="Q404" s="31">
        <v>0</v>
      </c>
      <c r="R404" s="1" t="s">
        <v>1830</v>
      </c>
      <c r="S404" s="1" t="s">
        <v>1831</v>
      </c>
      <c r="T404" s="1" t="s">
        <v>1832</v>
      </c>
      <c r="U404" s="1" t="s">
        <v>419</v>
      </c>
      <c r="V404" s="1" t="s">
        <v>420</v>
      </c>
      <c r="W404" s="1" t="str">
        <f>VLOOKUP(Table1[[#This Row],[Material Code]],'Product Master Data'!$A$1:$D$16,4,FALSE)</f>
        <v>Bread Flour</v>
      </c>
      <c r="X404" s="1" t="str">
        <f>VLOOKUP(Table1[[#This Row],[Material Code]],'Product Master Data'!$A$1:$D$15,3,FALSE)</f>
        <v>Local Label</v>
      </c>
      <c r="Y404" s="1">
        <f>DAY(Table1[[#This Row],[Billing date]])</f>
        <v>11</v>
      </c>
      <c r="Z404" s="1" t="str">
        <f>TEXT(Table1[[#This Row],[Billing date]],"mmm")</f>
        <v>Jun</v>
      </c>
      <c r="AA404" s="1">
        <f>YEAR(Table1[[#This Row],[Billing date]])</f>
        <v>2021</v>
      </c>
    </row>
    <row r="405" spans="1:27" s="1" customFormat="1" ht="12.75" x14ac:dyDescent="0.2">
      <c r="A405" s="1" t="s">
        <v>119</v>
      </c>
      <c r="B405" s="1" t="s">
        <v>120</v>
      </c>
      <c r="C405" s="29">
        <v>44358</v>
      </c>
      <c r="D405" s="1" t="s">
        <v>1826</v>
      </c>
      <c r="E405" s="1" t="s">
        <v>1827</v>
      </c>
      <c r="F405" s="1" t="s">
        <v>1828</v>
      </c>
      <c r="G405" s="1" t="s">
        <v>1833</v>
      </c>
      <c r="H405" s="1">
        <v>1035736</v>
      </c>
      <c r="I405" s="1" t="s">
        <v>414</v>
      </c>
      <c r="J405" s="1" t="s">
        <v>94</v>
      </c>
      <c r="K405" s="1" t="s">
        <v>415</v>
      </c>
      <c r="L405" s="30">
        <v>4.0199999999999996</v>
      </c>
      <c r="M405" s="30">
        <v>4.0199999999999996</v>
      </c>
      <c r="N405" s="31">
        <v>50000</v>
      </c>
      <c r="O405" s="31">
        <v>0</v>
      </c>
      <c r="P405" s="31">
        <v>201000</v>
      </c>
      <c r="Q405" s="31">
        <v>201000</v>
      </c>
      <c r="R405" s="1" t="s">
        <v>1834</v>
      </c>
      <c r="S405" s="1" t="s">
        <v>1835</v>
      </c>
      <c r="T405" s="1" t="s">
        <v>1836</v>
      </c>
      <c r="U405" s="1" t="s">
        <v>419</v>
      </c>
      <c r="V405" s="1" t="s">
        <v>420</v>
      </c>
      <c r="W405" s="1" t="str">
        <f>VLOOKUP(Table1[[#This Row],[Material Code]],'Product Master Data'!$A$1:$D$16,4,FALSE)</f>
        <v>Bread Flour</v>
      </c>
      <c r="X405" s="1" t="str">
        <f>VLOOKUP(Table1[[#This Row],[Material Code]],'Product Master Data'!$A$1:$D$15,3,FALSE)</f>
        <v>Local Label</v>
      </c>
      <c r="Y405" s="1">
        <f>DAY(Table1[[#This Row],[Billing date]])</f>
        <v>11</v>
      </c>
      <c r="Z405" s="1" t="str">
        <f>TEXT(Table1[[#This Row],[Billing date]],"mmm")</f>
        <v>Jun</v>
      </c>
      <c r="AA405" s="1">
        <f>YEAR(Table1[[#This Row],[Billing date]])</f>
        <v>2021</v>
      </c>
    </row>
    <row r="406" spans="1:27" s="1" customFormat="1" ht="12.75" x14ac:dyDescent="0.2">
      <c r="A406" s="1" t="s">
        <v>119</v>
      </c>
      <c r="B406" s="1" t="s">
        <v>120</v>
      </c>
      <c r="C406" s="29">
        <v>44358</v>
      </c>
      <c r="D406" s="1" t="s">
        <v>1826</v>
      </c>
      <c r="E406" s="1" t="s">
        <v>1827</v>
      </c>
      <c r="F406" s="1" t="s">
        <v>1828</v>
      </c>
      <c r="G406" s="1" t="s">
        <v>1833</v>
      </c>
      <c r="H406" s="1">
        <v>1035736</v>
      </c>
      <c r="I406" s="1" t="s">
        <v>414</v>
      </c>
      <c r="J406" s="1" t="s">
        <v>94</v>
      </c>
      <c r="K406" s="1" t="s">
        <v>415</v>
      </c>
      <c r="L406" s="30">
        <v>5</v>
      </c>
      <c r="M406" s="30">
        <v>5</v>
      </c>
      <c r="N406" s="31">
        <v>10000</v>
      </c>
      <c r="O406" s="31">
        <v>0</v>
      </c>
      <c r="P406" s="31">
        <v>0</v>
      </c>
      <c r="Q406" s="31">
        <v>0</v>
      </c>
      <c r="R406" s="1" t="s">
        <v>1834</v>
      </c>
      <c r="S406" s="1" t="s">
        <v>1835</v>
      </c>
      <c r="T406" s="1" t="s">
        <v>1836</v>
      </c>
      <c r="U406" s="1" t="s">
        <v>419</v>
      </c>
      <c r="V406" s="1" t="s">
        <v>420</v>
      </c>
      <c r="W406" s="1" t="str">
        <f>VLOOKUP(Table1[[#This Row],[Material Code]],'Product Master Data'!$A$1:$D$16,4,FALSE)</f>
        <v>Bread Flour</v>
      </c>
      <c r="X406" s="1" t="str">
        <f>VLOOKUP(Table1[[#This Row],[Material Code]],'Product Master Data'!$A$1:$D$15,3,FALSE)</f>
        <v>Local Label</v>
      </c>
      <c r="Y406" s="1">
        <f>DAY(Table1[[#This Row],[Billing date]])</f>
        <v>11</v>
      </c>
      <c r="Z406" s="1" t="str">
        <f>TEXT(Table1[[#This Row],[Billing date]],"mmm")</f>
        <v>Jun</v>
      </c>
      <c r="AA406" s="1">
        <f>YEAR(Table1[[#This Row],[Billing date]])</f>
        <v>2021</v>
      </c>
    </row>
    <row r="407" spans="1:27" s="1" customFormat="1" ht="12.75" x14ac:dyDescent="0.2">
      <c r="A407" s="1" t="s">
        <v>170</v>
      </c>
      <c r="B407" s="1" t="s">
        <v>171</v>
      </c>
      <c r="C407" s="29">
        <v>44358</v>
      </c>
      <c r="D407" s="1" t="s">
        <v>1837</v>
      </c>
      <c r="E407" s="1" t="s">
        <v>1838</v>
      </c>
      <c r="F407" s="1" t="s">
        <v>1839</v>
      </c>
      <c r="G407" s="1" t="s">
        <v>1840</v>
      </c>
      <c r="H407" s="1">
        <v>1033762</v>
      </c>
      <c r="I407" s="1" t="s">
        <v>1696</v>
      </c>
      <c r="J407" s="1" t="s">
        <v>24</v>
      </c>
      <c r="K407" s="1" t="s">
        <v>113</v>
      </c>
      <c r="L407" s="30">
        <v>200</v>
      </c>
      <c r="M407" s="30">
        <v>8</v>
      </c>
      <c r="N407" s="31">
        <v>2000</v>
      </c>
      <c r="O407" s="31">
        <v>7843</v>
      </c>
      <c r="P407" s="31">
        <v>392157</v>
      </c>
      <c r="Q407" s="31">
        <v>400000</v>
      </c>
      <c r="R407" s="1" t="s">
        <v>1841</v>
      </c>
      <c r="S407" s="1" t="s">
        <v>1842</v>
      </c>
      <c r="T407" s="1" t="s">
        <v>1843</v>
      </c>
      <c r="U407" s="1" t="s">
        <v>1844</v>
      </c>
      <c r="V407" s="1" t="s">
        <v>118</v>
      </c>
      <c r="W407" s="1" t="str">
        <f>VLOOKUP(Table1[[#This Row],[Material Code]],'Product Master Data'!$A$1:$D$16,4,FALSE)</f>
        <v>Bread Flour</v>
      </c>
      <c r="X407" s="1" t="str">
        <f>VLOOKUP(Table1[[#This Row],[Material Code]],'Product Master Data'!$A$1:$D$15,3,FALSE)</f>
        <v>Local Label</v>
      </c>
      <c r="Y407" s="1">
        <f>DAY(Table1[[#This Row],[Billing date]])</f>
        <v>11</v>
      </c>
      <c r="Z407" s="1" t="str">
        <f>TEXT(Table1[[#This Row],[Billing date]],"mmm")</f>
        <v>Jun</v>
      </c>
      <c r="AA407" s="1">
        <f>YEAR(Table1[[#This Row],[Billing date]])</f>
        <v>2021</v>
      </c>
    </row>
    <row r="408" spans="1:27" s="1" customFormat="1" ht="12.75" x14ac:dyDescent="0.2">
      <c r="A408" s="1" t="s">
        <v>119</v>
      </c>
      <c r="B408" s="1" t="s">
        <v>120</v>
      </c>
      <c r="C408" s="29">
        <v>44358</v>
      </c>
      <c r="D408" s="1" t="s">
        <v>1845</v>
      </c>
      <c r="E408" s="1" t="s">
        <v>1846</v>
      </c>
      <c r="F408" s="1" t="s">
        <v>1847</v>
      </c>
      <c r="G408" s="1" t="s">
        <v>1848</v>
      </c>
      <c r="H408" s="1">
        <v>1085226</v>
      </c>
      <c r="I408" s="1" t="s">
        <v>251</v>
      </c>
      <c r="J408" s="1" t="s">
        <v>164</v>
      </c>
      <c r="K408" s="1" t="s">
        <v>165</v>
      </c>
      <c r="L408" s="30">
        <v>250</v>
      </c>
      <c r="M408" s="30">
        <v>12.5</v>
      </c>
      <c r="N408" s="31">
        <v>18300</v>
      </c>
      <c r="O408" s="31">
        <v>0</v>
      </c>
      <c r="P408" s="31">
        <v>4575000</v>
      </c>
      <c r="Q408" s="31">
        <v>4575000</v>
      </c>
      <c r="R408" s="1" t="s">
        <v>1281</v>
      </c>
      <c r="S408" s="1" t="s">
        <v>1849</v>
      </c>
      <c r="T408" s="1" t="s">
        <v>1850</v>
      </c>
      <c r="U408" s="1" t="s">
        <v>169</v>
      </c>
      <c r="V408" s="1" t="s">
        <v>118</v>
      </c>
      <c r="W408" s="1" t="str">
        <f>VLOOKUP(Table1[[#This Row],[Material Code]],'Product Master Data'!$A$1:$D$16,4,FALSE)</f>
        <v>Bread Flour</v>
      </c>
      <c r="X408" s="1" t="str">
        <f>VLOOKUP(Table1[[#This Row],[Material Code]],'Product Master Data'!$A$1:$D$15,3,FALSE)</f>
        <v>Local Label</v>
      </c>
      <c r="Y408" s="1">
        <f>DAY(Table1[[#This Row],[Billing date]])</f>
        <v>11</v>
      </c>
      <c r="Z408" s="1" t="str">
        <f>TEXT(Table1[[#This Row],[Billing date]],"mmm")</f>
        <v>Jun</v>
      </c>
      <c r="AA408" s="1">
        <f>YEAR(Table1[[#This Row],[Billing date]])</f>
        <v>2021</v>
      </c>
    </row>
    <row r="409" spans="1:27" s="1" customFormat="1" ht="12.75" x14ac:dyDescent="0.2">
      <c r="A409" s="1" t="s">
        <v>119</v>
      </c>
      <c r="B409" s="1" t="s">
        <v>120</v>
      </c>
      <c r="C409" s="29">
        <v>44358</v>
      </c>
      <c r="D409" s="1" t="s">
        <v>1851</v>
      </c>
      <c r="E409" s="1" t="s">
        <v>1852</v>
      </c>
      <c r="F409" s="1" t="s">
        <v>1853</v>
      </c>
      <c r="G409" s="1" t="s">
        <v>1854</v>
      </c>
      <c r="H409" s="1">
        <v>1102175</v>
      </c>
      <c r="I409" s="1" t="s">
        <v>1855</v>
      </c>
      <c r="J409" s="1" t="s">
        <v>164</v>
      </c>
      <c r="K409" s="1" t="s">
        <v>165</v>
      </c>
      <c r="L409" s="30">
        <v>88</v>
      </c>
      <c r="M409" s="30">
        <v>4.4000000000000004</v>
      </c>
      <c r="N409" s="31">
        <v>18300</v>
      </c>
      <c r="O409" s="31">
        <v>0</v>
      </c>
      <c r="P409" s="31">
        <v>1610400</v>
      </c>
      <c r="Q409" s="31">
        <v>1610400</v>
      </c>
      <c r="R409" s="1" t="s">
        <v>466</v>
      </c>
      <c r="S409" s="1" t="s">
        <v>1798</v>
      </c>
      <c r="T409" s="1" t="s">
        <v>1799</v>
      </c>
      <c r="U409" s="1" t="s">
        <v>169</v>
      </c>
      <c r="V409" s="1" t="s">
        <v>118</v>
      </c>
      <c r="W409" s="1" t="str">
        <f>VLOOKUP(Table1[[#This Row],[Material Code]],'Product Master Data'!$A$1:$D$16,4,FALSE)</f>
        <v>Bread Flour</v>
      </c>
      <c r="X409" s="1" t="str">
        <f>VLOOKUP(Table1[[#This Row],[Material Code]],'Product Master Data'!$A$1:$D$15,3,FALSE)</f>
        <v>Local Label</v>
      </c>
      <c r="Y409" s="1">
        <f>DAY(Table1[[#This Row],[Billing date]])</f>
        <v>11</v>
      </c>
      <c r="Z409" s="1" t="str">
        <f>TEXT(Table1[[#This Row],[Billing date]],"mmm")</f>
        <v>Jun</v>
      </c>
      <c r="AA409" s="1">
        <f>YEAR(Table1[[#This Row],[Billing date]])</f>
        <v>2021</v>
      </c>
    </row>
    <row r="410" spans="1:27" s="1" customFormat="1" ht="12.75" x14ac:dyDescent="0.2">
      <c r="A410" s="1" t="s">
        <v>119</v>
      </c>
      <c r="B410" s="1" t="s">
        <v>120</v>
      </c>
      <c r="C410" s="29">
        <v>44358</v>
      </c>
      <c r="D410" s="1" t="s">
        <v>1851</v>
      </c>
      <c r="E410" s="1" t="s">
        <v>1852</v>
      </c>
      <c r="F410" s="1" t="s">
        <v>1853</v>
      </c>
      <c r="G410" s="1" t="s">
        <v>1854</v>
      </c>
      <c r="H410" s="1">
        <v>1102175</v>
      </c>
      <c r="I410" s="1" t="s">
        <v>1855</v>
      </c>
      <c r="J410" s="1" t="s">
        <v>125</v>
      </c>
      <c r="K410" s="1" t="s">
        <v>126</v>
      </c>
      <c r="L410" s="30">
        <v>88</v>
      </c>
      <c r="M410" s="30">
        <v>4.4000000000000004</v>
      </c>
      <c r="N410" s="31">
        <v>19000</v>
      </c>
      <c r="O410" s="31">
        <v>0</v>
      </c>
      <c r="P410" s="31">
        <v>1672000</v>
      </c>
      <c r="Q410" s="31">
        <v>1672000</v>
      </c>
      <c r="R410" s="1" t="s">
        <v>466</v>
      </c>
      <c r="S410" s="1" t="s">
        <v>1798</v>
      </c>
      <c r="T410" s="1" t="s">
        <v>1799</v>
      </c>
      <c r="U410" s="1" t="s">
        <v>169</v>
      </c>
      <c r="V410" s="1" t="s">
        <v>118</v>
      </c>
      <c r="W410" s="1" t="str">
        <f>VLOOKUP(Table1[[#This Row],[Material Code]],'Product Master Data'!$A$1:$D$16,4,FALSE)</f>
        <v>Bread Flour</v>
      </c>
      <c r="X410" s="1" t="str">
        <f>VLOOKUP(Table1[[#This Row],[Material Code]],'Product Master Data'!$A$1:$D$15,3,FALSE)</f>
        <v>Local Label</v>
      </c>
      <c r="Y410" s="1">
        <f>DAY(Table1[[#This Row],[Billing date]])</f>
        <v>11</v>
      </c>
      <c r="Z410" s="1" t="str">
        <f>TEXT(Table1[[#This Row],[Billing date]],"mmm")</f>
        <v>Jun</v>
      </c>
      <c r="AA410" s="1">
        <f>YEAR(Table1[[#This Row],[Billing date]])</f>
        <v>2021</v>
      </c>
    </row>
    <row r="411" spans="1:27" s="1" customFormat="1" ht="12.75" x14ac:dyDescent="0.2">
      <c r="A411" s="1" t="s">
        <v>157</v>
      </c>
      <c r="B411" s="1" t="s">
        <v>158</v>
      </c>
      <c r="C411" s="29">
        <v>44358</v>
      </c>
      <c r="D411" s="1" t="s">
        <v>1856</v>
      </c>
      <c r="E411" s="1" t="s">
        <v>1857</v>
      </c>
      <c r="F411" s="1" t="s">
        <v>1858</v>
      </c>
      <c r="G411" s="1" t="s">
        <v>1859</v>
      </c>
      <c r="H411" s="1">
        <v>1042434</v>
      </c>
      <c r="I411" s="1" t="s">
        <v>26</v>
      </c>
      <c r="J411" s="1" t="s">
        <v>164</v>
      </c>
      <c r="K411" s="1" t="s">
        <v>165</v>
      </c>
      <c r="L411" s="30">
        <v>300</v>
      </c>
      <c r="M411" s="30">
        <v>15</v>
      </c>
      <c r="N411" s="31">
        <v>18300</v>
      </c>
      <c r="O411" s="31">
        <v>0</v>
      </c>
      <c r="P411" s="31">
        <v>5490000</v>
      </c>
      <c r="Q411" s="31">
        <v>5490000</v>
      </c>
      <c r="R411" s="1" t="s">
        <v>926</v>
      </c>
      <c r="S411" s="1" t="s">
        <v>1060</v>
      </c>
      <c r="T411" s="1" t="s">
        <v>1061</v>
      </c>
      <c r="U411" s="1" t="s">
        <v>169</v>
      </c>
      <c r="V411" s="1" t="s">
        <v>118</v>
      </c>
      <c r="W411" s="1" t="str">
        <f>VLOOKUP(Table1[[#This Row],[Material Code]],'Product Master Data'!$A$1:$D$16,4,FALSE)</f>
        <v>Bread Flour</v>
      </c>
      <c r="X411" s="1" t="str">
        <f>VLOOKUP(Table1[[#This Row],[Material Code]],'Product Master Data'!$A$1:$D$15,3,FALSE)</f>
        <v>Local Label</v>
      </c>
      <c r="Y411" s="1">
        <f>DAY(Table1[[#This Row],[Billing date]])</f>
        <v>11</v>
      </c>
      <c r="Z411" s="1" t="str">
        <f>TEXT(Table1[[#This Row],[Billing date]],"mmm")</f>
        <v>Jun</v>
      </c>
      <c r="AA411" s="1">
        <f>YEAR(Table1[[#This Row],[Billing date]])</f>
        <v>2021</v>
      </c>
    </row>
    <row r="412" spans="1:27" s="1" customFormat="1" ht="12.75" x14ac:dyDescent="0.2">
      <c r="A412" s="1" t="s">
        <v>157</v>
      </c>
      <c r="B412" s="1" t="s">
        <v>158</v>
      </c>
      <c r="C412" s="29">
        <v>44358</v>
      </c>
      <c r="D412" s="1" t="s">
        <v>1856</v>
      </c>
      <c r="E412" s="1" t="s">
        <v>1860</v>
      </c>
      <c r="F412" s="1" t="s">
        <v>1858</v>
      </c>
      <c r="G412" s="1" t="s">
        <v>1861</v>
      </c>
      <c r="H412" s="1">
        <v>1042434</v>
      </c>
      <c r="I412" s="1" t="s">
        <v>26</v>
      </c>
      <c r="J412" s="1" t="s">
        <v>164</v>
      </c>
      <c r="K412" s="1" t="s">
        <v>165</v>
      </c>
      <c r="L412" s="30">
        <v>300</v>
      </c>
      <c r="M412" s="30">
        <v>15</v>
      </c>
      <c r="N412" s="31">
        <v>18300</v>
      </c>
      <c r="O412" s="31">
        <v>0</v>
      </c>
      <c r="P412" s="31">
        <v>5490000</v>
      </c>
      <c r="Q412" s="31">
        <v>5490000</v>
      </c>
      <c r="R412" s="1" t="s">
        <v>281</v>
      </c>
      <c r="S412" s="1" t="s">
        <v>282</v>
      </c>
      <c r="T412" s="1" t="s">
        <v>283</v>
      </c>
      <c r="U412" s="1" t="s">
        <v>169</v>
      </c>
      <c r="V412" s="1" t="s">
        <v>118</v>
      </c>
      <c r="W412" s="1" t="str">
        <f>VLOOKUP(Table1[[#This Row],[Material Code]],'Product Master Data'!$A$1:$D$16,4,FALSE)</f>
        <v>Bread Flour</v>
      </c>
      <c r="X412" s="1" t="str">
        <f>VLOOKUP(Table1[[#This Row],[Material Code]],'Product Master Data'!$A$1:$D$15,3,FALSE)</f>
        <v>Local Label</v>
      </c>
      <c r="Y412" s="1">
        <f>DAY(Table1[[#This Row],[Billing date]])</f>
        <v>11</v>
      </c>
      <c r="Z412" s="1" t="str">
        <f>TEXT(Table1[[#This Row],[Billing date]],"mmm")</f>
        <v>Jun</v>
      </c>
      <c r="AA412" s="1">
        <f>YEAR(Table1[[#This Row],[Billing date]])</f>
        <v>2021</v>
      </c>
    </row>
    <row r="413" spans="1:27" s="1" customFormat="1" ht="12.75" x14ac:dyDescent="0.2">
      <c r="A413" s="1" t="s">
        <v>193</v>
      </c>
      <c r="B413" s="1" t="s">
        <v>158</v>
      </c>
      <c r="C413" s="29">
        <v>44358</v>
      </c>
      <c r="D413" s="1" t="s">
        <v>1047</v>
      </c>
      <c r="E413" s="1" t="s">
        <v>1862</v>
      </c>
      <c r="F413" s="1" t="s">
        <v>1049</v>
      </c>
      <c r="G413" s="1" t="s">
        <v>1863</v>
      </c>
      <c r="H413" s="1">
        <v>1062483</v>
      </c>
      <c r="I413" s="1" t="s">
        <v>35</v>
      </c>
      <c r="J413" s="1" t="s">
        <v>164</v>
      </c>
      <c r="K413" s="1" t="s">
        <v>165</v>
      </c>
      <c r="L413" s="30">
        <v>600</v>
      </c>
      <c r="M413" s="30">
        <v>30</v>
      </c>
      <c r="N413" s="31">
        <v>17250</v>
      </c>
      <c r="O413" s="31">
        <v>42000</v>
      </c>
      <c r="P413" s="31">
        <v>10308000</v>
      </c>
      <c r="Q413" s="31">
        <v>10350000</v>
      </c>
      <c r="R413" s="1" t="s">
        <v>1071</v>
      </c>
      <c r="S413" s="1" t="s">
        <v>1864</v>
      </c>
      <c r="T413" s="1" t="s">
        <v>1865</v>
      </c>
      <c r="U413" s="1" t="s">
        <v>1052</v>
      </c>
      <c r="V413" s="1" t="s">
        <v>118</v>
      </c>
      <c r="W413" s="1" t="str">
        <f>VLOOKUP(Table1[[#This Row],[Material Code]],'Product Master Data'!$A$1:$D$16,4,FALSE)</f>
        <v>Bread Flour</v>
      </c>
      <c r="X413" s="1" t="str">
        <f>VLOOKUP(Table1[[#This Row],[Material Code]],'Product Master Data'!$A$1:$D$15,3,FALSE)</f>
        <v>Local Label</v>
      </c>
      <c r="Y413" s="1">
        <f>DAY(Table1[[#This Row],[Billing date]])</f>
        <v>11</v>
      </c>
      <c r="Z413" s="1" t="str">
        <f>TEXT(Table1[[#This Row],[Billing date]],"mmm")</f>
        <v>Jun</v>
      </c>
      <c r="AA413" s="1">
        <f>YEAR(Table1[[#This Row],[Billing date]])</f>
        <v>2021</v>
      </c>
    </row>
    <row r="414" spans="1:27" s="1" customFormat="1" ht="12.75" x14ac:dyDescent="0.2">
      <c r="A414" s="1" t="s">
        <v>131</v>
      </c>
      <c r="B414" s="1" t="s">
        <v>132</v>
      </c>
      <c r="C414" s="29">
        <v>44358</v>
      </c>
      <c r="D414" s="1" t="s">
        <v>1736</v>
      </c>
      <c r="E414" s="1" t="s">
        <v>1866</v>
      </c>
      <c r="F414" s="1" t="s">
        <v>1738</v>
      </c>
      <c r="G414" s="1" t="s">
        <v>1867</v>
      </c>
      <c r="H414" s="1">
        <v>1062481</v>
      </c>
      <c r="I414" s="1" t="s">
        <v>38</v>
      </c>
      <c r="J414" s="1" t="s">
        <v>723</v>
      </c>
      <c r="K414" s="1" t="s">
        <v>724</v>
      </c>
      <c r="L414" s="30">
        <v>640</v>
      </c>
      <c r="M414" s="30">
        <v>32</v>
      </c>
      <c r="N414" s="31">
        <v>16500</v>
      </c>
      <c r="O414" s="31">
        <v>44800</v>
      </c>
      <c r="P414" s="31">
        <v>10515200</v>
      </c>
      <c r="Q414" s="31">
        <v>10560000</v>
      </c>
      <c r="R414" s="1" t="s">
        <v>1868</v>
      </c>
      <c r="S414" s="1" t="s">
        <v>1869</v>
      </c>
      <c r="T414" s="1" t="s">
        <v>1870</v>
      </c>
      <c r="U414" s="1" t="s">
        <v>169</v>
      </c>
      <c r="V414" s="1" t="s">
        <v>118</v>
      </c>
      <c r="W414" s="1" t="str">
        <f>VLOOKUP(Table1[[#This Row],[Material Code]],'Product Master Data'!$A$1:$D$16,4,FALSE)</f>
        <v>Beignet Flour</v>
      </c>
      <c r="X414" s="1" t="str">
        <f>VLOOKUP(Table1[[#This Row],[Material Code]],'Product Master Data'!$A$1:$D$15,3,FALSE)</f>
        <v>Private Label</v>
      </c>
      <c r="Y414" s="1">
        <f>DAY(Table1[[#This Row],[Billing date]])</f>
        <v>11</v>
      </c>
      <c r="Z414" s="1" t="str">
        <f>TEXT(Table1[[#This Row],[Billing date]],"mmm")</f>
        <v>Jun</v>
      </c>
      <c r="AA414" s="1">
        <f>YEAR(Table1[[#This Row],[Billing date]])</f>
        <v>2021</v>
      </c>
    </row>
    <row r="415" spans="1:27" s="1" customFormat="1" ht="12.75" x14ac:dyDescent="0.2">
      <c r="A415" s="1" t="s">
        <v>131</v>
      </c>
      <c r="B415" s="1" t="s">
        <v>289</v>
      </c>
      <c r="C415" s="29">
        <v>44358</v>
      </c>
      <c r="D415" s="1" t="s">
        <v>1871</v>
      </c>
      <c r="E415" s="1" t="s">
        <v>1872</v>
      </c>
      <c r="F415" s="1" t="s">
        <v>1873</v>
      </c>
      <c r="G415" s="1" t="s">
        <v>1874</v>
      </c>
      <c r="H415" s="1">
        <v>1026481</v>
      </c>
      <c r="I415" s="1" t="s">
        <v>50</v>
      </c>
      <c r="J415" s="1" t="s">
        <v>723</v>
      </c>
      <c r="K415" s="1" t="s">
        <v>724</v>
      </c>
      <c r="L415" s="30">
        <v>300</v>
      </c>
      <c r="M415" s="30">
        <v>15</v>
      </c>
      <c r="N415" s="31">
        <v>16500</v>
      </c>
      <c r="O415" s="31">
        <v>21000</v>
      </c>
      <c r="P415" s="31">
        <v>4929000</v>
      </c>
      <c r="Q415" s="31">
        <v>4950000</v>
      </c>
      <c r="R415" s="1" t="s">
        <v>1875</v>
      </c>
      <c r="S415" s="1" t="s">
        <v>1876</v>
      </c>
      <c r="T415" s="1" t="s">
        <v>1877</v>
      </c>
      <c r="U415" s="1" t="s">
        <v>169</v>
      </c>
      <c r="V415" s="1" t="s">
        <v>118</v>
      </c>
      <c r="W415" s="1" t="str">
        <f>VLOOKUP(Table1[[#This Row],[Material Code]],'Product Master Data'!$A$1:$D$16,4,FALSE)</f>
        <v>Beignet Flour</v>
      </c>
      <c r="X415" s="1" t="str">
        <f>VLOOKUP(Table1[[#This Row],[Material Code]],'Product Master Data'!$A$1:$D$15,3,FALSE)</f>
        <v>Private Label</v>
      </c>
      <c r="Y415" s="1">
        <f>DAY(Table1[[#This Row],[Billing date]])</f>
        <v>11</v>
      </c>
      <c r="Z415" s="1" t="str">
        <f>TEXT(Table1[[#This Row],[Billing date]],"mmm")</f>
        <v>Jun</v>
      </c>
      <c r="AA415" s="1">
        <f>YEAR(Table1[[#This Row],[Billing date]])</f>
        <v>2021</v>
      </c>
    </row>
    <row r="416" spans="1:27" s="1" customFormat="1" ht="12.75" x14ac:dyDescent="0.2">
      <c r="A416" s="1" t="s">
        <v>131</v>
      </c>
      <c r="B416" s="1" t="s">
        <v>289</v>
      </c>
      <c r="C416" s="29">
        <v>44358</v>
      </c>
      <c r="D416" s="1" t="s">
        <v>1871</v>
      </c>
      <c r="E416" s="1" t="s">
        <v>1872</v>
      </c>
      <c r="F416" s="1" t="s">
        <v>1873</v>
      </c>
      <c r="G416" s="1" t="s">
        <v>1874</v>
      </c>
      <c r="H416" s="1">
        <v>1026481</v>
      </c>
      <c r="I416" s="1" t="s">
        <v>50</v>
      </c>
      <c r="J416" s="1" t="s">
        <v>782</v>
      </c>
      <c r="K416" s="1" t="s">
        <v>783</v>
      </c>
      <c r="L416" s="30">
        <v>600</v>
      </c>
      <c r="M416" s="30">
        <v>15</v>
      </c>
      <c r="N416" s="31">
        <v>8250</v>
      </c>
      <c r="O416" s="31">
        <v>21000</v>
      </c>
      <c r="P416" s="31">
        <v>4929000</v>
      </c>
      <c r="Q416" s="31">
        <v>4950000</v>
      </c>
      <c r="R416" s="1" t="s">
        <v>1875</v>
      </c>
      <c r="S416" s="1" t="s">
        <v>1876</v>
      </c>
      <c r="T416" s="1" t="s">
        <v>1877</v>
      </c>
      <c r="U416" s="1" t="s">
        <v>169</v>
      </c>
      <c r="V416" s="1" t="s">
        <v>118</v>
      </c>
      <c r="W416" s="1" t="str">
        <f>VLOOKUP(Table1[[#This Row],[Material Code]],'Product Master Data'!$A$1:$D$16,4,FALSE)</f>
        <v>Beignet Flour</v>
      </c>
      <c r="X416" s="1" t="str">
        <f>VLOOKUP(Table1[[#This Row],[Material Code]],'Product Master Data'!$A$1:$D$15,3,FALSE)</f>
        <v>Private Label</v>
      </c>
      <c r="Y416" s="1">
        <f>DAY(Table1[[#This Row],[Billing date]])</f>
        <v>11</v>
      </c>
      <c r="Z416" s="1" t="str">
        <f>TEXT(Table1[[#This Row],[Billing date]],"mmm")</f>
        <v>Jun</v>
      </c>
      <c r="AA416" s="1">
        <f>YEAR(Table1[[#This Row],[Billing date]])</f>
        <v>2021</v>
      </c>
    </row>
    <row r="417" spans="1:27" s="1" customFormat="1" ht="12.75" x14ac:dyDescent="0.2">
      <c r="A417" s="1" t="s">
        <v>107</v>
      </c>
      <c r="B417" s="1" t="s">
        <v>108</v>
      </c>
      <c r="C417" s="29">
        <v>44358</v>
      </c>
      <c r="D417" s="1" t="s">
        <v>1878</v>
      </c>
      <c r="E417" s="1" t="s">
        <v>1879</v>
      </c>
      <c r="F417" s="1" t="s">
        <v>1880</v>
      </c>
      <c r="G417" s="1" t="s">
        <v>1881</v>
      </c>
      <c r="H417" s="1">
        <v>1095733</v>
      </c>
      <c r="I417" s="1" t="s">
        <v>449</v>
      </c>
      <c r="J417" s="1" t="s">
        <v>164</v>
      </c>
      <c r="K417" s="1" t="s">
        <v>165</v>
      </c>
      <c r="L417" s="30">
        <v>360</v>
      </c>
      <c r="M417" s="30">
        <v>18</v>
      </c>
      <c r="N417" s="31">
        <v>18300</v>
      </c>
      <c r="O417" s="31">
        <v>25200</v>
      </c>
      <c r="P417" s="31">
        <v>6562800</v>
      </c>
      <c r="Q417" s="31">
        <v>6588000</v>
      </c>
      <c r="R417" s="1" t="s">
        <v>1882</v>
      </c>
      <c r="S417" s="1" t="s">
        <v>1883</v>
      </c>
      <c r="T417" s="1" t="s">
        <v>1884</v>
      </c>
      <c r="U417" s="1" t="s">
        <v>450</v>
      </c>
      <c r="V417" s="1" t="s">
        <v>118</v>
      </c>
      <c r="W417" s="1" t="str">
        <f>VLOOKUP(Table1[[#This Row],[Material Code]],'Product Master Data'!$A$1:$D$16,4,FALSE)</f>
        <v>Bread Flour</v>
      </c>
      <c r="X417" s="1" t="str">
        <f>VLOOKUP(Table1[[#This Row],[Material Code]],'Product Master Data'!$A$1:$D$15,3,FALSE)</f>
        <v>Local Label</v>
      </c>
      <c r="Y417" s="1">
        <f>DAY(Table1[[#This Row],[Billing date]])</f>
        <v>11</v>
      </c>
      <c r="Z417" s="1" t="str">
        <f>TEXT(Table1[[#This Row],[Billing date]],"mmm")</f>
        <v>Jun</v>
      </c>
      <c r="AA417" s="1">
        <f>YEAR(Table1[[#This Row],[Billing date]])</f>
        <v>2021</v>
      </c>
    </row>
    <row r="418" spans="1:27" s="1" customFormat="1" ht="12.75" x14ac:dyDescent="0.2">
      <c r="A418" s="1" t="s">
        <v>119</v>
      </c>
      <c r="B418" s="1" t="s">
        <v>171</v>
      </c>
      <c r="C418" s="29">
        <v>44358</v>
      </c>
      <c r="D418" s="1" t="s">
        <v>1885</v>
      </c>
      <c r="E418" s="1" t="s">
        <v>1886</v>
      </c>
      <c r="F418" s="1" t="s">
        <v>1887</v>
      </c>
      <c r="G418" s="1" t="s">
        <v>1888</v>
      </c>
      <c r="H418" s="1">
        <v>1067454</v>
      </c>
      <c r="I418" s="1" t="s">
        <v>42</v>
      </c>
      <c r="J418" s="1" t="s">
        <v>24</v>
      </c>
      <c r="K418" s="1" t="s">
        <v>113</v>
      </c>
      <c r="L418" s="30">
        <v>250</v>
      </c>
      <c r="M418" s="30">
        <v>10</v>
      </c>
      <c r="N418" s="31">
        <v>2000</v>
      </c>
      <c r="O418" s="31">
        <v>9804</v>
      </c>
      <c r="P418" s="31">
        <v>490196</v>
      </c>
      <c r="Q418" s="31">
        <v>500000</v>
      </c>
      <c r="R418" s="1" t="s">
        <v>1822</v>
      </c>
      <c r="S418" s="1" t="s">
        <v>1889</v>
      </c>
      <c r="T418" s="1" t="s">
        <v>1824</v>
      </c>
      <c r="U418" s="1" t="s">
        <v>1890</v>
      </c>
      <c r="V418" s="1" t="s">
        <v>118</v>
      </c>
      <c r="W418" s="1" t="str">
        <f>VLOOKUP(Table1[[#This Row],[Material Code]],'Product Master Data'!$A$1:$D$16,4,FALSE)</f>
        <v>Bread Flour</v>
      </c>
      <c r="X418" s="1" t="str">
        <f>VLOOKUP(Table1[[#This Row],[Material Code]],'Product Master Data'!$A$1:$D$15,3,FALSE)</f>
        <v>Local Label</v>
      </c>
      <c r="Y418" s="1">
        <f>DAY(Table1[[#This Row],[Billing date]])</f>
        <v>11</v>
      </c>
      <c r="Z418" s="1" t="str">
        <f>TEXT(Table1[[#This Row],[Billing date]],"mmm")</f>
        <v>Jun</v>
      </c>
      <c r="AA418" s="1">
        <f>YEAR(Table1[[#This Row],[Billing date]])</f>
        <v>2021</v>
      </c>
    </row>
    <row r="419" spans="1:27" s="1" customFormat="1" ht="12.75" x14ac:dyDescent="0.2">
      <c r="A419" s="1" t="s">
        <v>157</v>
      </c>
      <c r="B419" s="1" t="s">
        <v>158</v>
      </c>
      <c r="C419" s="29">
        <v>44358</v>
      </c>
      <c r="D419" s="1" t="s">
        <v>1891</v>
      </c>
      <c r="E419" s="1" t="s">
        <v>1892</v>
      </c>
      <c r="F419" s="1" t="s">
        <v>1893</v>
      </c>
      <c r="G419" s="1" t="s">
        <v>1894</v>
      </c>
      <c r="H419" s="1">
        <v>1103937</v>
      </c>
      <c r="I419" s="1" t="s">
        <v>1265</v>
      </c>
      <c r="J419" s="1" t="s">
        <v>164</v>
      </c>
      <c r="K419" s="1" t="s">
        <v>165</v>
      </c>
      <c r="L419" s="30">
        <v>600</v>
      </c>
      <c r="M419" s="30">
        <v>30</v>
      </c>
      <c r="N419" s="31">
        <v>18700</v>
      </c>
      <c r="O419" s="31">
        <v>42000</v>
      </c>
      <c r="P419" s="31">
        <v>11178000</v>
      </c>
      <c r="Q419" s="31">
        <v>11220000</v>
      </c>
      <c r="R419" s="1" t="s">
        <v>198</v>
      </c>
      <c r="S419" s="1" t="s">
        <v>1895</v>
      </c>
      <c r="T419" s="1" t="s">
        <v>1896</v>
      </c>
      <c r="U419" s="1" t="s">
        <v>1897</v>
      </c>
      <c r="V419" s="1" t="s">
        <v>118</v>
      </c>
      <c r="W419" s="1" t="str">
        <f>VLOOKUP(Table1[[#This Row],[Material Code]],'Product Master Data'!$A$1:$D$16,4,FALSE)</f>
        <v>Bread Flour</v>
      </c>
      <c r="X419" s="1" t="str">
        <f>VLOOKUP(Table1[[#This Row],[Material Code]],'Product Master Data'!$A$1:$D$15,3,FALSE)</f>
        <v>Local Label</v>
      </c>
      <c r="Y419" s="1">
        <f>DAY(Table1[[#This Row],[Billing date]])</f>
        <v>11</v>
      </c>
      <c r="Z419" s="1" t="str">
        <f>TEXT(Table1[[#This Row],[Billing date]],"mmm")</f>
        <v>Jun</v>
      </c>
      <c r="AA419" s="1">
        <f>YEAR(Table1[[#This Row],[Billing date]])</f>
        <v>2021</v>
      </c>
    </row>
    <row r="420" spans="1:27" s="1" customFormat="1" ht="12.75" x14ac:dyDescent="0.2">
      <c r="A420" s="1" t="s">
        <v>193</v>
      </c>
      <c r="B420" s="1" t="s">
        <v>158</v>
      </c>
      <c r="C420" s="29">
        <v>44359</v>
      </c>
      <c r="D420" s="1" t="s">
        <v>1137</v>
      </c>
      <c r="E420" s="1" t="s">
        <v>1898</v>
      </c>
      <c r="F420" s="1" t="s">
        <v>1139</v>
      </c>
      <c r="G420" s="1" t="s">
        <v>1899</v>
      </c>
      <c r="H420" s="1">
        <v>1062483</v>
      </c>
      <c r="I420" s="1" t="s">
        <v>35</v>
      </c>
      <c r="J420" s="1" t="s">
        <v>24</v>
      </c>
      <c r="K420" s="1" t="s">
        <v>113</v>
      </c>
      <c r="L420" s="30">
        <v>225</v>
      </c>
      <c r="M420" s="30">
        <v>9</v>
      </c>
      <c r="N420" s="31">
        <v>2000</v>
      </c>
      <c r="O420" s="31">
        <v>8824</v>
      </c>
      <c r="P420" s="31">
        <v>441176</v>
      </c>
      <c r="Q420" s="31">
        <v>450000</v>
      </c>
      <c r="R420" s="1" t="s">
        <v>143</v>
      </c>
      <c r="S420" s="1" t="s">
        <v>1900</v>
      </c>
      <c r="T420" s="1" t="s">
        <v>1901</v>
      </c>
      <c r="U420" s="1" t="s">
        <v>169</v>
      </c>
      <c r="V420" s="1" t="s">
        <v>118</v>
      </c>
      <c r="W420" s="1" t="str">
        <f>VLOOKUP(Table1[[#This Row],[Material Code]],'Product Master Data'!$A$1:$D$16,4,FALSE)</f>
        <v>Bread Flour</v>
      </c>
      <c r="X420" s="1" t="str">
        <f>VLOOKUP(Table1[[#This Row],[Material Code]],'Product Master Data'!$A$1:$D$15,3,FALSE)</f>
        <v>Local Label</v>
      </c>
      <c r="Y420" s="1">
        <f>DAY(Table1[[#This Row],[Billing date]])</f>
        <v>12</v>
      </c>
      <c r="Z420" s="1" t="str">
        <f>TEXT(Table1[[#This Row],[Billing date]],"mmm")</f>
        <v>Jun</v>
      </c>
      <c r="AA420" s="1">
        <f>YEAR(Table1[[#This Row],[Billing date]])</f>
        <v>2021</v>
      </c>
    </row>
    <row r="421" spans="1:27" s="1" customFormat="1" ht="12.75" x14ac:dyDescent="0.2">
      <c r="A421" s="1" t="s">
        <v>131</v>
      </c>
      <c r="B421" s="1" t="s">
        <v>132</v>
      </c>
      <c r="C421" s="29">
        <v>44359</v>
      </c>
      <c r="D421" s="1" t="s">
        <v>1736</v>
      </c>
      <c r="E421" s="1" t="s">
        <v>1902</v>
      </c>
      <c r="F421" s="1" t="s">
        <v>1738</v>
      </c>
      <c r="G421" s="1" t="s">
        <v>1903</v>
      </c>
      <c r="H421" s="1">
        <v>1062481</v>
      </c>
      <c r="I421" s="1" t="s">
        <v>38</v>
      </c>
      <c r="J421" s="1" t="s">
        <v>782</v>
      </c>
      <c r="K421" s="1" t="s">
        <v>783</v>
      </c>
      <c r="L421" s="30">
        <v>1080</v>
      </c>
      <c r="M421" s="30">
        <v>27</v>
      </c>
      <c r="N421" s="31">
        <v>8375</v>
      </c>
      <c r="O421" s="31">
        <v>37800</v>
      </c>
      <c r="P421" s="31">
        <v>9007200</v>
      </c>
      <c r="Q421" s="31">
        <v>9045000</v>
      </c>
      <c r="R421" s="1" t="s">
        <v>1904</v>
      </c>
      <c r="S421" s="1" t="s">
        <v>1905</v>
      </c>
      <c r="T421" s="1" t="s">
        <v>1906</v>
      </c>
      <c r="U421" s="1" t="s">
        <v>169</v>
      </c>
      <c r="V421" s="1" t="s">
        <v>118</v>
      </c>
      <c r="W421" s="1" t="str">
        <f>VLOOKUP(Table1[[#This Row],[Material Code]],'Product Master Data'!$A$1:$D$16,4,FALSE)</f>
        <v>Beignet Flour</v>
      </c>
      <c r="X421" s="1" t="str">
        <f>VLOOKUP(Table1[[#This Row],[Material Code]],'Product Master Data'!$A$1:$D$15,3,FALSE)</f>
        <v>Private Label</v>
      </c>
      <c r="Y421" s="1">
        <f>DAY(Table1[[#This Row],[Billing date]])</f>
        <v>12</v>
      </c>
      <c r="Z421" s="1" t="str">
        <f>TEXT(Table1[[#This Row],[Billing date]],"mmm")</f>
        <v>Jun</v>
      </c>
      <c r="AA421" s="1">
        <f>YEAR(Table1[[#This Row],[Billing date]])</f>
        <v>2021</v>
      </c>
    </row>
    <row r="422" spans="1:27" s="1" customFormat="1" ht="12.75" x14ac:dyDescent="0.2">
      <c r="A422" s="1" t="s">
        <v>131</v>
      </c>
      <c r="B422" s="1" t="s">
        <v>132</v>
      </c>
      <c r="C422" s="29">
        <v>44359</v>
      </c>
      <c r="D422" s="1" t="s">
        <v>1783</v>
      </c>
      <c r="E422" s="1" t="s">
        <v>1907</v>
      </c>
      <c r="F422" s="1" t="s">
        <v>1785</v>
      </c>
      <c r="G422" s="1" t="s">
        <v>1908</v>
      </c>
      <c r="H422" s="1">
        <v>1067392</v>
      </c>
      <c r="I422" s="1" t="s">
        <v>43</v>
      </c>
      <c r="J422" s="1" t="s">
        <v>125</v>
      </c>
      <c r="K422" s="1" t="s">
        <v>126</v>
      </c>
      <c r="L422" s="30">
        <v>640</v>
      </c>
      <c r="M422" s="30">
        <v>32</v>
      </c>
      <c r="N422" s="31">
        <v>17000</v>
      </c>
      <c r="O422" s="31">
        <v>44800</v>
      </c>
      <c r="P422" s="31">
        <v>10835200</v>
      </c>
      <c r="Q422" s="31">
        <v>10880000</v>
      </c>
      <c r="R422" s="1" t="s">
        <v>1028</v>
      </c>
      <c r="S422" s="1" t="s">
        <v>1909</v>
      </c>
      <c r="T422" s="1" t="s">
        <v>1910</v>
      </c>
      <c r="U422" s="1" t="s">
        <v>661</v>
      </c>
      <c r="V422" s="1" t="s">
        <v>118</v>
      </c>
      <c r="W422" s="1" t="str">
        <f>VLOOKUP(Table1[[#This Row],[Material Code]],'Product Master Data'!$A$1:$D$16,4,FALSE)</f>
        <v>Bread Flour</v>
      </c>
      <c r="X422" s="1" t="str">
        <f>VLOOKUP(Table1[[#This Row],[Material Code]],'Product Master Data'!$A$1:$D$15,3,FALSE)</f>
        <v>Local Label</v>
      </c>
      <c r="Y422" s="1">
        <f>DAY(Table1[[#This Row],[Billing date]])</f>
        <v>12</v>
      </c>
      <c r="Z422" s="1" t="str">
        <f>TEXT(Table1[[#This Row],[Billing date]],"mmm")</f>
        <v>Jun</v>
      </c>
      <c r="AA422" s="1">
        <f>YEAR(Table1[[#This Row],[Billing date]])</f>
        <v>2021</v>
      </c>
    </row>
    <row r="423" spans="1:27" s="1" customFormat="1" ht="12.75" x14ac:dyDescent="0.2">
      <c r="A423" s="1" t="s">
        <v>131</v>
      </c>
      <c r="B423" s="1" t="s">
        <v>132</v>
      </c>
      <c r="C423" s="29">
        <v>44359</v>
      </c>
      <c r="D423" s="1" t="s">
        <v>1783</v>
      </c>
      <c r="E423" s="1" t="s">
        <v>1911</v>
      </c>
      <c r="F423" s="1" t="s">
        <v>1785</v>
      </c>
      <c r="G423" s="1" t="s">
        <v>1912</v>
      </c>
      <c r="H423" s="1">
        <v>1067392</v>
      </c>
      <c r="I423" s="1" t="s">
        <v>43</v>
      </c>
      <c r="J423" s="1" t="s">
        <v>125</v>
      </c>
      <c r="K423" s="1" t="s">
        <v>126</v>
      </c>
      <c r="L423" s="30">
        <v>640</v>
      </c>
      <c r="M423" s="30">
        <v>32</v>
      </c>
      <c r="N423" s="31">
        <v>17000</v>
      </c>
      <c r="O423" s="31">
        <v>44800</v>
      </c>
      <c r="P423" s="31">
        <v>10835200</v>
      </c>
      <c r="Q423" s="31">
        <v>10880000</v>
      </c>
      <c r="R423" s="1" t="s">
        <v>1913</v>
      </c>
      <c r="S423" s="1" t="s">
        <v>1914</v>
      </c>
      <c r="T423" s="1" t="s">
        <v>1915</v>
      </c>
      <c r="U423" s="1" t="s">
        <v>661</v>
      </c>
      <c r="V423" s="1" t="s">
        <v>118</v>
      </c>
      <c r="W423" s="1" t="str">
        <f>VLOOKUP(Table1[[#This Row],[Material Code]],'Product Master Data'!$A$1:$D$16,4,FALSE)</f>
        <v>Bread Flour</v>
      </c>
      <c r="X423" s="1" t="str">
        <f>VLOOKUP(Table1[[#This Row],[Material Code]],'Product Master Data'!$A$1:$D$15,3,FALSE)</f>
        <v>Local Label</v>
      </c>
      <c r="Y423" s="1">
        <f>DAY(Table1[[#This Row],[Billing date]])</f>
        <v>12</v>
      </c>
      <c r="Z423" s="1" t="str">
        <f>TEXT(Table1[[#This Row],[Billing date]],"mmm")</f>
        <v>Jun</v>
      </c>
      <c r="AA423" s="1">
        <f>YEAR(Table1[[#This Row],[Billing date]])</f>
        <v>2021</v>
      </c>
    </row>
    <row r="424" spans="1:27" s="1" customFormat="1" ht="12.75" x14ac:dyDescent="0.2">
      <c r="A424" s="1" t="s">
        <v>157</v>
      </c>
      <c r="B424" s="1" t="s">
        <v>158</v>
      </c>
      <c r="C424" s="29">
        <v>44359</v>
      </c>
      <c r="D424" s="1" t="s">
        <v>1916</v>
      </c>
      <c r="E424" s="1" t="s">
        <v>1917</v>
      </c>
      <c r="F424" s="1" t="s">
        <v>1918</v>
      </c>
      <c r="G424" s="1" t="s">
        <v>1919</v>
      </c>
      <c r="H424" s="1">
        <v>1033677</v>
      </c>
      <c r="I424" s="1" t="s">
        <v>61</v>
      </c>
      <c r="J424" s="1" t="s">
        <v>24</v>
      </c>
      <c r="K424" s="1" t="s">
        <v>113</v>
      </c>
      <c r="L424" s="30">
        <v>325</v>
      </c>
      <c r="M424" s="30">
        <v>13</v>
      </c>
      <c r="N424" s="31">
        <v>2000</v>
      </c>
      <c r="O424" s="31">
        <v>12745</v>
      </c>
      <c r="P424" s="31">
        <v>637255</v>
      </c>
      <c r="Q424" s="31">
        <v>650000</v>
      </c>
      <c r="R424" s="1" t="s">
        <v>1920</v>
      </c>
      <c r="S424" s="1" t="s">
        <v>1921</v>
      </c>
      <c r="T424" s="1" t="s">
        <v>1922</v>
      </c>
      <c r="U424" s="1" t="s">
        <v>1923</v>
      </c>
      <c r="V424" s="1" t="s">
        <v>118</v>
      </c>
      <c r="W424" s="1" t="str">
        <f>VLOOKUP(Table1[[#This Row],[Material Code]],'Product Master Data'!$A$1:$D$16,4,FALSE)</f>
        <v>Bread Flour</v>
      </c>
      <c r="X424" s="1" t="str">
        <f>VLOOKUP(Table1[[#This Row],[Material Code]],'Product Master Data'!$A$1:$D$15,3,FALSE)</f>
        <v>Local Label</v>
      </c>
      <c r="Y424" s="1">
        <f>DAY(Table1[[#This Row],[Billing date]])</f>
        <v>12</v>
      </c>
      <c r="Z424" s="1" t="str">
        <f>TEXT(Table1[[#This Row],[Billing date]],"mmm")</f>
        <v>Jun</v>
      </c>
      <c r="AA424" s="1">
        <f>YEAR(Table1[[#This Row],[Billing date]])</f>
        <v>2021</v>
      </c>
    </row>
    <row r="425" spans="1:27" s="1" customFormat="1" ht="12.75" x14ac:dyDescent="0.2">
      <c r="A425" s="1" t="s">
        <v>119</v>
      </c>
      <c r="B425" s="1" t="s">
        <v>120</v>
      </c>
      <c r="C425" s="29">
        <v>44359</v>
      </c>
      <c r="D425" s="1" t="s">
        <v>1924</v>
      </c>
      <c r="E425" s="1" t="s">
        <v>1925</v>
      </c>
      <c r="F425" s="1" t="s">
        <v>1926</v>
      </c>
      <c r="G425" s="1" t="s">
        <v>1927</v>
      </c>
      <c r="H425" s="1">
        <v>1028221</v>
      </c>
      <c r="I425" s="1" t="s">
        <v>47</v>
      </c>
      <c r="J425" s="1" t="s">
        <v>164</v>
      </c>
      <c r="K425" s="1" t="s">
        <v>165</v>
      </c>
      <c r="L425" s="30">
        <v>600</v>
      </c>
      <c r="M425" s="30">
        <v>30</v>
      </c>
      <c r="N425" s="31">
        <v>18300</v>
      </c>
      <c r="O425" s="31">
        <v>42000</v>
      </c>
      <c r="P425" s="31">
        <v>10938000</v>
      </c>
      <c r="Q425" s="31">
        <v>10980000</v>
      </c>
      <c r="R425" s="1" t="s">
        <v>1928</v>
      </c>
      <c r="S425" s="1" t="s">
        <v>1929</v>
      </c>
      <c r="T425" s="1" t="s">
        <v>1930</v>
      </c>
      <c r="U425" s="1" t="s">
        <v>169</v>
      </c>
      <c r="V425" s="1" t="s">
        <v>118</v>
      </c>
      <c r="W425" s="1" t="str">
        <f>VLOOKUP(Table1[[#This Row],[Material Code]],'Product Master Data'!$A$1:$D$16,4,FALSE)</f>
        <v>Bread Flour</v>
      </c>
      <c r="X425" s="1" t="str">
        <f>VLOOKUP(Table1[[#This Row],[Material Code]],'Product Master Data'!$A$1:$D$15,3,FALSE)</f>
        <v>Local Label</v>
      </c>
      <c r="Y425" s="1">
        <f>DAY(Table1[[#This Row],[Billing date]])</f>
        <v>12</v>
      </c>
      <c r="Z425" s="1" t="str">
        <f>TEXT(Table1[[#This Row],[Billing date]],"mmm")</f>
        <v>Jun</v>
      </c>
      <c r="AA425" s="1">
        <f>YEAR(Table1[[#This Row],[Billing date]])</f>
        <v>2021</v>
      </c>
    </row>
    <row r="426" spans="1:27" s="1" customFormat="1" ht="12.75" x14ac:dyDescent="0.2">
      <c r="A426" s="1" t="s">
        <v>170</v>
      </c>
      <c r="B426" s="1" t="s">
        <v>171</v>
      </c>
      <c r="C426" s="29">
        <v>44359</v>
      </c>
      <c r="D426" s="1" t="s">
        <v>1931</v>
      </c>
      <c r="E426" s="1" t="s">
        <v>1932</v>
      </c>
      <c r="F426" s="1" t="s">
        <v>1933</v>
      </c>
      <c r="G426" s="1" t="s">
        <v>1934</v>
      </c>
      <c r="H426" s="1">
        <v>1050151</v>
      </c>
      <c r="I426" s="1" t="s">
        <v>37</v>
      </c>
      <c r="J426" s="1" t="s">
        <v>164</v>
      </c>
      <c r="K426" s="1" t="s">
        <v>165</v>
      </c>
      <c r="L426" s="30">
        <v>300</v>
      </c>
      <c r="M426" s="30">
        <v>15</v>
      </c>
      <c r="N426" s="31">
        <v>18300</v>
      </c>
      <c r="O426" s="31">
        <v>0</v>
      </c>
      <c r="P426" s="31">
        <v>5490000</v>
      </c>
      <c r="Q426" s="31">
        <v>5490000</v>
      </c>
      <c r="R426" s="1" t="s">
        <v>888</v>
      </c>
      <c r="S426" s="1" t="s">
        <v>1935</v>
      </c>
      <c r="T426" s="1" t="s">
        <v>1363</v>
      </c>
      <c r="U426" s="1" t="s">
        <v>370</v>
      </c>
      <c r="V426" s="1" t="s">
        <v>118</v>
      </c>
      <c r="W426" s="1" t="str">
        <f>VLOOKUP(Table1[[#This Row],[Material Code]],'Product Master Data'!$A$1:$D$16,4,FALSE)</f>
        <v>Bread Flour</v>
      </c>
      <c r="X426" s="1" t="str">
        <f>VLOOKUP(Table1[[#This Row],[Material Code]],'Product Master Data'!$A$1:$D$15,3,FALSE)</f>
        <v>Local Label</v>
      </c>
      <c r="Y426" s="1">
        <f>DAY(Table1[[#This Row],[Billing date]])</f>
        <v>12</v>
      </c>
      <c r="Z426" s="1" t="str">
        <f>TEXT(Table1[[#This Row],[Billing date]],"mmm")</f>
        <v>Jun</v>
      </c>
      <c r="AA426" s="1">
        <f>YEAR(Table1[[#This Row],[Billing date]])</f>
        <v>2021</v>
      </c>
    </row>
    <row r="427" spans="1:27" s="1" customFormat="1" ht="12.75" x14ac:dyDescent="0.2">
      <c r="A427" s="1" t="s">
        <v>131</v>
      </c>
      <c r="B427" s="1" t="s">
        <v>132</v>
      </c>
      <c r="C427" s="29">
        <v>44359</v>
      </c>
      <c r="D427" s="1" t="s">
        <v>1936</v>
      </c>
      <c r="E427" s="1" t="s">
        <v>1937</v>
      </c>
      <c r="F427" s="1" t="s">
        <v>1938</v>
      </c>
      <c r="G427" s="1" t="s">
        <v>1939</v>
      </c>
      <c r="H427" s="1">
        <v>1067392</v>
      </c>
      <c r="I427" s="1" t="s">
        <v>43</v>
      </c>
      <c r="J427" s="1" t="s">
        <v>24</v>
      </c>
      <c r="K427" s="1" t="s">
        <v>113</v>
      </c>
      <c r="L427" s="30">
        <v>350</v>
      </c>
      <c r="M427" s="30">
        <v>14</v>
      </c>
      <c r="N427" s="31">
        <v>2400</v>
      </c>
      <c r="O427" s="31">
        <v>16471</v>
      </c>
      <c r="P427" s="31">
        <v>823529</v>
      </c>
      <c r="Q427" s="31">
        <v>840000</v>
      </c>
      <c r="R427" s="1" t="s">
        <v>143</v>
      </c>
      <c r="S427" s="1" t="s">
        <v>1900</v>
      </c>
      <c r="T427" s="1" t="s">
        <v>1901</v>
      </c>
      <c r="U427" s="1" t="s">
        <v>1940</v>
      </c>
      <c r="V427" s="1" t="s">
        <v>118</v>
      </c>
      <c r="W427" s="1" t="str">
        <f>VLOOKUP(Table1[[#This Row],[Material Code]],'Product Master Data'!$A$1:$D$16,4,FALSE)</f>
        <v>Bread Flour</v>
      </c>
      <c r="X427" s="1" t="str">
        <f>VLOOKUP(Table1[[#This Row],[Material Code]],'Product Master Data'!$A$1:$D$15,3,FALSE)</f>
        <v>Local Label</v>
      </c>
      <c r="Y427" s="1">
        <f>DAY(Table1[[#This Row],[Billing date]])</f>
        <v>12</v>
      </c>
      <c r="Z427" s="1" t="str">
        <f>TEXT(Table1[[#This Row],[Billing date]],"mmm")</f>
        <v>Jun</v>
      </c>
      <c r="AA427" s="1">
        <f>YEAR(Table1[[#This Row],[Billing date]])</f>
        <v>2021</v>
      </c>
    </row>
    <row r="428" spans="1:27" s="1" customFormat="1" ht="12.75" x14ac:dyDescent="0.2">
      <c r="A428" s="1" t="s">
        <v>131</v>
      </c>
      <c r="B428" s="1" t="s">
        <v>132</v>
      </c>
      <c r="C428" s="29">
        <v>44359</v>
      </c>
      <c r="D428" s="1" t="s">
        <v>1936</v>
      </c>
      <c r="E428" s="1" t="s">
        <v>1941</v>
      </c>
      <c r="F428" s="1" t="s">
        <v>1938</v>
      </c>
      <c r="G428" s="1" t="s">
        <v>1942</v>
      </c>
      <c r="H428" s="1">
        <v>1067392</v>
      </c>
      <c r="I428" s="1" t="s">
        <v>43</v>
      </c>
      <c r="J428" s="1" t="s">
        <v>24</v>
      </c>
      <c r="K428" s="1" t="s">
        <v>113</v>
      </c>
      <c r="L428" s="30">
        <v>575</v>
      </c>
      <c r="M428" s="30">
        <v>23</v>
      </c>
      <c r="N428" s="31">
        <v>2400</v>
      </c>
      <c r="O428" s="31">
        <v>27059</v>
      </c>
      <c r="P428" s="31">
        <v>1352941</v>
      </c>
      <c r="Q428" s="31">
        <v>1380000</v>
      </c>
      <c r="R428" s="1" t="s">
        <v>841</v>
      </c>
      <c r="S428" s="1" t="s">
        <v>1943</v>
      </c>
      <c r="T428" s="1" t="s">
        <v>1944</v>
      </c>
      <c r="U428" s="1" t="s">
        <v>1940</v>
      </c>
      <c r="V428" s="1" t="s">
        <v>118</v>
      </c>
      <c r="W428" s="1" t="str">
        <f>VLOOKUP(Table1[[#This Row],[Material Code]],'Product Master Data'!$A$1:$D$16,4,FALSE)</f>
        <v>Bread Flour</v>
      </c>
      <c r="X428" s="1" t="str">
        <f>VLOOKUP(Table1[[#This Row],[Material Code]],'Product Master Data'!$A$1:$D$15,3,FALSE)</f>
        <v>Local Label</v>
      </c>
      <c r="Y428" s="1">
        <f>DAY(Table1[[#This Row],[Billing date]])</f>
        <v>12</v>
      </c>
      <c r="Z428" s="1" t="str">
        <f>TEXT(Table1[[#This Row],[Billing date]],"mmm")</f>
        <v>Jun</v>
      </c>
      <c r="AA428" s="1">
        <f>YEAR(Table1[[#This Row],[Billing date]])</f>
        <v>2021</v>
      </c>
    </row>
    <row r="429" spans="1:27" s="1" customFormat="1" ht="12.75" x14ac:dyDescent="0.2">
      <c r="A429" s="1" t="s">
        <v>451</v>
      </c>
      <c r="B429" s="1" t="s">
        <v>452</v>
      </c>
      <c r="C429" s="29">
        <v>44359</v>
      </c>
      <c r="D429" s="1" t="s">
        <v>1945</v>
      </c>
      <c r="E429" s="1" t="s">
        <v>1946</v>
      </c>
      <c r="F429" s="1" t="s">
        <v>1947</v>
      </c>
      <c r="G429" s="1" t="s">
        <v>1948</v>
      </c>
      <c r="H429" s="1">
        <v>1048185</v>
      </c>
      <c r="I429" s="1" t="s">
        <v>33</v>
      </c>
      <c r="J429" s="1" t="s">
        <v>24</v>
      </c>
      <c r="K429" s="1" t="s">
        <v>113</v>
      </c>
      <c r="L429" s="30">
        <v>375</v>
      </c>
      <c r="M429" s="30">
        <v>15</v>
      </c>
      <c r="N429" s="31">
        <v>2000</v>
      </c>
      <c r="O429" s="31">
        <v>14706</v>
      </c>
      <c r="P429" s="31">
        <v>735294</v>
      </c>
      <c r="Q429" s="31">
        <v>750000</v>
      </c>
      <c r="R429" s="1" t="s">
        <v>1949</v>
      </c>
      <c r="S429" s="1" t="s">
        <v>955</v>
      </c>
      <c r="T429" s="1" t="s">
        <v>956</v>
      </c>
      <c r="U429" s="1" t="s">
        <v>1950</v>
      </c>
      <c r="V429" s="1" t="s">
        <v>118</v>
      </c>
      <c r="W429" s="1" t="str">
        <f>VLOOKUP(Table1[[#This Row],[Material Code]],'Product Master Data'!$A$1:$D$16,4,FALSE)</f>
        <v>Bread Flour</v>
      </c>
      <c r="X429" s="1" t="str">
        <f>VLOOKUP(Table1[[#This Row],[Material Code]],'Product Master Data'!$A$1:$D$15,3,FALSE)</f>
        <v>Local Label</v>
      </c>
      <c r="Y429" s="1">
        <f>DAY(Table1[[#This Row],[Billing date]])</f>
        <v>12</v>
      </c>
      <c r="Z429" s="1" t="str">
        <f>TEXT(Table1[[#This Row],[Billing date]],"mmm")</f>
        <v>Jun</v>
      </c>
      <c r="AA429" s="1">
        <f>YEAR(Table1[[#This Row],[Billing date]])</f>
        <v>2021</v>
      </c>
    </row>
    <row r="430" spans="1:27" s="1" customFormat="1" ht="12.75" x14ac:dyDescent="0.2">
      <c r="A430" s="1" t="s">
        <v>451</v>
      </c>
      <c r="B430" s="1" t="s">
        <v>452</v>
      </c>
      <c r="C430" s="29">
        <v>44359</v>
      </c>
      <c r="D430" s="1" t="s">
        <v>1945</v>
      </c>
      <c r="E430" s="1" t="s">
        <v>1951</v>
      </c>
      <c r="F430" s="1" t="s">
        <v>1947</v>
      </c>
      <c r="G430" s="1" t="s">
        <v>1952</v>
      </c>
      <c r="H430" s="1">
        <v>1048185</v>
      </c>
      <c r="I430" s="1" t="s">
        <v>33</v>
      </c>
      <c r="J430" s="1" t="s">
        <v>24</v>
      </c>
      <c r="K430" s="1" t="s">
        <v>113</v>
      </c>
      <c r="L430" s="30">
        <v>375</v>
      </c>
      <c r="M430" s="30">
        <v>15</v>
      </c>
      <c r="N430" s="31">
        <v>2000</v>
      </c>
      <c r="O430" s="31">
        <v>14706</v>
      </c>
      <c r="P430" s="31">
        <v>735294</v>
      </c>
      <c r="Q430" s="31">
        <v>750000</v>
      </c>
      <c r="R430" s="1" t="s">
        <v>1953</v>
      </c>
      <c r="S430" s="1" t="s">
        <v>1954</v>
      </c>
      <c r="T430" s="1" t="s">
        <v>1955</v>
      </c>
      <c r="U430" s="1" t="s">
        <v>1950</v>
      </c>
      <c r="V430" s="1" t="s">
        <v>118</v>
      </c>
      <c r="W430" s="1" t="str">
        <f>VLOOKUP(Table1[[#This Row],[Material Code]],'Product Master Data'!$A$1:$D$16,4,FALSE)</f>
        <v>Bread Flour</v>
      </c>
      <c r="X430" s="1" t="str">
        <f>VLOOKUP(Table1[[#This Row],[Material Code]],'Product Master Data'!$A$1:$D$15,3,FALSE)</f>
        <v>Local Label</v>
      </c>
      <c r="Y430" s="1">
        <f>DAY(Table1[[#This Row],[Billing date]])</f>
        <v>12</v>
      </c>
      <c r="Z430" s="1" t="str">
        <f>TEXT(Table1[[#This Row],[Billing date]],"mmm")</f>
        <v>Jun</v>
      </c>
      <c r="AA430" s="1">
        <f>YEAR(Table1[[#This Row],[Billing date]])</f>
        <v>2021</v>
      </c>
    </row>
    <row r="431" spans="1:27" s="1" customFormat="1" ht="12.75" x14ac:dyDescent="0.2">
      <c r="A431" s="1" t="s">
        <v>119</v>
      </c>
      <c r="B431" s="1" t="s">
        <v>120</v>
      </c>
      <c r="C431" s="29">
        <v>44359</v>
      </c>
      <c r="D431" s="1" t="s">
        <v>1956</v>
      </c>
      <c r="E431" s="1" t="s">
        <v>1957</v>
      </c>
      <c r="F431" s="1" t="s">
        <v>1958</v>
      </c>
      <c r="G431" s="1" t="s">
        <v>1959</v>
      </c>
      <c r="H431" s="1">
        <v>1056089</v>
      </c>
      <c r="I431" s="1" t="s">
        <v>59</v>
      </c>
      <c r="J431" s="1" t="s">
        <v>24</v>
      </c>
      <c r="K431" s="1" t="s">
        <v>113</v>
      </c>
      <c r="L431" s="30">
        <v>50</v>
      </c>
      <c r="M431" s="30">
        <v>2</v>
      </c>
      <c r="N431" s="31">
        <v>2000</v>
      </c>
      <c r="O431" s="31">
        <v>1961</v>
      </c>
      <c r="P431" s="31">
        <v>98039</v>
      </c>
      <c r="Q431" s="31">
        <v>100000</v>
      </c>
      <c r="R431" s="1" t="s">
        <v>1822</v>
      </c>
      <c r="S431" s="1" t="s">
        <v>1889</v>
      </c>
      <c r="T431" s="1" t="s">
        <v>1824</v>
      </c>
      <c r="U431" s="1" t="s">
        <v>1960</v>
      </c>
      <c r="V431" s="1" t="s">
        <v>118</v>
      </c>
      <c r="W431" s="1" t="str">
        <f>VLOOKUP(Table1[[#This Row],[Material Code]],'Product Master Data'!$A$1:$D$16,4,FALSE)</f>
        <v>Bread Flour</v>
      </c>
      <c r="X431" s="1" t="str">
        <f>VLOOKUP(Table1[[#This Row],[Material Code]],'Product Master Data'!$A$1:$D$15,3,FALSE)</f>
        <v>Local Label</v>
      </c>
      <c r="Y431" s="1">
        <f>DAY(Table1[[#This Row],[Billing date]])</f>
        <v>12</v>
      </c>
      <c r="Z431" s="1" t="str">
        <f>TEXT(Table1[[#This Row],[Billing date]],"mmm")</f>
        <v>Jun</v>
      </c>
      <c r="AA431" s="1">
        <f>YEAR(Table1[[#This Row],[Billing date]])</f>
        <v>2021</v>
      </c>
    </row>
    <row r="432" spans="1:27" s="1" customFormat="1" ht="12.75" x14ac:dyDescent="0.2">
      <c r="A432" s="1" t="s">
        <v>170</v>
      </c>
      <c r="B432" s="1" t="s">
        <v>171</v>
      </c>
      <c r="C432" s="29">
        <v>44359</v>
      </c>
      <c r="D432" s="1" t="s">
        <v>1961</v>
      </c>
      <c r="E432" s="1" t="s">
        <v>1962</v>
      </c>
      <c r="F432" s="1" t="s">
        <v>1963</v>
      </c>
      <c r="G432" s="1" t="s">
        <v>1964</v>
      </c>
      <c r="H432" s="1">
        <v>1095709</v>
      </c>
      <c r="I432" s="1" t="s">
        <v>498</v>
      </c>
      <c r="J432" s="1" t="s">
        <v>164</v>
      </c>
      <c r="K432" s="1" t="s">
        <v>165</v>
      </c>
      <c r="L432" s="30">
        <v>230</v>
      </c>
      <c r="M432" s="30">
        <v>11.5</v>
      </c>
      <c r="N432" s="31">
        <v>18500</v>
      </c>
      <c r="O432" s="31">
        <v>16100</v>
      </c>
      <c r="P432" s="31">
        <v>4238900</v>
      </c>
      <c r="Q432" s="31">
        <v>4255000</v>
      </c>
      <c r="R432" s="1" t="s">
        <v>672</v>
      </c>
      <c r="S432" s="1" t="s">
        <v>1965</v>
      </c>
      <c r="T432" s="1" t="s">
        <v>1006</v>
      </c>
      <c r="U432" s="1" t="s">
        <v>502</v>
      </c>
      <c r="V432" s="1" t="s">
        <v>118</v>
      </c>
      <c r="W432" s="1" t="str">
        <f>VLOOKUP(Table1[[#This Row],[Material Code]],'Product Master Data'!$A$1:$D$16,4,FALSE)</f>
        <v>Bread Flour</v>
      </c>
      <c r="X432" s="1" t="str">
        <f>VLOOKUP(Table1[[#This Row],[Material Code]],'Product Master Data'!$A$1:$D$15,3,FALSE)</f>
        <v>Local Label</v>
      </c>
      <c r="Y432" s="1">
        <f>DAY(Table1[[#This Row],[Billing date]])</f>
        <v>12</v>
      </c>
      <c r="Z432" s="1" t="str">
        <f>TEXT(Table1[[#This Row],[Billing date]],"mmm")</f>
        <v>Jun</v>
      </c>
      <c r="AA432" s="1">
        <f>YEAR(Table1[[#This Row],[Billing date]])</f>
        <v>2021</v>
      </c>
    </row>
    <row r="433" spans="1:27" s="1" customFormat="1" ht="12.75" x14ac:dyDescent="0.2">
      <c r="A433" s="1" t="s">
        <v>170</v>
      </c>
      <c r="B433" s="1" t="s">
        <v>171</v>
      </c>
      <c r="C433" s="29">
        <v>44359</v>
      </c>
      <c r="D433" s="1" t="s">
        <v>1961</v>
      </c>
      <c r="E433" s="1" t="s">
        <v>1962</v>
      </c>
      <c r="F433" s="1" t="s">
        <v>1963</v>
      </c>
      <c r="G433" s="1" t="s">
        <v>1964</v>
      </c>
      <c r="H433" s="1">
        <v>1095709</v>
      </c>
      <c r="I433" s="1" t="s">
        <v>498</v>
      </c>
      <c r="J433" s="1" t="s">
        <v>125</v>
      </c>
      <c r="K433" s="1" t="s">
        <v>126</v>
      </c>
      <c r="L433" s="30">
        <v>100</v>
      </c>
      <c r="M433" s="30">
        <v>5</v>
      </c>
      <c r="N433" s="31">
        <v>19000</v>
      </c>
      <c r="O433" s="31">
        <v>7000</v>
      </c>
      <c r="P433" s="31">
        <v>1893000</v>
      </c>
      <c r="Q433" s="31">
        <v>1900000</v>
      </c>
      <c r="R433" s="1" t="s">
        <v>672</v>
      </c>
      <c r="S433" s="1" t="s">
        <v>1965</v>
      </c>
      <c r="T433" s="1" t="s">
        <v>1006</v>
      </c>
      <c r="U433" s="1" t="s">
        <v>502</v>
      </c>
      <c r="V433" s="1" t="s">
        <v>118</v>
      </c>
      <c r="W433" s="1" t="str">
        <f>VLOOKUP(Table1[[#This Row],[Material Code]],'Product Master Data'!$A$1:$D$16,4,FALSE)</f>
        <v>Bread Flour</v>
      </c>
      <c r="X433" s="1" t="str">
        <f>VLOOKUP(Table1[[#This Row],[Material Code]],'Product Master Data'!$A$1:$D$15,3,FALSE)</f>
        <v>Local Label</v>
      </c>
      <c r="Y433" s="1">
        <f>DAY(Table1[[#This Row],[Billing date]])</f>
        <v>12</v>
      </c>
      <c r="Z433" s="1" t="str">
        <f>TEXT(Table1[[#This Row],[Billing date]],"mmm")</f>
        <v>Jun</v>
      </c>
      <c r="AA433" s="1">
        <f>YEAR(Table1[[#This Row],[Billing date]])</f>
        <v>2021</v>
      </c>
    </row>
    <row r="434" spans="1:27" s="1" customFormat="1" ht="12.75" x14ac:dyDescent="0.2">
      <c r="A434" s="1" t="s">
        <v>451</v>
      </c>
      <c r="B434" s="1" t="s">
        <v>452</v>
      </c>
      <c r="C434" s="29">
        <v>44359</v>
      </c>
      <c r="D434" s="1" t="s">
        <v>1966</v>
      </c>
      <c r="E434" s="1" t="s">
        <v>1967</v>
      </c>
      <c r="F434" s="1" t="s">
        <v>1968</v>
      </c>
      <c r="G434" s="1" t="s">
        <v>1969</v>
      </c>
      <c r="H434" s="1">
        <v>1048185</v>
      </c>
      <c r="I434" s="1" t="s">
        <v>33</v>
      </c>
      <c r="J434" s="1" t="s">
        <v>183</v>
      </c>
      <c r="K434" s="1" t="s">
        <v>184</v>
      </c>
      <c r="L434" s="30">
        <v>3200</v>
      </c>
      <c r="M434" s="30">
        <v>16</v>
      </c>
      <c r="N434" s="31">
        <v>1725</v>
      </c>
      <c r="O434" s="31">
        <v>22400</v>
      </c>
      <c r="P434" s="31">
        <v>5497600</v>
      </c>
      <c r="Q434" s="31">
        <v>5520000</v>
      </c>
      <c r="R434" s="1" t="s">
        <v>457</v>
      </c>
      <c r="S434" s="1" t="s">
        <v>1970</v>
      </c>
      <c r="T434" s="1" t="s">
        <v>1971</v>
      </c>
      <c r="U434" s="1" t="s">
        <v>460</v>
      </c>
      <c r="V434" s="1" t="s">
        <v>118</v>
      </c>
      <c r="W434" s="1" t="str">
        <f>VLOOKUP(Table1[[#This Row],[Material Code]],'Product Master Data'!$A$1:$D$16,4,FALSE)</f>
        <v>Beignet Flour</v>
      </c>
      <c r="X434" s="1" t="str">
        <f>VLOOKUP(Table1[[#This Row],[Material Code]],'Product Master Data'!$A$1:$D$15,3,FALSE)</f>
        <v>Local Label</v>
      </c>
      <c r="Y434" s="1">
        <f>DAY(Table1[[#This Row],[Billing date]])</f>
        <v>12</v>
      </c>
      <c r="Z434" s="1" t="str">
        <f>TEXT(Table1[[#This Row],[Billing date]],"mmm")</f>
        <v>Jun</v>
      </c>
      <c r="AA434" s="1">
        <f>YEAR(Table1[[#This Row],[Billing date]])</f>
        <v>2021</v>
      </c>
    </row>
    <row r="435" spans="1:27" s="1" customFormat="1" ht="12.75" x14ac:dyDescent="0.2">
      <c r="A435" s="1" t="s">
        <v>451</v>
      </c>
      <c r="B435" s="1" t="s">
        <v>452</v>
      </c>
      <c r="C435" s="29">
        <v>44359</v>
      </c>
      <c r="D435" s="1" t="s">
        <v>1966</v>
      </c>
      <c r="E435" s="1" t="s">
        <v>1967</v>
      </c>
      <c r="F435" s="1" t="s">
        <v>1968</v>
      </c>
      <c r="G435" s="1" t="s">
        <v>1969</v>
      </c>
      <c r="H435" s="1">
        <v>1048185</v>
      </c>
      <c r="I435" s="1" t="s">
        <v>33</v>
      </c>
      <c r="J435" s="1" t="s">
        <v>164</v>
      </c>
      <c r="K435" s="1" t="s">
        <v>165</v>
      </c>
      <c r="L435" s="30">
        <v>360</v>
      </c>
      <c r="M435" s="30">
        <v>18</v>
      </c>
      <c r="N435" s="31">
        <v>17000</v>
      </c>
      <c r="O435" s="31">
        <v>25200</v>
      </c>
      <c r="P435" s="31">
        <v>6094800</v>
      </c>
      <c r="Q435" s="31">
        <v>6120000</v>
      </c>
      <c r="R435" s="1" t="s">
        <v>457</v>
      </c>
      <c r="S435" s="1" t="s">
        <v>1970</v>
      </c>
      <c r="T435" s="1" t="s">
        <v>1971</v>
      </c>
      <c r="U435" s="1" t="s">
        <v>460</v>
      </c>
      <c r="V435" s="1" t="s">
        <v>118</v>
      </c>
      <c r="W435" s="1" t="str">
        <f>VLOOKUP(Table1[[#This Row],[Material Code]],'Product Master Data'!$A$1:$D$16,4,FALSE)</f>
        <v>Bread Flour</v>
      </c>
      <c r="X435" s="1" t="str">
        <f>VLOOKUP(Table1[[#This Row],[Material Code]],'Product Master Data'!$A$1:$D$15,3,FALSE)</f>
        <v>Local Label</v>
      </c>
      <c r="Y435" s="1">
        <f>DAY(Table1[[#This Row],[Billing date]])</f>
        <v>12</v>
      </c>
      <c r="Z435" s="1" t="str">
        <f>TEXT(Table1[[#This Row],[Billing date]],"mmm")</f>
        <v>Jun</v>
      </c>
      <c r="AA435" s="1">
        <f>YEAR(Table1[[#This Row],[Billing date]])</f>
        <v>2021</v>
      </c>
    </row>
    <row r="436" spans="1:27" s="1" customFormat="1" ht="12.75" x14ac:dyDescent="0.2">
      <c r="A436" s="1" t="s">
        <v>107</v>
      </c>
      <c r="B436" s="1" t="s">
        <v>108</v>
      </c>
      <c r="C436" s="29">
        <v>44359</v>
      </c>
      <c r="D436" s="1" t="s">
        <v>1972</v>
      </c>
      <c r="E436" s="1" t="s">
        <v>1973</v>
      </c>
      <c r="F436" s="1" t="s">
        <v>1974</v>
      </c>
      <c r="G436" s="1" t="s">
        <v>1975</v>
      </c>
      <c r="H436" s="1">
        <v>1095733</v>
      </c>
      <c r="I436" s="1" t="s">
        <v>449</v>
      </c>
      <c r="J436" s="1" t="s">
        <v>164</v>
      </c>
      <c r="K436" s="1" t="s">
        <v>165</v>
      </c>
      <c r="L436" s="30">
        <v>240</v>
      </c>
      <c r="M436" s="30">
        <v>12</v>
      </c>
      <c r="N436" s="31">
        <v>18300</v>
      </c>
      <c r="O436" s="31">
        <v>16800</v>
      </c>
      <c r="P436" s="31">
        <v>4375200</v>
      </c>
      <c r="Q436" s="31">
        <v>4392000</v>
      </c>
      <c r="R436" s="1" t="s">
        <v>1976</v>
      </c>
      <c r="S436" s="1" t="s">
        <v>1977</v>
      </c>
      <c r="T436" s="1" t="s">
        <v>1978</v>
      </c>
      <c r="U436" s="1" t="s">
        <v>450</v>
      </c>
      <c r="V436" s="1" t="s">
        <v>118</v>
      </c>
      <c r="W436" s="1" t="str">
        <f>VLOOKUP(Table1[[#This Row],[Material Code]],'Product Master Data'!$A$1:$D$16,4,FALSE)</f>
        <v>Bread Flour</v>
      </c>
      <c r="X436" s="1" t="str">
        <f>VLOOKUP(Table1[[#This Row],[Material Code]],'Product Master Data'!$A$1:$D$15,3,FALSE)</f>
        <v>Local Label</v>
      </c>
      <c r="Y436" s="1">
        <f>DAY(Table1[[#This Row],[Billing date]])</f>
        <v>12</v>
      </c>
      <c r="Z436" s="1" t="str">
        <f>TEXT(Table1[[#This Row],[Billing date]],"mmm")</f>
        <v>Jun</v>
      </c>
      <c r="AA436" s="1">
        <f>YEAR(Table1[[#This Row],[Billing date]])</f>
        <v>2021</v>
      </c>
    </row>
    <row r="437" spans="1:27" s="1" customFormat="1" ht="12.75" x14ac:dyDescent="0.2">
      <c r="A437" s="1" t="s">
        <v>119</v>
      </c>
      <c r="B437" s="1" t="s">
        <v>120</v>
      </c>
      <c r="C437" s="29">
        <v>44359</v>
      </c>
      <c r="D437" s="1" t="s">
        <v>1979</v>
      </c>
      <c r="E437" s="1" t="s">
        <v>1980</v>
      </c>
      <c r="F437" s="1" t="s">
        <v>1981</v>
      </c>
      <c r="G437" s="1" t="s">
        <v>1982</v>
      </c>
      <c r="H437" s="1">
        <v>1099132</v>
      </c>
      <c r="I437" s="1" t="s">
        <v>443</v>
      </c>
      <c r="J437" s="1" t="s">
        <v>176</v>
      </c>
      <c r="K437" s="1" t="s">
        <v>177</v>
      </c>
      <c r="L437" s="30">
        <v>90</v>
      </c>
      <c r="M437" s="30">
        <v>4.5</v>
      </c>
      <c r="N437" s="31">
        <v>18500</v>
      </c>
      <c r="O437" s="31">
        <v>6300</v>
      </c>
      <c r="P437" s="31">
        <v>1658700</v>
      </c>
      <c r="Q437" s="31">
        <v>1665000</v>
      </c>
      <c r="R437" s="1" t="s">
        <v>216</v>
      </c>
      <c r="S437" s="1" t="s">
        <v>488</v>
      </c>
      <c r="T437" s="1" t="s">
        <v>1983</v>
      </c>
      <c r="U437" s="1" t="s">
        <v>169</v>
      </c>
      <c r="V437" s="1" t="s">
        <v>118</v>
      </c>
      <c r="W437" s="1" t="str">
        <f>VLOOKUP(Table1[[#This Row],[Material Code]],'Product Master Data'!$A$1:$D$16,4,FALSE)</f>
        <v>Beignet Flour</v>
      </c>
      <c r="X437" s="1" t="str">
        <f>VLOOKUP(Table1[[#This Row],[Material Code]],'Product Master Data'!$A$1:$D$15,3,FALSE)</f>
        <v>Local Label</v>
      </c>
      <c r="Y437" s="1">
        <f>DAY(Table1[[#This Row],[Billing date]])</f>
        <v>12</v>
      </c>
      <c r="Z437" s="1" t="str">
        <f>TEXT(Table1[[#This Row],[Billing date]],"mmm")</f>
        <v>Jun</v>
      </c>
      <c r="AA437" s="1">
        <f>YEAR(Table1[[#This Row],[Billing date]])</f>
        <v>2021</v>
      </c>
    </row>
    <row r="438" spans="1:27" s="1" customFormat="1" ht="12.75" x14ac:dyDescent="0.2">
      <c r="A438" s="1" t="s">
        <v>119</v>
      </c>
      <c r="B438" s="1" t="s">
        <v>120</v>
      </c>
      <c r="C438" s="29">
        <v>44359</v>
      </c>
      <c r="D438" s="1" t="s">
        <v>1979</v>
      </c>
      <c r="E438" s="1" t="s">
        <v>1980</v>
      </c>
      <c r="F438" s="1" t="s">
        <v>1981</v>
      </c>
      <c r="G438" s="1" t="s">
        <v>1982</v>
      </c>
      <c r="H438" s="1">
        <v>1099132</v>
      </c>
      <c r="I438" s="1" t="s">
        <v>443</v>
      </c>
      <c r="J438" s="1" t="s">
        <v>181</v>
      </c>
      <c r="K438" s="1" t="s">
        <v>182</v>
      </c>
      <c r="L438" s="30">
        <v>100</v>
      </c>
      <c r="M438" s="30">
        <v>2.5</v>
      </c>
      <c r="N438" s="31">
        <v>9250</v>
      </c>
      <c r="O438" s="31">
        <v>3500</v>
      </c>
      <c r="P438" s="31">
        <v>921500</v>
      </c>
      <c r="Q438" s="31">
        <v>925000</v>
      </c>
      <c r="R438" s="1" t="s">
        <v>216</v>
      </c>
      <c r="S438" s="1" t="s">
        <v>488</v>
      </c>
      <c r="T438" s="1" t="s">
        <v>1983</v>
      </c>
      <c r="U438" s="1" t="s">
        <v>169</v>
      </c>
      <c r="V438" s="1" t="s">
        <v>118</v>
      </c>
      <c r="W438" s="1" t="str">
        <f>VLOOKUP(Table1[[#This Row],[Material Code]],'Product Master Data'!$A$1:$D$16,4,FALSE)</f>
        <v>Beignet Flour</v>
      </c>
      <c r="X438" s="1" t="str">
        <f>VLOOKUP(Table1[[#This Row],[Material Code]],'Product Master Data'!$A$1:$D$15,3,FALSE)</f>
        <v>Local Label</v>
      </c>
      <c r="Y438" s="1">
        <f>DAY(Table1[[#This Row],[Billing date]])</f>
        <v>12</v>
      </c>
      <c r="Z438" s="1" t="str">
        <f>TEXT(Table1[[#This Row],[Billing date]],"mmm")</f>
        <v>Jun</v>
      </c>
      <c r="AA438" s="1">
        <f>YEAR(Table1[[#This Row],[Billing date]])</f>
        <v>2021</v>
      </c>
    </row>
    <row r="439" spans="1:27" s="1" customFormat="1" ht="12.75" x14ac:dyDescent="0.2">
      <c r="A439" s="1" t="s">
        <v>107</v>
      </c>
      <c r="B439" s="1" t="s">
        <v>108</v>
      </c>
      <c r="C439" s="29">
        <v>44359</v>
      </c>
      <c r="D439" s="1" t="s">
        <v>1984</v>
      </c>
      <c r="E439" s="1" t="s">
        <v>1985</v>
      </c>
      <c r="F439" s="1" t="s">
        <v>1986</v>
      </c>
      <c r="G439" s="1" t="s">
        <v>1987</v>
      </c>
      <c r="H439" s="1">
        <v>1026455</v>
      </c>
      <c r="I439" s="1" t="s">
        <v>41</v>
      </c>
      <c r="J439" s="1" t="s">
        <v>164</v>
      </c>
      <c r="K439" s="1" t="s">
        <v>165</v>
      </c>
      <c r="L439" s="30">
        <v>305</v>
      </c>
      <c r="M439" s="30">
        <v>15.25</v>
      </c>
      <c r="N439" s="31">
        <v>18300</v>
      </c>
      <c r="O439" s="31">
        <v>21350</v>
      </c>
      <c r="P439" s="31">
        <v>5560150</v>
      </c>
      <c r="Q439" s="31">
        <v>5581500</v>
      </c>
      <c r="R439" s="1" t="s">
        <v>1988</v>
      </c>
      <c r="S439" s="1" t="s">
        <v>1989</v>
      </c>
      <c r="T439" s="1" t="s">
        <v>1990</v>
      </c>
      <c r="U439" s="1" t="s">
        <v>169</v>
      </c>
      <c r="V439" s="1" t="s">
        <v>118</v>
      </c>
      <c r="W439" s="1" t="str">
        <f>VLOOKUP(Table1[[#This Row],[Material Code]],'Product Master Data'!$A$1:$D$16,4,FALSE)</f>
        <v>Bread Flour</v>
      </c>
      <c r="X439" s="1" t="str">
        <f>VLOOKUP(Table1[[#This Row],[Material Code]],'Product Master Data'!$A$1:$D$15,3,FALSE)</f>
        <v>Local Label</v>
      </c>
      <c r="Y439" s="1">
        <f>DAY(Table1[[#This Row],[Billing date]])</f>
        <v>12</v>
      </c>
      <c r="Z439" s="1" t="str">
        <f>TEXT(Table1[[#This Row],[Billing date]],"mmm")</f>
        <v>Jun</v>
      </c>
      <c r="AA439" s="1">
        <f>YEAR(Table1[[#This Row],[Billing date]])</f>
        <v>2021</v>
      </c>
    </row>
    <row r="440" spans="1:27" s="1" customFormat="1" ht="12.75" x14ac:dyDescent="0.2">
      <c r="A440" s="1" t="s">
        <v>107</v>
      </c>
      <c r="B440" s="1" t="s">
        <v>108</v>
      </c>
      <c r="C440" s="29">
        <v>44359</v>
      </c>
      <c r="D440" s="1" t="s">
        <v>1984</v>
      </c>
      <c r="E440" s="1" t="s">
        <v>1985</v>
      </c>
      <c r="F440" s="1" t="s">
        <v>1986</v>
      </c>
      <c r="G440" s="1" t="s">
        <v>1987</v>
      </c>
      <c r="H440" s="1">
        <v>1026455</v>
      </c>
      <c r="I440" s="1" t="s">
        <v>41</v>
      </c>
      <c r="J440" s="1" t="s">
        <v>181</v>
      </c>
      <c r="K440" s="1" t="s">
        <v>182</v>
      </c>
      <c r="L440" s="30">
        <v>150</v>
      </c>
      <c r="M440" s="30">
        <v>3.75</v>
      </c>
      <c r="N440" s="31">
        <v>9250</v>
      </c>
      <c r="O440" s="31">
        <v>5250</v>
      </c>
      <c r="P440" s="31">
        <v>1382250</v>
      </c>
      <c r="Q440" s="31">
        <v>1387500</v>
      </c>
      <c r="R440" s="1" t="s">
        <v>1988</v>
      </c>
      <c r="S440" s="1" t="s">
        <v>1989</v>
      </c>
      <c r="T440" s="1" t="s">
        <v>1990</v>
      </c>
      <c r="U440" s="1" t="s">
        <v>169</v>
      </c>
      <c r="V440" s="1" t="s">
        <v>118</v>
      </c>
      <c r="W440" s="1" t="str">
        <f>VLOOKUP(Table1[[#This Row],[Material Code]],'Product Master Data'!$A$1:$D$16,4,FALSE)</f>
        <v>Beignet Flour</v>
      </c>
      <c r="X440" s="1" t="str">
        <f>VLOOKUP(Table1[[#This Row],[Material Code]],'Product Master Data'!$A$1:$D$15,3,FALSE)</f>
        <v>Local Label</v>
      </c>
      <c r="Y440" s="1">
        <f>DAY(Table1[[#This Row],[Billing date]])</f>
        <v>12</v>
      </c>
      <c r="Z440" s="1" t="str">
        <f>TEXT(Table1[[#This Row],[Billing date]],"mmm")</f>
        <v>Jun</v>
      </c>
      <c r="AA440" s="1">
        <f>YEAR(Table1[[#This Row],[Billing date]])</f>
        <v>2021</v>
      </c>
    </row>
    <row r="441" spans="1:27" s="1" customFormat="1" ht="12.75" x14ac:dyDescent="0.2">
      <c r="A441" s="1" t="s">
        <v>107</v>
      </c>
      <c r="B441" s="1" t="s">
        <v>108</v>
      </c>
      <c r="C441" s="29">
        <v>44359</v>
      </c>
      <c r="D441" s="1" t="s">
        <v>1984</v>
      </c>
      <c r="E441" s="1" t="s">
        <v>1985</v>
      </c>
      <c r="F441" s="1" t="s">
        <v>1986</v>
      </c>
      <c r="G441" s="1" t="s">
        <v>1987</v>
      </c>
      <c r="H441" s="1">
        <v>1026455</v>
      </c>
      <c r="I441" s="1" t="s">
        <v>41</v>
      </c>
      <c r="J441" s="1" t="s">
        <v>176</v>
      </c>
      <c r="K441" s="1" t="s">
        <v>177</v>
      </c>
      <c r="L441" s="30">
        <v>200</v>
      </c>
      <c r="M441" s="30">
        <v>10</v>
      </c>
      <c r="N441" s="31">
        <v>18500</v>
      </c>
      <c r="O441" s="31">
        <v>14000</v>
      </c>
      <c r="P441" s="31">
        <v>3686000</v>
      </c>
      <c r="Q441" s="31">
        <v>3700000</v>
      </c>
      <c r="R441" s="1" t="s">
        <v>1988</v>
      </c>
      <c r="S441" s="1" t="s">
        <v>1989</v>
      </c>
      <c r="T441" s="1" t="s">
        <v>1990</v>
      </c>
      <c r="U441" s="1" t="s">
        <v>169</v>
      </c>
      <c r="V441" s="1" t="s">
        <v>118</v>
      </c>
      <c r="W441" s="1" t="str">
        <f>VLOOKUP(Table1[[#This Row],[Material Code]],'Product Master Data'!$A$1:$D$16,4,FALSE)</f>
        <v>Beignet Flour</v>
      </c>
      <c r="X441" s="1" t="str">
        <f>VLOOKUP(Table1[[#This Row],[Material Code]],'Product Master Data'!$A$1:$D$15,3,FALSE)</f>
        <v>Local Label</v>
      </c>
      <c r="Y441" s="1">
        <f>DAY(Table1[[#This Row],[Billing date]])</f>
        <v>12</v>
      </c>
      <c r="Z441" s="1" t="str">
        <f>TEXT(Table1[[#This Row],[Billing date]],"mmm")</f>
        <v>Jun</v>
      </c>
      <c r="AA441" s="1">
        <f>YEAR(Table1[[#This Row],[Billing date]])</f>
        <v>2021</v>
      </c>
    </row>
    <row r="442" spans="1:27" s="1" customFormat="1" ht="12.75" x14ac:dyDescent="0.2">
      <c r="A442" s="1" t="s">
        <v>131</v>
      </c>
      <c r="B442" s="1" t="s">
        <v>132</v>
      </c>
      <c r="C442" s="29">
        <v>44359</v>
      </c>
      <c r="D442" s="1" t="s">
        <v>169</v>
      </c>
      <c r="E442" s="1" t="s">
        <v>1991</v>
      </c>
      <c r="F442" s="1" t="s">
        <v>1992</v>
      </c>
      <c r="G442" s="1" t="s">
        <v>1993</v>
      </c>
      <c r="H442" s="1">
        <v>1062481</v>
      </c>
      <c r="I442" s="1" t="s">
        <v>38</v>
      </c>
      <c r="J442" s="1" t="s">
        <v>723</v>
      </c>
      <c r="K442" s="1" t="s">
        <v>724</v>
      </c>
      <c r="L442" s="30">
        <v>-6</v>
      </c>
      <c r="M442" s="30">
        <v>-0.3</v>
      </c>
      <c r="N442" s="31">
        <v>-16500</v>
      </c>
      <c r="O442" s="31">
        <v>-420</v>
      </c>
      <c r="P442" s="31">
        <v>-98580</v>
      </c>
      <c r="Q442" s="31">
        <v>-99000</v>
      </c>
      <c r="R442" s="1" t="s">
        <v>1994</v>
      </c>
      <c r="S442" s="1" t="s">
        <v>1995</v>
      </c>
      <c r="T442" s="1" t="s">
        <v>1996</v>
      </c>
      <c r="U442" s="1" t="s">
        <v>1997</v>
      </c>
      <c r="V442" s="1" t="s">
        <v>118</v>
      </c>
      <c r="W442" s="1" t="str">
        <f>VLOOKUP(Table1[[#This Row],[Material Code]],'Product Master Data'!$A$1:$D$16,4,FALSE)</f>
        <v>Beignet Flour</v>
      </c>
      <c r="X442" s="1" t="str">
        <f>VLOOKUP(Table1[[#This Row],[Material Code]],'Product Master Data'!$A$1:$D$15,3,FALSE)</f>
        <v>Private Label</v>
      </c>
      <c r="Y442" s="1">
        <f>DAY(Table1[[#This Row],[Billing date]])</f>
        <v>12</v>
      </c>
      <c r="Z442" s="1" t="str">
        <f>TEXT(Table1[[#This Row],[Billing date]],"mmm")</f>
        <v>Jun</v>
      </c>
      <c r="AA442" s="1">
        <f>YEAR(Table1[[#This Row],[Billing date]])</f>
        <v>2021</v>
      </c>
    </row>
    <row r="443" spans="1:27" s="1" customFormat="1" ht="12.75" x14ac:dyDescent="0.2">
      <c r="A443" s="1" t="s">
        <v>131</v>
      </c>
      <c r="B443" s="1" t="s">
        <v>132</v>
      </c>
      <c r="C443" s="29">
        <v>44359</v>
      </c>
      <c r="D443" s="1" t="s">
        <v>169</v>
      </c>
      <c r="E443" s="1" t="s">
        <v>1991</v>
      </c>
      <c r="F443" s="1" t="s">
        <v>1992</v>
      </c>
      <c r="G443" s="1" t="s">
        <v>1993</v>
      </c>
      <c r="H443" s="1">
        <v>1062481</v>
      </c>
      <c r="I443" s="1" t="s">
        <v>38</v>
      </c>
      <c r="J443" s="1" t="s">
        <v>723</v>
      </c>
      <c r="K443" s="1" t="s">
        <v>724</v>
      </c>
      <c r="L443" s="30">
        <v>-18</v>
      </c>
      <c r="M443" s="30">
        <v>-0.9</v>
      </c>
      <c r="N443" s="31">
        <v>-16500</v>
      </c>
      <c r="O443" s="31">
        <v>-1260</v>
      </c>
      <c r="P443" s="31">
        <v>-295740</v>
      </c>
      <c r="Q443" s="31">
        <v>-297000</v>
      </c>
      <c r="R443" s="1" t="s">
        <v>1994</v>
      </c>
      <c r="S443" s="1" t="s">
        <v>1995</v>
      </c>
      <c r="T443" s="1" t="s">
        <v>1996</v>
      </c>
      <c r="U443" s="1" t="s">
        <v>1997</v>
      </c>
      <c r="V443" s="1" t="s">
        <v>118</v>
      </c>
      <c r="W443" s="1" t="str">
        <f>VLOOKUP(Table1[[#This Row],[Material Code]],'Product Master Data'!$A$1:$D$16,4,FALSE)</f>
        <v>Beignet Flour</v>
      </c>
      <c r="X443" s="1" t="str">
        <f>VLOOKUP(Table1[[#This Row],[Material Code]],'Product Master Data'!$A$1:$D$15,3,FALSE)</f>
        <v>Private Label</v>
      </c>
      <c r="Y443" s="1">
        <f>DAY(Table1[[#This Row],[Billing date]])</f>
        <v>12</v>
      </c>
      <c r="Z443" s="1" t="str">
        <f>TEXT(Table1[[#This Row],[Billing date]],"mmm")</f>
        <v>Jun</v>
      </c>
      <c r="AA443" s="1">
        <f>YEAR(Table1[[#This Row],[Billing date]])</f>
        <v>2021</v>
      </c>
    </row>
    <row r="444" spans="1:27" s="1" customFormat="1" ht="12.75" x14ac:dyDescent="0.2">
      <c r="A444" s="1" t="s">
        <v>131</v>
      </c>
      <c r="B444" s="1" t="s">
        <v>132</v>
      </c>
      <c r="C444" s="29">
        <v>44359</v>
      </c>
      <c r="D444" s="1" t="s">
        <v>169</v>
      </c>
      <c r="E444" s="1" t="s">
        <v>1991</v>
      </c>
      <c r="F444" s="1" t="s">
        <v>1992</v>
      </c>
      <c r="G444" s="1" t="s">
        <v>1993</v>
      </c>
      <c r="H444" s="1">
        <v>1062481</v>
      </c>
      <c r="I444" s="1" t="s">
        <v>38</v>
      </c>
      <c r="J444" s="1" t="s">
        <v>723</v>
      </c>
      <c r="K444" s="1" t="s">
        <v>724</v>
      </c>
      <c r="L444" s="30">
        <v>-236</v>
      </c>
      <c r="M444" s="30">
        <v>-11.8</v>
      </c>
      <c r="N444" s="31">
        <v>-16500</v>
      </c>
      <c r="O444" s="31">
        <v>-16520</v>
      </c>
      <c r="P444" s="31">
        <v>-3877480</v>
      </c>
      <c r="Q444" s="31">
        <v>-3894000</v>
      </c>
      <c r="R444" s="1" t="s">
        <v>1994</v>
      </c>
      <c r="S444" s="1" t="s">
        <v>1995</v>
      </c>
      <c r="T444" s="1" t="s">
        <v>1996</v>
      </c>
      <c r="U444" s="1" t="s">
        <v>1997</v>
      </c>
      <c r="V444" s="1" t="s">
        <v>118</v>
      </c>
      <c r="W444" s="1" t="str">
        <f>VLOOKUP(Table1[[#This Row],[Material Code]],'Product Master Data'!$A$1:$D$16,4,FALSE)</f>
        <v>Beignet Flour</v>
      </c>
      <c r="X444" s="1" t="str">
        <f>VLOOKUP(Table1[[#This Row],[Material Code]],'Product Master Data'!$A$1:$D$15,3,FALSE)</f>
        <v>Private Label</v>
      </c>
      <c r="Y444" s="1">
        <f>DAY(Table1[[#This Row],[Billing date]])</f>
        <v>12</v>
      </c>
      <c r="Z444" s="1" t="str">
        <f>TEXT(Table1[[#This Row],[Billing date]],"mmm")</f>
        <v>Jun</v>
      </c>
      <c r="AA444" s="1">
        <f>YEAR(Table1[[#This Row],[Billing date]])</f>
        <v>2021</v>
      </c>
    </row>
    <row r="445" spans="1:27" s="1" customFormat="1" ht="12.75" x14ac:dyDescent="0.2">
      <c r="A445" s="1" t="s">
        <v>131</v>
      </c>
      <c r="B445" s="1" t="s">
        <v>132</v>
      </c>
      <c r="C445" s="29">
        <v>44359</v>
      </c>
      <c r="D445" s="1" t="s">
        <v>169</v>
      </c>
      <c r="E445" s="1" t="s">
        <v>1991</v>
      </c>
      <c r="F445" s="1" t="s">
        <v>1992</v>
      </c>
      <c r="G445" s="1" t="s">
        <v>1993</v>
      </c>
      <c r="H445" s="1">
        <v>1062481</v>
      </c>
      <c r="I445" s="1" t="s">
        <v>38</v>
      </c>
      <c r="J445" s="1" t="s">
        <v>782</v>
      </c>
      <c r="K445" s="1" t="s">
        <v>783</v>
      </c>
      <c r="L445" s="30">
        <v>-720</v>
      </c>
      <c r="M445" s="30">
        <v>-18</v>
      </c>
      <c r="N445" s="31">
        <v>-8250</v>
      </c>
      <c r="O445" s="31">
        <v>-25200</v>
      </c>
      <c r="P445" s="31">
        <v>-5914800</v>
      </c>
      <c r="Q445" s="31">
        <v>-5940000</v>
      </c>
      <c r="R445" s="1" t="s">
        <v>1994</v>
      </c>
      <c r="S445" s="1" t="s">
        <v>1995</v>
      </c>
      <c r="T445" s="1" t="s">
        <v>1996</v>
      </c>
      <c r="U445" s="1" t="s">
        <v>1997</v>
      </c>
      <c r="V445" s="1" t="s">
        <v>118</v>
      </c>
      <c r="W445" s="1" t="str">
        <f>VLOOKUP(Table1[[#This Row],[Material Code]],'Product Master Data'!$A$1:$D$16,4,FALSE)</f>
        <v>Beignet Flour</v>
      </c>
      <c r="X445" s="1" t="str">
        <f>VLOOKUP(Table1[[#This Row],[Material Code]],'Product Master Data'!$A$1:$D$15,3,FALSE)</f>
        <v>Private Label</v>
      </c>
      <c r="Y445" s="1">
        <f>DAY(Table1[[#This Row],[Billing date]])</f>
        <v>12</v>
      </c>
      <c r="Z445" s="1" t="str">
        <f>TEXT(Table1[[#This Row],[Billing date]],"mmm")</f>
        <v>Jun</v>
      </c>
      <c r="AA445" s="1">
        <f>YEAR(Table1[[#This Row],[Billing date]])</f>
        <v>2021</v>
      </c>
    </row>
    <row r="446" spans="1:27" s="1" customFormat="1" ht="12.75" x14ac:dyDescent="0.2">
      <c r="A446" s="1" t="s">
        <v>131</v>
      </c>
      <c r="B446" s="1" t="s">
        <v>132</v>
      </c>
      <c r="C446" s="29">
        <v>44359</v>
      </c>
      <c r="D446" s="1" t="s">
        <v>169</v>
      </c>
      <c r="E446" s="1" t="s">
        <v>1998</v>
      </c>
      <c r="F446" s="1" t="s">
        <v>1992</v>
      </c>
      <c r="G446" s="1" t="s">
        <v>1993</v>
      </c>
      <c r="H446" s="1">
        <v>1062481</v>
      </c>
      <c r="I446" s="1" t="s">
        <v>38</v>
      </c>
      <c r="J446" s="1" t="s">
        <v>723</v>
      </c>
      <c r="K446" s="1" t="s">
        <v>724</v>
      </c>
      <c r="L446" s="30">
        <v>-6</v>
      </c>
      <c r="M446" s="30">
        <v>-0.3</v>
      </c>
      <c r="N446" s="31">
        <v>-16500</v>
      </c>
      <c r="O446" s="31">
        <v>-420</v>
      </c>
      <c r="P446" s="31">
        <v>-98580</v>
      </c>
      <c r="Q446" s="31">
        <v>-99000</v>
      </c>
      <c r="R446" s="1" t="s">
        <v>1994</v>
      </c>
      <c r="S446" s="1" t="s">
        <v>1995</v>
      </c>
      <c r="T446" s="1" t="s">
        <v>1996</v>
      </c>
      <c r="U446" s="1" t="s">
        <v>1997</v>
      </c>
      <c r="V446" s="1" t="s">
        <v>118</v>
      </c>
      <c r="W446" s="1" t="str">
        <f>VLOOKUP(Table1[[#This Row],[Material Code]],'Product Master Data'!$A$1:$D$16,4,FALSE)</f>
        <v>Beignet Flour</v>
      </c>
      <c r="X446" s="1" t="str">
        <f>VLOOKUP(Table1[[#This Row],[Material Code]],'Product Master Data'!$A$1:$D$15,3,FALSE)</f>
        <v>Private Label</v>
      </c>
      <c r="Y446" s="1">
        <f>DAY(Table1[[#This Row],[Billing date]])</f>
        <v>12</v>
      </c>
      <c r="Z446" s="1" t="str">
        <f>TEXT(Table1[[#This Row],[Billing date]],"mmm")</f>
        <v>Jun</v>
      </c>
      <c r="AA446" s="1">
        <f>YEAR(Table1[[#This Row],[Billing date]])</f>
        <v>2021</v>
      </c>
    </row>
    <row r="447" spans="1:27" s="1" customFormat="1" ht="12.75" x14ac:dyDescent="0.2">
      <c r="A447" s="1" t="s">
        <v>131</v>
      </c>
      <c r="B447" s="1" t="s">
        <v>132</v>
      </c>
      <c r="C447" s="29">
        <v>44359</v>
      </c>
      <c r="D447" s="1" t="s">
        <v>169</v>
      </c>
      <c r="E447" s="1" t="s">
        <v>1998</v>
      </c>
      <c r="F447" s="1" t="s">
        <v>1992</v>
      </c>
      <c r="G447" s="1" t="s">
        <v>1993</v>
      </c>
      <c r="H447" s="1">
        <v>1062481</v>
      </c>
      <c r="I447" s="1" t="s">
        <v>38</v>
      </c>
      <c r="J447" s="1" t="s">
        <v>723</v>
      </c>
      <c r="K447" s="1" t="s">
        <v>724</v>
      </c>
      <c r="L447" s="30">
        <v>-18</v>
      </c>
      <c r="M447" s="30">
        <v>-0.9</v>
      </c>
      <c r="N447" s="31">
        <v>-16500</v>
      </c>
      <c r="O447" s="31">
        <v>-1260</v>
      </c>
      <c r="P447" s="31">
        <v>-295740</v>
      </c>
      <c r="Q447" s="31">
        <v>-297000</v>
      </c>
      <c r="R447" s="1" t="s">
        <v>1994</v>
      </c>
      <c r="S447" s="1" t="s">
        <v>1995</v>
      </c>
      <c r="T447" s="1" t="s">
        <v>1996</v>
      </c>
      <c r="U447" s="1" t="s">
        <v>1997</v>
      </c>
      <c r="V447" s="1" t="s">
        <v>118</v>
      </c>
      <c r="W447" s="1" t="str">
        <f>VLOOKUP(Table1[[#This Row],[Material Code]],'Product Master Data'!$A$1:$D$16,4,FALSE)</f>
        <v>Beignet Flour</v>
      </c>
      <c r="X447" s="1" t="str">
        <f>VLOOKUP(Table1[[#This Row],[Material Code]],'Product Master Data'!$A$1:$D$15,3,FALSE)</f>
        <v>Private Label</v>
      </c>
      <c r="Y447" s="1">
        <f>DAY(Table1[[#This Row],[Billing date]])</f>
        <v>12</v>
      </c>
      <c r="Z447" s="1" t="str">
        <f>TEXT(Table1[[#This Row],[Billing date]],"mmm")</f>
        <v>Jun</v>
      </c>
      <c r="AA447" s="1">
        <f>YEAR(Table1[[#This Row],[Billing date]])</f>
        <v>2021</v>
      </c>
    </row>
    <row r="448" spans="1:27" s="1" customFormat="1" ht="12.75" x14ac:dyDescent="0.2">
      <c r="A448" s="1" t="s">
        <v>131</v>
      </c>
      <c r="B448" s="1" t="s">
        <v>132</v>
      </c>
      <c r="C448" s="29">
        <v>44359</v>
      </c>
      <c r="D448" s="1" t="s">
        <v>169</v>
      </c>
      <c r="E448" s="1" t="s">
        <v>1998</v>
      </c>
      <c r="F448" s="1" t="s">
        <v>1992</v>
      </c>
      <c r="G448" s="1" t="s">
        <v>1993</v>
      </c>
      <c r="H448" s="1">
        <v>1062481</v>
      </c>
      <c r="I448" s="1" t="s">
        <v>38</v>
      </c>
      <c r="J448" s="1" t="s">
        <v>723</v>
      </c>
      <c r="K448" s="1" t="s">
        <v>724</v>
      </c>
      <c r="L448" s="30">
        <v>-236</v>
      </c>
      <c r="M448" s="30">
        <v>-11.8</v>
      </c>
      <c r="N448" s="31">
        <v>-16500</v>
      </c>
      <c r="O448" s="31">
        <v>-16520</v>
      </c>
      <c r="P448" s="31">
        <v>-3877480</v>
      </c>
      <c r="Q448" s="31">
        <v>-3894000</v>
      </c>
      <c r="R448" s="1" t="s">
        <v>1994</v>
      </c>
      <c r="S448" s="1" t="s">
        <v>1995</v>
      </c>
      <c r="T448" s="1" t="s">
        <v>1996</v>
      </c>
      <c r="U448" s="1" t="s">
        <v>1997</v>
      </c>
      <c r="V448" s="1" t="s">
        <v>118</v>
      </c>
      <c r="W448" s="1" t="str">
        <f>VLOOKUP(Table1[[#This Row],[Material Code]],'Product Master Data'!$A$1:$D$16,4,FALSE)</f>
        <v>Beignet Flour</v>
      </c>
      <c r="X448" s="1" t="str">
        <f>VLOOKUP(Table1[[#This Row],[Material Code]],'Product Master Data'!$A$1:$D$15,3,FALSE)</f>
        <v>Private Label</v>
      </c>
      <c r="Y448" s="1">
        <f>DAY(Table1[[#This Row],[Billing date]])</f>
        <v>12</v>
      </c>
      <c r="Z448" s="1" t="str">
        <f>TEXT(Table1[[#This Row],[Billing date]],"mmm")</f>
        <v>Jun</v>
      </c>
      <c r="AA448" s="1">
        <f>YEAR(Table1[[#This Row],[Billing date]])</f>
        <v>2021</v>
      </c>
    </row>
    <row r="449" spans="1:27" s="1" customFormat="1" ht="12.75" x14ac:dyDescent="0.2">
      <c r="A449" s="1" t="s">
        <v>131</v>
      </c>
      <c r="B449" s="1" t="s">
        <v>132</v>
      </c>
      <c r="C449" s="29">
        <v>44359</v>
      </c>
      <c r="D449" s="1" t="s">
        <v>169</v>
      </c>
      <c r="E449" s="1" t="s">
        <v>1998</v>
      </c>
      <c r="F449" s="1" t="s">
        <v>1992</v>
      </c>
      <c r="G449" s="1" t="s">
        <v>1993</v>
      </c>
      <c r="H449" s="1">
        <v>1062481</v>
      </c>
      <c r="I449" s="1" t="s">
        <v>38</v>
      </c>
      <c r="J449" s="1" t="s">
        <v>782</v>
      </c>
      <c r="K449" s="1" t="s">
        <v>783</v>
      </c>
      <c r="L449" s="30">
        <v>-720</v>
      </c>
      <c r="M449" s="30">
        <v>-18</v>
      </c>
      <c r="N449" s="31">
        <v>-8250</v>
      </c>
      <c r="O449" s="31">
        <v>-25200</v>
      </c>
      <c r="P449" s="31">
        <v>-5914800</v>
      </c>
      <c r="Q449" s="31">
        <v>-5940000</v>
      </c>
      <c r="R449" s="1" t="s">
        <v>1994</v>
      </c>
      <c r="S449" s="1" t="s">
        <v>1995</v>
      </c>
      <c r="T449" s="1" t="s">
        <v>1996</v>
      </c>
      <c r="U449" s="1" t="s">
        <v>1997</v>
      </c>
      <c r="V449" s="1" t="s">
        <v>118</v>
      </c>
      <c r="W449" s="1" t="str">
        <f>VLOOKUP(Table1[[#This Row],[Material Code]],'Product Master Data'!$A$1:$D$16,4,FALSE)</f>
        <v>Beignet Flour</v>
      </c>
      <c r="X449" s="1" t="str">
        <f>VLOOKUP(Table1[[#This Row],[Material Code]],'Product Master Data'!$A$1:$D$15,3,FALSE)</f>
        <v>Private Label</v>
      </c>
      <c r="Y449" s="1">
        <f>DAY(Table1[[#This Row],[Billing date]])</f>
        <v>12</v>
      </c>
      <c r="Z449" s="1" t="str">
        <f>TEXT(Table1[[#This Row],[Billing date]],"mmm")</f>
        <v>Jun</v>
      </c>
      <c r="AA449" s="1">
        <f>YEAR(Table1[[#This Row],[Billing date]])</f>
        <v>2021</v>
      </c>
    </row>
    <row r="450" spans="1:27" s="1" customFormat="1" ht="12.75" x14ac:dyDescent="0.2">
      <c r="A450" s="1" t="s">
        <v>131</v>
      </c>
      <c r="B450" s="1" t="s">
        <v>132</v>
      </c>
      <c r="C450" s="29">
        <v>44359</v>
      </c>
      <c r="D450" s="1" t="s">
        <v>169</v>
      </c>
      <c r="E450" s="1" t="s">
        <v>1999</v>
      </c>
      <c r="F450" s="1" t="s">
        <v>1992</v>
      </c>
      <c r="G450" s="1" t="s">
        <v>1993</v>
      </c>
      <c r="H450" s="1">
        <v>1062481</v>
      </c>
      <c r="I450" s="1" t="s">
        <v>38</v>
      </c>
      <c r="J450" s="1" t="s">
        <v>723</v>
      </c>
      <c r="K450" s="1" t="s">
        <v>724</v>
      </c>
      <c r="L450" s="30">
        <v>6</v>
      </c>
      <c r="M450" s="30">
        <v>0.3</v>
      </c>
      <c r="N450" s="31">
        <v>16500</v>
      </c>
      <c r="O450" s="31">
        <v>420</v>
      </c>
      <c r="P450" s="31">
        <v>98580</v>
      </c>
      <c r="Q450" s="31">
        <v>99000</v>
      </c>
      <c r="R450" s="1" t="s">
        <v>1994</v>
      </c>
      <c r="S450" s="1" t="s">
        <v>1995</v>
      </c>
      <c r="T450" s="1" t="s">
        <v>1996</v>
      </c>
      <c r="U450" s="1" t="s">
        <v>1997</v>
      </c>
      <c r="V450" s="1" t="s">
        <v>118</v>
      </c>
      <c r="W450" s="1" t="str">
        <f>VLOOKUP(Table1[[#This Row],[Material Code]],'Product Master Data'!$A$1:$D$16,4,FALSE)</f>
        <v>Beignet Flour</v>
      </c>
      <c r="X450" s="1" t="str">
        <f>VLOOKUP(Table1[[#This Row],[Material Code]],'Product Master Data'!$A$1:$D$15,3,FALSE)</f>
        <v>Private Label</v>
      </c>
      <c r="Y450" s="1">
        <f>DAY(Table1[[#This Row],[Billing date]])</f>
        <v>12</v>
      </c>
      <c r="Z450" s="1" t="str">
        <f>TEXT(Table1[[#This Row],[Billing date]],"mmm")</f>
        <v>Jun</v>
      </c>
      <c r="AA450" s="1">
        <f>YEAR(Table1[[#This Row],[Billing date]])</f>
        <v>2021</v>
      </c>
    </row>
    <row r="451" spans="1:27" s="1" customFormat="1" ht="12.75" x14ac:dyDescent="0.2">
      <c r="A451" s="1" t="s">
        <v>131</v>
      </c>
      <c r="B451" s="1" t="s">
        <v>132</v>
      </c>
      <c r="C451" s="29">
        <v>44359</v>
      </c>
      <c r="D451" s="1" t="s">
        <v>169</v>
      </c>
      <c r="E451" s="1" t="s">
        <v>1999</v>
      </c>
      <c r="F451" s="1" t="s">
        <v>1992</v>
      </c>
      <c r="G451" s="1" t="s">
        <v>1993</v>
      </c>
      <c r="H451" s="1">
        <v>1062481</v>
      </c>
      <c r="I451" s="1" t="s">
        <v>38</v>
      </c>
      <c r="J451" s="1" t="s">
        <v>723</v>
      </c>
      <c r="K451" s="1" t="s">
        <v>724</v>
      </c>
      <c r="L451" s="30">
        <v>18</v>
      </c>
      <c r="M451" s="30">
        <v>0.9</v>
      </c>
      <c r="N451" s="31">
        <v>16500</v>
      </c>
      <c r="O451" s="31">
        <v>1260</v>
      </c>
      <c r="P451" s="31">
        <v>295740</v>
      </c>
      <c r="Q451" s="31">
        <v>297000</v>
      </c>
      <c r="R451" s="1" t="s">
        <v>1994</v>
      </c>
      <c r="S451" s="1" t="s">
        <v>1995</v>
      </c>
      <c r="T451" s="1" t="s">
        <v>1996</v>
      </c>
      <c r="U451" s="1" t="s">
        <v>1997</v>
      </c>
      <c r="V451" s="1" t="s">
        <v>118</v>
      </c>
      <c r="W451" s="1" t="str">
        <f>VLOOKUP(Table1[[#This Row],[Material Code]],'Product Master Data'!$A$1:$D$16,4,FALSE)</f>
        <v>Beignet Flour</v>
      </c>
      <c r="X451" s="1" t="str">
        <f>VLOOKUP(Table1[[#This Row],[Material Code]],'Product Master Data'!$A$1:$D$15,3,FALSE)</f>
        <v>Private Label</v>
      </c>
      <c r="Y451" s="1">
        <f>DAY(Table1[[#This Row],[Billing date]])</f>
        <v>12</v>
      </c>
      <c r="Z451" s="1" t="str">
        <f>TEXT(Table1[[#This Row],[Billing date]],"mmm")</f>
        <v>Jun</v>
      </c>
      <c r="AA451" s="1">
        <f>YEAR(Table1[[#This Row],[Billing date]])</f>
        <v>2021</v>
      </c>
    </row>
    <row r="452" spans="1:27" s="1" customFormat="1" ht="12.75" x14ac:dyDescent="0.2">
      <c r="A452" s="1" t="s">
        <v>131</v>
      </c>
      <c r="B452" s="1" t="s">
        <v>132</v>
      </c>
      <c r="C452" s="29">
        <v>44359</v>
      </c>
      <c r="D452" s="1" t="s">
        <v>169</v>
      </c>
      <c r="E452" s="1" t="s">
        <v>1999</v>
      </c>
      <c r="F452" s="1" t="s">
        <v>1992</v>
      </c>
      <c r="G452" s="1" t="s">
        <v>1993</v>
      </c>
      <c r="H452" s="1">
        <v>1062481</v>
      </c>
      <c r="I452" s="1" t="s">
        <v>38</v>
      </c>
      <c r="J452" s="1" t="s">
        <v>723</v>
      </c>
      <c r="K452" s="1" t="s">
        <v>724</v>
      </c>
      <c r="L452" s="30">
        <v>236</v>
      </c>
      <c r="M452" s="30">
        <v>11.8</v>
      </c>
      <c r="N452" s="31">
        <v>16500</v>
      </c>
      <c r="O452" s="31">
        <v>16520</v>
      </c>
      <c r="P452" s="31">
        <v>3877480</v>
      </c>
      <c r="Q452" s="31">
        <v>3894000</v>
      </c>
      <c r="R452" s="1" t="s">
        <v>1994</v>
      </c>
      <c r="S452" s="1" t="s">
        <v>1995</v>
      </c>
      <c r="T452" s="1" t="s">
        <v>1996</v>
      </c>
      <c r="U452" s="1" t="s">
        <v>1997</v>
      </c>
      <c r="V452" s="1" t="s">
        <v>118</v>
      </c>
      <c r="W452" s="1" t="str">
        <f>VLOOKUP(Table1[[#This Row],[Material Code]],'Product Master Data'!$A$1:$D$16,4,FALSE)</f>
        <v>Beignet Flour</v>
      </c>
      <c r="X452" s="1" t="str">
        <f>VLOOKUP(Table1[[#This Row],[Material Code]],'Product Master Data'!$A$1:$D$15,3,FALSE)</f>
        <v>Private Label</v>
      </c>
      <c r="Y452" s="1">
        <f>DAY(Table1[[#This Row],[Billing date]])</f>
        <v>12</v>
      </c>
      <c r="Z452" s="1" t="str">
        <f>TEXT(Table1[[#This Row],[Billing date]],"mmm")</f>
        <v>Jun</v>
      </c>
      <c r="AA452" s="1">
        <f>YEAR(Table1[[#This Row],[Billing date]])</f>
        <v>2021</v>
      </c>
    </row>
    <row r="453" spans="1:27" s="1" customFormat="1" ht="12.75" x14ac:dyDescent="0.2">
      <c r="A453" s="1" t="s">
        <v>131</v>
      </c>
      <c r="B453" s="1" t="s">
        <v>132</v>
      </c>
      <c r="C453" s="29">
        <v>44359</v>
      </c>
      <c r="D453" s="1" t="s">
        <v>169</v>
      </c>
      <c r="E453" s="1" t="s">
        <v>1999</v>
      </c>
      <c r="F453" s="1" t="s">
        <v>1992</v>
      </c>
      <c r="G453" s="1" t="s">
        <v>1993</v>
      </c>
      <c r="H453" s="1">
        <v>1062481</v>
      </c>
      <c r="I453" s="1" t="s">
        <v>38</v>
      </c>
      <c r="J453" s="1" t="s">
        <v>782</v>
      </c>
      <c r="K453" s="1" t="s">
        <v>783</v>
      </c>
      <c r="L453" s="30">
        <v>720</v>
      </c>
      <c r="M453" s="30">
        <v>18</v>
      </c>
      <c r="N453" s="31">
        <v>8250</v>
      </c>
      <c r="O453" s="31">
        <v>25200</v>
      </c>
      <c r="P453" s="31">
        <v>5914800</v>
      </c>
      <c r="Q453" s="31">
        <v>5940000</v>
      </c>
      <c r="R453" s="1" t="s">
        <v>1994</v>
      </c>
      <c r="S453" s="1" t="s">
        <v>1995</v>
      </c>
      <c r="T453" s="1" t="s">
        <v>1996</v>
      </c>
      <c r="U453" s="1" t="s">
        <v>1997</v>
      </c>
      <c r="V453" s="1" t="s">
        <v>118</v>
      </c>
      <c r="W453" s="1" t="str">
        <f>VLOOKUP(Table1[[#This Row],[Material Code]],'Product Master Data'!$A$1:$D$16,4,FALSE)</f>
        <v>Beignet Flour</v>
      </c>
      <c r="X453" s="1" t="str">
        <f>VLOOKUP(Table1[[#This Row],[Material Code]],'Product Master Data'!$A$1:$D$15,3,FALSE)</f>
        <v>Private Label</v>
      </c>
      <c r="Y453" s="1">
        <f>DAY(Table1[[#This Row],[Billing date]])</f>
        <v>12</v>
      </c>
      <c r="Z453" s="1" t="str">
        <f>TEXT(Table1[[#This Row],[Billing date]],"mmm")</f>
        <v>Jun</v>
      </c>
      <c r="AA453" s="1">
        <f>YEAR(Table1[[#This Row],[Billing date]])</f>
        <v>2021</v>
      </c>
    </row>
    <row r="454" spans="1:27" s="1" customFormat="1" ht="12.75" x14ac:dyDescent="0.2">
      <c r="A454" s="1" t="s">
        <v>131</v>
      </c>
      <c r="B454" s="1" t="s">
        <v>132</v>
      </c>
      <c r="C454" s="29">
        <v>44359</v>
      </c>
      <c r="D454" s="1" t="s">
        <v>169</v>
      </c>
      <c r="E454" s="1" t="s">
        <v>2000</v>
      </c>
      <c r="F454" s="1" t="s">
        <v>1992</v>
      </c>
      <c r="G454" s="1" t="s">
        <v>1993</v>
      </c>
      <c r="H454" s="1">
        <v>1062481</v>
      </c>
      <c r="I454" s="1" t="s">
        <v>38</v>
      </c>
      <c r="J454" s="1" t="s">
        <v>723</v>
      </c>
      <c r="K454" s="1" t="s">
        <v>724</v>
      </c>
      <c r="L454" s="30">
        <v>6</v>
      </c>
      <c r="M454" s="30">
        <v>0.3</v>
      </c>
      <c r="N454" s="31">
        <v>16500</v>
      </c>
      <c r="O454" s="31">
        <v>420</v>
      </c>
      <c r="P454" s="31">
        <v>98580</v>
      </c>
      <c r="Q454" s="31">
        <v>99000</v>
      </c>
      <c r="R454" s="1" t="s">
        <v>1994</v>
      </c>
      <c r="S454" s="1" t="s">
        <v>1995</v>
      </c>
      <c r="T454" s="1" t="s">
        <v>1996</v>
      </c>
      <c r="U454" s="1" t="s">
        <v>1997</v>
      </c>
      <c r="V454" s="1" t="s">
        <v>118</v>
      </c>
      <c r="W454" s="1" t="str">
        <f>VLOOKUP(Table1[[#This Row],[Material Code]],'Product Master Data'!$A$1:$D$16,4,FALSE)</f>
        <v>Beignet Flour</v>
      </c>
      <c r="X454" s="1" t="str">
        <f>VLOOKUP(Table1[[#This Row],[Material Code]],'Product Master Data'!$A$1:$D$15,3,FALSE)</f>
        <v>Private Label</v>
      </c>
      <c r="Y454" s="1">
        <f>DAY(Table1[[#This Row],[Billing date]])</f>
        <v>12</v>
      </c>
      <c r="Z454" s="1" t="str">
        <f>TEXT(Table1[[#This Row],[Billing date]],"mmm")</f>
        <v>Jun</v>
      </c>
      <c r="AA454" s="1">
        <f>YEAR(Table1[[#This Row],[Billing date]])</f>
        <v>2021</v>
      </c>
    </row>
    <row r="455" spans="1:27" s="1" customFormat="1" ht="12.75" x14ac:dyDescent="0.2">
      <c r="A455" s="1" t="s">
        <v>131</v>
      </c>
      <c r="B455" s="1" t="s">
        <v>132</v>
      </c>
      <c r="C455" s="29">
        <v>44359</v>
      </c>
      <c r="D455" s="1" t="s">
        <v>169</v>
      </c>
      <c r="E455" s="1" t="s">
        <v>2000</v>
      </c>
      <c r="F455" s="1" t="s">
        <v>1992</v>
      </c>
      <c r="G455" s="1" t="s">
        <v>1993</v>
      </c>
      <c r="H455" s="1">
        <v>1062481</v>
      </c>
      <c r="I455" s="1" t="s">
        <v>38</v>
      </c>
      <c r="J455" s="1" t="s">
        <v>723</v>
      </c>
      <c r="K455" s="1" t="s">
        <v>724</v>
      </c>
      <c r="L455" s="30">
        <v>18</v>
      </c>
      <c r="M455" s="30">
        <v>0.9</v>
      </c>
      <c r="N455" s="31">
        <v>16500</v>
      </c>
      <c r="O455" s="31">
        <v>1260</v>
      </c>
      <c r="P455" s="31">
        <v>295740</v>
      </c>
      <c r="Q455" s="31">
        <v>297000</v>
      </c>
      <c r="R455" s="1" t="s">
        <v>1994</v>
      </c>
      <c r="S455" s="1" t="s">
        <v>1995</v>
      </c>
      <c r="T455" s="1" t="s">
        <v>1996</v>
      </c>
      <c r="U455" s="1" t="s">
        <v>1997</v>
      </c>
      <c r="V455" s="1" t="s">
        <v>118</v>
      </c>
      <c r="W455" s="1" t="str">
        <f>VLOOKUP(Table1[[#This Row],[Material Code]],'Product Master Data'!$A$1:$D$16,4,FALSE)</f>
        <v>Beignet Flour</v>
      </c>
      <c r="X455" s="1" t="str">
        <f>VLOOKUP(Table1[[#This Row],[Material Code]],'Product Master Data'!$A$1:$D$15,3,FALSE)</f>
        <v>Private Label</v>
      </c>
      <c r="Y455" s="1">
        <f>DAY(Table1[[#This Row],[Billing date]])</f>
        <v>12</v>
      </c>
      <c r="Z455" s="1" t="str">
        <f>TEXT(Table1[[#This Row],[Billing date]],"mmm")</f>
        <v>Jun</v>
      </c>
      <c r="AA455" s="1">
        <f>YEAR(Table1[[#This Row],[Billing date]])</f>
        <v>2021</v>
      </c>
    </row>
    <row r="456" spans="1:27" s="1" customFormat="1" ht="12.75" x14ac:dyDescent="0.2">
      <c r="A456" s="1" t="s">
        <v>131</v>
      </c>
      <c r="B456" s="1" t="s">
        <v>132</v>
      </c>
      <c r="C456" s="29">
        <v>44359</v>
      </c>
      <c r="D456" s="1" t="s">
        <v>169</v>
      </c>
      <c r="E456" s="1" t="s">
        <v>2000</v>
      </c>
      <c r="F456" s="1" t="s">
        <v>1992</v>
      </c>
      <c r="G456" s="1" t="s">
        <v>1993</v>
      </c>
      <c r="H456" s="1">
        <v>1062481</v>
      </c>
      <c r="I456" s="1" t="s">
        <v>38</v>
      </c>
      <c r="J456" s="1" t="s">
        <v>723</v>
      </c>
      <c r="K456" s="1" t="s">
        <v>724</v>
      </c>
      <c r="L456" s="30">
        <v>236</v>
      </c>
      <c r="M456" s="30">
        <v>11.8</v>
      </c>
      <c r="N456" s="31">
        <v>16500</v>
      </c>
      <c r="O456" s="31">
        <v>16520</v>
      </c>
      <c r="P456" s="31">
        <v>3877480</v>
      </c>
      <c r="Q456" s="31">
        <v>3894000</v>
      </c>
      <c r="R456" s="1" t="s">
        <v>1994</v>
      </c>
      <c r="S456" s="1" t="s">
        <v>1995</v>
      </c>
      <c r="T456" s="1" t="s">
        <v>1996</v>
      </c>
      <c r="U456" s="1" t="s">
        <v>1997</v>
      </c>
      <c r="V456" s="1" t="s">
        <v>118</v>
      </c>
      <c r="W456" s="1" t="str">
        <f>VLOOKUP(Table1[[#This Row],[Material Code]],'Product Master Data'!$A$1:$D$16,4,FALSE)</f>
        <v>Beignet Flour</v>
      </c>
      <c r="X456" s="1" t="str">
        <f>VLOOKUP(Table1[[#This Row],[Material Code]],'Product Master Data'!$A$1:$D$15,3,FALSE)</f>
        <v>Private Label</v>
      </c>
      <c r="Y456" s="1">
        <f>DAY(Table1[[#This Row],[Billing date]])</f>
        <v>12</v>
      </c>
      <c r="Z456" s="1" t="str">
        <f>TEXT(Table1[[#This Row],[Billing date]],"mmm")</f>
        <v>Jun</v>
      </c>
      <c r="AA456" s="1">
        <f>YEAR(Table1[[#This Row],[Billing date]])</f>
        <v>2021</v>
      </c>
    </row>
    <row r="457" spans="1:27" s="1" customFormat="1" ht="12.75" x14ac:dyDescent="0.2">
      <c r="A457" s="1" t="s">
        <v>131</v>
      </c>
      <c r="B457" s="1" t="s">
        <v>132</v>
      </c>
      <c r="C457" s="29">
        <v>44359</v>
      </c>
      <c r="D457" s="1" t="s">
        <v>169</v>
      </c>
      <c r="E457" s="1" t="s">
        <v>2000</v>
      </c>
      <c r="F457" s="1" t="s">
        <v>1992</v>
      </c>
      <c r="G457" s="1" t="s">
        <v>1993</v>
      </c>
      <c r="H457" s="1">
        <v>1062481</v>
      </c>
      <c r="I457" s="1" t="s">
        <v>38</v>
      </c>
      <c r="J457" s="1" t="s">
        <v>782</v>
      </c>
      <c r="K457" s="1" t="s">
        <v>783</v>
      </c>
      <c r="L457" s="30">
        <v>720</v>
      </c>
      <c r="M457" s="30">
        <v>18</v>
      </c>
      <c r="N457" s="31">
        <v>8250</v>
      </c>
      <c r="O457" s="31">
        <v>25200</v>
      </c>
      <c r="P457" s="31">
        <v>5914800</v>
      </c>
      <c r="Q457" s="31">
        <v>5940000</v>
      </c>
      <c r="R457" s="1" t="s">
        <v>1994</v>
      </c>
      <c r="S457" s="1" t="s">
        <v>1995</v>
      </c>
      <c r="T457" s="1" t="s">
        <v>1996</v>
      </c>
      <c r="U457" s="1" t="s">
        <v>1997</v>
      </c>
      <c r="V457" s="1" t="s">
        <v>118</v>
      </c>
      <c r="W457" s="1" t="str">
        <f>VLOOKUP(Table1[[#This Row],[Material Code]],'Product Master Data'!$A$1:$D$16,4,FALSE)</f>
        <v>Beignet Flour</v>
      </c>
      <c r="X457" s="1" t="str">
        <f>VLOOKUP(Table1[[#This Row],[Material Code]],'Product Master Data'!$A$1:$D$15,3,FALSE)</f>
        <v>Private Label</v>
      </c>
      <c r="Y457" s="1">
        <f>DAY(Table1[[#This Row],[Billing date]])</f>
        <v>12</v>
      </c>
      <c r="Z457" s="1" t="str">
        <f>TEXT(Table1[[#This Row],[Billing date]],"mmm")</f>
        <v>Jun</v>
      </c>
      <c r="AA457" s="1">
        <f>YEAR(Table1[[#This Row],[Billing date]])</f>
        <v>2021</v>
      </c>
    </row>
    <row r="458" spans="1:27" s="1" customFormat="1" ht="12.75" x14ac:dyDescent="0.2">
      <c r="A458" s="1" t="s">
        <v>131</v>
      </c>
      <c r="B458" s="1" t="s">
        <v>132</v>
      </c>
      <c r="C458" s="29">
        <v>44359</v>
      </c>
      <c r="D458" s="1" t="s">
        <v>2001</v>
      </c>
      <c r="E458" s="1" t="s">
        <v>2002</v>
      </c>
      <c r="F458" s="1" t="s">
        <v>2003</v>
      </c>
      <c r="G458" s="1" t="s">
        <v>1993</v>
      </c>
      <c r="H458" s="1">
        <v>1062481</v>
      </c>
      <c r="I458" s="1" t="s">
        <v>38</v>
      </c>
      <c r="J458" s="1" t="s">
        <v>782</v>
      </c>
      <c r="K458" s="1" t="s">
        <v>783</v>
      </c>
      <c r="L458" s="30">
        <v>720</v>
      </c>
      <c r="M458" s="30">
        <v>18</v>
      </c>
      <c r="N458" s="31">
        <v>8250</v>
      </c>
      <c r="O458" s="31">
        <v>25200</v>
      </c>
      <c r="P458" s="31">
        <v>5914800</v>
      </c>
      <c r="Q458" s="31">
        <v>5940000</v>
      </c>
      <c r="R458" s="1" t="s">
        <v>1994</v>
      </c>
      <c r="S458" s="1" t="s">
        <v>1995</v>
      </c>
      <c r="T458" s="1" t="s">
        <v>1996</v>
      </c>
      <c r="U458" s="1" t="s">
        <v>2004</v>
      </c>
      <c r="V458" s="1" t="s">
        <v>118</v>
      </c>
      <c r="W458" s="1" t="str">
        <f>VLOOKUP(Table1[[#This Row],[Material Code]],'Product Master Data'!$A$1:$D$16,4,FALSE)</f>
        <v>Beignet Flour</v>
      </c>
      <c r="X458" s="1" t="str">
        <f>VLOOKUP(Table1[[#This Row],[Material Code]],'Product Master Data'!$A$1:$D$15,3,FALSE)</f>
        <v>Private Label</v>
      </c>
      <c r="Y458" s="1">
        <f>DAY(Table1[[#This Row],[Billing date]])</f>
        <v>12</v>
      </c>
      <c r="Z458" s="1" t="str">
        <f>TEXT(Table1[[#This Row],[Billing date]],"mmm")</f>
        <v>Jun</v>
      </c>
      <c r="AA458" s="1">
        <f>YEAR(Table1[[#This Row],[Billing date]])</f>
        <v>2021</v>
      </c>
    </row>
    <row r="459" spans="1:27" s="1" customFormat="1" ht="12.75" x14ac:dyDescent="0.2">
      <c r="A459" s="1" t="s">
        <v>131</v>
      </c>
      <c r="B459" s="1" t="s">
        <v>132</v>
      </c>
      <c r="C459" s="29">
        <v>44359</v>
      </c>
      <c r="D459" s="1" t="s">
        <v>2001</v>
      </c>
      <c r="E459" s="1" t="s">
        <v>2002</v>
      </c>
      <c r="F459" s="1" t="s">
        <v>2003</v>
      </c>
      <c r="G459" s="1" t="s">
        <v>1993</v>
      </c>
      <c r="H459" s="1">
        <v>1062481</v>
      </c>
      <c r="I459" s="1" t="s">
        <v>38</v>
      </c>
      <c r="J459" s="1" t="s">
        <v>723</v>
      </c>
      <c r="K459" s="1" t="s">
        <v>724</v>
      </c>
      <c r="L459" s="30">
        <v>237</v>
      </c>
      <c r="M459" s="30">
        <v>11.85</v>
      </c>
      <c r="N459" s="31">
        <v>16500</v>
      </c>
      <c r="O459" s="31">
        <v>16590</v>
      </c>
      <c r="P459" s="31">
        <v>3893910</v>
      </c>
      <c r="Q459" s="31">
        <v>3910500</v>
      </c>
      <c r="R459" s="1" t="s">
        <v>1994</v>
      </c>
      <c r="S459" s="1" t="s">
        <v>1995</v>
      </c>
      <c r="T459" s="1" t="s">
        <v>1996</v>
      </c>
      <c r="U459" s="1" t="s">
        <v>2004</v>
      </c>
      <c r="V459" s="1" t="s">
        <v>118</v>
      </c>
      <c r="W459" s="1" t="str">
        <f>VLOOKUP(Table1[[#This Row],[Material Code]],'Product Master Data'!$A$1:$D$16,4,FALSE)</f>
        <v>Beignet Flour</v>
      </c>
      <c r="X459" s="1" t="str">
        <f>VLOOKUP(Table1[[#This Row],[Material Code]],'Product Master Data'!$A$1:$D$15,3,FALSE)</f>
        <v>Private Label</v>
      </c>
      <c r="Y459" s="1">
        <f>DAY(Table1[[#This Row],[Billing date]])</f>
        <v>12</v>
      </c>
      <c r="Z459" s="1" t="str">
        <f>TEXT(Table1[[#This Row],[Billing date]],"mmm")</f>
        <v>Jun</v>
      </c>
      <c r="AA459" s="1">
        <f>YEAR(Table1[[#This Row],[Billing date]])</f>
        <v>2021</v>
      </c>
    </row>
    <row r="460" spans="1:27" s="1" customFormat="1" ht="12.75" x14ac:dyDescent="0.2">
      <c r="A460" s="1" t="s">
        <v>131</v>
      </c>
      <c r="B460" s="1" t="s">
        <v>132</v>
      </c>
      <c r="C460" s="29">
        <v>44359</v>
      </c>
      <c r="D460" s="1" t="s">
        <v>2001</v>
      </c>
      <c r="E460" s="1" t="s">
        <v>2002</v>
      </c>
      <c r="F460" s="1" t="s">
        <v>2003</v>
      </c>
      <c r="G460" s="1" t="s">
        <v>1993</v>
      </c>
      <c r="H460" s="1">
        <v>1062481</v>
      </c>
      <c r="I460" s="1" t="s">
        <v>38</v>
      </c>
      <c r="J460" s="1" t="s">
        <v>723</v>
      </c>
      <c r="K460" s="1" t="s">
        <v>724</v>
      </c>
      <c r="L460" s="30">
        <v>18</v>
      </c>
      <c r="M460" s="30">
        <v>0.9</v>
      </c>
      <c r="N460" s="31">
        <v>16500</v>
      </c>
      <c r="O460" s="31">
        <v>1260</v>
      </c>
      <c r="P460" s="31">
        <v>295740</v>
      </c>
      <c r="Q460" s="31">
        <v>297000</v>
      </c>
      <c r="R460" s="1" t="s">
        <v>1994</v>
      </c>
      <c r="S460" s="1" t="s">
        <v>1995</v>
      </c>
      <c r="T460" s="1" t="s">
        <v>1996</v>
      </c>
      <c r="U460" s="1" t="s">
        <v>2004</v>
      </c>
      <c r="V460" s="1" t="s">
        <v>118</v>
      </c>
      <c r="W460" s="1" t="str">
        <f>VLOOKUP(Table1[[#This Row],[Material Code]],'Product Master Data'!$A$1:$D$16,4,FALSE)</f>
        <v>Beignet Flour</v>
      </c>
      <c r="X460" s="1" t="str">
        <f>VLOOKUP(Table1[[#This Row],[Material Code]],'Product Master Data'!$A$1:$D$15,3,FALSE)</f>
        <v>Private Label</v>
      </c>
      <c r="Y460" s="1">
        <f>DAY(Table1[[#This Row],[Billing date]])</f>
        <v>12</v>
      </c>
      <c r="Z460" s="1" t="str">
        <f>TEXT(Table1[[#This Row],[Billing date]],"mmm")</f>
        <v>Jun</v>
      </c>
      <c r="AA460" s="1">
        <f>YEAR(Table1[[#This Row],[Billing date]])</f>
        <v>2021</v>
      </c>
    </row>
    <row r="461" spans="1:27" s="1" customFormat="1" ht="12.75" x14ac:dyDescent="0.2">
      <c r="A461" s="1" t="s">
        <v>131</v>
      </c>
      <c r="B461" s="1" t="s">
        <v>132</v>
      </c>
      <c r="C461" s="29">
        <v>44359</v>
      </c>
      <c r="D461" s="1" t="s">
        <v>2001</v>
      </c>
      <c r="E461" s="1" t="s">
        <v>2002</v>
      </c>
      <c r="F461" s="1" t="s">
        <v>2003</v>
      </c>
      <c r="G461" s="1" t="s">
        <v>1993</v>
      </c>
      <c r="H461" s="1">
        <v>1062481</v>
      </c>
      <c r="I461" s="1" t="s">
        <v>38</v>
      </c>
      <c r="J461" s="1" t="s">
        <v>723</v>
      </c>
      <c r="K461" s="1" t="s">
        <v>724</v>
      </c>
      <c r="L461" s="30">
        <v>5</v>
      </c>
      <c r="M461" s="30">
        <v>0.25</v>
      </c>
      <c r="N461" s="31">
        <v>16500</v>
      </c>
      <c r="O461" s="31">
        <v>350</v>
      </c>
      <c r="P461" s="31">
        <v>82150</v>
      </c>
      <c r="Q461" s="31">
        <v>82500</v>
      </c>
      <c r="R461" s="1" t="s">
        <v>1994</v>
      </c>
      <c r="S461" s="1" t="s">
        <v>1995</v>
      </c>
      <c r="T461" s="1" t="s">
        <v>1996</v>
      </c>
      <c r="U461" s="1" t="s">
        <v>2004</v>
      </c>
      <c r="V461" s="1" t="s">
        <v>118</v>
      </c>
      <c r="W461" s="1" t="str">
        <f>VLOOKUP(Table1[[#This Row],[Material Code]],'Product Master Data'!$A$1:$D$16,4,FALSE)</f>
        <v>Beignet Flour</v>
      </c>
      <c r="X461" s="1" t="str">
        <f>VLOOKUP(Table1[[#This Row],[Material Code]],'Product Master Data'!$A$1:$D$15,3,FALSE)</f>
        <v>Private Label</v>
      </c>
      <c r="Y461" s="1">
        <f>DAY(Table1[[#This Row],[Billing date]])</f>
        <v>12</v>
      </c>
      <c r="Z461" s="1" t="str">
        <f>TEXT(Table1[[#This Row],[Billing date]],"mmm")</f>
        <v>Jun</v>
      </c>
      <c r="AA461" s="1">
        <f>YEAR(Table1[[#This Row],[Billing date]])</f>
        <v>2021</v>
      </c>
    </row>
    <row r="462" spans="1:27" s="1" customFormat="1" ht="12.75" x14ac:dyDescent="0.2">
      <c r="A462" s="1" t="s">
        <v>157</v>
      </c>
      <c r="B462" s="1" t="s">
        <v>158</v>
      </c>
      <c r="C462" s="29">
        <v>44359</v>
      </c>
      <c r="D462" s="1" t="s">
        <v>2005</v>
      </c>
      <c r="E462" s="1" t="s">
        <v>2006</v>
      </c>
      <c r="F462" s="1" t="s">
        <v>2007</v>
      </c>
      <c r="G462" s="1" t="s">
        <v>2008</v>
      </c>
      <c r="H462" s="1">
        <v>1033677</v>
      </c>
      <c r="I462" s="1" t="s">
        <v>61</v>
      </c>
      <c r="J462" s="1" t="s">
        <v>164</v>
      </c>
      <c r="K462" s="1" t="s">
        <v>165</v>
      </c>
      <c r="L462" s="30">
        <v>600</v>
      </c>
      <c r="M462" s="30">
        <v>30</v>
      </c>
      <c r="N462" s="31">
        <v>18700</v>
      </c>
      <c r="O462" s="31">
        <v>0</v>
      </c>
      <c r="P462" s="31">
        <v>11220000</v>
      </c>
      <c r="Q462" s="31">
        <v>11220000</v>
      </c>
      <c r="R462" s="1" t="s">
        <v>2009</v>
      </c>
      <c r="S462" s="1" t="s">
        <v>2010</v>
      </c>
      <c r="T462" s="1" t="s">
        <v>2011</v>
      </c>
      <c r="U462" s="1" t="s">
        <v>169</v>
      </c>
      <c r="V462" s="1" t="s">
        <v>118</v>
      </c>
      <c r="W462" s="1" t="str">
        <f>VLOOKUP(Table1[[#This Row],[Material Code]],'Product Master Data'!$A$1:$D$16,4,FALSE)</f>
        <v>Bread Flour</v>
      </c>
      <c r="X462" s="1" t="str">
        <f>VLOOKUP(Table1[[#This Row],[Material Code]],'Product Master Data'!$A$1:$D$15,3,FALSE)</f>
        <v>Local Label</v>
      </c>
      <c r="Y462" s="1">
        <f>DAY(Table1[[#This Row],[Billing date]])</f>
        <v>12</v>
      </c>
      <c r="Z462" s="1" t="str">
        <f>TEXT(Table1[[#This Row],[Billing date]],"mmm")</f>
        <v>Jun</v>
      </c>
      <c r="AA462" s="1">
        <f>YEAR(Table1[[#This Row],[Billing date]])</f>
        <v>2021</v>
      </c>
    </row>
    <row r="463" spans="1:27" s="1" customFormat="1" ht="12.75" x14ac:dyDescent="0.2">
      <c r="A463" s="1" t="s">
        <v>157</v>
      </c>
      <c r="B463" s="1" t="s">
        <v>158</v>
      </c>
      <c r="C463" s="29">
        <v>44359</v>
      </c>
      <c r="D463" s="1" t="s">
        <v>2012</v>
      </c>
      <c r="E463" s="1" t="s">
        <v>2013</v>
      </c>
      <c r="F463" s="1" t="s">
        <v>2014</v>
      </c>
      <c r="G463" s="1" t="s">
        <v>2015</v>
      </c>
      <c r="H463" s="1">
        <v>1033399</v>
      </c>
      <c r="I463" s="1" t="s">
        <v>58</v>
      </c>
      <c r="J463" s="1" t="s">
        <v>164</v>
      </c>
      <c r="K463" s="1" t="s">
        <v>165</v>
      </c>
      <c r="L463" s="30">
        <v>600</v>
      </c>
      <c r="M463" s="30">
        <v>30</v>
      </c>
      <c r="N463" s="31">
        <v>18700</v>
      </c>
      <c r="O463" s="31">
        <v>0</v>
      </c>
      <c r="P463" s="31">
        <v>11220000</v>
      </c>
      <c r="Q463" s="31">
        <v>11220000</v>
      </c>
      <c r="R463" s="1" t="s">
        <v>970</v>
      </c>
      <c r="S463" s="1" t="s">
        <v>971</v>
      </c>
      <c r="T463" s="1" t="s">
        <v>972</v>
      </c>
      <c r="U463" s="1" t="s">
        <v>169</v>
      </c>
      <c r="V463" s="1" t="s">
        <v>118</v>
      </c>
      <c r="W463" s="1" t="str">
        <f>VLOOKUP(Table1[[#This Row],[Material Code]],'Product Master Data'!$A$1:$D$16,4,FALSE)</f>
        <v>Bread Flour</v>
      </c>
      <c r="X463" s="1" t="str">
        <f>VLOOKUP(Table1[[#This Row],[Material Code]],'Product Master Data'!$A$1:$D$15,3,FALSE)</f>
        <v>Local Label</v>
      </c>
      <c r="Y463" s="1">
        <f>DAY(Table1[[#This Row],[Billing date]])</f>
        <v>12</v>
      </c>
      <c r="Z463" s="1" t="str">
        <f>TEXT(Table1[[#This Row],[Billing date]],"mmm")</f>
        <v>Jun</v>
      </c>
      <c r="AA463" s="1">
        <f>YEAR(Table1[[#This Row],[Billing date]])</f>
        <v>2021</v>
      </c>
    </row>
    <row r="464" spans="1:27" s="1" customFormat="1" ht="12.75" x14ac:dyDescent="0.2">
      <c r="A464" s="1" t="s">
        <v>157</v>
      </c>
      <c r="B464" s="1" t="s">
        <v>158</v>
      </c>
      <c r="C464" s="29">
        <v>44359</v>
      </c>
      <c r="D464" s="1" t="s">
        <v>2016</v>
      </c>
      <c r="E464" s="1" t="s">
        <v>2017</v>
      </c>
      <c r="F464" s="1" t="s">
        <v>2018</v>
      </c>
      <c r="G464" s="1" t="s">
        <v>2019</v>
      </c>
      <c r="H464" s="1">
        <v>1048039</v>
      </c>
      <c r="I464" s="1" t="s">
        <v>613</v>
      </c>
      <c r="J464" s="1" t="s">
        <v>176</v>
      </c>
      <c r="K464" s="1" t="s">
        <v>177</v>
      </c>
      <c r="L464" s="30">
        <v>200</v>
      </c>
      <c r="M464" s="30">
        <v>10</v>
      </c>
      <c r="N464" s="31">
        <v>18700</v>
      </c>
      <c r="O464" s="31">
        <v>14000</v>
      </c>
      <c r="P464" s="31">
        <v>3726000</v>
      </c>
      <c r="Q464" s="31">
        <v>3740000</v>
      </c>
      <c r="R464" s="1" t="s">
        <v>894</v>
      </c>
      <c r="S464" s="1" t="s">
        <v>1381</v>
      </c>
      <c r="T464" s="1" t="s">
        <v>2020</v>
      </c>
      <c r="U464" s="1" t="s">
        <v>169</v>
      </c>
      <c r="V464" s="1" t="s">
        <v>118</v>
      </c>
      <c r="W464" s="1" t="str">
        <f>VLOOKUP(Table1[[#This Row],[Material Code]],'Product Master Data'!$A$1:$D$16,4,FALSE)</f>
        <v>Beignet Flour</v>
      </c>
      <c r="X464" s="1" t="str">
        <f>VLOOKUP(Table1[[#This Row],[Material Code]],'Product Master Data'!$A$1:$D$15,3,FALSE)</f>
        <v>Local Label</v>
      </c>
      <c r="Y464" s="1">
        <f>DAY(Table1[[#This Row],[Billing date]])</f>
        <v>12</v>
      </c>
      <c r="Z464" s="1" t="str">
        <f>TEXT(Table1[[#This Row],[Billing date]],"mmm")</f>
        <v>Jun</v>
      </c>
      <c r="AA464" s="1">
        <f>YEAR(Table1[[#This Row],[Billing date]])</f>
        <v>2021</v>
      </c>
    </row>
    <row r="465" spans="1:27" s="1" customFormat="1" ht="12.75" x14ac:dyDescent="0.2">
      <c r="A465" s="1" t="s">
        <v>157</v>
      </c>
      <c r="B465" s="1" t="s">
        <v>158</v>
      </c>
      <c r="C465" s="29">
        <v>44359</v>
      </c>
      <c r="D465" s="1" t="s">
        <v>2016</v>
      </c>
      <c r="E465" s="1" t="s">
        <v>2017</v>
      </c>
      <c r="F465" s="1" t="s">
        <v>2018</v>
      </c>
      <c r="G465" s="1" t="s">
        <v>2019</v>
      </c>
      <c r="H465" s="1">
        <v>1048039</v>
      </c>
      <c r="I465" s="1" t="s">
        <v>613</v>
      </c>
      <c r="J465" s="1" t="s">
        <v>181</v>
      </c>
      <c r="K465" s="1" t="s">
        <v>182</v>
      </c>
      <c r="L465" s="30">
        <v>200</v>
      </c>
      <c r="M465" s="30">
        <v>5</v>
      </c>
      <c r="N465" s="31">
        <v>9350</v>
      </c>
      <c r="O465" s="31">
        <v>7000</v>
      </c>
      <c r="P465" s="31">
        <v>1863000</v>
      </c>
      <c r="Q465" s="31">
        <v>1870000</v>
      </c>
      <c r="R465" s="1" t="s">
        <v>894</v>
      </c>
      <c r="S465" s="1" t="s">
        <v>1381</v>
      </c>
      <c r="T465" s="1" t="s">
        <v>2020</v>
      </c>
      <c r="U465" s="1" t="s">
        <v>169</v>
      </c>
      <c r="V465" s="1" t="s">
        <v>118</v>
      </c>
      <c r="W465" s="1" t="str">
        <f>VLOOKUP(Table1[[#This Row],[Material Code]],'Product Master Data'!$A$1:$D$16,4,FALSE)</f>
        <v>Beignet Flour</v>
      </c>
      <c r="X465" s="1" t="str">
        <f>VLOOKUP(Table1[[#This Row],[Material Code]],'Product Master Data'!$A$1:$D$15,3,FALSE)</f>
        <v>Local Label</v>
      </c>
      <c r="Y465" s="1">
        <f>DAY(Table1[[#This Row],[Billing date]])</f>
        <v>12</v>
      </c>
      <c r="Z465" s="1" t="str">
        <f>TEXT(Table1[[#This Row],[Billing date]],"mmm")</f>
        <v>Jun</v>
      </c>
      <c r="AA465" s="1">
        <f>YEAR(Table1[[#This Row],[Billing date]])</f>
        <v>2021</v>
      </c>
    </row>
    <row r="466" spans="1:27" s="1" customFormat="1" ht="12.75" x14ac:dyDescent="0.2">
      <c r="A466" s="1" t="s">
        <v>157</v>
      </c>
      <c r="B466" s="1" t="s">
        <v>158</v>
      </c>
      <c r="C466" s="29">
        <v>44359</v>
      </c>
      <c r="D466" s="1" t="s">
        <v>2016</v>
      </c>
      <c r="E466" s="1" t="s">
        <v>2017</v>
      </c>
      <c r="F466" s="1" t="s">
        <v>2018</v>
      </c>
      <c r="G466" s="1" t="s">
        <v>2019</v>
      </c>
      <c r="H466" s="1">
        <v>1048039</v>
      </c>
      <c r="I466" s="1" t="s">
        <v>613</v>
      </c>
      <c r="J466" s="1" t="s">
        <v>164</v>
      </c>
      <c r="K466" s="1" t="s">
        <v>165</v>
      </c>
      <c r="L466" s="30">
        <v>300</v>
      </c>
      <c r="M466" s="30">
        <v>15</v>
      </c>
      <c r="N466" s="31">
        <v>18700</v>
      </c>
      <c r="O466" s="31">
        <v>21000</v>
      </c>
      <c r="P466" s="31">
        <v>5589000</v>
      </c>
      <c r="Q466" s="31">
        <v>5610000</v>
      </c>
      <c r="R466" s="1" t="s">
        <v>894</v>
      </c>
      <c r="S466" s="1" t="s">
        <v>1381</v>
      </c>
      <c r="T466" s="1" t="s">
        <v>2020</v>
      </c>
      <c r="U466" s="1" t="s">
        <v>169</v>
      </c>
      <c r="V466" s="1" t="s">
        <v>118</v>
      </c>
      <c r="W466" s="1" t="str">
        <f>VLOOKUP(Table1[[#This Row],[Material Code]],'Product Master Data'!$A$1:$D$16,4,FALSE)</f>
        <v>Bread Flour</v>
      </c>
      <c r="X466" s="1" t="str">
        <f>VLOOKUP(Table1[[#This Row],[Material Code]],'Product Master Data'!$A$1:$D$15,3,FALSE)</f>
        <v>Local Label</v>
      </c>
      <c r="Y466" s="1">
        <f>DAY(Table1[[#This Row],[Billing date]])</f>
        <v>12</v>
      </c>
      <c r="Z466" s="1" t="str">
        <f>TEXT(Table1[[#This Row],[Billing date]],"mmm")</f>
        <v>Jun</v>
      </c>
      <c r="AA466" s="1">
        <f>YEAR(Table1[[#This Row],[Billing date]])</f>
        <v>2021</v>
      </c>
    </row>
    <row r="467" spans="1:27" s="1" customFormat="1" ht="12.75" x14ac:dyDescent="0.2">
      <c r="A467" s="1" t="s">
        <v>119</v>
      </c>
      <c r="B467" s="1" t="s">
        <v>120</v>
      </c>
      <c r="C467" s="29">
        <v>44359</v>
      </c>
      <c r="D467" s="1" t="s">
        <v>2021</v>
      </c>
      <c r="E467" s="1" t="s">
        <v>2022</v>
      </c>
      <c r="F467" s="1" t="s">
        <v>2023</v>
      </c>
      <c r="G467" s="1" t="s">
        <v>2024</v>
      </c>
      <c r="H467" s="1">
        <v>1028475</v>
      </c>
      <c r="I467" s="1" t="s">
        <v>465</v>
      </c>
      <c r="J467" s="1" t="s">
        <v>164</v>
      </c>
      <c r="K467" s="1" t="s">
        <v>165</v>
      </c>
      <c r="L467" s="30">
        <v>130</v>
      </c>
      <c r="M467" s="30">
        <v>6.5</v>
      </c>
      <c r="N467" s="31">
        <v>18500</v>
      </c>
      <c r="O467" s="31">
        <v>9100</v>
      </c>
      <c r="P467" s="31">
        <v>2395900</v>
      </c>
      <c r="Q467" s="31">
        <v>2405000</v>
      </c>
      <c r="R467" s="1" t="s">
        <v>189</v>
      </c>
      <c r="S467" s="1" t="s">
        <v>2025</v>
      </c>
      <c r="T467" s="1" t="s">
        <v>2026</v>
      </c>
      <c r="U467" s="1" t="s">
        <v>169</v>
      </c>
      <c r="V467" s="1" t="s">
        <v>118</v>
      </c>
      <c r="W467" s="1" t="str">
        <f>VLOOKUP(Table1[[#This Row],[Material Code]],'Product Master Data'!$A$1:$D$16,4,FALSE)</f>
        <v>Bread Flour</v>
      </c>
      <c r="X467" s="1" t="str">
        <f>VLOOKUP(Table1[[#This Row],[Material Code]],'Product Master Data'!$A$1:$D$15,3,FALSE)</f>
        <v>Local Label</v>
      </c>
      <c r="Y467" s="1">
        <f>DAY(Table1[[#This Row],[Billing date]])</f>
        <v>12</v>
      </c>
      <c r="Z467" s="1" t="str">
        <f>TEXT(Table1[[#This Row],[Billing date]],"mmm")</f>
        <v>Jun</v>
      </c>
      <c r="AA467" s="1">
        <f>YEAR(Table1[[#This Row],[Billing date]])</f>
        <v>2021</v>
      </c>
    </row>
    <row r="468" spans="1:27" s="1" customFormat="1" ht="12.75" x14ac:dyDescent="0.2">
      <c r="A468" s="1" t="s">
        <v>119</v>
      </c>
      <c r="B468" s="1" t="s">
        <v>120</v>
      </c>
      <c r="C468" s="29">
        <v>44359</v>
      </c>
      <c r="D468" s="1" t="s">
        <v>2021</v>
      </c>
      <c r="E468" s="1" t="s">
        <v>2022</v>
      </c>
      <c r="F468" s="1" t="s">
        <v>2023</v>
      </c>
      <c r="G468" s="1" t="s">
        <v>2024</v>
      </c>
      <c r="H468" s="1">
        <v>1028475</v>
      </c>
      <c r="I468" s="1" t="s">
        <v>465</v>
      </c>
      <c r="J468" s="1" t="s">
        <v>125</v>
      </c>
      <c r="K468" s="1" t="s">
        <v>126</v>
      </c>
      <c r="L468" s="30">
        <v>170</v>
      </c>
      <c r="M468" s="30">
        <v>8.5</v>
      </c>
      <c r="N468" s="31">
        <v>19000</v>
      </c>
      <c r="O468" s="31">
        <v>11900</v>
      </c>
      <c r="P468" s="31">
        <v>3218100</v>
      </c>
      <c r="Q468" s="31">
        <v>3230000</v>
      </c>
      <c r="R468" s="1" t="s">
        <v>189</v>
      </c>
      <c r="S468" s="1" t="s">
        <v>2025</v>
      </c>
      <c r="T468" s="1" t="s">
        <v>2026</v>
      </c>
      <c r="U468" s="1" t="s">
        <v>169</v>
      </c>
      <c r="V468" s="1" t="s">
        <v>118</v>
      </c>
      <c r="W468" s="1" t="str">
        <f>VLOOKUP(Table1[[#This Row],[Material Code]],'Product Master Data'!$A$1:$D$16,4,FALSE)</f>
        <v>Bread Flour</v>
      </c>
      <c r="X468" s="1" t="str">
        <f>VLOOKUP(Table1[[#This Row],[Material Code]],'Product Master Data'!$A$1:$D$15,3,FALSE)</f>
        <v>Local Label</v>
      </c>
      <c r="Y468" s="1">
        <f>DAY(Table1[[#This Row],[Billing date]])</f>
        <v>12</v>
      </c>
      <c r="Z468" s="1" t="str">
        <f>TEXT(Table1[[#This Row],[Billing date]],"mmm")</f>
        <v>Jun</v>
      </c>
      <c r="AA468" s="1">
        <f>YEAR(Table1[[#This Row],[Billing date]])</f>
        <v>2021</v>
      </c>
    </row>
    <row r="469" spans="1:27" s="1" customFormat="1" ht="12.75" x14ac:dyDescent="0.2">
      <c r="A469" s="1" t="s">
        <v>131</v>
      </c>
      <c r="B469" s="1" t="s">
        <v>132</v>
      </c>
      <c r="C469" s="29">
        <v>44360</v>
      </c>
      <c r="D469" s="1" t="s">
        <v>1783</v>
      </c>
      <c r="E469" s="1" t="s">
        <v>2027</v>
      </c>
      <c r="F469" s="1" t="s">
        <v>1785</v>
      </c>
      <c r="G469" s="1" t="s">
        <v>2028</v>
      </c>
      <c r="H469" s="1">
        <v>1067392</v>
      </c>
      <c r="I469" s="1" t="s">
        <v>43</v>
      </c>
      <c r="J469" s="1" t="s">
        <v>181</v>
      </c>
      <c r="K469" s="1" t="s">
        <v>182</v>
      </c>
      <c r="L469" s="30">
        <v>1280</v>
      </c>
      <c r="M469" s="30">
        <v>32</v>
      </c>
      <c r="N469" s="31">
        <v>8250</v>
      </c>
      <c r="O469" s="31">
        <v>44800</v>
      </c>
      <c r="P469" s="31">
        <v>10515200</v>
      </c>
      <c r="Q469" s="31">
        <v>10560000</v>
      </c>
      <c r="R469" s="1" t="s">
        <v>658</v>
      </c>
      <c r="S469" s="1" t="s">
        <v>2029</v>
      </c>
      <c r="T469" s="1" t="s">
        <v>2030</v>
      </c>
      <c r="U469" s="1" t="s">
        <v>661</v>
      </c>
      <c r="V469" s="1" t="s">
        <v>118</v>
      </c>
      <c r="W469" s="1" t="str">
        <f>VLOOKUP(Table1[[#This Row],[Material Code]],'Product Master Data'!$A$1:$D$16,4,FALSE)</f>
        <v>Beignet Flour</v>
      </c>
      <c r="X469" s="1" t="str">
        <f>VLOOKUP(Table1[[#This Row],[Material Code]],'Product Master Data'!$A$1:$D$15,3,FALSE)</f>
        <v>Local Label</v>
      </c>
      <c r="Y469" s="1">
        <f>DAY(Table1[[#This Row],[Billing date]])</f>
        <v>13</v>
      </c>
      <c r="Z469" s="1" t="str">
        <f>TEXT(Table1[[#This Row],[Billing date]],"mmm")</f>
        <v>Jun</v>
      </c>
      <c r="AA469" s="1">
        <f>YEAR(Table1[[#This Row],[Billing date]])</f>
        <v>2021</v>
      </c>
    </row>
    <row r="470" spans="1:27" s="1" customFormat="1" ht="12.75" x14ac:dyDescent="0.2">
      <c r="A470" s="1" t="s">
        <v>119</v>
      </c>
      <c r="B470" s="1" t="s">
        <v>120</v>
      </c>
      <c r="C470" s="29">
        <v>44360</v>
      </c>
      <c r="D470" s="1" t="s">
        <v>2031</v>
      </c>
      <c r="E470" s="1" t="s">
        <v>2032</v>
      </c>
      <c r="F470" s="1" t="s">
        <v>2033</v>
      </c>
      <c r="G470" s="1" t="s">
        <v>2034</v>
      </c>
      <c r="H470" s="1">
        <v>1028475</v>
      </c>
      <c r="I470" s="1" t="s">
        <v>465</v>
      </c>
      <c r="J470" s="1" t="s">
        <v>24</v>
      </c>
      <c r="K470" s="1" t="s">
        <v>113</v>
      </c>
      <c r="L470" s="30">
        <v>300</v>
      </c>
      <c r="M470" s="30">
        <v>12</v>
      </c>
      <c r="N470" s="31">
        <v>2000</v>
      </c>
      <c r="O470" s="31">
        <v>11765</v>
      </c>
      <c r="P470" s="31">
        <v>588235</v>
      </c>
      <c r="Q470" s="31">
        <v>600000</v>
      </c>
      <c r="R470" s="1" t="s">
        <v>1471</v>
      </c>
      <c r="S470" s="1" t="s">
        <v>1648</v>
      </c>
      <c r="T470" s="1" t="s">
        <v>1473</v>
      </c>
      <c r="U470" s="1" t="s">
        <v>2035</v>
      </c>
      <c r="V470" s="1" t="s">
        <v>118</v>
      </c>
      <c r="W470" s="1" t="str">
        <f>VLOOKUP(Table1[[#This Row],[Material Code]],'Product Master Data'!$A$1:$D$16,4,FALSE)</f>
        <v>Bread Flour</v>
      </c>
      <c r="X470" s="1" t="str">
        <f>VLOOKUP(Table1[[#This Row],[Material Code]],'Product Master Data'!$A$1:$D$15,3,FALSE)</f>
        <v>Local Label</v>
      </c>
      <c r="Y470" s="1">
        <f>DAY(Table1[[#This Row],[Billing date]])</f>
        <v>13</v>
      </c>
      <c r="Z470" s="1" t="str">
        <f>TEXT(Table1[[#This Row],[Billing date]],"mmm")</f>
        <v>Jun</v>
      </c>
      <c r="AA470" s="1">
        <f>YEAR(Table1[[#This Row],[Billing date]])</f>
        <v>2021</v>
      </c>
    </row>
    <row r="471" spans="1:27" s="1" customFormat="1" ht="12.75" x14ac:dyDescent="0.2">
      <c r="A471" s="1" t="s">
        <v>157</v>
      </c>
      <c r="B471" s="1" t="s">
        <v>158</v>
      </c>
      <c r="C471" s="29">
        <v>44360</v>
      </c>
      <c r="D471" s="1" t="s">
        <v>1916</v>
      </c>
      <c r="E471" s="1" t="s">
        <v>2036</v>
      </c>
      <c r="F471" s="1" t="s">
        <v>1918</v>
      </c>
      <c r="G471" s="1" t="s">
        <v>2037</v>
      </c>
      <c r="H471" s="1">
        <v>1033677</v>
      </c>
      <c r="I471" s="1" t="s">
        <v>61</v>
      </c>
      <c r="J471" s="1" t="s">
        <v>24</v>
      </c>
      <c r="K471" s="1" t="s">
        <v>113</v>
      </c>
      <c r="L471" s="30">
        <v>275</v>
      </c>
      <c r="M471" s="30">
        <v>11</v>
      </c>
      <c r="N471" s="31">
        <v>2000</v>
      </c>
      <c r="O471" s="31">
        <v>10784</v>
      </c>
      <c r="P471" s="31">
        <v>539216</v>
      </c>
      <c r="Q471" s="31">
        <v>550000</v>
      </c>
      <c r="R471" s="1" t="s">
        <v>944</v>
      </c>
      <c r="S471" s="1" t="s">
        <v>2038</v>
      </c>
      <c r="T471" s="1" t="s">
        <v>946</v>
      </c>
      <c r="U471" s="1" t="s">
        <v>1923</v>
      </c>
      <c r="V471" s="1" t="s">
        <v>118</v>
      </c>
      <c r="W471" s="1" t="str">
        <f>VLOOKUP(Table1[[#This Row],[Material Code]],'Product Master Data'!$A$1:$D$16,4,FALSE)</f>
        <v>Bread Flour</v>
      </c>
      <c r="X471" s="1" t="str">
        <f>VLOOKUP(Table1[[#This Row],[Material Code]],'Product Master Data'!$A$1:$D$15,3,FALSE)</f>
        <v>Local Label</v>
      </c>
      <c r="Y471" s="1">
        <f>DAY(Table1[[#This Row],[Billing date]])</f>
        <v>13</v>
      </c>
      <c r="Z471" s="1" t="str">
        <f>TEXT(Table1[[#This Row],[Billing date]],"mmm")</f>
        <v>Jun</v>
      </c>
      <c r="AA471" s="1">
        <f>YEAR(Table1[[#This Row],[Billing date]])</f>
        <v>2021</v>
      </c>
    </row>
    <row r="472" spans="1:27" s="1" customFormat="1" ht="12.75" x14ac:dyDescent="0.2">
      <c r="A472" s="1" t="s">
        <v>157</v>
      </c>
      <c r="B472" s="1" t="s">
        <v>158</v>
      </c>
      <c r="C472" s="29">
        <v>44360</v>
      </c>
      <c r="D472" s="1" t="s">
        <v>2039</v>
      </c>
      <c r="E472" s="1" t="s">
        <v>2040</v>
      </c>
      <c r="F472" s="1" t="s">
        <v>2041</v>
      </c>
      <c r="G472" s="1" t="s">
        <v>2042</v>
      </c>
      <c r="H472" s="1">
        <v>1026465</v>
      </c>
      <c r="I472" s="1" t="s">
        <v>28</v>
      </c>
      <c r="J472" s="1" t="s">
        <v>24</v>
      </c>
      <c r="K472" s="1" t="s">
        <v>113</v>
      </c>
      <c r="L472" s="30">
        <v>500</v>
      </c>
      <c r="M472" s="30">
        <v>20</v>
      </c>
      <c r="N472" s="31">
        <v>2000</v>
      </c>
      <c r="O472" s="31">
        <v>19608</v>
      </c>
      <c r="P472" s="31">
        <v>980392</v>
      </c>
      <c r="Q472" s="31">
        <v>1000000</v>
      </c>
      <c r="R472" s="1" t="s">
        <v>2043</v>
      </c>
      <c r="S472" s="1" t="s">
        <v>2044</v>
      </c>
      <c r="T472" s="1" t="s">
        <v>2045</v>
      </c>
      <c r="U472" s="1" t="s">
        <v>2046</v>
      </c>
      <c r="V472" s="1" t="s">
        <v>118</v>
      </c>
      <c r="W472" s="1" t="str">
        <f>VLOOKUP(Table1[[#This Row],[Material Code]],'Product Master Data'!$A$1:$D$16,4,FALSE)</f>
        <v>Bread Flour</v>
      </c>
      <c r="X472" s="1" t="str">
        <f>VLOOKUP(Table1[[#This Row],[Material Code]],'Product Master Data'!$A$1:$D$15,3,FALSE)</f>
        <v>Local Label</v>
      </c>
      <c r="Y472" s="1">
        <f>DAY(Table1[[#This Row],[Billing date]])</f>
        <v>13</v>
      </c>
      <c r="Z472" s="1" t="str">
        <f>TEXT(Table1[[#This Row],[Billing date]],"mmm")</f>
        <v>Jun</v>
      </c>
      <c r="AA472" s="1">
        <f>YEAR(Table1[[#This Row],[Billing date]])</f>
        <v>2021</v>
      </c>
    </row>
    <row r="473" spans="1:27" s="1" customFormat="1" ht="12.75" x14ac:dyDescent="0.2">
      <c r="A473" s="1" t="s">
        <v>157</v>
      </c>
      <c r="B473" s="1" t="s">
        <v>158</v>
      </c>
      <c r="C473" s="29">
        <v>44360</v>
      </c>
      <c r="D473" s="1" t="s">
        <v>958</v>
      </c>
      <c r="E473" s="1" t="s">
        <v>2047</v>
      </c>
      <c r="F473" s="1" t="s">
        <v>960</v>
      </c>
      <c r="G473" s="1" t="s">
        <v>2042</v>
      </c>
      <c r="H473" s="1">
        <v>1026465</v>
      </c>
      <c r="I473" s="1" t="s">
        <v>28</v>
      </c>
      <c r="J473" s="1" t="s">
        <v>24</v>
      </c>
      <c r="K473" s="1" t="s">
        <v>113</v>
      </c>
      <c r="L473" s="30">
        <v>25</v>
      </c>
      <c r="M473" s="30">
        <v>1</v>
      </c>
      <c r="N473" s="31">
        <v>2000</v>
      </c>
      <c r="O473" s="31">
        <v>980</v>
      </c>
      <c r="P473" s="31">
        <v>49020</v>
      </c>
      <c r="Q473" s="31">
        <v>50000</v>
      </c>
      <c r="R473" s="1" t="s">
        <v>2043</v>
      </c>
      <c r="S473" s="1" t="s">
        <v>2044</v>
      </c>
      <c r="T473" s="1" t="s">
        <v>2045</v>
      </c>
      <c r="U473" s="1" t="s">
        <v>965</v>
      </c>
      <c r="V473" s="1" t="s">
        <v>118</v>
      </c>
      <c r="W473" s="1" t="str">
        <f>VLOOKUP(Table1[[#This Row],[Material Code]],'Product Master Data'!$A$1:$D$16,4,FALSE)</f>
        <v>Bread Flour</v>
      </c>
      <c r="X473" s="1" t="str">
        <f>VLOOKUP(Table1[[#This Row],[Material Code]],'Product Master Data'!$A$1:$D$15,3,FALSE)</f>
        <v>Local Label</v>
      </c>
      <c r="Y473" s="1">
        <f>DAY(Table1[[#This Row],[Billing date]])</f>
        <v>13</v>
      </c>
      <c r="Z473" s="1" t="str">
        <f>TEXT(Table1[[#This Row],[Billing date]],"mmm")</f>
        <v>Jun</v>
      </c>
      <c r="AA473" s="1">
        <f>YEAR(Table1[[#This Row],[Billing date]])</f>
        <v>2021</v>
      </c>
    </row>
    <row r="474" spans="1:27" s="1" customFormat="1" ht="12.75" x14ac:dyDescent="0.2">
      <c r="A474" s="1" t="s">
        <v>451</v>
      </c>
      <c r="B474" s="1" t="s">
        <v>452</v>
      </c>
      <c r="C474" s="29">
        <v>44360</v>
      </c>
      <c r="D474" s="1" t="s">
        <v>1945</v>
      </c>
      <c r="E474" s="1" t="s">
        <v>2048</v>
      </c>
      <c r="F474" s="1" t="s">
        <v>1947</v>
      </c>
      <c r="G474" s="1" t="s">
        <v>2049</v>
      </c>
      <c r="H474" s="1">
        <v>1048185</v>
      </c>
      <c r="I474" s="1" t="s">
        <v>33</v>
      </c>
      <c r="J474" s="1" t="s">
        <v>24</v>
      </c>
      <c r="K474" s="1" t="s">
        <v>113</v>
      </c>
      <c r="L474" s="30">
        <v>400</v>
      </c>
      <c r="M474" s="30">
        <v>16</v>
      </c>
      <c r="N474" s="31">
        <v>2000</v>
      </c>
      <c r="O474" s="31">
        <v>15686</v>
      </c>
      <c r="P474" s="31">
        <v>784314</v>
      </c>
      <c r="Q474" s="31">
        <v>800000</v>
      </c>
      <c r="R474" s="1" t="s">
        <v>2050</v>
      </c>
      <c r="S474" s="1" t="s">
        <v>2051</v>
      </c>
      <c r="T474" s="1" t="s">
        <v>2052</v>
      </c>
      <c r="U474" s="1" t="s">
        <v>1950</v>
      </c>
      <c r="V474" s="1" t="s">
        <v>118</v>
      </c>
      <c r="W474" s="1" t="str">
        <f>VLOOKUP(Table1[[#This Row],[Material Code]],'Product Master Data'!$A$1:$D$16,4,FALSE)</f>
        <v>Bread Flour</v>
      </c>
      <c r="X474" s="1" t="str">
        <f>VLOOKUP(Table1[[#This Row],[Material Code]],'Product Master Data'!$A$1:$D$15,3,FALSE)</f>
        <v>Local Label</v>
      </c>
      <c r="Y474" s="1">
        <f>DAY(Table1[[#This Row],[Billing date]])</f>
        <v>13</v>
      </c>
      <c r="Z474" s="1" t="str">
        <f>TEXT(Table1[[#This Row],[Billing date]],"mmm")</f>
        <v>Jun</v>
      </c>
      <c r="AA474" s="1">
        <f>YEAR(Table1[[#This Row],[Billing date]])</f>
        <v>2021</v>
      </c>
    </row>
    <row r="475" spans="1:27" s="1" customFormat="1" ht="12.75" x14ac:dyDescent="0.2">
      <c r="A475" s="1" t="s">
        <v>451</v>
      </c>
      <c r="B475" s="1" t="s">
        <v>452</v>
      </c>
      <c r="C475" s="29">
        <v>44360</v>
      </c>
      <c r="D475" s="1" t="s">
        <v>2053</v>
      </c>
      <c r="E475" s="1" t="s">
        <v>2054</v>
      </c>
      <c r="F475" s="1" t="s">
        <v>2055</v>
      </c>
      <c r="G475" s="1" t="s">
        <v>2056</v>
      </c>
      <c r="H475" s="1">
        <v>1062965</v>
      </c>
      <c r="I475" s="1" t="s">
        <v>34</v>
      </c>
      <c r="J475" s="1" t="s">
        <v>24</v>
      </c>
      <c r="K475" s="1" t="s">
        <v>113</v>
      </c>
      <c r="L475" s="30">
        <v>575</v>
      </c>
      <c r="M475" s="30">
        <v>23</v>
      </c>
      <c r="N475" s="31">
        <v>2000</v>
      </c>
      <c r="O475" s="31">
        <v>22549</v>
      </c>
      <c r="P475" s="31">
        <v>1127451</v>
      </c>
      <c r="Q475" s="31">
        <v>1150000</v>
      </c>
      <c r="R475" s="1" t="s">
        <v>2057</v>
      </c>
      <c r="S475" s="1" t="s">
        <v>2058</v>
      </c>
      <c r="T475" s="1" t="s">
        <v>1460</v>
      </c>
      <c r="U475" s="1" t="s">
        <v>2059</v>
      </c>
      <c r="V475" s="1" t="s">
        <v>118</v>
      </c>
      <c r="W475" s="1" t="str">
        <f>VLOOKUP(Table1[[#This Row],[Material Code]],'Product Master Data'!$A$1:$D$16,4,FALSE)</f>
        <v>Bread Flour</v>
      </c>
      <c r="X475" s="1" t="str">
        <f>VLOOKUP(Table1[[#This Row],[Material Code]],'Product Master Data'!$A$1:$D$15,3,FALSE)</f>
        <v>Local Label</v>
      </c>
      <c r="Y475" s="1">
        <f>DAY(Table1[[#This Row],[Billing date]])</f>
        <v>13</v>
      </c>
      <c r="Z475" s="1" t="str">
        <f>TEXT(Table1[[#This Row],[Billing date]],"mmm")</f>
        <v>Jun</v>
      </c>
      <c r="AA475" s="1">
        <f>YEAR(Table1[[#This Row],[Billing date]])</f>
        <v>2021</v>
      </c>
    </row>
    <row r="476" spans="1:27" s="1" customFormat="1" ht="12.75" x14ac:dyDescent="0.2">
      <c r="A476" s="1" t="s">
        <v>451</v>
      </c>
      <c r="B476" s="1" t="s">
        <v>452</v>
      </c>
      <c r="C476" s="29">
        <v>44360</v>
      </c>
      <c r="D476" s="1" t="s">
        <v>1945</v>
      </c>
      <c r="E476" s="1" t="s">
        <v>2060</v>
      </c>
      <c r="F476" s="1" t="s">
        <v>1947</v>
      </c>
      <c r="G476" s="1" t="s">
        <v>2061</v>
      </c>
      <c r="H476" s="1">
        <v>1048185</v>
      </c>
      <c r="I476" s="1" t="s">
        <v>33</v>
      </c>
      <c r="J476" s="1" t="s">
        <v>24</v>
      </c>
      <c r="K476" s="1" t="s">
        <v>113</v>
      </c>
      <c r="L476" s="30">
        <v>600</v>
      </c>
      <c r="M476" s="30">
        <v>24</v>
      </c>
      <c r="N476" s="31">
        <v>2000</v>
      </c>
      <c r="O476" s="31">
        <v>23529</v>
      </c>
      <c r="P476" s="31">
        <v>1176471</v>
      </c>
      <c r="Q476" s="31">
        <v>1200000</v>
      </c>
      <c r="R476" s="1" t="s">
        <v>1150</v>
      </c>
      <c r="S476" s="1" t="s">
        <v>1151</v>
      </c>
      <c r="T476" s="1" t="s">
        <v>1152</v>
      </c>
      <c r="U476" s="1" t="s">
        <v>1950</v>
      </c>
      <c r="V476" s="1" t="s">
        <v>118</v>
      </c>
      <c r="W476" s="1" t="str">
        <f>VLOOKUP(Table1[[#This Row],[Material Code]],'Product Master Data'!$A$1:$D$16,4,FALSE)</f>
        <v>Bread Flour</v>
      </c>
      <c r="X476" s="1" t="str">
        <f>VLOOKUP(Table1[[#This Row],[Material Code]],'Product Master Data'!$A$1:$D$15,3,FALSE)</f>
        <v>Local Label</v>
      </c>
      <c r="Y476" s="1">
        <f>DAY(Table1[[#This Row],[Billing date]])</f>
        <v>13</v>
      </c>
      <c r="Z476" s="1" t="str">
        <f>TEXT(Table1[[#This Row],[Billing date]],"mmm")</f>
        <v>Jun</v>
      </c>
      <c r="AA476" s="1">
        <f>YEAR(Table1[[#This Row],[Billing date]])</f>
        <v>2021</v>
      </c>
    </row>
    <row r="477" spans="1:27" s="1" customFormat="1" ht="12.75" x14ac:dyDescent="0.2">
      <c r="A477" s="1" t="s">
        <v>119</v>
      </c>
      <c r="B477" s="1" t="s">
        <v>120</v>
      </c>
      <c r="C477" s="29">
        <v>44360</v>
      </c>
      <c r="D477" s="1" t="s">
        <v>2062</v>
      </c>
      <c r="E477" s="1" t="s">
        <v>2063</v>
      </c>
      <c r="F477" s="1" t="s">
        <v>2064</v>
      </c>
      <c r="G477" s="1" t="s">
        <v>2065</v>
      </c>
      <c r="H477" s="1">
        <v>1047470</v>
      </c>
      <c r="I477" s="1" t="s">
        <v>30</v>
      </c>
      <c r="J477" s="1" t="s">
        <v>164</v>
      </c>
      <c r="K477" s="1" t="s">
        <v>165</v>
      </c>
      <c r="L477" s="30">
        <v>220</v>
      </c>
      <c r="M477" s="30">
        <v>11</v>
      </c>
      <c r="N477" s="31">
        <v>18300</v>
      </c>
      <c r="O477" s="31">
        <v>15400</v>
      </c>
      <c r="P477" s="31">
        <v>4010600</v>
      </c>
      <c r="Q477" s="31">
        <v>4026000</v>
      </c>
      <c r="R477" s="1" t="s">
        <v>216</v>
      </c>
      <c r="S477" s="1" t="s">
        <v>1237</v>
      </c>
      <c r="T477" s="1" t="s">
        <v>608</v>
      </c>
      <c r="U477" s="1" t="s">
        <v>169</v>
      </c>
      <c r="V477" s="1" t="s">
        <v>118</v>
      </c>
      <c r="W477" s="1" t="str">
        <f>VLOOKUP(Table1[[#This Row],[Material Code]],'Product Master Data'!$A$1:$D$16,4,FALSE)</f>
        <v>Bread Flour</v>
      </c>
      <c r="X477" s="1" t="str">
        <f>VLOOKUP(Table1[[#This Row],[Material Code]],'Product Master Data'!$A$1:$D$15,3,FALSE)</f>
        <v>Local Label</v>
      </c>
      <c r="Y477" s="1">
        <f>DAY(Table1[[#This Row],[Billing date]])</f>
        <v>13</v>
      </c>
      <c r="Z477" s="1" t="str">
        <f>TEXT(Table1[[#This Row],[Billing date]],"mmm")</f>
        <v>Jun</v>
      </c>
      <c r="AA477" s="1">
        <f>YEAR(Table1[[#This Row],[Billing date]])</f>
        <v>2021</v>
      </c>
    </row>
    <row r="478" spans="1:27" s="1" customFormat="1" ht="12.75" x14ac:dyDescent="0.2">
      <c r="A478" s="1" t="s">
        <v>107</v>
      </c>
      <c r="B478" s="1" t="s">
        <v>108</v>
      </c>
      <c r="C478" s="29">
        <v>44360</v>
      </c>
      <c r="D478" s="1" t="s">
        <v>2066</v>
      </c>
      <c r="E478" s="1" t="s">
        <v>2067</v>
      </c>
      <c r="F478" s="1" t="s">
        <v>2068</v>
      </c>
      <c r="G478" s="1" t="s">
        <v>2069</v>
      </c>
      <c r="H478" s="1">
        <v>1095733</v>
      </c>
      <c r="I478" s="1" t="s">
        <v>449</v>
      </c>
      <c r="J478" s="1" t="s">
        <v>164</v>
      </c>
      <c r="K478" s="1" t="s">
        <v>165</v>
      </c>
      <c r="L478" s="30">
        <v>60</v>
      </c>
      <c r="M478" s="30">
        <v>3</v>
      </c>
      <c r="N478" s="31">
        <v>18300</v>
      </c>
      <c r="O478" s="31">
        <v>4200</v>
      </c>
      <c r="P478" s="31">
        <v>1093800</v>
      </c>
      <c r="Q478" s="31">
        <v>1098000</v>
      </c>
      <c r="R478" s="1" t="s">
        <v>1976</v>
      </c>
      <c r="S478" s="1" t="s">
        <v>2070</v>
      </c>
      <c r="T478" s="1" t="s">
        <v>2071</v>
      </c>
      <c r="U478" s="1" t="s">
        <v>450</v>
      </c>
      <c r="V478" s="1" t="s">
        <v>118</v>
      </c>
      <c r="W478" s="1" t="str">
        <f>VLOOKUP(Table1[[#This Row],[Material Code]],'Product Master Data'!$A$1:$D$16,4,FALSE)</f>
        <v>Bread Flour</v>
      </c>
      <c r="X478" s="1" t="str">
        <f>VLOOKUP(Table1[[#This Row],[Material Code]],'Product Master Data'!$A$1:$D$15,3,FALSE)</f>
        <v>Local Label</v>
      </c>
      <c r="Y478" s="1">
        <f>DAY(Table1[[#This Row],[Billing date]])</f>
        <v>13</v>
      </c>
      <c r="Z478" s="1" t="str">
        <f>TEXT(Table1[[#This Row],[Billing date]],"mmm")</f>
        <v>Jun</v>
      </c>
      <c r="AA478" s="1">
        <f>YEAR(Table1[[#This Row],[Billing date]])</f>
        <v>2021</v>
      </c>
    </row>
    <row r="479" spans="1:27" s="1" customFormat="1" ht="12.75" x14ac:dyDescent="0.2">
      <c r="A479" s="1" t="s">
        <v>193</v>
      </c>
      <c r="B479" s="1" t="s">
        <v>158</v>
      </c>
      <c r="C479" s="29">
        <v>44360</v>
      </c>
      <c r="D479" s="1" t="s">
        <v>2072</v>
      </c>
      <c r="E479" s="1" t="s">
        <v>2073</v>
      </c>
      <c r="F479" s="1" t="s">
        <v>2074</v>
      </c>
      <c r="G479" s="1" t="s">
        <v>2075</v>
      </c>
      <c r="H479" s="1">
        <v>1062483</v>
      </c>
      <c r="I479" s="1" t="s">
        <v>35</v>
      </c>
      <c r="J479" s="1" t="s">
        <v>164</v>
      </c>
      <c r="K479" s="1" t="s">
        <v>165</v>
      </c>
      <c r="L479" s="30">
        <v>600</v>
      </c>
      <c r="M479" s="30">
        <v>30</v>
      </c>
      <c r="N479" s="31">
        <v>17750</v>
      </c>
      <c r="O479" s="31">
        <v>42000</v>
      </c>
      <c r="P479" s="31">
        <v>10608000</v>
      </c>
      <c r="Q479" s="31">
        <v>10650000</v>
      </c>
      <c r="R479" s="1" t="s">
        <v>975</v>
      </c>
      <c r="S479" s="1" t="s">
        <v>2076</v>
      </c>
      <c r="T479" s="1" t="s">
        <v>1507</v>
      </c>
      <c r="U479" s="1" t="s">
        <v>2077</v>
      </c>
      <c r="V479" s="1" t="s">
        <v>118</v>
      </c>
      <c r="W479" s="1" t="str">
        <f>VLOOKUP(Table1[[#This Row],[Material Code]],'Product Master Data'!$A$1:$D$16,4,FALSE)</f>
        <v>Bread Flour</v>
      </c>
      <c r="X479" s="1" t="str">
        <f>VLOOKUP(Table1[[#This Row],[Material Code]],'Product Master Data'!$A$1:$D$15,3,FALSE)</f>
        <v>Local Label</v>
      </c>
      <c r="Y479" s="1">
        <f>DAY(Table1[[#This Row],[Billing date]])</f>
        <v>13</v>
      </c>
      <c r="Z479" s="1" t="str">
        <f>TEXT(Table1[[#This Row],[Billing date]],"mmm")</f>
        <v>Jun</v>
      </c>
      <c r="AA479" s="1">
        <f>YEAR(Table1[[#This Row],[Billing date]])</f>
        <v>2021</v>
      </c>
    </row>
    <row r="480" spans="1:27" s="1" customFormat="1" ht="12.75" x14ac:dyDescent="0.2">
      <c r="A480" s="1" t="s">
        <v>193</v>
      </c>
      <c r="B480" s="1" t="s">
        <v>158</v>
      </c>
      <c r="C480" s="29">
        <v>44360</v>
      </c>
      <c r="D480" s="1" t="s">
        <v>2072</v>
      </c>
      <c r="E480" s="1" t="s">
        <v>2078</v>
      </c>
      <c r="F480" s="1" t="s">
        <v>2074</v>
      </c>
      <c r="G480" s="1" t="s">
        <v>2079</v>
      </c>
      <c r="H480" s="1">
        <v>1062483</v>
      </c>
      <c r="I480" s="1" t="s">
        <v>35</v>
      </c>
      <c r="J480" s="1" t="s">
        <v>164</v>
      </c>
      <c r="K480" s="1" t="s">
        <v>165</v>
      </c>
      <c r="L480" s="30">
        <v>600</v>
      </c>
      <c r="M480" s="30">
        <v>30</v>
      </c>
      <c r="N480" s="31">
        <v>17750</v>
      </c>
      <c r="O480" s="31">
        <v>42000</v>
      </c>
      <c r="P480" s="31">
        <v>10608000</v>
      </c>
      <c r="Q480" s="31">
        <v>10650000</v>
      </c>
      <c r="R480" s="1" t="s">
        <v>1020</v>
      </c>
      <c r="S480" s="1" t="s">
        <v>2080</v>
      </c>
      <c r="T480" s="1" t="s">
        <v>2081</v>
      </c>
      <c r="U480" s="1" t="s">
        <v>2077</v>
      </c>
      <c r="V480" s="1" t="s">
        <v>118</v>
      </c>
      <c r="W480" s="1" t="str">
        <f>VLOOKUP(Table1[[#This Row],[Material Code]],'Product Master Data'!$A$1:$D$16,4,FALSE)</f>
        <v>Bread Flour</v>
      </c>
      <c r="X480" s="1" t="str">
        <f>VLOOKUP(Table1[[#This Row],[Material Code]],'Product Master Data'!$A$1:$D$15,3,FALSE)</f>
        <v>Local Label</v>
      </c>
      <c r="Y480" s="1">
        <f>DAY(Table1[[#This Row],[Billing date]])</f>
        <v>13</v>
      </c>
      <c r="Z480" s="1" t="str">
        <f>TEXT(Table1[[#This Row],[Billing date]],"mmm")</f>
        <v>Jun</v>
      </c>
      <c r="AA480" s="1">
        <f>YEAR(Table1[[#This Row],[Billing date]])</f>
        <v>2021</v>
      </c>
    </row>
    <row r="481" spans="1:27" s="1" customFormat="1" ht="12.75" x14ac:dyDescent="0.2">
      <c r="A481" s="1" t="s">
        <v>193</v>
      </c>
      <c r="B481" s="1" t="s">
        <v>158</v>
      </c>
      <c r="C481" s="29">
        <v>44360</v>
      </c>
      <c r="D481" s="1" t="s">
        <v>2072</v>
      </c>
      <c r="E481" s="1" t="s">
        <v>2082</v>
      </c>
      <c r="F481" s="1" t="s">
        <v>2074</v>
      </c>
      <c r="G481" s="1" t="s">
        <v>2083</v>
      </c>
      <c r="H481" s="1">
        <v>1062483</v>
      </c>
      <c r="I481" s="1" t="s">
        <v>35</v>
      </c>
      <c r="J481" s="1" t="s">
        <v>164</v>
      </c>
      <c r="K481" s="1" t="s">
        <v>165</v>
      </c>
      <c r="L481" s="30">
        <v>500</v>
      </c>
      <c r="M481" s="30">
        <v>25</v>
      </c>
      <c r="N481" s="31">
        <v>17250</v>
      </c>
      <c r="O481" s="31">
        <v>35000</v>
      </c>
      <c r="P481" s="31">
        <v>8590000</v>
      </c>
      <c r="Q481" s="31">
        <v>8625000</v>
      </c>
      <c r="R481" s="1" t="s">
        <v>533</v>
      </c>
      <c r="S481" s="1" t="s">
        <v>2084</v>
      </c>
      <c r="T481" s="1" t="s">
        <v>535</v>
      </c>
      <c r="U481" s="1" t="s">
        <v>2077</v>
      </c>
      <c r="V481" s="1" t="s">
        <v>118</v>
      </c>
      <c r="W481" s="1" t="str">
        <f>VLOOKUP(Table1[[#This Row],[Material Code]],'Product Master Data'!$A$1:$D$16,4,FALSE)</f>
        <v>Bread Flour</v>
      </c>
      <c r="X481" s="1" t="str">
        <f>VLOOKUP(Table1[[#This Row],[Material Code]],'Product Master Data'!$A$1:$D$15,3,FALSE)</f>
        <v>Local Label</v>
      </c>
      <c r="Y481" s="1">
        <f>DAY(Table1[[#This Row],[Billing date]])</f>
        <v>13</v>
      </c>
      <c r="Z481" s="1" t="str">
        <f>TEXT(Table1[[#This Row],[Billing date]],"mmm")</f>
        <v>Jun</v>
      </c>
      <c r="AA481" s="1">
        <f>YEAR(Table1[[#This Row],[Billing date]])</f>
        <v>2021</v>
      </c>
    </row>
    <row r="482" spans="1:27" s="1" customFormat="1" ht="12.75" x14ac:dyDescent="0.2">
      <c r="A482" s="1" t="s">
        <v>131</v>
      </c>
      <c r="B482" s="1" t="s">
        <v>132</v>
      </c>
      <c r="C482" s="29">
        <v>44360</v>
      </c>
      <c r="D482" s="1" t="s">
        <v>2001</v>
      </c>
      <c r="E482" s="1" t="s">
        <v>2085</v>
      </c>
      <c r="F482" s="1" t="s">
        <v>2003</v>
      </c>
      <c r="G482" s="1" t="s">
        <v>2086</v>
      </c>
      <c r="H482" s="1">
        <v>1062481</v>
      </c>
      <c r="I482" s="1" t="s">
        <v>38</v>
      </c>
      <c r="J482" s="1" t="s">
        <v>782</v>
      </c>
      <c r="K482" s="1" t="s">
        <v>783</v>
      </c>
      <c r="L482" s="30">
        <v>1280</v>
      </c>
      <c r="M482" s="30">
        <v>32</v>
      </c>
      <c r="N482" s="31">
        <v>8250</v>
      </c>
      <c r="O482" s="31">
        <v>44800</v>
      </c>
      <c r="P482" s="31">
        <v>10515200</v>
      </c>
      <c r="Q482" s="31">
        <v>10560000</v>
      </c>
      <c r="R482" s="1" t="s">
        <v>2087</v>
      </c>
      <c r="S482" s="1" t="s">
        <v>2088</v>
      </c>
      <c r="T482" s="1" t="s">
        <v>2089</v>
      </c>
      <c r="U482" s="1" t="s">
        <v>2004</v>
      </c>
      <c r="V482" s="1" t="s">
        <v>118</v>
      </c>
      <c r="W482" s="1" t="str">
        <f>VLOOKUP(Table1[[#This Row],[Material Code]],'Product Master Data'!$A$1:$D$16,4,FALSE)</f>
        <v>Beignet Flour</v>
      </c>
      <c r="X482" s="1" t="str">
        <f>VLOOKUP(Table1[[#This Row],[Material Code]],'Product Master Data'!$A$1:$D$15,3,FALSE)</f>
        <v>Private Label</v>
      </c>
      <c r="Y482" s="1">
        <f>DAY(Table1[[#This Row],[Billing date]])</f>
        <v>13</v>
      </c>
      <c r="Z482" s="1" t="str">
        <f>TEXT(Table1[[#This Row],[Billing date]],"mmm")</f>
        <v>Jun</v>
      </c>
      <c r="AA482" s="1">
        <f>YEAR(Table1[[#This Row],[Billing date]])</f>
        <v>2021</v>
      </c>
    </row>
    <row r="483" spans="1:27" s="1" customFormat="1" ht="12.75" x14ac:dyDescent="0.2">
      <c r="A483" s="1" t="s">
        <v>451</v>
      </c>
      <c r="B483" s="1" t="s">
        <v>452</v>
      </c>
      <c r="C483" s="29">
        <v>44360</v>
      </c>
      <c r="D483" s="1" t="s">
        <v>2090</v>
      </c>
      <c r="E483" s="1" t="s">
        <v>2091</v>
      </c>
      <c r="F483" s="1" t="s">
        <v>2092</v>
      </c>
      <c r="G483" s="1" t="s">
        <v>2093</v>
      </c>
      <c r="H483" s="1">
        <v>1048185</v>
      </c>
      <c r="I483" s="1" t="s">
        <v>33</v>
      </c>
      <c r="J483" s="1" t="s">
        <v>183</v>
      </c>
      <c r="K483" s="1" t="s">
        <v>184</v>
      </c>
      <c r="L483" s="30">
        <v>6400</v>
      </c>
      <c r="M483" s="30">
        <v>32</v>
      </c>
      <c r="N483" s="31">
        <v>1725</v>
      </c>
      <c r="O483" s="31">
        <v>44800</v>
      </c>
      <c r="P483" s="31">
        <v>10995200</v>
      </c>
      <c r="Q483" s="31">
        <v>11040000</v>
      </c>
      <c r="R483" s="1" t="s">
        <v>2094</v>
      </c>
      <c r="S483" s="1" t="s">
        <v>2095</v>
      </c>
      <c r="T483" s="1" t="s">
        <v>2096</v>
      </c>
      <c r="U483" s="1" t="s">
        <v>460</v>
      </c>
      <c r="V483" s="1" t="s">
        <v>118</v>
      </c>
      <c r="W483" s="1" t="str">
        <f>VLOOKUP(Table1[[#This Row],[Material Code]],'Product Master Data'!$A$1:$D$16,4,FALSE)</f>
        <v>Beignet Flour</v>
      </c>
      <c r="X483" s="1" t="str">
        <f>VLOOKUP(Table1[[#This Row],[Material Code]],'Product Master Data'!$A$1:$D$15,3,FALSE)</f>
        <v>Local Label</v>
      </c>
      <c r="Y483" s="1">
        <f>DAY(Table1[[#This Row],[Billing date]])</f>
        <v>13</v>
      </c>
      <c r="Z483" s="1" t="str">
        <f>TEXT(Table1[[#This Row],[Billing date]],"mmm")</f>
        <v>Jun</v>
      </c>
      <c r="AA483" s="1">
        <f>YEAR(Table1[[#This Row],[Billing date]])</f>
        <v>2021</v>
      </c>
    </row>
    <row r="484" spans="1:27" s="1" customFormat="1" ht="12.75" x14ac:dyDescent="0.2">
      <c r="A484" s="1" t="s">
        <v>451</v>
      </c>
      <c r="B484" s="1" t="s">
        <v>452</v>
      </c>
      <c r="C484" s="29">
        <v>44360</v>
      </c>
      <c r="D484" s="1" t="s">
        <v>2090</v>
      </c>
      <c r="E484" s="1" t="s">
        <v>2097</v>
      </c>
      <c r="F484" s="1" t="s">
        <v>2092</v>
      </c>
      <c r="G484" s="1" t="s">
        <v>2098</v>
      </c>
      <c r="H484" s="1">
        <v>1048185</v>
      </c>
      <c r="I484" s="1" t="s">
        <v>33</v>
      </c>
      <c r="J484" s="1" t="s">
        <v>183</v>
      </c>
      <c r="K484" s="1" t="s">
        <v>184</v>
      </c>
      <c r="L484" s="30">
        <v>6400</v>
      </c>
      <c r="M484" s="30">
        <v>32</v>
      </c>
      <c r="N484" s="31">
        <v>1725</v>
      </c>
      <c r="O484" s="31">
        <v>44800</v>
      </c>
      <c r="P484" s="31">
        <v>10995200</v>
      </c>
      <c r="Q484" s="31">
        <v>11040000</v>
      </c>
      <c r="R484" s="1" t="s">
        <v>2099</v>
      </c>
      <c r="S484" s="1" t="s">
        <v>2100</v>
      </c>
      <c r="T484" s="1" t="s">
        <v>2101</v>
      </c>
      <c r="U484" s="1" t="s">
        <v>460</v>
      </c>
      <c r="V484" s="1" t="s">
        <v>118</v>
      </c>
      <c r="W484" s="1" t="str">
        <f>VLOOKUP(Table1[[#This Row],[Material Code]],'Product Master Data'!$A$1:$D$16,4,FALSE)</f>
        <v>Beignet Flour</v>
      </c>
      <c r="X484" s="1" t="str">
        <f>VLOOKUP(Table1[[#This Row],[Material Code]],'Product Master Data'!$A$1:$D$15,3,FALSE)</f>
        <v>Local Label</v>
      </c>
      <c r="Y484" s="1">
        <f>DAY(Table1[[#This Row],[Billing date]])</f>
        <v>13</v>
      </c>
      <c r="Z484" s="1" t="str">
        <f>TEXT(Table1[[#This Row],[Billing date]],"mmm")</f>
        <v>Jun</v>
      </c>
      <c r="AA484" s="1">
        <f>YEAR(Table1[[#This Row],[Billing date]])</f>
        <v>2021</v>
      </c>
    </row>
    <row r="485" spans="1:27" s="1" customFormat="1" ht="12.75" x14ac:dyDescent="0.2">
      <c r="A485" s="1" t="s">
        <v>131</v>
      </c>
      <c r="B485" s="1" t="s">
        <v>132</v>
      </c>
      <c r="C485" s="29">
        <v>44360</v>
      </c>
      <c r="D485" s="1" t="s">
        <v>2001</v>
      </c>
      <c r="E485" s="1" t="s">
        <v>2085</v>
      </c>
      <c r="F485" s="1" t="s">
        <v>2003</v>
      </c>
      <c r="G485" s="1" t="s">
        <v>2102</v>
      </c>
      <c r="H485" s="1">
        <v>1062481</v>
      </c>
      <c r="I485" s="1" t="s">
        <v>38</v>
      </c>
      <c r="J485" s="1" t="s">
        <v>782</v>
      </c>
      <c r="K485" s="1" t="s">
        <v>783</v>
      </c>
      <c r="L485" s="30">
        <v>820</v>
      </c>
      <c r="M485" s="30">
        <v>20.5</v>
      </c>
      <c r="N485" s="31">
        <v>8250</v>
      </c>
      <c r="O485" s="31">
        <v>28700</v>
      </c>
      <c r="P485" s="31">
        <v>6736300</v>
      </c>
      <c r="Q485" s="31">
        <v>6765000</v>
      </c>
      <c r="R485" s="1" t="s">
        <v>2103</v>
      </c>
      <c r="S485" s="1" t="s">
        <v>2104</v>
      </c>
      <c r="T485" s="1" t="s">
        <v>2105</v>
      </c>
      <c r="U485" s="1" t="s">
        <v>2004</v>
      </c>
      <c r="V485" s="1" t="s">
        <v>118</v>
      </c>
      <c r="W485" s="1" t="str">
        <f>VLOOKUP(Table1[[#This Row],[Material Code]],'Product Master Data'!$A$1:$D$16,4,FALSE)</f>
        <v>Beignet Flour</v>
      </c>
      <c r="X485" s="1" t="str">
        <f>VLOOKUP(Table1[[#This Row],[Material Code]],'Product Master Data'!$A$1:$D$15,3,FALSE)</f>
        <v>Private Label</v>
      </c>
      <c r="Y485" s="1">
        <f>DAY(Table1[[#This Row],[Billing date]])</f>
        <v>13</v>
      </c>
      <c r="Z485" s="1" t="str">
        <f>TEXT(Table1[[#This Row],[Billing date]],"mmm")</f>
        <v>Jun</v>
      </c>
      <c r="AA485" s="1">
        <f>YEAR(Table1[[#This Row],[Billing date]])</f>
        <v>2021</v>
      </c>
    </row>
    <row r="486" spans="1:27" s="1" customFormat="1" ht="12.75" x14ac:dyDescent="0.2">
      <c r="A486" s="1" t="s">
        <v>131</v>
      </c>
      <c r="B486" s="1" t="s">
        <v>132</v>
      </c>
      <c r="C486" s="29">
        <v>44360</v>
      </c>
      <c r="D486" s="1" t="s">
        <v>2001</v>
      </c>
      <c r="E486" s="1" t="s">
        <v>2085</v>
      </c>
      <c r="F486" s="1" t="s">
        <v>2003</v>
      </c>
      <c r="G486" s="1" t="s">
        <v>2102</v>
      </c>
      <c r="H486" s="1">
        <v>1062481</v>
      </c>
      <c r="I486" s="1" t="s">
        <v>38</v>
      </c>
      <c r="J486" s="1" t="s">
        <v>782</v>
      </c>
      <c r="K486" s="1" t="s">
        <v>783</v>
      </c>
      <c r="L486" s="30">
        <v>420</v>
      </c>
      <c r="M486" s="30">
        <v>10.5</v>
      </c>
      <c r="N486" s="31">
        <v>8250</v>
      </c>
      <c r="O486" s="31">
        <v>14700</v>
      </c>
      <c r="P486" s="31">
        <v>3450300</v>
      </c>
      <c r="Q486" s="31">
        <v>3465000</v>
      </c>
      <c r="R486" s="1" t="s">
        <v>2103</v>
      </c>
      <c r="S486" s="1" t="s">
        <v>2104</v>
      </c>
      <c r="T486" s="1" t="s">
        <v>2105</v>
      </c>
      <c r="U486" s="1" t="s">
        <v>2004</v>
      </c>
      <c r="V486" s="1" t="s">
        <v>118</v>
      </c>
      <c r="W486" s="1" t="str">
        <f>VLOOKUP(Table1[[#This Row],[Material Code]],'Product Master Data'!$A$1:$D$16,4,FALSE)</f>
        <v>Beignet Flour</v>
      </c>
      <c r="X486" s="1" t="str">
        <f>VLOOKUP(Table1[[#This Row],[Material Code]],'Product Master Data'!$A$1:$D$15,3,FALSE)</f>
        <v>Private Label</v>
      </c>
      <c r="Y486" s="1">
        <f>DAY(Table1[[#This Row],[Billing date]])</f>
        <v>13</v>
      </c>
      <c r="Z486" s="1" t="str">
        <f>TEXT(Table1[[#This Row],[Billing date]],"mmm")</f>
        <v>Jun</v>
      </c>
      <c r="AA486" s="1">
        <f>YEAR(Table1[[#This Row],[Billing date]])</f>
        <v>2021</v>
      </c>
    </row>
    <row r="487" spans="1:27" s="1" customFormat="1" ht="12.75" x14ac:dyDescent="0.2">
      <c r="A487" s="1" t="s">
        <v>131</v>
      </c>
      <c r="B487" s="1" t="s">
        <v>132</v>
      </c>
      <c r="C487" s="29">
        <v>44360</v>
      </c>
      <c r="D487" s="1" t="s">
        <v>2001</v>
      </c>
      <c r="E487" s="1" t="s">
        <v>2085</v>
      </c>
      <c r="F487" s="1" t="s">
        <v>2003</v>
      </c>
      <c r="G487" s="1" t="s">
        <v>2106</v>
      </c>
      <c r="H487" s="1">
        <v>1062481</v>
      </c>
      <c r="I487" s="1" t="s">
        <v>38</v>
      </c>
      <c r="J487" s="1" t="s">
        <v>782</v>
      </c>
      <c r="K487" s="1" t="s">
        <v>783</v>
      </c>
      <c r="L487" s="30">
        <v>600</v>
      </c>
      <c r="M487" s="30">
        <v>15</v>
      </c>
      <c r="N487" s="31">
        <v>8250</v>
      </c>
      <c r="O487" s="31">
        <v>21000</v>
      </c>
      <c r="P487" s="31">
        <v>4929000</v>
      </c>
      <c r="Q487" s="31">
        <v>4950000</v>
      </c>
      <c r="R487" s="1" t="s">
        <v>2107</v>
      </c>
      <c r="S487" s="1" t="s">
        <v>2108</v>
      </c>
      <c r="T487" s="1" t="s">
        <v>2109</v>
      </c>
      <c r="U487" s="1" t="s">
        <v>2004</v>
      </c>
      <c r="V487" s="1" t="s">
        <v>118</v>
      </c>
      <c r="W487" s="1" t="str">
        <f>VLOOKUP(Table1[[#This Row],[Material Code]],'Product Master Data'!$A$1:$D$16,4,FALSE)</f>
        <v>Beignet Flour</v>
      </c>
      <c r="X487" s="1" t="str">
        <f>VLOOKUP(Table1[[#This Row],[Material Code]],'Product Master Data'!$A$1:$D$15,3,FALSE)</f>
        <v>Private Label</v>
      </c>
      <c r="Y487" s="1">
        <f>DAY(Table1[[#This Row],[Billing date]])</f>
        <v>13</v>
      </c>
      <c r="Z487" s="1" t="str">
        <f>TEXT(Table1[[#This Row],[Billing date]],"mmm")</f>
        <v>Jun</v>
      </c>
      <c r="AA487" s="1">
        <f>YEAR(Table1[[#This Row],[Billing date]])</f>
        <v>2021</v>
      </c>
    </row>
    <row r="488" spans="1:27" s="1" customFormat="1" ht="12.75" x14ac:dyDescent="0.2">
      <c r="A488" s="1" t="s">
        <v>131</v>
      </c>
      <c r="B488" s="1" t="s">
        <v>132</v>
      </c>
      <c r="C488" s="29">
        <v>44360</v>
      </c>
      <c r="D488" s="1" t="s">
        <v>2001</v>
      </c>
      <c r="E488" s="1" t="s">
        <v>2085</v>
      </c>
      <c r="F488" s="1" t="s">
        <v>2003</v>
      </c>
      <c r="G488" s="1" t="s">
        <v>2106</v>
      </c>
      <c r="H488" s="1">
        <v>1062481</v>
      </c>
      <c r="I488" s="1" t="s">
        <v>38</v>
      </c>
      <c r="J488" s="1" t="s">
        <v>723</v>
      </c>
      <c r="K488" s="1" t="s">
        <v>724</v>
      </c>
      <c r="L488" s="30">
        <v>320</v>
      </c>
      <c r="M488" s="30">
        <v>16</v>
      </c>
      <c r="N488" s="31">
        <v>16500</v>
      </c>
      <c r="O488" s="31">
        <v>22400</v>
      </c>
      <c r="P488" s="31">
        <v>5257600</v>
      </c>
      <c r="Q488" s="31">
        <v>5280000</v>
      </c>
      <c r="R488" s="1" t="s">
        <v>2107</v>
      </c>
      <c r="S488" s="1" t="s">
        <v>2108</v>
      </c>
      <c r="T488" s="1" t="s">
        <v>2109</v>
      </c>
      <c r="U488" s="1" t="s">
        <v>2004</v>
      </c>
      <c r="V488" s="1" t="s">
        <v>118</v>
      </c>
      <c r="W488" s="1" t="str">
        <f>VLOOKUP(Table1[[#This Row],[Material Code]],'Product Master Data'!$A$1:$D$16,4,FALSE)</f>
        <v>Beignet Flour</v>
      </c>
      <c r="X488" s="1" t="str">
        <f>VLOOKUP(Table1[[#This Row],[Material Code]],'Product Master Data'!$A$1:$D$15,3,FALSE)</f>
        <v>Private Label</v>
      </c>
      <c r="Y488" s="1">
        <f>DAY(Table1[[#This Row],[Billing date]])</f>
        <v>13</v>
      </c>
      <c r="Z488" s="1" t="str">
        <f>TEXT(Table1[[#This Row],[Billing date]],"mmm")</f>
        <v>Jun</v>
      </c>
      <c r="AA488" s="1">
        <f>YEAR(Table1[[#This Row],[Billing date]])</f>
        <v>2021</v>
      </c>
    </row>
    <row r="489" spans="1:27" s="1" customFormat="1" ht="12.75" x14ac:dyDescent="0.2">
      <c r="A489" s="1" t="s">
        <v>119</v>
      </c>
      <c r="B489" s="1" t="s">
        <v>120</v>
      </c>
      <c r="C489" s="29">
        <v>44360</v>
      </c>
      <c r="D489" s="1" t="s">
        <v>2110</v>
      </c>
      <c r="E489" s="1" t="s">
        <v>2111</v>
      </c>
      <c r="F489" s="1" t="s">
        <v>2112</v>
      </c>
      <c r="G489" s="1" t="s">
        <v>2113</v>
      </c>
      <c r="H489" s="1">
        <v>1064509</v>
      </c>
      <c r="I489" s="1" t="s">
        <v>52</v>
      </c>
      <c r="J489" s="1" t="s">
        <v>176</v>
      </c>
      <c r="K489" s="1" t="s">
        <v>177</v>
      </c>
      <c r="L489" s="30">
        <v>80</v>
      </c>
      <c r="M489" s="30">
        <v>4</v>
      </c>
      <c r="N489" s="31">
        <v>18500</v>
      </c>
      <c r="O489" s="31">
        <v>5600</v>
      </c>
      <c r="P489" s="31">
        <v>1474400</v>
      </c>
      <c r="Q489" s="31">
        <v>1480000</v>
      </c>
      <c r="R489" s="1" t="s">
        <v>2114</v>
      </c>
      <c r="S489" s="1" t="s">
        <v>2115</v>
      </c>
      <c r="T489" s="1" t="s">
        <v>1180</v>
      </c>
      <c r="U489" s="1" t="s">
        <v>169</v>
      </c>
      <c r="V489" s="1" t="s">
        <v>118</v>
      </c>
      <c r="W489" s="1" t="str">
        <f>VLOOKUP(Table1[[#This Row],[Material Code]],'Product Master Data'!$A$1:$D$16,4,FALSE)</f>
        <v>Beignet Flour</v>
      </c>
      <c r="X489" s="1" t="str">
        <f>VLOOKUP(Table1[[#This Row],[Material Code]],'Product Master Data'!$A$1:$D$15,3,FALSE)</f>
        <v>Local Label</v>
      </c>
      <c r="Y489" s="1">
        <f>DAY(Table1[[#This Row],[Billing date]])</f>
        <v>13</v>
      </c>
      <c r="Z489" s="1" t="str">
        <f>TEXT(Table1[[#This Row],[Billing date]],"mmm")</f>
        <v>Jun</v>
      </c>
      <c r="AA489" s="1">
        <f>YEAR(Table1[[#This Row],[Billing date]])</f>
        <v>2021</v>
      </c>
    </row>
    <row r="490" spans="1:27" s="1" customFormat="1" ht="12.75" x14ac:dyDescent="0.2">
      <c r="A490" s="1" t="s">
        <v>119</v>
      </c>
      <c r="B490" s="1" t="s">
        <v>120</v>
      </c>
      <c r="C490" s="29">
        <v>44360</v>
      </c>
      <c r="D490" s="1" t="s">
        <v>2110</v>
      </c>
      <c r="E490" s="1" t="s">
        <v>2111</v>
      </c>
      <c r="F490" s="1" t="s">
        <v>2112</v>
      </c>
      <c r="G490" s="1" t="s">
        <v>2113</v>
      </c>
      <c r="H490" s="1">
        <v>1064509</v>
      </c>
      <c r="I490" s="1" t="s">
        <v>52</v>
      </c>
      <c r="J490" s="1" t="s">
        <v>125</v>
      </c>
      <c r="K490" s="1" t="s">
        <v>126</v>
      </c>
      <c r="L490" s="30">
        <v>250</v>
      </c>
      <c r="M490" s="30">
        <v>12.5</v>
      </c>
      <c r="N490" s="31">
        <v>19000</v>
      </c>
      <c r="O490" s="31">
        <v>17500</v>
      </c>
      <c r="P490" s="31">
        <v>4732500</v>
      </c>
      <c r="Q490" s="31">
        <v>4750000</v>
      </c>
      <c r="R490" s="1" t="s">
        <v>2114</v>
      </c>
      <c r="S490" s="1" t="s">
        <v>2115</v>
      </c>
      <c r="T490" s="1" t="s">
        <v>1180</v>
      </c>
      <c r="U490" s="1" t="s">
        <v>169</v>
      </c>
      <c r="V490" s="1" t="s">
        <v>118</v>
      </c>
      <c r="W490" s="1" t="str">
        <f>VLOOKUP(Table1[[#This Row],[Material Code]],'Product Master Data'!$A$1:$D$16,4,FALSE)</f>
        <v>Bread Flour</v>
      </c>
      <c r="X490" s="1" t="str">
        <f>VLOOKUP(Table1[[#This Row],[Material Code]],'Product Master Data'!$A$1:$D$15,3,FALSE)</f>
        <v>Local Label</v>
      </c>
      <c r="Y490" s="1">
        <f>DAY(Table1[[#This Row],[Billing date]])</f>
        <v>13</v>
      </c>
      <c r="Z490" s="1" t="str">
        <f>TEXT(Table1[[#This Row],[Billing date]],"mmm")</f>
        <v>Jun</v>
      </c>
      <c r="AA490" s="1">
        <f>YEAR(Table1[[#This Row],[Billing date]])</f>
        <v>2021</v>
      </c>
    </row>
    <row r="491" spans="1:27" s="1" customFormat="1" ht="12.75" x14ac:dyDescent="0.2">
      <c r="A491" s="1" t="s">
        <v>288</v>
      </c>
      <c r="B491" s="1" t="s">
        <v>132</v>
      </c>
      <c r="C491" s="29">
        <v>44361</v>
      </c>
      <c r="D491" s="1" t="s">
        <v>1395</v>
      </c>
      <c r="E491" s="1" t="s">
        <v>2116</v>
      </c>
      <c r="F491" s="1" t="s">
        <v>1397</v>
      </c>
      <c r="G491" s="1" t="s">
        <v>2117</v>
      </c>
      <c r="H491" s="1">
        <v>1098629</v>
      </c>
      <c r="I491" s="1" t="s">
        <v>1399</v>
      </c>
      <c r="J491" s="1" t="s">
        <v>183</v>
      </c>
      <c r="K491" s="1" t="s">
        <v>184</v>
      </c>
      <c r="L491" s="30">
        <v>2000</v>
      </c>
      <c r="M491" s="30">
        <v>10</v>
      </c>
      <c r="N491" s="31">
        <v>1850</v>
      </c>
      <c r="O491" s="31">
        <v>14000</v>
      </c>
      <c r="P491" s="31">
        <v>3686000</v>
      </c>
      <c r="Q491" s="31">
        <v>3700000</v>
      </c>
      <c r="R491" s="1" t="s">
        <v>2118</v>
      </c>
      <c r="S491" s="1" t="s">
        <v>2119</v>
      </c>
      <c r="T491" s="1" t="s">
        <v>2120</v>
      </c>
      <c r="U491" s="1" t="s">
        <v>1403</v>
      </c>
      <c r="V491" s="1" t="s">
        <v>118</v>
      </c>
      <c r="W491" s="1" t="str">
        <f>VLOOKUP(Table1[[#This Row],[Material Code]],'Product Master Data'!$A$1:$D$16,4,FALSE)</f>
        <v>Beignet Flour</v>
      </c>
      <c r="X491" s="1" t="str">
        <f>VLOOKUP(Table1[[#This Row],[Material Code]],'Product Master Data'!$A$1:$D$15,3,FALSE)</f>
        <v>Local Label</v>
      </c>
      <c r="Y491" s="1">
        <f>DAY(Table1[[#This Row],[Billing date]])</f>
        <v>14</v>
      </c>
      <c r="Z491" s="1" t="str">
        <f>TEXT(Table1[[#This Row],[Billing date]],"mmm")</f>
        <v>Jun</v>
      </c>
      <c r="AA491" s="1">
        <f>YEAR(Table1[[#This Row],[Billing date]])</f>
        <v>2021</v>
      </c>
    </row>
    <row r="492" spans="1:27" s="1" customFormat="1" ht="12.75" x14ac:dyDescent="0.2">
      <c r="A492" s="1" t="s">
        <v>288</v>
      </c>
      <c r="B492" s="1" t="s">
        <v>132</v>
      </c>
      <c r="C492" s="29">
        <v>44361</v>
      </c>
      <c r="D492" s="1" t="s">
        <v>1395</v>
      </c>
      <c r="E492" s="1" t="s">
        <v>2116</v>
      </c>
      <c r="F492" s="1" t="s">
        <v>1397</v>
      </c>
      <c r="G492" s="1" t="s">
        <v>2117</v>
      </c>
      <c r="H492" s="1">
        <v>1098629</v>
      </c>
      <c r="I492" s="1" t="s">
        <v>1399</v>
      </c>
      <c r="J492" s="1" t="s">
        <v>164</v>
      </c>
      <c r="K492" s="1" t="s">
        <v>165</v>
      </c>
      <c r="L492" s="30">
        <v>260</v>
      </c>
      <c r="M492" s="30">
        <v>13</v>
      </c>
      <c r="N492" s="31">
        <v>18000</v>
      </c>
      <c r="O492" s="31">
        <v>18200</v>
      </c>
      <c r="P492" s="31">
        <v>4661800</v>
      </c>
      <c r="Q492" s="31">
        <v>4680000</v>
      </c>
      <c r="R492" s="1" t="s">
        <v>2118</v>
      </c>
      <c r="S492" s="1" t="s">
        <v>2119</v>
      </c>
      <c r="T492" s="1" t="s">
        <v>2120</v>
      </c>
      <c r="U492" s="1" t="s">
        <v>1403</v>
      </c>
      <c r="V492" s="1" t="s">
        <v>118</v>
      </c>
      <c r="W492" s="1" t="str">
        <f>VLOOKUP(Table1[[#This Row],[Material Code]],'Product Master Data'!$A$1:$D$16,4,FALSE)</f>
        <v>Bread Flour</v>
      </c>
      <c r="X492" s="1" t="str">
        <f>VLOOKUP(Table1[[#This Row],[Material Code]],'Product Master Data'!$A$1:$D$15,3,FALSE)</f>
        <v>Local Label</v>
      </c>
      <c r="Y492" s="1">
        <f>DAY(Table1[[#This Row],[Billing date]])</f>
        <v>14</v>
      </c>
      <c r="Z492" s="1" t="str">
        <f>TEXT(Table1[[#This Row],[Billing date]],"mmm")</f>
        <v>Jun</v>
      </c>
      <c r="AA492" s="1">
        <f>YEAR(Table1[[#This Row],[Billing date]])</f>
        <v>2021</v>
      </c>
    </row>
    <row r="493" spans="1:27" s="1" customFormat="1" ht="12.75" x14ac:dyDescent="0.2">
      <c r="A493" s="1" t="s">
        <v>288</v>
      </c>
      <c r="B493" s="1" t="s">
        <v>132</v>
      </c>
      <c r="C493" s="29">
        <v>44361</v>
      </c>
      <c r="D493" s="1" t="s">
        <v>1395</v>
      </c>
      <c r="E493" s="1" t="s">
        <v>2116</v>
      </c>
      <c r="F493" s="1" t="s">
        <v>1397</v>
      </c>
      <c r="G493" s="1" t="s">
        <v>2117</v>
      </c>
      <c r="H493" s="1">
        <v>1098629</v>
      </c>
      <c r="I493" s="1" t="s">
        <v>1399</v>
      </c>
      <c r="J493" s="1" t="s">
        <v>181</v>
      </c>
      <c r="K493" s="1" t="s">
        <v>182</v>
      </c>
      <c r="L493" s="30">
        <v>80</v>
      </c>
      <c r="M493" s="30">
        <v>2</v>
      </c>
      <c r="N493" s="31">
        <v>9000</v>
      </c>
      <c r="O493" s="31">
        <v>2800</v>
      </c>
      <c r="P493" s="31">
        <v>717200</v>
      </c>
      <c r="Q493" s="31">
        <v>720000</v>
      </c>
      <c r="R493" s="1" t="s">
        <v>2118</v>
      </c>
      <c r="S493" s="1" t="s">
        <v>2119</v>
      </c>
      <c r="T493" s="1" t="s">
        <v>2120</v>
      </c>
      <c r="U493" s="1" t="s">
        <v>1403</v>
      </c>
      <c r="V493" s="1" t="s">
        <v>118</v>
      </c>
      <c r="W493" s="1" t="str">
        <f>VLOOKUP(Table1[[#This Row],[Material Code]],'Product Master Data'!$A$1:$D$16,4,FALSE)</f>
        <v>Beignet Flour</v>
      </c>
      <c r="X493" s="1" t="str">
        <f>VLOOKUP(Table1[[#This Row],[Material Code]],'Product Master Data'!$A$1:$D$15,3,FALSE)</f>
        <v>Local Label</v>
      </c>
      <c r="Y493" s="1">
        <f>DAY(Table1[[#This Row],[Billing date]])</f>
        <v>14</v>
      </c>
      <c r="Z493" s="1" t="str">
        <f>TEXT(Table1[[#This Row],[Billing date]],"mmm")</f>
        <v>Jun</v>
      </c>
      <c r="AA493" s="1">
        <f>YEAR(Table1[[#This Row],[Billing date]])</f>
        <v>2021</v>
      </c>
    </row>
    <row r="494" spans="1:27" s="1" customFormat="1" ht="12.75" x14ac:dyDescent="0.2">
      <c r="A494" s="1" t="s">
        <v>288</v>
      </c>
      <c r="B494" s="1" t="s">
        <v>132</v>
      </c>
      <c r="C494" s="29">
        <v>44361</v>
      </c>
      <c r="D494" s="1" t="s">
        <v>1395</v>
      </c>
      <c r="E494" s="1" t="s">
        <v>2116</v>
      </c>
      <c r="F494" s="1" t="s">
        <v>1397</v>
      </c>
      <c r="G494" s="1" t="s">
        <v>2117</v>
      </c>
      <c r="H494" s="1">
        <v>1098629</v>
      </c>
      <c r="I494" s="1" t="s">
        <v>1399</v>
      </c>
      <c r="J494" s="1" t="s">
        <v>176</v>
      </c>
      <c r="K494" s="1" t="s">
        <v>177</v>
      </c>
      <c r="L494" s="30">
        <v>100</v>
      </c>
      <c r="M494" s="30">
        <v>5</v>
      </c>
      <c r="N494" s="31">
        <v>18000</v>
      </c>
      <c r="O494" s="31">
        <v>7000</v>
      </c>
      <c r="P494" s="31">
        <v>1793000</v>
      </c>
      <c r="Q494" s="31">
        <v>1800000</v>
      </c>
      <c r="R494" s="1" t="s">
        <v>2118</v>
      </c>
      <c r="S494" s="1" t="s">
        <v>2119</v>
      </c>
      <c r="T494" s="1" t="s">
        <v>2120</v>
      </c>
      <c r="U494" s="1" t="s">
        <v>1403</v>
      </c>
      <c r="V494" s="1" t="s">
        <v>118</v>
      </c>
      <c r="W494" s="1" t="str">
        <f>VLOOKUP(Table1[[#This Row],[Material Code]],'Product Master Data'!$A$1:$D$16,4,FALSE)</f>
        <v>Beignet Flour</v>
      </c>
      <c r="X494" s="1" t="str">
        <f>VLOOKUP(Table1[[#This Row],[Material Code]],'Product Master Data'!$A$1:$D$15,3,FALSE)</f>
        <v>Local Label</v>
      </c>
      <c r="Y494" s="1">
        <f>DAY(Table1[[#This Row],[Billing date]])</f>
        <v>14</v>
      </c>
      <c r="Z494" s="1" t="str">
        <f>TEXT(Table1[[#This Row],[Billing date]],"mmm")</f>
        <v>Jun</v>
      </c>
      <c r="AA494" s="1">
        <f>YEAR(Table1[[#This Row],[Billing date]])</f>
        <v>2021</v>
      </c>
    </row>
    <row r="495" spans="1:27" s="1" customFormat="1" ht="12.75" x14ac:dyDescent="0.2">
      <c r="A495" s="1" t="s">
        <v>157</v>
      </c>
      <c r="B495" s="1" t="s">
        <v>158</v>
      </c>
      <c r="C495" s="29">
        <v>44361</v>
      </c>
      <c r="D495" s="1" t="s">
        <v>2121</v>
      </c>
      <c r="E495" s="1" t="s">
        <v>2122</v>
      </c>
      <c r="F495" s="1" t="s">
        <v>2123</v>
      </c>
      <c r="G495" s="1" t="s">
        <v>2124</v>
      </c>
      <c r="H495" s="1">
        <v>1099242</v>
      </c>
      <c r="I495" s="1" t="s">
        <v>2125</v>
      </c>
      <c r="J495" s="1" t="s">
        <v>24</v>
      </c>
      <c r="K495" s="1" t="s">
        <v>113</v>
      </c>
      <c r="L495" s="30">
        <v>300</v>
      </c>
      <c r="M495" s="30">
        <v>12</v>
      </c>
      <c r="N495" s="31">
        <v>2000</v>
      </c>
      <c r="O495" s="31">
        <v>11765</v>
      </c>
      <c r="P495" s="31">
        <v>588235</v>
      </c>
      <c r="Q495" s="31">
        <v>600000</v>
      </c>
      <c r="R495" s="1" t="s">
        <v>1471</v>
      </c>
      <c r="S495" s="1" t="s">
        <v>1472</v>
      </c>
      <c r="T495" s="1" t="s">
        <v>2126</v>
      </c>
      <c r="U495" s="1" t="s">
        <v>2127</v>
      </c>
      <c r="V495" s="1" t="s">
        <v>118</v>
      </c>
      <c r="W495" s="1" t="str">
        <f>VLOOKUP(Table1[[#This Row],[Material Code]],'Product Master Data'!$A$1:$D$16,4,FALSE)</f>
        <v>Bread Flour</v>
      </c>
      <c r="X495" s="1" t="str">
        <f>VLOOKUP(Table1[[#This Row],[Material Code]],'Product Master Data'!$A$1:$D$15,3,FALSE)</f>
        <v>Local Label</v>
      </c>
      <c r="Y495" s="1">
        <f>DAY(Table1[[#This Row],[Billing date]])</f>
        <v>14</v>
      </c>
      <c r="Z495" s="1" t="str">
        <f>TEXT(Table1[[#This Row],[Billing date]],"mmm")</f>
        <v>Jun</v>
      </c>
      <c r="AA495" s="1">
        <f>YEAR(Table1[[#This Row],[Billing date]])</f>
        <v>2021</v>
      </c>
    </row>
    <row r="496" spans="1:27" s="1" customFormat="1" ht="12.75" x14ac:dyDescent="0.2">
      <c r="A496" s="1" t="s">
        <v>316</v>
      </c>
      <c r="B496" s="1" t="s">
        <v>289</v>
      </c>
      <c r="C496" s="29">
        <v>44361</v>
      </c>
      <c r="D496" s="1" t="s">
        <v>2128</v>
      </c>
      <c r="E496" s="1" t="s">
        <v>2129</v>
      </c>
      <c r="F496" s="1" t="s">
        <v>2130</v>
      </c>
      <c r="G496" s="1" t="s">
        <v>2131</v>
      </c>
      <c r="H496" s="1">
        <v>1026481</v>
      </c>
      <c r="I496" s="1" t="s">
        <v>50</v>
      </c>
      <c r="J496" s="1" t="s">
        <v>24</v>
      </c>
      <c r="K496" s="1" t="s">
        <v>113</v>
      </c>
      <c r="L496" s="30">
        <v>575</v>
      </c>
      <c r="M496" s="30">
        <v>23</v>
      </c>
      <c r="N496" s="31">
        <v>2000</v>
      </c>
      <c r="O496" s="31">
        <v>22549</v>
      </c>
      <c r="P496" s="31">
        <v>1127451</v>
      </c>
      <c r="Q496" s="31">
        <v>1150000</v>
      </c>
      <c r="R496" s="1" t="s">
        <v>2132</v>
      </c>
      <c r="S496" s="1" t="s">
        <v>2133</v>
      </c>
      <c r="T496" s="1" t="s">
        <v>1131</v>
      </c>
      <c r="U496" s="1" t="s">
        <v>2134</v>
      </c>
      <c r="V496" s="1" t="s">
        <v>118</v>
      </c>
      <c r="W496" s="1" t="str">
        <f>VLOOKUP(Table1[[#This Row],[Material Code]],'Product Master Data'!$A$1:$D$16,4,FALSE)</f>
        <v>Bread Flour</v>
      </c>
      <c r="X496" s="1" t="str">
        <f>VLOOKUP(Table1[[#This Row],[Material Code]],'Product Master Data'!$A$1:$D$15,3,FALSE)</f>
        <v>Local Label</v>
      </c>
      <c r="Y496" s="1">
        <f>DAY(Table1[[#This Row],[Billing date]])</f>
        <v>14</v>
      </c>
      <c r="Z496" s="1" t="str">
        <f>TEXT(Table1[[#This Row],[Billing date]],"mmm")</f>
        <v>Jun</v>
      </c>
      <c r="AA496" s="1">
        <f>YEAR(Table1[[#This Row],[Billing date]])</f>
        <v>2021</v>
      </c>
    </row>
    <row r="497" spans="1:27" s="1" customFormat="1" ht="12.75" x14ac:dyDescent="0.2">
      <c r="A497" s="1" t="s">
        <v>157</v>
      </c>
      <c r="B497" s="1" t="s">
        <v>158</v>
      </c>
      <c r="C497" s="29">
        <v>44361</v>
      </c>
      <c r="D497" s="1" t="s">
        <v>2135</v>
      </c>
      <c r="E497" s="1" t="s">
        <v>2136</v>
      </c>
      <c r="F497" s="1" t="s">
        <v>2137</v>
      </c>
      <c r="G497" s="1" t="s">
        <v>2138</v>
      </c>
      <c r="H497" s="1">
        <v>1045126</v>
      </c>
      <c r="I497" s="1" t="s">
        <v>398</v>
      </c>
      <c r="J497" s="1" t="s">
        <v>176</v>
      </c>
      <c r="K497" s="1" t="s">
        <v>177</v>
      </c>
      <c r="L497" s="30">
        <v>70</v>
      </c>
      <c r="M497" s="30">
        <v>3.5</v>
      </c>
      <c r="N497" s="31">
        <v>18800</v>
      </c>
      <c r="O497" s="31">
        <v>4900</v>
      </c>
      <c r="P497" s="31">
        <v>1311100</v>
      </c>
      <c r="Q497" s="31">
        <v>1316000</v>
      </c>
      <c r="R497" s="1" t="s">
        <v>1592</v>
      </c>
      <c r="S497" s="1" t="s">
        <v>1593</v>
      </c>
      <c r="T497" s="1" t="s">
        <v>1594</v>
      </c>
      <c r="U497" s="1" t="s">
        <v>1595</v>
      </c>
      <c r="V497" s="1" t="s">
        <v>1596</v>
      </c>
      <c r="W497" s="1" t="str">
        <f>VLOOKUP(Table1[[#This Row],[Material Code]],'Product Master Data'!$A$1:$D$16,4,FALSE)</f>
        <v>Beignet Flour</v>
      </c>
      <c r="X497" s="1" t="str">
        <f>VLOOKUP(Table1[[#This Row],[Material Code]],'Product Master Data'!$A$1:$D$15,3,FALSE)</f>
        <v>Local Label</v>
      </c>
      <c r="Y497" s="1">
        <f>DAY(Table1[[#This Row],[Billing date]])</f>
        <v>14</v>
      </c>
      <c r="Z497" s="1" t="str">
        <f>TEXT(Table1[[#This Row],[Billing date]],"mmm")</f>
        <v>Jun</v>
      </c>
      <c r="AA497" s="1">
        <f>YEAR(Table1[[#This Row],[Billing date]])</f>
        <v>2021</v>
      </c>
    </row>
    <row r="498" spans="1:27" s="1" customFormat="1" ht="12.75" x14ac:dyDescent="0.2">
      <c r="A498" s="1" t="s">
        <v>157</v>
      </c>
      <c r="B498" s="1" t="s">
        <v>158</v>
      </c>
      <c r="C498" s="29">
        <v>44361</v>
      </c>
      <c r="D498" s="1" t="s">
        <v>2139</v>
      </c>
      <c r="E498" s="1" t="s">
        <v>2140</v>
      </c>
      <c r="F498" s="1" t="s">
        <v>2141</v>
      </c>
      <c r="G498" s="1" t="s">
        <v>2142</v>
      </c>
      <c r="H498" s="1">
        <v>1034106</v>
      </c>
      <c r="I498" s="1" t="s">
        <v>56</v>
      </c>
      <c r="J498" s="1" t="s">
        <v>24</v>
      </c>
      <c r="K498" s="1" t="s">
        <v>113</v>
      </c>
      <c r="L498" s="30">
        <v>700</v>
      </c>
      <c r="M498" s="30">
        <v>28</v>
      </c>
      <c r="N498" s="31">
        <v>2000</v>
      </c>
      <c r="O498" s="31">
        <v>27451</v>
      </c>
      <c r="P498" s="31">
        <v>1372549</v>
      </c>
      <c r="Q498" s="31">
        <v>1400000</v>
      </c>
      <c r="R498" s="1" t="s">
        <v>2143</v>
      </c>
      <c r="S498" s="1" t="s">
        <v>2144</v>
      </c>
      <c r="T498" s="1" t="s">
        <v>2145</v>
      </c>
      <c r="U498" s="1" t="s">
        <v>2146</v>
      </c>
      <c r="V498" s="1" t="s">
        <v>118</v>
      </c>
      <c r="W498" s="1" t="str">
        <f>VLOOKUP(Table1[[#This Row],[Material Code]],'Product Master Data'!$A$1:$D$16,4,FALSE)</f>
        <v>Bread Flour</v>
      </c>
      <c r="X498" s="1" t="str">
        <f>VLOOKUP(Table1[[#This Row],[Material Code]],'Product Master Data'!$A$1:$D$15,3,FALSE)</f>
        <v>Local Label</v>
      </c>
      <c r="Y498" s="1">
        <f>DAY(Table1[[#This Row],[Billing date]])</f>
        <v>14</v>
      </c>
      <c r="Z498" s="1" t="str">
        <f>TEXT(Table1[[#This Row],[Billing date]],"mmm")</f>
        <v>Jun</v>
      </c>
      <c r="AA498" s="1">
        <f>YEAR(Table1[[#This Row],[Billing date]])</f>
        <v>2021</v>
      </c>
    </row>
    <row r="499" spans="1:27" s="1" customFormat="1" ht="12.75" x14ac:dyDescent="0.2">
      <c r="A499" s="1" t="s">
        <v>157</v>
      </c>
      <c r="B499" s="1" t="s">
        <v>158</v>
      </c>
      <c r="C499" s="29">
        <v>44361</v>
      </c>
      <c r="D499" s="1" t="s">
        <v>2147</v>
      </c>
      <c r="E499" s="1" t="s">
        <v>2148</v>
      </c>
      <c r="F499" s="1" t="s">
        <v>2149</v>
      </c>
      <c r="G499" s="1" t="s">
        <v>2150</v>
      </c>
      <c r="H499" s="1">
        <v>1030029</v>
      </c>
      <c r="I499" s="1" t="s">
        <v>2151</v>
      </c>
      <c r="J499" s="1" t="s">
        <v>164</v>
      </c>
      <c r="K499" s="1" t="s">
        <v>165</v>
      </c>
      <c r="L499" s="30">
        <v>47</v>
      </c>
      <c r="M499" s="30">
        <v>2.35</v>
      </c>
      <c r="N499" s="31">
        <v>18700</v>
      </c>
      <c r="O499" s="31">
        <v>3290</v>
      </c>
      <c r="P499" s="31">
        <v>875610</v>
      </c>
      <c r="Q499" s="31">
        <v>878900</v>
      </c>
      <c r="R499" s="1" t="s">
        <v>1592</v>
      </c>
      <c r="S499" s="1" t="s">
        <v>1593</v>
      </c>
      <c r="T499" s="1" t="s">
        <v>1594</v>
      </c>
      <c r="U499" s="1" t="s">
        <v>2152</v>
      </c>
      <c r="V499" s="1" t="s">
        <v>1596</v>
      </c>
      <c r="W499" s="1" t="str">
        <f>VLOOKUP(Table1[[#This Row],[Material Code]],'Product Master Data'!$A$1:$D$16,4,FALSE)</f>
        <v>Bread Flour</v>
      </c>
      <c r="X499" s="1" t="str">
        <f>VLOOKUP(Table1[[#This Row],[Material Code]],'Product Master Data'!$A$1:$D$15,3,FALSE)</f>
        <v>Local Label</v>
      </c>
      <c r="Y499" s="1">
        <f>DAY(Table1[[#This Row],[Billing date]])</f>
        <v>14</v>
      </c>
      <c r="Z499" s="1" t="str">
        <f>TEXT(Table1[[#This Row],[Billing date]],"mmm")</f>
        <v>Jun</v>
      </c>
      <c r="AA499" s="1">
        <f>YEAR(Table1[[#This Row],[Billing date]])</f>
        <v>2021</v>
      </c>
    </row>
    <row r="500" spans="1:27" s="1" customFormat="1" ht="12.75" x14ac:dyDescent="0.2">
      <c r="A500" s="1" t="s">
        <v>131</v>
      </c>
      <c r="B500" s="1" t="s">
        <v>289</v>
      </c>
      <c r="C500" s="29">
        <v>44361</v>
      </c>
      <c r="D500" s="1" t="s">
        <v>2153</v>
      </c>
      <c r="E500" s="1" t="s">
        <v>2154</v>
      </c>
      <c r="F500" s="1" t="s">
        <v>2155</v>
      </c>
      <c r="G500" s="1" t="s">
        <v>2156</v>
      </c>
      <c r="H500" s="1">
        <v>1026481</v>
      </c>
      <c r="I500" s="1" t="s">
        <v>50</v>
      </c>
      <c r="J500" s="1" t="s">
        <v>164</v>
      </c>
      <c r="K500" s="1" t="s">
        <v>165</v>
      </c>
      <c r="L500" s="30">
        <v>680</v>
      </c>
      <c r="M500" s="30">
        <v>34</v>
      </c>
      <c r="N500" s="31">
        <v>16750</v>
      </c>
      <c r="O500" s="31">
        <v>47600</v>
      </c>
      <c r="P500" s="31">
        <v>11342400</v>
      </c>
      <c r="Q500" s="31">
        <v>11390000</v>
      </c>
      <c r="R500" s="1" t="s">
        <v>2157</v>
      </c>
      <c r="S500" s="1" t="s">
        <v>2158</v>
      </c>
      <c r="T500" s="1" t="s">
        <v>2159</v>
      </c>
      <c r="U500" s="1" t="s">
        <v>169</v>
      </c>
      <c r="V500" s="1" t="s">
        <v>118</v>
      </c>
      <c r="W500" s="1" t="str">
        <f>VLOOKUP(Table1[[#This Row],[Material Code]],'Product Master Data'!$A$1:$D$16,4,FALSE)</f>
        <v>Bread Flour</v>
      </c>
      <c r="X500" s="1" t="str">
        <f>VLOOKUP(Table1[[#This Row],[Material Code]],'Product Master Data'!$A$1:$D$15,3,FALSE)</f>
        <v>Local Label</v>
      </c>
      <c r="Y500" s="1">
        <f>DAY(Table1[[#This Row],[Billing date]])</f>
        <v>14</v>
      </c>
      <c r="Z500" s="1" t="str">
        <f>TEXT(Table1[[#This Row],[Billing date]],"mmm")</f>
        <v>Jun</v>
      </c>
      <c r="AA500" s="1">
        <f>YEAR(Table1[[#This Row],[Billing date]])</f>
        <v>2021</v>
      </c>
    </row>
    <row r="501" spans="1:27" s="1" customFormat="1" ht="12.75" x14ac:dyDescent="0.2">
      <c r="A501" s="1" t="s">
        <v>193</v>
      </c>
      <c r="B501" s="1" t="s">
        <v>158</v>
      </c>
      <c r="C501" s="29">
        <v>44361</v>
      </c>
      <c r="D501" s="1" t="s">
        <v>2072</v>
      </c>
      <c r="E501" s="1" t="s">
        <v>2160</v>
      </c>
      <c r="F501" s="1" t="s">
        <v>2074</v>
      </c>
      <c r="G501" s="1" t="s">
        <v>2161</v>
      </c>
      <c r="H501" s="1">
        <v>1062483</v>
      </c>
      <c r="I501" s="1" t="s">
        <v>35</v>
      </c>
      <c r="J501" s="1" t="s">
        <v>164</v>
      </c>
      <c r="K501" s="1" t="s">
        <v>165</v>
      </c>
      <c r="L501" s="30">
        <v>500</v>
      </c>
      <c r="M501" s="30">
        <v>25</v>
      </c>
      <c r="N501" s="31">
        <v>17250</v>
      </c>
      <c r="O501" s="31">
        <v>35000</v>
      </c>
      <c r="P501" s="31">
        <v>8590000</v>
      </c>
      <c r="Q501" s="31">
        <v>8625000</v>
      </c>
      <c r="R501" s="1" t="s">
        <v>533</v>
      </c>
      <c r="S501" s="1" t="s">
        <v>1267</v>
      </c>
      <c r="T501" s="1" t="s">
        <v>2162</v>
      </c>
      <c r="U501" s="1" t="s">
        <v>2077</v>
      </c>
      <c r="V501" s="1" t="s">
        <v>118</v>
      </c>
      <c r="W501" s="1" t="str">
        <f>VLOOKUP(Table1[[#This Row],[Material Code]],'Product Master Data'!$A$1:$D$16,4,FALSE)</f>
        <v>Bread Flour</v>
      </c>
      <c r="X501" s="1" t="str">
        <f>VLOOKUP(Table1[[#This Row],[Material Code]],'Product Master Data'!$A$1:$D$15,3,FALSE)</f>
        <v>Local Label</v>
      </c>
      <c r="Y501" s="1">
        <f>DAY(Table1[[#This Row],[Billing date]])</f>
        <v>14</v>
      </c>
      <c r="Z501" s="1" t="str">
        <f>TEXT(Table1[[#This Row],[Billing date]],"mmm")</f>
        <v>Jun</v>
      </c>
      <c r="AA501" s="1">
        <f>YEAR(Table1[[#This Row],[Billing date]])</f>
        <v>2021</v>
      </c>
    </row>
    <row r="502" spans="1:27" s="1" customFormat="1" ht="12.75" x14ac:dyDescent="0.2">
      <c r="A502" s="1" t="s">
        <v>193</v>
      </c>
      <c r="B502" s="1" t="s">
        <v>158</v>
      </c>
      <c r="C502" s="29">
        <v>44361</v>
      </c>
      <c r="D502" s="1" t="s">
        <v>2072</v>
      </c>
      <c r="E502" s="1" t="s">
        <v>2163</v>
      </c>
      <c r="F502" s="1" t="s">
        <v>2074</v>
      </c>
      <c r="G502" s="1" t="s">
        <v>2164</v>
      </c>
      <c r="H502" s="1">
        <v>1062483</v>
      </c>
      <c r="I502" s="1" t="s">
        <v>35</v>
      </c>
      <c r="J502" s="1" t="s">
        <v>164</v>
      </c>
      <c r="K502" s="1" t="s">
        <v>165</v>
      </c>
      <c r="L502" s="30">
        <v>200</v>
      </c>
      <c r="M502" s="30">
        <v>10</v>
      </c>
      <c r="N502" s="31">
        <v>17250</v>
      </c>
      <c r="O502" s="31">
        <v>14000</v>
      </c>
      <c r="P502" s="31">
        <v>3436000</v>
      </c>
      <c r="Q502" s="31">
        <v>3450000</v>
      </c>
      <c r="R502" s="1" t="s">
        <v>466</v>
      </c>
      <c r="S502" s="1" t="s">
        <v>467</v>
      </c>
      <c r="T502" s="1" t="s">
        <v>468</v>
      </c>
      <c r="U502" s="1" t="s">
        <v>2077</v>
      </c>
      <c r="V502" s="1" t="s">
        <v>118</v>
      </c>
      <c r="W502" s="1" t="str">
        <f>VLOOKUP(Table1[[#This Row],[Material Code]],'Product Master Data'!$A$1:$D$16,4,FALSE)</f>
        <v>Bread Flour</v>
      </c>
      <c r="X502" s="1" t="str">
        <f>VLOOKUP(Table1[[#This Row],[Material Code]],'Product Master Data'!$A$1:$D$15,3,FALSE)</f>
        <v>Local Label</v>
      </c>
      <c r="Y502" s="1">
        <f>DAY(Table1[[#This Row],[Billing date]])</f>
        <v>14</v>
      </c>
      <c r="Z502" s="1" t="str">
        <f>TEXT(Table1[[#This Row],[Billing date]],"mmm")</f>
        <v>Jun</v>
      </c>
      <c r="AA502" s="1">
        <f>YEAR(Table1[[#This Row],[Billing date]])</f>
        <v>2021</v>
      </c>
    </row>
    <row r="503" spans="1:27" s="1" customFormat="1" ht="12.75" x14ac:dyDescent="0.2">
      <c r="A503" s="1" t="s">
        <v>193</v>
      </c>
      <c r="B503" s="1" t="s">
        <v>158</v>
      </c>
      <c r="C503" s="29">
        <v>44361</v>
      </c>
      <c r="D503" s="1" t="s">
        <v>2072</v>
      </c>
      <c r="E503" s="1" t="s">
        <v>2165</v>
      </c>
      <c r="F503" s="1" t="s">
        <v>2074</v>
      </c>
      <c r="G503" s="1" t="s">
        <v>2166</v>
      </c>
      <c r="H503" s="1">
        <v>1062483</v>
      </c>
      <c r="I503" s="1" t="s">
        <v>35</v>
      </c>
      <c r="J503" s="1" t="s">
        <v>164</v>
      </c>
      <c r="K503" s="1" t="s">
        <v>165</v>
      </c>
      <c r="L503" s="30">
        <v>300</v>
      </c>
      <c r="M503" s="30">
        <v>15</v>
      </c>
      <c r="N503" s="31">
        <v>17250</v>
      </c>
      <c r="O503" s="31">
        <v>21000</v>
      </c>
      <c r="P503" s="31">
        <v>5154000</v>
      </c>
      <c r="Q503" s="31">
        <v>5175000</v>
      </c>
      <c r="R503" s="1" t="s">
        <v>737</v>
      </c>
      <c r="S503" s="1" t="s">
        <v>1635</v>
      </c>
      <c r="T503" s="1" t="s">
        <v>739</v>
      </c>
      <c r="U503" s="1" t="s">
        <v>2077</v>
      </c>
      <c r="V503" s="1" t="s">
        <v>118</v>
      </c>
      <c r="W503" s="1" t="str">
        <f>VLOOKUP(Table1[[#This Row],[Material Code]],'Product Master Data'!$A$1:$D$16,4,FALSE)</f>
        <v>Bread Flour</v>
      </c>
      <c r="X503" s="1" t="str">
        <f>VLOOKUP(Table1[[#This Row],[Material Code]],'Product Master Data'!$A$1:$D$15,3,FALSE)</f>
        <v>Local Label</v>
      </c>
      <c r="Y503" s="1">
        <f>DAY(Table1[[#This Row],[Billing date]])</f>
        <v>14</v>
      </c>
      <c r="Z503" s="1" t="str">
        <f>TEXT(Table1[[#This Row],[Billing date]],"mmm")</f>
        <v>Jun</v>
      </c>
      <c r="AA503" s="1">
        <f>YEAR(Table1[[#This Row],[Billing date]])</f>
        <v>2021</v>
      </c>
    </row>
    <row r="504" spans="1:27" s="1" customFormat="1" ht="12.75" x14ac:dyDescent="0.2">
      <c r="A504" s="1" t="s">
        <v>193</v>
      </c>
      <c r="B504" s="1" t="s">
        <v>158</v>
      </c>
      <c r="C504" s="29">
        <v>44361</v>
      </c>
      <c r="D504" s="1" t="s">
        <v>2072</v>
      </c>
      <c r="E504" s="1" t="s">
        <v>2167</v>
      </c>
      <c r="F504" s="1" t="s">
        <v>2074</v>
      </c>
      <c r="G504" s="1" t="s">
        <v>2168</v>
      </c>
      <c r="H504" s="1">
        <v>1062483</v>
      </c>
      <c r="I504" s="1" t="s">
        <v>35</v>
      </c>
      <c r="J504" s="1" t="s">
        <v>164</v>
      </c>
      <c r="K504" s="1" t="s">
        <v>165</v>
      </c>
      <c r="L504" s="30">
        <v>200</v>
      </c>
      <c r="M504" s="30">
        <v>10</v>
      </c>
      <c r="N504" s="31">
        <v>17250</v>
      </c>
      <c r="O504" s="31">
        <v>14000</v>
      </c>
      <c r="P504" s="31">
        <v>3436000</v>
      </c>
      <c r="Q504" s="31">
        <v>3450000</v>
      </c>
      <c r="R504" s="1" t="s">
        <v>1281</v>
      </c>
      <c r="S504" s="1" t="s">
        <v>1849</v>
      </c>
      <c r="T504" s="1" t="s">
        <v>1850</v>
      </c>
      <c r="U504" s="1" t="s">
        <v>2077</v>
      </c>
      <c r="V504" s="1" t="s">
        <v>118</v>
      </c>
      <c r="W504" s="1" t="str">
        <f>VLOOKUP(Table1[[#This Row],[Material Code]],'Product Master Data'!$A$1:$D$16,4,FALSE)</f>
        <v>Bread Flour</v>
      </c>
      <c r="X504" s="1" t="str">
        <f>VLOOKUP(Table1[[#This Row],[Material Code]],'Product Master Data'!$A$1:$D$15,3,FALSE)</f>
        <v>Local Label</v>
      </c>
      <c r="Y504" s="1">
        <f>DAY(Table1[[#This Row],[Billing date]])</f>
        <v>14</v>
      </c>
      <c r="Z504" s="1" t="str">
        <f>TEXT(Table1[[#This Row],[Billing date]],"mmm")</f>
        <v>Jun</v>
      </c>
      <c r="AA504" s="1">
        <f>YEAR(Table1[[#This Row],[Billing date]])</f>
        <v>2021</v>
      </c>
    </row>
    <row r="505" spans="1:27" s="1" customFormat="1" ht="12.75" x14ac:dyDescent="0.2">
      <c r="A505" s="1" t="s">
        <v>193</v>
      </c>
      <c r="B505" s="1" t="s">
        <v>158</v>
      </c>
      <c r="C505" s="29">
        <v>44361</v>
      </c>
      <c r="D505" s="1" t="s">
        <v>2072</v>
      </c>
      <c r="E505" s="1" t="s">
        <v>2169</v>
      </c>
      <c r="F505" s="1" t="s">
        <v>2074</v>
      </c>
      <c r="G505" s="1" t="s">
        <v>2170</v>
      </c>
      <c r="H505" s="1">
        <v>1062483</v>
      </c>
      <c r="I505" s="1" t="s">
        <v>35</v>
      </c>
      <c r="J505" s="1" t="s">
        <v>164</v>
      </c>
      <c r="K505" s="1" t="s">
        <v>165</v>
      </c>
      <c r="L505" s="30">
        <v>300</v>
      </c>
      <c r="M505" s="30">
        <v>15</v>
      </c>
      <c r="N505" s="31">
        <v>17250</v>
      </c>
      <c r="O505" s="31">
        <v>21000</v>
      </c>
      <c r="P505" s="31">
        <v>5154000</v>
      </c>
      <c r="Q505" s="31">
        <v>5175000</v>
      </c>
      <c r="R505" s="1" t="s">
        <v>775</v>
      </c>
      <c r="S505" s="1" t="s">
        <v>776</v>
      </c>
      <c r="T505" s="1" t="s">
        <v>777</v>
      </c>
      <c r="U505" s="1" t="s">
        <v>2077</v>
      </c>
      <c r="V505" s="1" t="s">
        <v>118</v>
      </c>
      <c r="W505" s="1" t="str">
        <f>VLOOKUP(Table1[[#This Row],[Material Code]],'Product Master Data'!$A$1:$D$16,4,FALSE)</f>
        <v>Bread Flour</v>
      </c>
      <c r="X505" s="1" t="str">
        <f>VLOOKUP(Table1[[#This Row],[Material Code]],'Product Master Data'!$A$1:$D$15,3,FALSE)</f>
        <v>Local Label</v>
      </c>
      <c r="Y505" s="1">
        <f>DAY(Table1[[#This Row],[Billing date]])</f>
        <v>14</v>
      </c>
      <c r="Z505" s="1" t="str">
        <f>TEXT(Table1[[#This Row],[Billing date]],"mmm")</f>
        <v>Jun</v>
      </c>
      <c r="AA505" s="1">
        <f>YEAR(Table1[[#This Row],[Billing date]])</f>
        <v>2021</v>
      </c>
    </row>
    <row r="506" spans="1:27" s="1" customFormat="1" ht="12.75" x14ac:dyDescent="0.2">
      <c r="A506" s="1" t="s">
        <v>193</v>
      </c>
      <c r="B506" s="1" t="s">
        <v>158</v>
      </c>
      <c r="C506" s="29">
        <v>44361</v>
      </c>
      <c r="D506" s="1" t="s">
        <v>2072</v>
      </c>
      <c r="E506" s="1" t="s">
        <v>2171</v>
      </c>
      <c r="F506" s="1" t="s">
        <v>2074</v>
      </c>
      <c r="G506" s="1" t="s">
        <v>2172</v>
      </c>
      <c r="H506" s="1">
        <v>1062483</v>
      </c>
      <c r="I506" s="1" t="s">
        <v>35</v>
      </c>
      <c r="J506" s="1" t="s">
        <v>164</v>
      </c>
      <c r="K506" s="1" t="s">
        <v>165</v>
      </c>
      <c r="L506" s="30">
        <v>300</v>
      </c>
      <c r="M506" s="30">
        <v>15</v>
      </c>
      <c r="N506" s="31">
        <v>17250</v>
      </c>
      <c r="O506" s="31">
        <v>21000</v>
      </c>
      <c r="P506" s="31">
        <v>5154000</v>
      </c>
      <c r="Q506" s="31">
        <v>5175000</v>
      </c>
      <c r="R506" s="1" t="s">
        <v>189</v>
      </c>
      <c r="S506" s="1" t="s">
        <v>2025</v>
      </c>
      <c r="T506" s="1" t="s">
        <v>2026</v>
      </c>
      <c r="U506" s="1" t="s">
        <v>2077</v>
      </c>
      <c r="V506" s="1" t="s">
        <v>118</v>
      </c>
      <c r="W506" s="1" t="str">
        <f>VLOOKUP(Table1[[#This Row],[Material Code]],'Product Master Data'!$A$1:$D$16,4,FALSE)</f>
        <v>Bread Flour</v>
      </c>
      <c r="X506" s="1" t="str">
        <f>VLOOKUP(Table1[[#This Row],[Material Code]],'Product Master Data'!$A$1:$D$15,3,FALSE)</f>
        <v>Local Label</v>
      </c>
      <c r="Y506" s="1">
        <f>DAY(Table1[[#This Row],[Billing date]])</f>
        <v>14</v>
      </c>
      <c r="Z506" s="1" t="str">
        <f>TEXT(Table1[[#This Row],[Billing date]],"mmm")</f>
        <v>Jun</v>
      </c>
      <c r="AA506" s="1">
        <f>YEAR(Table1[[#This Row],[Billing date]])</f>
        <v>2021</v>
      </c>
    </row>
    <row r="507" spans="1:27" s="1" customFormat="1" ht="12.75" x14ac:dyDescent="0.2">
      <c r="A507" s="1" t="s">
        <v>119</v>
      </c>
      <c r="B507" s="1" t="s">
        <v>120</v>
      </c>
      <c r="C507" s="29">
        <v>44361</v>
      </c>
      <c r="D507" s="1" t="s">
        <v>2173</v>
      </c>
      <c r="E507" s="1" t="s">
        <v>2174</v>
      </c>
      <c r="F507" s="1" t="s">
        <v>2175</v>
      </c>
      <c r="G507" s="1" t="s">
        <v>2176</v>
      </c>
      <c r="H507" s="1">
        <v>1028221</v>
      </c>
      <c r="I507" s="1" t="s">
        <v>47</v>
      </c>
      <c r="J507" s="1" t="s">
        <v>24</v>
      </c>
      <c r="K507" s="1" t="s">
        <v>113</v>
      </c>
      <c r="L507" s="30">
        <v>550</v>
      </c>
      <c r="M507" s="30">
        <v>22</v>
      </c>
      <c r="N507" s="31">
        <v>2000</v>
      </c>
      <c r="O507" s="31">
        <v>21569</v>
      </c>
      <c r="P507" s="31">
        <v>1078431</v>
      </c>
      <c r="Q507" s="31">
        <v>1100000</v>
      </c>
      <c r="R507" s="1" t="s">
        <v>2177</v>
      </c>
      <c r="S507" s="1" t="s">
        <v>2178</v>
      </c>
      <c r="T507" s="1" t="s">
        <v>2179</v>
      </c>
      <c r="U507" s="1" t="s">
        <v>2180</v>
      </c>
      <c r="V507" s="1" t="s">
        <v>118</v>
      </c>
      <c r="W507" s="1" t="str">
        <f>VLOOKUP(Table1[[#This Row],[Material Code]],'Product Master Data'!$A$1:$D$16,4,FALSE)</f>
        <v>Bread Flour</v>
      </c>
      <c r="X507" s="1" t="str">
        <f>VLOOKUP(Table1[[#This Row],[Material Code]],'Product Master Data'!$A$1:$D$15,3,FALSE)</f>
        <v>Local Label</v>
      </c>
      <c r="Y507" s="1">
        <f>DAY(Table1[[#This Row],[Billing date]])</f>
        <v>14</v>
      </c>
      <c r="Z507" s="1" t="str">
        <f>TEXT(Table1[[#This Row],[Billing date]],"mmm")</f>
        <v>Jun</v>
      </c>
      <c r="AA507" s="1">
        <f>YEAR(Table1[[#This Row],[Billing date]])</f>
        <v>2021</v>
      </c>
    </row>
    <row r="508" spans="1:27" s="1" customFormat="1" ht="12.75" x14ac:dyDescent="0.2">
      <c r="A508" s="1" t="s">
        <v>119</v>
      </c>
      <c r="B508" s="1" t="s">
        <v>120</v>
      </c>
      <c r="C508" s="29">
        <v>44361</v>
      </c>
      <c r="D508" s="1" t="s">
        <v>2181</v>
      </c>
      <c r="E508" s="1" t="s">
        <v>2182</v>
      </c>
      <c r="F508" s="1" t="s">
        <v>2183</v>
      </c>
      <c r="G508" s="1" t="s">
        <v>2184</v>
      </c>
      <c r="H508" s="1">
        <v>1047470</v>
      </c>
      <c r="I508" s="1" t="s">
        <v>30</v>
      </c>
      <c r="J508" s="1" t="s">
        <v>181</v>
      </c>
      <c r="K508" s="1" t="s">
        <v>182</v>
      </c>
      <c r="L508" s="30">
        <v>100</v>
      </c>
      <c r="M508" s="30">
        <v>2.5</v>
      </c>
      <c r="N508" s="31">
        <v>9250</v>
      </c>
      <c r="O508" s="31">
        <v>3500</v>
      </c>
      <c r="P508" s="31">
        <v>921500</v>
      </c>
      <c r="Q508" s="31">
        <v>925000</v>
      </c>
      <c r="R508" s="1" t="s">
        <v>1577</v>
      </c>
      <c r="S508" s="1" t="s">
        <v>607</v>
      </c>
      <c r="T508" s="1" t="s">
        <v>608</v>
      </c>
      <c r="U508" s="1" t="s">
        <v>169</v>
      </c>
      <c r="V508" s="1" t="s">
        <v>118</v>
      </c>
      <c r="W508" s="1" t="str">
        <f>VLOOKUP(Table1[[#This Row],[Material Code]],'Product Master Data'!$A$1:$D$16,4,FALSE)</f>
        <v>Beignet Flour</v>
      </c>
      <c r="X508" s="1" t="str">
        <f>VLOOKUP(Table1[[#This Row],[Material Code]],'Product Master Data'!$A$1:$D$15,3,FALSE)</f>
        <v>Local Label</v>
      </c>
      <c r="Y508" s="1">
        <f>DAY(Table1[[#This Row],[Billing date]])</f>
        <v>14</v>
      </c>
      <c r="Z508" s="1" t="str">
        <f>TEXT(Table1[[#This Row],[Billing date]],"mmm")</f>
        <v>Jun</v>
      </c>
      <c r="AA508" s="1">
        <f>YEAR(Table1[[#This Row],[Billing date]])</f>
        <v>2021</v>
      </c>
    </row>
    <row r="509" spans="1:27" s="1" customFormat="1" ht="12.75" x14ac:dyDescent="0.2">
      <c r="A509" s="1" t="s">
        <v>119</v>
      </c>
      <c r="B509" s="1" t="s">
        <v>120</v>
      </c>
      <c r="C509" s="29">
        <v>44361</v>
      </c>
      <c r="D509" s="1" t="s">
        <v>2181</v>
      </c>
      <c r="E509" s="1" t="s">
        <v>2182</v>
      </c>
      <c r="F509" s="1" t="s">
        <v>2183</v>
      </c>
      <c r="G509" s="1" t="s">
        <v>2184</v>
      </c>
      <c r="H509" s="1">
        <v>1047470</v>
      </c>
      <c r="I509" s="1" t="s">
        <v>30</v>
      </c>
      <c r="J509" s="1" t="s">
        <v>164</v>
      </c>
      <c r="K509" s="1" t="s">
        <v>165</v>
      </c>
      <c r="L509" s="30">
        <v>20</v>
      </c>
      <c r="M509" s="30">
        <v>1</v>
      </c>
      <c r="N509" s="31">
        <v>18300</v>
      </c>
      <c r="O509" s="31">
        <v>1400</v>
      </c>
      <c r="P509" s="31">
        <v>364600</v>
      </c>
      <c r="Q509" s="31">
        <v>366000</v>
      </c>
      <c r="R509" s="1" t="s">
        <v>1577</v>
      </c>
      <c r="S509" s="1" t="s">
        <v>607</v>
      </c>
      <c r="T509" s="1" t="s">
        <v>608</v>
      </c>
      <c r="U509" s="1" t="s">
        <v>169</v>
      </c>
      <c r="V509" s="1" t="s">
        <v>118</v>
      </c>
      <c r="W509" s="1" t="str">
        <f>VLOOKUP(Table1[[#This Row],[Material Code]],'Product Master Data'!$A$1:$D$16,4,FALSE)</f>
        <v>Bread Flour</v>
      </c>
      <c r="X509" s="1" t="str">
        <f>VLOOKUP(Table1[[#This Row],[Material Code]],'Product Master Data'!$A$1:$D$15,3,FALSE)</f>
        <v>Local Label</v>
      </c>
      <c r="Y509" s="1">
        <f>DAY(Table1[[#This Row],[Billing date]])</f>
        <v>14</v>
      </c>
      <c r="Z509" s="1" t="str">
        <f>TEXT(Table1[[#This Row],[Billing date]],"mmm")</f>
        <v>Jun</v>
      </c>
      <c r="AA509" s="1">
        <f>YEAR(Table1[[#This Row],[Billing date]])</f>
        <v>2021</v>
      </c>
    </row>
    <row r="510" spans="1:27" s="1" customFormat="1" ht="12.75" x14ac:dyDescent="0.2">
      <c r="A510" s="1" t="s">
        <v>119</v>
      </c>
      <c r="B510" s="1" t="s">
        <v>120</v>
      </c>
      <c r="C510" s="29">
        <v>44361</v>
      </c>
      <c r="D510" s="1" t="s">
        <v>2021</v>
      </c>
      <c r="E510" s="1" t="s">
        <v>2185</v>
      </c>
      <c r="F510" s="1" t="s">
        <v>2023</v>
      </c>
      <c r="G510" s="1" t="s">
        <v>2186</v>
      </c>
      <c r="H510" s="1">
        <v>1028475</v>
      </c>
      <c r="I510" s="1" t="s">
        <v>465</v>
      </c>
      <c r="J510" s="1" t="s">
        <v>125</v>
      </c>
      <c r="K510" s="1" t="s">
        <v>126</v>
      </c>
      <c r="L510" s="30">
        <v>118</v>
      </c>
      <c r="M510" s="30">
        <v>5.9</v>
      </c>
      <c r="N510" s="31">
        <v>19000</v>
      </c>
      <c r="O510" s="31">
        <v>8260</v>
      </c>
      <c r="P510" s="31">
        <v>2233740</v>
      </c>
      <c r="Q510" s="31">
        <v>2242000</v>
      </c>
      <c r="R510" s="1" t="s">
        <v>1577</v>
      </c>
      <c r="S510" s="1" t="s">
        <v>2187</v>
      </c>
      <c r="T510" s="1" t="s">
        <v>608</v>
      </c>
      <c r="U510" s="1" t="s">
        <v>169</v>
      </c>
      <c r="V510" s="1" t="s">
        <v>118</v>
      </c>
      <c r="W510" s="1" t="str">
        <f>VLOOKUP(Table1[[#This Row],[Material Code]],'Product Master Data'!$A$1:$D$16,4,FALSE)</f>
        <v>Bread Flour</v>
      </c>
      <c r="X510" s="1" t="str">
        <f>VLOOKUP(Table1[[#This Row],[Material Code]],'Product Master Data'!$A$1:$D$15,3,FALSE)</f>
        <v>Local Label</v>
      </c>
      <c r="Y510" s="1">
        <f>DAY(Table1[[#This Row],[Billing date]])</f>
        <v>14</v>
      </c>
      <c r="Z510" s="1" t="str">
        <f>TEXT(Table1[[#This Row],[Billing date]],"mmm")</f>
        <v>Jun</v>
      </c>
      <c r="AA510" s="1">
        <f>YEAR(Table1[[#This Row],[Billing date]])</f>
        <v>2021</v>
      </c>
    </row>
    <row r="511" spans="1:27" s="1" customFormat="1" ht="12.75" x14ac:dyDescent="0.2">
      <c r="A511" s="1" t="s">
        <v>316</v>
      </c>
      <c r="B511" s="1" t="s">
        <v>452</v>
      </c>
      <c r="C511" s="29">
        <v>44361</v>
      </c>
      <c r="D511" s="1" t="s">
        <v>1326</v>
      </c>
      <c r="E511" s="1" t="s">
        <v>2188</v>
      </c>
      <c r="F511" s="1" t="s">
        <v>1328</v>
      </c>
      <c r="G511" s="1" t="s">
        <v>2189</v>
      </c>
      <c r="H511" s="1">
        <v>1048185</v>
      </c>
      <c r="I511" s="1" t="s">
        <v>33</v>
      </c>
      <c r="J511" s="1" t="s">
        <v>24</v>
      </c>
      <c r="K511" s="1" t="s">
        <v>113</v>
      </c>
      <c r="L511" s="30">
        <v>400</v>
      </c>
      <c r="M511" s="30">
        <v>16</v>
      </c>
      <c r="N511" s="31">
        <v>2000</v>
      </c>
      <c r="O511" s="31">
        <v>15686</v>
      </c>
      <c r="P511" s="31">
        <v>784314</v>
      </c>
      <c r="Q511" s="31">
        <v>800000</v>
      </c>
      <c r="R511" s="1" t="s">
        <v>1953</v>
      </c>
      <c r="S511" s="1" t="s">
        <v>1954</v>
      </c>
      <c r="T511" s="1" t="s">
        <v>1955</v>
      </c>
      <c r="U511" s="1" t="s">
        <v>1333</v>
      </c>
      <c r="V511" s="1" t="s">
        <v>118</v>
      </c>
      <c r="W511" s="1" t="str">
        <f>VLOOKUP(Table1[[#This Row],[Material Code]],'Product Master Data'!$A$1:$D$16,4,FALSE)</f>
        <v>Bread Flour</v>
      </c>
      <c r="X511" s="1" t="str">
        <f>VLOOKUP(Table1[[#This Row],[Material Code]],'Product Master Data'!$A$1:$D$15,3,FALSE)</f>
        <v>Local Label</v>
      </c>
      <c r="Y511" s="1">
        <f>DAY(Table1[[#This Row],[Billing date]])</f>
        <v>14</v>
      </c>
      <c r="Z511" s="1" t="str">
        <f>TEXT(Table1[[#This Row],[Billing date]],"mmm")</f>
        <v>Jun</v>
      </c>
      <c r="AA511" s="1">
        <f>YEAR(Table1[[#This Row],[Billing date]])</f>
        <v>2021</v>
      </c>
    </row>
    <row r="512" spans="1:27" s="1" customFormat="1" ht="12.75" x14ac:dyDescent="0.2">
      <c r="A512" s="1" t="s">
        <v>119</v>
      </c>
      <c r="B512" s="1" t="s">
        <v>120</v>
      </c>
      <c r="C512" s="29">
        <v>44361</v>
      </c>
      <c r="D512" s="1" t="s">
        <v>2190</v>
      </c>
      <c r="E512" s="1" t="s">
        <v>2191</v>
      </c>
      <c r="F512" s="1" t="s">
        <v>2192</v>
      </c>
      <c r="G512" s="1" t="s">
        <v>2193</v>
      </c>
      <c r="H512" s="1">
        <v>1026460</v>
      </c>
      <c r="I512" s="1" t="s">
        <v>53</v>
      </c>
      <c r="J512" s="1" t="s">
        <v>164</v>
      </c>
      <c r="K512" s="1" t="s">
        <v>165</v>
      </c>
      <c r="L512" s="30">
        <v>20</v>
      </c>
      <c r="M512" s="30">
        <v>1</v>
      </c>
      <c r="N512" s="31">
        <v>18300</v>
      </c>
      <c r="O512" s="31">
        <v>1400</v>
      </c>
      <c r="P512" s="31">
        <v>364600</v>
      </c>
      <c r="Q512" s="31">
        <v>366000</v>
      </c>
      <c r="R512" s="1" t="s">
        <v>1577</v>
      </c>
      <c r="S512" s="1" t="s">
        <v>2187</v>
      </c>
      <c r="T512" s="1" t="s">
        <v>608</v>
      </c>
      <c r="U512" s="1" t="s">
        <v>169</v>
      </c>
      <c r="V512" s="1" t="s">
        <v>118</v>
      </c>
      <c r="W512" s="1" t="str">
        <f>VLOOKUP(Table1[[#This Row],[Material Code]],'Product Master Data'!$A$1:$D$16,4,FALSE)</f>
        <v>Bread Flour</v>
      </c>
      <c r="X512" s="1" t="str">
        <f>VLOOKUP(Table1[[#This Row],[Material Code]],'Product Master Data'!$A$1:$D$15,3,FALSE)</f>
        <v>Local Label</v>
      </c>
      <c r="Y512" s="1">
        <f>DAY(Table1[[#This Row],[Billing date]])</f>
        <v>14</v>
      </c>
      <c r="Z512" s="1" t="str">
        <f>TEXT(Table1[[#This Row],[Billing date]],"mmm")</f>
        <v>Jun</v>
      </c>
      <c r="AA512" s="1">
        <f>YEAR(Table1[[#This Row],[Billing date]])</f>
        <v>2021</v>
      </c>
    </row>
    <row r="513" spans="1:27" s="1" customFormat="1" ht="12.75" x14ac:dyDescent="0.2">
      <c r="A513" s="1" t="s">
        <v>119</v>
      </c>
      <c r="B513" s="1" t="s">
        <v>120</v>
      </c>
      <c r="C513" s="29">
        <v>44361</v>
      </c>
      <c r="D513" s="1" t="s">
        <v>2194</v>
      </c>
      <c r="E513" s="1" t="s">
        <v>2195</v>
      </c>
      <c r="F513" s="1" t="s">
        <v>2196</v>
      </c>
      <c r="G513" s="1" t="s">
        <v>2197</v>
      </c>
      <c r="H513" s="1">
        <v>1034318</v>
      </c>
      <c r="I513" s="1" t="s">
        <v>1342</v>
      </c>
      <c r="J513" s="1" t="s">
        <v>24</v>
      </c>
      <c r="K513" s="1" t="s">
        <v>113</v>
      </c>
      <c r="L513" s="30">
        <v>200</v>
      </c>
      <c r="M513" s="30">
        <v>8</v>
      </c>
      <c r="N513" s="31">
        <v>2000</v>
      </c>
      <c r="O513" s="31">
        <v>7843</v>
      </c>
      <c r="P513" s="31">
        <v>392157</v>
      </c>
      <c r="Q513" s="31">
        <v>400000</v>
      </c>
      <c r="R513" s="1" t="s">
        <v>2043</v>
      </c>
      <c r="S513" s="1" t="s">
        <v>2198</v>
      </c>
      <c r="T513" s="1" t="s">
        <v>2199</v>
      </c>
      <c r="U513" s="1" t="s">
        <v>2200</v>
      </c>
      <c r="V513" s="1" t="s">
        <v>118</v>
      </c>
      <c r="W513" s="1" t="str">
        <f>VLOOKUP(Table1[[#This Row],[Material Code]],'Product Master Data'!$A$1:$D$16,4,FALSE)</f>
        <v>Bread Flour</v>
      </c>
      <c r="X513" s="1" t="str">
        <f>VLOOKUP(Table1[[#This Row],[Material Code]],'Product Master Data'!$A$1:$D$15,3,FALSE)</f>
        <v>Local Label</v>
      </c>
      <c r="Y513" s="1">
        <f>DAY(Table1[[#This Row],[Billing date]])</f>
        <v>14</v>
      </c>
      <c r="Z513" s="1" t="str">
        <f>TEXT(Table1[[#This Row],[Billing date]],"mmm")</f>
        <v>Jun</v>
      </c>
      <c r="AA513" s="1">
        <f>YEAR(Table1[[#This Row],[Billing date]])</f>
        <v>2021</v>
      </c>
    </row>
    <row r="514" spans="1:27" s="1" customFormat="1" ht="12.75" x14ac:dyDescent="0.2">
      <c r="A514" s="1" t="s">
        <v>107</v>
      </c>
      <c r="B514" s="1" t="s">
        <v>108</v>
      </c>
      <c r="C514" s="29">
        <v>44361</v>
      </c>
      <c r="D514" s="1" t="s">
        <v>2201</v>
      </c>
      <c r="E514" s="1" t="s">
        <v>2202</v>
      </c>
      <c r="F514" s="1" t="s">
        <v>2203</v>
      </c>
      <c r="G514" s="1" t="s">
        <v>2204</v>
      </c>
      <c r="H514" s="1">
        <v>1050682</v>
      </c>
      <c r="I514" s="1" t="s">
        <v>46</v>
      </c>
      <c r="J514" s="1" t="s">
        <v>164</v>
      </c>
      <c r="K514" s="1" t="s">
        <v>165</v>
      </c>
      <c r="L514" s="30">
        <v>460</v>
      </c>
      <c r="M514" s="30">
        <v>23</v>
      </c>
      <c r="N514" s="31">
        <v>18300</v>
      </c>
      <c r="O514" s="31">
        <v>0</v>
      </c>
      <c r="P514" s="31">
        <v>8418000</v>
      </c>
      <c r="Q514" s="31">
        <v>8418000</v>
      </c>
      <c r="R514" s="1" t="s">
        <v>2205</v>
      </c>
      <c r="S514" s="1" t="s">
        <v>2206</v>
      </c>
      <c r="T514" s="1" t="s">
        <v>2207</v>
      </c>
      <c r="U514" s="1" t="s">
        <v>353</v>
      </c>
      <c r="V514" s="1" t="s">
        <v>118</v>
      </c>
      <c r="W514" s="1" t="str">
        <f>VLOOKUP(Table1[[#This Row],[Material Code]],'Product Master Data'!$A$1:$D$16,4,FALSE)</f>
        <v>Bread Flour</v>
      </c>
      <c r="X514" s="1" t="str">
        <f>VLOOKUP(Table1[[#This Row],[Material Code]],'Product Master Data'!$A$1:$D$15,3,FALSE)</f>
        <v>Local Label</v>
      </c>
      <c r="Y514" s="1">
        <f>DAY(Table1[[#This Row],[Billing date]])</f>
        <v>14</v>
      </c>
      <c r="Z514" s="1" t="str">
        <f>TEXT(Table1[[#This Row],[Billing date]],"mmm")</f>
        <v>Jun</v>
      </c>
      <c r="AA514" s="1">
        <f>YEAR(Table1[[#This Row],[Billing date]])</f>
        <v>2021</v>
      </c>
    </row>
    <row r="515" spans="1:27" s="1" customFormat="1" ht="12.75" x14ac:dyDescent="0.2">
      <c r="A515" s="1" t="s">
        <v>131</v>
      </c>
      <c r="B515" s="1" t="s">
        <v>132</v>
      </c>
      <c r="C515" s="29">
        <v>44361</v>
      </c>
      <c r="D515" s="1" t="s">
        <v>2208</v>
      </c>
      <c r="E515" s="1" t="s">
        <v>2209</v>
      </c>
      <c r="F515" s="1" t="s">
        <v>2210</v>
      </c>
      <c r="G515" s="1" t="s">
        <v>2211</v>
      </c>
      <c r="H515" s="1">
        <v>1062481</v>
      </c>
      <c r="I515" s="1" t="s">
        <v>38</v>
      </c>
      <c r="J515" s="1" t="s">
        <v>723</v>
      </c>
      <c r="K515" s="1" t="s">
        <v>724</v>
      </c>
      <c r="L515" s="30">
        <v>276</v>
      </c>
      <c r="M515" s="30">
        <v>13.8</v>
      </c>
      <c r="N515" s="31">
        <v>16500</v>
      </c>
      <c r="O515" s="31">
        <v>19320</v>
      </c>
      <c r="P515" s="31">
        <v>4534680</v>
      </c>
      <c r="Q515" s="31">
        <v>4554000</v>
      </c>
      <c r="R515" s="1" t="s">
        <v>636</v>
      </c>
      <c r="S515" s="1" t="s">
        <v>2212</v>
      </c>
      <c r="T515" s="1" t="s">
        <v>2213</v>
      </c>
      <c r="U515" s="1" t="s">
        <v>192</v>
      </c>
      <c r="V515" s="1" t="s">
        <v>118</v>
      </c>
      <c r="W515" s="1" t="str">
        <f>VLOOKUP(Table1[[#This Row],[Material Code]],'Product Master Data'!$A$1:$D$16,4,FALSE)</f>
        <v>Beignet Flour</v>
      </c>
      <c r="X515" s="1" t="str">
        <f>VLOOKUP(Table1[[#This Row],[Material Code]],'Product Master Data'!$A$1:$D$15,3,FALSE)</f>
        <v>Private Label</v>
      </c>
      <c r="Y515" s="1">
        <f>DAY(Table1[[#This Row],[Billing date]])</f>
        <v>14</v>
      </c>
      <c r="Z515" s="1" t="str">
        <f>TEXT(Table1[[#This Row],[Billing date]],"mmm")</f>
        <v>Jun</v>
      </c>
      <c r="AA515" s="1">
        <f>YEAR(Table1[[#This Row],[Billing date]])</f>
        <v>2021</v>
      </c>
    </row>
    <row r="516" spans="1:27" s="1" customFormat="1" ht="12.75" x14ac:dyDescent="0.2">
      <c r="A516" s="1" t="s">
        <v>131</v>
      </c>
      <c r="B516" s="1" t="s">
        <v>132</v>
      </c>
      <c r="C516" s="29">
        <v>44361</v>
      </c>
      <c r="D516" s="1" t="s">
        <v>2208</v>
      </c>
      <c r="E516" s="1" t="s">
        <v>2209</v>
      </c>
      <c r="F516" s="1" t="s">
        <v>2210</v>
      </c>
      <c r="G516" s="1" t="s">
        <v>2211</v>
      </c>
      <c r="H516" s="1">
        <v>1062481</v>
      </c>
      <c r="I516" s="1" t="s">
        <v>38</v>
      </c>
      <c r="J516" s="1" t="s">
        <v>782</v>
      </c>
      <c r="K516" s="1" t="s">
        <v>783</v>
      </c>
      <c r="L516" s="30">
        <v>1</v>
      </c>
      <c r="M516" s="30">
        <v>2.5000000000000001E-2</v>
      </c>
      <c r="N516" s="31">
        <v>8250</v>
      </c>
      <c r="O516" s="31">
        <v>35</v>
      </c>
      <c r="P516" s="31">
        <v>8215</v>
      </c>
      <c r="Q516" s="31">
        <v>8250</v>
      </c>
      <c r="R516" s="1" t="s">
        <v>636</v>
      </c>
      <c r="S516" s="1" t="s">
        <v>2212</v>
      </c>
      <c r="T516" s="1" t="s">
        <v>2213</v>
      </c>
      <c r="U516" s="1" t="s">
        <v>192</v>
      </c>
      <c r="V516" s="1" t="s">
        <v>118</v>
      </c>
      <c r="W516" s="1" t="str">
        <f>VLOOKUP(Table1[[#This Row],[Material Code]],'Product Master Data'!$A$1:$D$16,4,FALSE)</f>
        <v>Beignet Flour</v>
      </c>
      <c r="X516" s="1" t="str">
        <f>VLOOKUP(Table1[[#This Row],[Material Code]],'Product Master Data'!$A$1:$D$15,3,FALSE)</f>
        <v>Private Label</v>
      </c>
      <c r="Y516" s="1">
        <f>DAY(Table1[[#This Row],[Billing date]])</f>
        <v>14</v>
      </c>
      <c r="Z516" s="1" t="str">
        <f>TEXT(Table1[[#This Row],[Billing date]],"mmm")</f>
        <v>Jun</v>
      </c>
      <c r="AA516" s="1">
        <f>YEAR(Table1[[#This Row],[Billing date]])</f>
        <v>2021</v>
      </c>
    </row>
    <row r="517" spans="1:27" s="1" customFormat="1" ht="12.75" x14ac:dyDescent="0.2">
      <c r="A517" s="1" t="s">
        <v>131</v>
      </c>
      <c r="B517" s="1" t="s">
        <v>132</v>
      </c>
      <c r="C517" s="29">
        <v>44361</v>
      </c>
      <c r="D517" s="1" t="s">
        <v>2208</v>
      </c>
      <c r="E517" s="1" t="s">
        <v>2209</v>
      </c>
      <c r="F517" s="1" t="s">
        <v>2210</v>
      </c>
      <c r="G517" s="1" t="s">
        <v>2211</v>
      </c>
      <c r="H517" s="1">
        <v>1062481</v>
      </c>
      <c r="I517" s="1" t="s">
        <v>38</v>
      </c>
      <c r="J517" s="1" t="s">
        <v>782</v>
      </c>
      <c r="K517" s="1" t="s">
        <v>783</v>
      </c>
      <c r="L517" s="30">
        <v>11</v>
      </c>
      <c r="M517" s="30">
        <v>0.27500000000000002</v>
      </c>
      <c r="N517" s="31">
        <v>8250</v>
      </c>
      <c r="O517" s="31">
        <v>385</v>
      </c>
      <c r="P517" s="31">
        <v>90365</v>
      </c>
      <c r="Q517" s="31">
        <v>90750</v>
      </c>
      <c r="R517" s="1" t="s">
        <v>636</v>
      </c>
      <c r="S517" s="1" t="s">
        <v>2212</v>
      </c>
      <c r="T517" s="1" t="s">
        <v>2213</v>
      </c>
      <c r="U517" s="1" t="s">
        <v>192</v>
      </c>
      <c r="V517" s="1" t="s">
        <v>118</v>
      </c>
      <c r="W517" s="1" t="str">
        <f>VLOOKUP(Table1[[#This Row],[Material Code]],'Product Master Data'!$A$1:$D$16,4,FALSE)</f>
        <v>Beignet Flour</v>
      </c>
      <c r="X517" s="1" t="str">
        <f>VLOOKUP(Table1[[#This Row],[Material Code]],'Product Master Data'!$A$1:$D$15,3,FALSE)</f>
        <v>Private Label</v>
      </c>
      <c r="Y517" s="1">
        <f>DAY(Table1[[#This Row],[Billing date]])</f>
        <v>14</v>
      </c>
      <c r="Z517" s="1" t="str">
        <f>TEXT(Table1[[#This Row],[Billing date]],"mmm")</f>
        <v>Jun</v>
      </c>
      <c r="AA517" s="1">
        <f>YEAR(Table1[[#This Row],[Billing date]])</f>
        <v>2021</v>
      </c>
    </row>
    <row r="518" spans="1:27" s="1" customFormat="1" ht="12.75" x14ac:dyDescent="0.2">
      <c r="A518" s="1" t="s">
        <v>131</v>
      </c>
      <c r="B518" s="1" t="s">
        <v>132</v>
      </c>
      <c r="C518" s="29">
        <v>44361</v>
      </c>
      <c r="D518" s="1" t="s">
        <v>2208</v>
      </c>
      <c r="E518" s="1" t="s">
        <v>2209</v>
      </c>
      <c r="F518" s="1" t="s">
        <v>2210</v>
      </c>
      <c r="G518" s="1" t="s">
        <v>2211</v>
      </c>
      <c r="H518" s="1">
        <v>1062481</v>
      </c>
      <c r="I518" s="1" t="s">
        <v>38</v>
      </c>
      <c r="J518" s="1" t="s">
        <v>782</v>
      </c>
      <c r="K518" s="1" t="s">
        <v>783</v>
      </c>
      <c r="L518" s="30">
        <v>6</v>
      </c>
      <c r="M518" s="30">
        <v>0.15</v>
      </c>
      <c r="N518" s="31">
        <v>8250</v>
      </c>
      <c r="O518" s="31">
        <v>210</v>
      </c>
      <c r="P518" s="31">
        <v>49290</v>
      </c>
      <c r="Q518" s="31">
        <v>49500</v>
      </c>
      <c r="R518" s="1" t="s">
        <v>636</v>
      </c>
      <c r="S518" s="1" t="s">
        <v>2212</v>
      </c>
      <c r="T518" s="1" t="s">
        <v>2213</v>
      </c>
      <c r="U518" s="1" t="s">
        <v>192</v>
      </c>
      <c r="V518" s="1" t="s">
        <v>118</v>
      </c>
      <c r="W518" s="1" t="str">
        <f>VLOOKUP(Table1[[#This Row],[Material Code]],'Product Master Data'!$A$1:$D$16,4,FALSE)</f>
        <v>Beignet Flour</v>
      </c>
      <c r="X518" s="1" t="str">
        <f>VLOOKUP(Table1[[#This Row],[Material Code]],'Product Master Data'!$A$1:$D$15,3,FALSE)</f>
        <v>Private Label</v>
      </c>
      <c r="Y518" s="1">
        <f>DAY(Table1[[#This Row],[Billing date]])</f>
        <v>14</v>
      </c>
      <c r="Z518" s="1" t="str">
        <f>TEXT(Table1[[#This Row],[Billing date]],"mmm")</f>
        <v>Jun</v>
      </c>
      <c r="AA518" s="1">
        <f>YEAR(Table1[[#This Row],[Billing date]])</f>
        <v>2021</v>
      </c>
    </row>
    <row r="519" spans="1:27" s="1" customFormat="1" ht="12.75" x14ac:dyDescent="0.2">
      <c r="A519" s="1" t="s">
        <v>131</v>
      </c>
      <c r="B519" s="1" t="s">
        <v>132</v>
      </c>
      <c r="C519" s="29">
        <v>44361</v>
      </c>
      <c r="D519" s="1" t="s">
        <v>2208</v>
      </c>
      <c r="E519" s="1" t="s">
        <v>2209</v>
      </c>
      <c r="F519" s="1" t="s">
        <v>2210</v>
      </c>
      <c r="G519" s="1" t="s">
        <v>2211</v>
      </c>
      <c r="H519" s="1">
        <v>1062481</v>
      </c>
      <c r="I519" s="1" t="s">
        <v>38</v>
      </c>
      <c r="J519" s="1" t="s">
        <v>782</v>
      </c>
      <c r="K519" s="1" t="s">
        <v>783</v>
      </c>
      <c r="L519" s="30">
        <v>670</v>
      </c>
      <c r="M519" s="30">
        <v>16.75</v>
      </c>
      <c r="N519" s="31">
        <v>8250</v>
      </c>
      <c r="O519" s="31">
        <v>23450</v>
      </c>
      <c r="P519" s="31">
        <v>5504050</v>
      </c>
      <c r="Q519" s="31">
        <v>5527500</v>
      </c>
      <c r="R519" s="1" t="s">
        <v>636</v>
      </c>
      <c r="S519" s="1" t="s">
        <v>2212</v>
      </c>
      <c r="T519" s="1" t="s">
        <v>2213</v>
      </c>
      <c r="U519" s="1" t="s">
        <v>192</v>
      </c>
      <c r="V519" s="1" t="s">
        <v>118</v>
      </c>
      <c r="W519" s="1" t="str">
        <f>VLOOKUP(Table1[[#This Row],[Material Code]],'Product Master Data'!$A$1:$D$16,4,FALSE)</f>
        <v>Beignet Flour</v>
      </c>
      <c r="X519" s="1" t="str">
        <f>VLOOKUP(Table1[[#This Row],[Material Code]],'Product Master Data'!$A$1:$D$15,3,FALSE)</f>
        <v>Private Label</v>
      </c>
      <c r="Y519" s="1">
        <f>DAY(Table1[[#This Row],[Billing date]])</f>
        <v>14</v>
      </c>
      <c r="Z519" s="1" t="str">
        <f>TEXT(Table1[[#This Row],[Billing date]],"mmm")</f>
        <v>Jun</v>
      </c>
      <c r="AA519" s="1">
        <f>YEAR(Table1[[#This Row],[Billing date]])</f>
        <v>2021</v>
      </c>
    </row>
    <row r="520" spans="1:27" s="1" customFormat="1" ht="12.75" x14ac:dyDescent="0.2">
      <c r="A520" s="1" t="s">
        <v>131</v>
      </c>
      <c r="B520" s="1" t="s">
        <v>132</v>
      </c>
      <c r="C520" s="29">
        <v>44361</v>
      </c>
      <c r="D520" s="1" t="s">
        <v>2208</v>
      </c>
      <c r="E520" s="1" t="s">
        <v>2214</v>
      </c>
      <c r="F520" s="1" t="s">
        <v>2210</v>
      </c>
      <c r="G520" s="1" t="s">
        <v>2215</v>
      </c>
      <c r="H520" s="1">
        <v>1062481</v>
      </c>
      <c r="I520" s="1" t="s">
        <v>38</v>
      </c>
      <c r="J520" s="1" t="s">
        <v>181</v>
      </c>
      <c r="K520" s="1" t="s">
        <v>182</v>
      </c>
      <c r="L520" s="30">
        <v>1280</v>
      </c>
      <c r="M520" s="30">
        <v>32</v>
      </c>
      <c r="N520" s="31">
        <v>8250</v>
      </c>
      <c r="O520" s="31">
        <v>44800</v>
      </c>
      <c r="P520" s="31">
        <v>10515200</v>
      </c>
      <c r="Q520" s="31">
        <v>10560000</v>
      </c>
      <c r="R520" s="1" t="s">
        <v>2216</v>
      </c>
      <c r="S520" s="1" t="s">
        <v>2217</v>
      </c>
      <c r="T520" s="1" t="s">
        <v>2218</v>
      </c>
      <c r="U520" s="1" t="s">
        <v>192</v>
      </c>
      <c r="V520" s="1" t="s">
        <v>118</v>
      </c>
      <c r="W520" s="1" t="str">
        <f>VLOOKUP(Table1[[#This Row],[Material Code]],'Product Master Data'!$A$1:$D$16,4,FALSE)</f>
        <v>Beignet Flour</v>
      </c>
      <c r="X520" s="1" t="str">
        <f>VLOOKUP(Table1[[#This Row],[Material Code]],'Product Master Data'!$A$1:$D$15,3,FALSE)</f>
        <v>Local Label</v>
      </c>
      <c r="Y520" s="1">
        <f>DAY(Table1[[#This Row],[Billing date]])</f>
        <v>14</v>
      </c>
      <c r="Z520" s="1" t="str">
        <f>TEXT(Table1[[#This Row],[Billing date]],"mmm")</f>
        <v>Jun</v>
      </c>
      <c r="AA520" s="1">
        <f>YEAR(Table1[[#This Row],[Billing date]])</f>
        <v>2021</v>
      </c>
    </row>
    <row r="521" spans="1:27" s="1" customFormat="1" ht="12.75" x14ac:dyDescent="0.2">
      <c r="A521" s="1" t="s">
        <v>131</v>
      </c>
      <c r="B521" s="1" t="s">
        <v>132</v>
      </c>
      <c r="C521" s="29">
        <v>44361</v>
      </c>
      <c r="D521" s="1" t="s">
        <v>2208</v>
      </c>
      <c r="E521" s="1" t="s">
        <v>2209</v>
      </c>
      <c r="F521" s="1" t="s">
        <v>2210</v>
      </c>
      <c r="G521" s="1" t="s">
        <v>2219</v>
      </c>
      <c r="H521" s="1">
        <v>1062481</v>
      </c>
      <c r="I521" s="1" t="s">
        <v>38</v>
      </c>
      <c r="J521" s="1" t="s">
        <v>1728</v>
      </c>
      <c r="K521" s="1" t="s">
        <v>1729</v>
      </c>
      <c r="L521" s="30">
        <v>640</v>
      </c>
      <c r="M521" s="30">
        <v>32</v>
      </c>
      <c r="N521" s="31">
        <v>16750</v>
      </c>
      <c r="O521" s="31">
        <v>44800</v>
      </c>
      <c r="P521" s="31">
        <v>10675200</v>
      </c>
      <c r="Q521" s="31">
        <v>10720000</v>
      </c>
      <c r="R521" s="1" t="s">
        <v>2220</v>
      </c>
      <c r="S521" s="1" t="s">
        <v>2221</v>
      </c>
      <c r="T521" s="1" t="s">
        <v>2222</v>
      </c>
      <c r="U521" s="1" t="s">
        <v>192</v>
      </c>
      <c r="V521" s="1" t="s">
        <v>118</v>
      </c>
      <c r="W521" s="1" t="str">
        <f>VLOOKUP(Table1[[#This Row],[Material Code]],'Product Master Data'!$A$1:$D$16,4,FALSE)</f>
        <v>Bread Flour</v>
      </c>
      <c r="X521" s="1" t="str">
        <f>VLOOKUP(Table1[[#This Row],[Material Code]],'Product Master Data'!$A$1:$D$15,3,FALSE)</f>
        <v>Local Label</v>
      </c>
      <c r="Y521" s="1">
        <f>DAY(Table1[[#This Row],[Billing date]])</f>
        <v>14</v>
      </c>
      <c r="Z521" s="1" t="str">
        <f>TEXT(Table1[[#This Row],[Billing date]],"mmm")</f>
        <v>Jun</v>
      </c>
      <c r="AA521" s="1">
        <f>YEAR(Table1[[#This Row],[Billing date]])</f>
        <v>2021</v>
      </c>
    </row>
    <row r="522" spans="1:27" s="1" customFormat="1" ht="12.75" x14ac:dyDescent="0.2">
      <c r="A522" s="1" t="s">
        <v>170</v>
      </c>
      <c r="B522" s="1" t="s">
        <v>171</v>
      </c>
      <c r="C522" s="29">
        <v>44361</v>
      </c>
      <c r="D522" s="1" t="s">
        <v>2223</v>
      </c>
      <c r="E522" s="1" t="s">
        <v>2224</v>
      </c>
      <c r="F522" s="1" t="s">
        <v>2225</v>
      </c>
      <c r="G522" s="1" t="s">
        <v>2226</v>
      </c>
      <c r="H522" s="1">
        <v>1095709</v>
      </c>
      <c r="I522" s="1" t="s">
        <v>498</v>
      </c>
      <c r="J522" s="1" t="s">
        <v>181</v>
      </c>
      <c r="K522" s="1" t="s">
        <v>182</v>
      </c>
      <c r="L522" s="30">
        <v>100</v>
      </c>
      <c r="M522" s="30">
        <v>2.5</v>
      </c>
      <c r="N522" s="31">
        <v>9250</v>
      </c>
      <c r="O522" s="31">
        <v>3500</v>
      </c>
      <c r="P522" s="31">
        <v>921500</v>
      </c>
      <c r="Q522" s="31">
        <v>925000</v>
      </c>
      <c r="R522" s="1" t="s">
        <v>499</v>
      </c>
      <c r="S522" s="1" t="s">
        <v>2227</v>
      </c>
      <c r="T522" s="1" t="s">
        <v>2228</v>
      </c>
      <c r="U522" s="1" t="s">
        <v>502</v>
      </c>
      <c r="V522" s="1" t="s">
        <v>118</v>
      </c>
      <c r="W522" s="1" t="str">
        <f>VLOOKUP(Table1[[#This Row],[Material Code]],'Product Master Data'!$A$1:$D$16,4,FALSE)</f>
        <v>Beignet Flour</v>
      </c>
      <c r="X522" s="1" t="str">
        <f>VLOOKUP(Table1[[#This Row],[Material Code]],'Product Master Data'!$A$1:$D$15,3,FALSE)</f>
        <v>Local Label</v>
      </c>
      <c r="Y522" s="1">
        <f>DAY(Table1[[#This Row],[Billing date]])</f>
        <v>14</v>
      </c>
      <c r="Z522" s="1" t="str">
        <f>TEXT(Table1[[#This Row],[Billing date]],"mmm")</f>
        <v>Jun</v>
      </c>
      <c r="AA522" s="1">
        <f>YEAR(Table1[[#This Row],[Billing date]])</f>
        <v>2021</v>
      </c>
    </row>
    <row r="523" spans="1:27" s="1" customFormat="1" ht="12.75" x14ac:dyDescent="0.2">
      <c r="A523" s="1" t="s">
        <v>170</v>
      </c>
      <c r="B523" s="1" t="s">
        <v>171</v>
      </c>
      <c r="C523" s="29">
        <v>44361</v>
      </c>
      <c r="D523" s="1" t="s">
        <v>2223</v>
      </c>
      <c r="E523" s="1" t="s">
        <v>2224</v>
      </c>
      <c r="F523" s="1" t="s">
        <v>2225</v>
      </c>
      <c r="G523" s="1" t="s">
        <v>2226</v>
      </c>
      <c r="H523" s="1">
        <v>1095709</v>
      </c>
      <c r="I523" s="1" t="s">
        <v>498</v>
      </c>
      <c r="J523" s="1" t="s">
        <v>164</v>
      </c>
      <c r="K523" s="1" t="s">
        <v>165</v>
      </c>
      <c r="L523" s="30">
        <v>300</v>
      </c>
      <c r="M523" s="30">
        <v>15</v>
      </c>
      <c r="N523" s="31">
        <v>18300</v>
      </c>
      <c r="O523" s="31">
        <v>21000</v>
      </c>
      <c r="P523" s="31">
        <v>5469000</v>
      </c>
      <c r="Q523" s="31">
        <v>5490000</v>
      </c>
      <c r="R523" s="1" t="s">
        <v>499</v>
      </c>
      <c r="S523" s="1" t="s">
        <v>2227</v>
      </c>
      <c r="T523" s="1" t="s">
        <v>2228</v>
      </c>
      <c r="U523" s="1" t="s">
        <v>502</v>
      </c>
      <c r="V523" s="1" t="s">
        <v>118</v>
      </c>
      <c r="W523" s="1" t="str">
        <f>VLOOKUP(Table1[[#This Row],[Material Code]],'Product Master Data'!$A$1:$D$16,4,FALSE)</f>
        <v>Bread Flour</v>
      </c>
      <c r="X523" s="1" t="str">
        <f>VLOOKUP(Table1[[#This Row],[Material Code]],'Product Master Data'!$A$1:$D$15,3,FALSE)</f>
        <v>Local Label</v>
      </c>
      <c r="Y523" s="1">
        <f>DAY(Table1[[#This Row],[Billing date]])</f>
        <v>14</v>
      </c>
      <c r="Z523" s="1" t="str">
        <f>TEXT(Table1[[#This Row],[Billing date]],"mmm")</f>
        <v>Jun</v>
      </c>
      <c r="AA523" s="1">
        <f>YEAR(Table1[[#This Row],[Billing date]])</f>
        <v>2021</v>
      </c>
    </row>
    <row r="524" spans="1:27" s="1" customFormat="1" ht="12.75" x14ac:dyDescent="0.2">
      <c r="A524" s="1" t="s">
        <v>170</v>
      </c>
      <c r="B524" s="1" t="s">
        <v>171</v>
      </c>
      <c r="C524" s="29">
        <v>44361</v>
      </c>
      <c r="D524" s="1" t="s">
        <v>2229</v>
      </c>
      <c r="E524" s="1" t="s">
        <v>2230</v>
      </c>
      <c r="F524" s="1" t="s">
        <v>2231</v>
      </c>
      <c r="G524" s="1" t="s">
        <v>2232</v>
      </c>
      <c r="H524" s="1">
        <v>1037061</v>
      </c>
      <c r="I524" s="1" t="s">
        <v>25</v>
      </c>
      <c r="J524" s="1" t="s">
        <v>164</v>
      </c>
      <c r="K524" s="1" t="s">
        <v>165</v>
      </c>
      <c r="L524" s="30">
        <v>120</v>
      </c>
      <c r="M524" s="30">
        <v>6</v>
      </c>
      <c r="N524" s="31">
        <v>17700</v>
      </c>
      <c r="O524" s="31">
        <v>0</v>
      </c>
      <c r="P524" s="31">
        <v>2124000</v>
      </c>
      <c r="Q524" s="31">
        <v>2124000</v>
      </c>
      <c r="R524" s="1" t="s">
        <v>2233</v>
      </c>
      <c r="S524" s="1" t="s">
        <v>2234</v>
      </c>
      <c r="T524" s="1" t="s">
        <v>2235</v>
      </c>
      <c r="U524" s="1" t="s">
        <v>1482</v>
      </c>
      <c r="V524" s="1" t="s">
        <v>118</v>
      </c>
      <c r="W524" s="1" t="str">
        <f>VLOOKUP(Table1[[#This Row],[Material Code]],'Product Master Data'!$A$1:$D$16,4,FALSE)</f>
        <v>Bread Flour</v>
      </c>
      <c r="X524" s="1" t="str">
        <f>VLOOKUP(Table1[[#This Row],[Material Code]],'Product Master Data'!$A$1:$D$15,3,FALSE)</f>
        <v>Local Label</v>
      </c>
      <c r="Y524" s="1">
        <f>DAY(Table1[[#This Row],[Billing date]])</f>
        <v>14</v>
      </c>
      <c r="Z524" s="1" t="str">
        <f>TEXT(Table1[[#This Row],[Billing date]],"mmm")</f>
        <v>Jun</v>
      </c>
      <c r="AA524" s="1">
        <f>YEAR(Table1[[#This Row],[Billing date]])</f>
        <v>2021</v>
      </c>
    </row>
    <row r="525" spans="1:27" s="1" customFormat="1" ht="10.5" customHeight="1" x14ac:dyDescent="0.2">
      <c r="A525" s="1" t="s">
        <v>157</v>
      </c>
      <c r="B525" s="1" t="s">
        <v>158</v>
      </c>
      <c r="C525" s="29">
        <v>44361</v>
      </c>
      <c r="D525" s="1" t="s">
        <v>2236</v>
      </c>
      <c r="E525" s="1" t="s">
        <v>2237</v>
      </c>
      <c r="F525" s="1" t="s">
        <v>2238</v>
      </c>
      <c r="G525" s="1" t="s">
        <v>2239</v>
      </c>
      <c r="H525" s="1">
        <v>1041579</v>
      </c>
      <c r="I525" s="1" t="s">
        <v>2240</v>
      </c>
      <c r="J525" s="1" t="s">
        <v>164</v>
      </c>
      <c r="K525" s="1" t="s">
        <v>165</v>
      </c>
      <c r="L525" s="30">
        <v>600</v>
      </c>
      <c r="M525" s="30">
        <v>30</v>
      </c>
      <c r="N525" s="31">
        <v>18800</v>
      </c>
      <c r="O525" s="31">
        <v>0</v>
      </c>
      <c r="P525" s="31">
        <v>11280000</v>
      </c>
      <c r="Q525" s="31">
        <v>11280000</v>
      </c>
      <c r="R525" s="1" t="s">
        <v>198</v>
      </c>
      <c r="S525" s="1" t="s">
        <v>1895</v>
      </c>
      <c r="T525" s="1" t="s">
        <v>1896</v>
      </c>
      <c r="U525" s="1" t="s">
        <v>169</v>
      </c>
      <c r="V525" s="1" t="s">
        <v>118</v>
      </c>
      <c r="W525" s="1" t="str">
        <f>VLOOKUP(Table1[[#This Row],[Material Code]],'Product Master Data'!$A$1:$D$16,4,FALSE)</f>
        <v>Bread Flour</v>
      </c>
      <c r="X525" s="1" t="str">
        <f>VLOOKUP(Table1[[#This Row],[Material Code]],'Product Master Data'!$A$1:$D$15,3,FALSE)</f>
        <v>Local Label</v>
      </c>
      <c r="Y525" s="1">
        <f>DAY(Table1[[#This Row],[Billing date]])</f>
        <v>14</v>
      </c>
      <c r="Z525" s="1" t="str">
        <f>TEXT(Table1[[#This Row],[Billing date]],"mmm")</f>
        <v>Jun</v>
      </c>
      <c r="AA525" s="1">
        <f>YEAR(Table1[[#This Row],[Billing date]])</f>
        <v>2021</v>
      </c>
    </row>
    <row r="526" spans="1:27" s="1" customFormat="1" ht="12.75" x14ac:dyDescent="0.2">
      <c r="A526" s="1" t="s">
        <v>157</v>
      </c>
      <c r="B526" s="1" t="s">
        <v>158</v>
      </c>
      <c r="C526" s="29">
        <v>44361</v>
      </c>
      <c r="D526" s="1" t="s">
        <v>2241</v>
      </c>
      <c r="E526" s="1" t="s">
        <v>2242</v>
      </c>
      <c r="F526" s="1" t="s">
        <v>2243</v>
      </c>
      <c r="G526" s="1" t="s">
        <v>2244</v>
      </c>
      <c r="H526" s="1">
        <v>1054242</v>
      </c>
      <c r="I526" s="1" t="s">
        <v>163</v>
      </c>
      <c r="J526" s="1" t="s">
        <v>176</v>
      </c>
      <c r="K526" s="1" t="s">
        <v>177</v>
      </c>
      <c r="L526" s="30">
        <v>500</v>
      </c>
      <c r="M526" s="30">
        <v>25</v>
      </c>
      <c r="N526" s="31">
        <v>18700</v>
      </c>
      <c r="O526" s="31">
        <v>35000</v>
      </c>
      <c r="P526" s="31">
        <v>9315000</v>
      </c>
      <c r="Q526" s="31">
        <v>9350000</v>
      </c>
      <c r="R526" s="1" t="s">
        <v>204</v>
      </c>
      <c r="S526" s="1" t="s">
        <v>984</v>
      </c>
      <c r="T526" s="1" t="s">
        <v>985</v>
      </c>
      <c r="U526" s="1" t="s">
        <v>2245</v>
      </c>
      <c r="V526" s="1" t="s">
        <v>118</v>
      </c>
      <c r="W526" s="1" t="str">
        <f>VLOOKUP(Table1[[#This Row],[Material Code]],'Product Master Data'!$A$1:$D$16,4,FALSE)</f>
        <v>Beignet Flour</v>
      </c>
      <c r="X526" s="1" t="str">
        <f>VLOOKUP(Table1[[#This Row],[Material Code]],'Product Master Data'!$A$1:$D$15,3,FALSE)</f>
        <v>Local Label</v>
      </c>
      <c r="Y526" s="1">
        <f>DAY(Table1[[#This Row],[Billing date]])</f>
        <v>14</v>
      </c>
      <c r="Z526" s="1" t="str">
        <f>TEXT(Table1[[#This Row],[Billing date]],"mmm")</f>
        <v>Jun</v>
      </c>
      <c r="AA526" s="1">
        <f>YEAR(Table1[[#This Row],[Billing date]])</f>
        <v>2021</v>
      </c>
    </row>
    <row r="527" spans="1:27" s="1" customFormat="1" ht="12.75" x14ac:dyDescent="0.2">
      <c r="A527" s="1" t="s">
        <v>157</v>
      </c>
      <c r="B527" s="1" t="s">
        <v>158</v>
      </c>
      <c r="C527" s="29">
        <v>44361</v>
      </c>
      <c r="D527" s="1" t="s">
        <v>2241</v>
      </c>
      <c r="E527" s="1" t="s">
        <v>2242</v>
      </c>
      <c r="F527" s="1" t="s">
        <v>2243</v>
      </c>
      <c r="G527" s="1" t="s">
        <v>2244</v>
      </c>
      <c r="H527" s="1">
        <v>1054242</v>
      </c>
      <c r="I527" s="1" t="s">
        <v>163</v>
      </c>
      <c r="J527" s="1" t="s">
        <v>181</v>
      </c>
      <c r="K527" s="1" t="s">
        <v>182</v>
      </c>
      <c r="L527" s="30">
        <v>200</v>
      </c>
      <c r="M527" s="30">
        <v>5</v>
      </c>
      <c r="N527" s="31">
        <v>9350</v>
      </c>
      <c r="O527" s="31">
        <v>7000</v>
      </c>
      <c r="P527" s="31">
        <v>1863000</v>
      </c>
      <c r="Q527" s="31">
        <v>1870000</v>
      </c>
      <c r="R527" s="1" t="s">
        <v>204</v>
      </c>
      <c r="S527" s="1" t="s">
        <v>984</v>
      </c>
      <c r="T527" s="1" t="s">
        <v>985</v>
      </c>
      <c r="U527" s="1" t="s">
        <v>2245</v>
      </c>
      <c r="V527" s="1" t="s">
        <v>118</v>
      </c>
      <c r="W527" s="1" t="str">
        <f>VLOOKUP(Table1[[#This Row],[Material Code]],'Product Master Data'!$A$1:$D$16,4,FALSE)</f>
        <v>Beignet Flour</v>
      </c>
      <c r="X527" s="1" t="str">
        <f>VLOOKUP(Table1[[#This Row],[Material Code]],'Product Master Data'!$A$1:$D$15,3,FALSE)</f>
        <v>Local Label</v>
      </c>
      <c r="Y527" s="1">
        <f>DAY(Table1[[#This Row],[Billing date]])</f>
        <v>14</v>
      </c>
      <c r="Z527" s="1" t="str">
        <f>TEXT(Table1[[#This Row],[Billing date]],"mmm")</f>
        <v>Jun</v>
      </c>
      <c r="AA527" s="1">
        <f>YEAR(Table1[[#This Row],[Billing date]])</f>
        <v>2021</v>
      </c>
    </row>
    <row r="528" spans="1:27" s="1" customFormat="1" ht="12.75" x14ac:dyDescent="0.2">
      <c r="A528" s="1" t="s">
        <v>157</v>
      </c>
      <c r="B528" s="1" t="s">
        <v>158</v>
      </c>
      <c r="C528" s="29">
        <v>44361</v>
      </c>
      <c r="D528" s="1" t="s">
        <v>2246</v>
      </c>
      <c r="E528" s="1" t="s">
        <v>2247</v>
      </c>
      <c r="F528" s="1" t="s">
        <v>2248</v>
      </c>
      <c r="G528" s="1" t="s">
        <v>2249</v>
      </c>
      <c r="H528" s="1">
        <v>1037060</v>
      </c>
      <c r="I528" s="1" t="s">
        <v>2250</v>
      </c>
      <c r="J528" s="1" t="s">
        <v>164</v>
      </c>
      <c r="K528" s="1" t="s">
        <v>165</v>
      </c>
      <c r="L528" s="30">
        <v>600</v>
      </c>
      <c r="M528" s="30">
        <v>30</v>
      </c>
      <c r="N528" s="31">
        <v>18700</v>
      </c>
      <c r="O528" s="31">
        <v>0</v>
      </c>
      <c r="P528" s="31">
        <v>11220000</v>
      </c>
      <c r="Q528" s="31">
        <v>11220000</v>
      </c>
      <c r="R528" s="1" t="s">
        <v>990</v>
      </c>
      <c r="S528" s="1" t="s">
        <v>991</v>
      </c>
      <c r="T528" s="1" t="s">
        <v>992</v>
      </c>
      <c r="U528" s="1" t="s">
        <v>169</v>
      </c>
      <c r="V528" s="1" t="s">
        <v>118</v>
      </c>
      <c r="W528" s="1" t="str">
        <f>VLOOKUP(Table1[[#This Row],[Material Code]],'Product Master Data'!$A$1:$D$16,4,FALSE)</f>
        <v>Bread Flour</v>
      </c>
      <c r="X528" s="1" t="str">
        <f>VLOOKUP(Table1[[#This Row],[Material Code]],'Product Master Data'!$A$1:$D$15,3,FALSE)</f>
        <v>Local Label</v>
      </c>
      <c r="Y528" s="1">
        <f>DAY(Table1[[#This Row],[Billing date]])</f>
        <v>14</v>
      </c>
      <c r="Z528" s="1" t="str">
        <f>TEXT(Table1[[#This Row],[Billing date]],"mmm")</f>
        <v>Jun</v>
      </c>
      <c r="AA528" s="1">
        <f>YEAR(Table1[[#This Row],[Billing date]])</f>
        <v>2021</v>
      </c>
    </row>
    <row r="529" spans="1:27" s="1" customFormat="1" ht="10.5" customHeight="1" x14ac:dyDescent="0.2">
      <c r="A529" s="1" t="s">
        <v>193</v>
      </c>
      <c r="B529" s="1" t="s">
        <v>158</v>
      </c>
      <c r="C529" s="29">
        <v>44361</v>
      </c>
      <c r="D529" s="1" t="s">
        <v>1047</v>
      </c>
      <c r="E529" s="1" t="s">
        <v>2251</v>
      </c>
      <c r="F529" s="1" t="s">
        <v>1049</v>
      </c>
      <c r="G529" s="1" t="s">
        <v>2252</v>
      </c>
      <c r="H529" s="1">
        <v>1062483</v>
      </c>
      <c r="I529" s="1" t="s">
        <v>35</v>
      </c>
      <c r="J529" s="1" t="s">
        <v>164</v>
      </c>
      <c r="K529" s="1" t="s">
        <v>165</v>
      </c>
      <c r="L529" s="30">
        <v>600</v>
      </c>
      <c r="M529" s="30">
        <v>30</v>
      </c>
      <c r="N529" s="31">
        <v>17250</v>
      </c>
      <c r="O529" s="31">
        <v>42000</v>
      </c>
      <c r="P529" s="31">
        <v>10308000</v>
      </c>
      <c r="Q529" s="31">
        <v>10350000</v>
      </c>
      <c r="R529" s="1" t="s">
        <v>2253</v>
      </c>
      <c r="S529" s="1" t="s">
        <v>2254</v>
      </c>
      <c r="T529" s="1" t="s">
        <v>2255</v>
      </c>
      <c r="U529" s="1" t="s">
        <v>1052</v>
      </c>
      <c r="V529" s="1" t="s">
        <v>118</v>
      </c>
      <c r="W529" s="1" t="str">
        <f>VLOOKUP(Table1[[#This Row],[Material Code]],'Product Master Data'!$A$1:$D$16,4,FALSE)</f>
        <v>Bread Flour</v>
      </c>
      <c r="X529" s="1" t="str">
        <f>VLOOKUP(Table1[[#This Row],[Material Code]],'Product Master Data'!$A$1:$D$15,3,FALSE)</f>
        <v>Local Label</v>
      </c>
      <c r="Y529" s="1">
        <f>DAY(Table1[[#This Row],[Billing date]])</f>
        <v>14</v>
      </c>
      <c r="Z529" s="1" t="str">
        <f>TEXT(Table1[[#This Row],[Billing date]],"mmm")</f>
        <v>Jun</v>
      </c>
      <c r="AA529" s="1">
        <f>YEAR(Table1[[#This Row],[Billing date]])</f>
        <v>2021</v>
      </c>
    </row>
    <row r="530" spans="1:27" s="1" customFormat="1" ht="12.75" x14ac:dyDescent="0.2">
      <c r="A530" s="1" t="s">
        <v>193</v>
      </c>
      <c r="B530" s="1" t="s">
        <v>158</v>
      </c>
      <c r="C530" s="29">
        <v>44361</v>
      </c>
      <c r="D530" s="1" t="s">
        <v>1047</v>
      </c>
      <c r="E530" s="1" t="s">
        <v>2251</v>
      </c>
      <c r="F530" s="1" t="s">
        <v>1049</v>
      </c>
      <c r="G530" s="1" t="s">
        <v>2256</v>
      </c>
      <c r="H530" s="1">
        <v>1062483</v>
      </c>
      <c r="I530" s="1" t="s">
        <v>35</v>
      </c>
      <c r="J530" s="1" t="s">
        <v>164</v>
      </c>
      <c r="K530" s="1" t="s">
        <v>165</v>
      </c>
      <c r="L530" s="30">
        <v>600</v>
      </c>
      <c r="M530" s="30">
        <v>30</v>
      </c>
      <c r="N530" s="31">
        <v>17250</v>
      </c>
      <c r="O530" s="31">
        <v>42000</v>
      </c>
      <c r="P530" s="31">
        <v>10308000</v>
      </c>
      <c r="Q530" s="31">
        <v>10350000</v>
      </c>
      <c r="R530" s="1" t="s">
        <v>2257</v>
      </c>
      <c r="S530" s="1" t="s">
        <v>2258</v>
      </c>
      <c r="T530" s="1" t="s">
        <v>2259</v>
      </c>
      <c r="U530" s="1" t="s">
        <v>1052</v>
      </c>
      <c r="V530" s="1" t="s">
        <v>118</v>
      </c>
      <c r="W530" s="1" t="str">
        <f>VLOOKUP(Table1[[#This Row],[Material Code]],'Product Master Data'!$A$1:$D$16,4,FALSE)</f>
        <v>Bread Flour</v>
      </c>
      <c r="X530" s="1" t="str">
        <f>VLOOKUP(Table1[[#This Row],[Material Code]],'Product Master Data'!$A$1:$D$15,3,FALSE)</f>
        <v>Local Label</v>
      </c>
      <c r="Y530" s="1">
        <f>DAY(Table1[[#This Row],[Billing date]])</f>
        <v>14</v>
      </c>
      <c r="Z530" s="1" t="str">
        <f>TEXT(Table1[[#This Row],[Billing date]],"mmm")</f>
        <v>Jun</v>
      </c>
      <c r="AA530" s="1">
        <f>YEAR(Table1[[#This Row],[Billing date]])</f>
        <v>2021</v>
      </c>
    </row>
    <row r="531" spans="1:27" s="1" customFormat="1" ht="10.5" customHeight="1" x14ac:dyDescent="0.2">
      <c r="A531" s="1" t="s">
        <v>193</v>
      </c>
      <c r="B531" s="1" t="s">
        <v>158</v>
      </c>
      <c r="C531" s="29">
        <v>44361</v>
      </c>
      <c r="D531" s="1" t="s">
        <v>1047</v>
      </c>
      <c r="E531" s="1" t="s">
        <v>2260</v>
      </c>
      <c r="F531" s="1" t="s">
        <v>1049</v>
      </c>
      <c r="G531" s="1" t="s">
        <v>2261</v>
      </c>
      <c r="H531" s="1">
        <v>1062483</v>
      </c>
      <c r="I531" s="1" t="s">
        <v>35</v>
      </c>
      <c r="J531" s="1" t="s">
        <v>164</v>
      </c>
      <c r="K531" s="1" t="s">
        <v>165</v>
      </c>
      <c r="L531" s="30">
        <v>600</v>
      </c>
      <c r="M531" s="30">
        <v>30</v>
      </c>
      <c r="N531" s="31">
        <v>17250</v>
      </c>
      <c r="O531" s="31">
        <v>42000</v>
      </c>
      <c r="P531" s="31">
        <v>10308000</v>
      </c>
      <c r="Q531" s="31">
        <v>10350000</v>
      </c>
      <c r="R531" s="1" t="s">
        <v>2262</v>
      </c>
      <c r="S531" s="1" t="s">
        <v>2263</v>
      </c>
      <c r="T531" s="1" t="s">
        <v>2264</v>
      </c>
      <c r="U531" s="1" t="s">
        <v>1052</v>
      </c>
      <c r="V531" s="1" t="s">
        <v>118</v>
      </c>
      <c r="W531" s="1" t="str">
        <f>VLOOKUP(Table1[[#This Row],[Material Code]],'Product Master Data'!$A$1:$D$16,4,FALSE)</f>
        <v>Bread Flour</v>
      </c>
      <c r="X531" s="1" t="str">
        <f>VLOOKUP(Table1[[#This Row],[Material Code]],'Product Master Data'!$A$1:$D$15,3,FALSE)</f>
        <v>Local Label</v>
      </c>
      <c r="Y531" s="1">
        <f>DAY(Table1[[#This Row],[Billing date]])</f>
        <v>14</v>
      </c>
      <c r="Z531" s="1" t="str">
        <f>TEXT(Table1[[#This Row],[Billing date]],"mmm")</f>
        <v>Jun</v>
      </c>
      <c r="AA531" s="1">
        <f>YEAR(Table1[[#This Row],[Billing date]])</f>
        <v>2021</v>
      </c>
    </row>
    <row r="532" spans="1:27" s="1" customFormat="1" ht="12.75" x14ac:dyDescent="0.2">
      <c r="A532" s="1" t="s">
        <v>131</v>
      </c>
      <c r="B532" s="1" t="s">
        <v>132</v>
      </c>
      <c r="C532" s="29">
        <v>44362</v>
      </c>
      <c r="D532" s="1" t="s">
        <v>1219</v>
      </c>
      <c r="E532" s="1" t="s">
        <v>2265</v>
      </c>
      <c r="F532" s="1" t="s">
        <v>2266</v>
      </c>
      <c r="G532" s="1" t="s">
        <v>2266</v>
      </c>
      <c r="H532" s="1">
        <v>1062481</v>
      </c>
      <c r="I532" s="1" t="s">
        <v>38</v>
      </c>
      <c r="J532" s="1" t="s">
        <v>164</v>
      </c>
      <c r="K532" s="1" t="s">
        <v>165</v>
      </c>
      <c r="L532" s="30">
        <v>0</v>
      </c>
      <c r="M532" s="30">
        <v>0</v>
      </c>
      <c r="N532" s="31">
        <v>-500</v>
      </c>
      <c r="O532" s="31">
        <v>-43400</v>
      </c>
      <c r="P532" s="31">
        <v>-266600</v>
      </c>
      <c r="Q532" s="31">
        <v>-310000</v>
      </c>
      <c r="R532" s="1" t="s">
        <v>169</v>
      </c>
      <c r="S532" s="1" t="s">
        <v>169</v>
      </c>
      <c r="T532" s="1" t="s">
        <v>169</v>
      </c>
      <c r="U532" s="1" t="s">
        <v>1219</v>
      </c>
      <c r="V532" s="1" t="s">
        <v>118</v>
      </c>
      <c r="W532" s="1" t="str">
        <f>VLOOKUP(Table1[[#This Row],[Material Code]],'Product Master Data'!$A$1:$D$16,4,FALSE)</f>
        <v>Bread Flour</v>
      </c>
      <c r="X532" s="1" t="str">
        <f>VLOOKUP(Table1[[#This Row],[Material Code]],'Product Master Data'!$A$1:$D$15,3,FALSE)</f>
        <v>Local Label</v>
      </c>
      <c r="Y532" s="1">
        <f>DAY(Table1[[#This Row],[Billing date]])</f>
        <v>15</v>
      </c>
      <c r="Z532" s="1" t="str">
        <f>TEXT(Table1[[#This Row],[Billing date]],"mmm")</f>
        <v>Jun</v>
      </c>
      <c r="AA532" s="1">
        <f>YEAR(Table1[[#This Row],[Billing date]])</f>
        <v>2021</v>
      </c>
    </row>
    <row r="533" spans="1:27" s="1" customFormat="1" ht="10.5" customHeight="1" x14ac:dyDescent="0.2">
      <c r="A533" s="1" t="s">
        <v>131</v>
      </c>
      <c r="B533" s="1" t="s">
        <v>132</v>
      </c>
      <c r="C533" s="29">
        <v>44362</v>
      </c>
      <c r="D533" s="1" t="s">
        <v>1219</v>
      </c>
      <c r="E533" s="1" t="s">
        <v>2265</v>
      </c>
      <c r="F533" s="1" t="s">
        <v>2266</v>
      </c>
      <c r="G533" s="1" t="s">
        <v>2266</v>
      </c>
      <c r="H533" s="1">
        <v>1062481</v>
      </c>
      <c r="I533" s="1" t="s">
        <v>38</v>
      </c>
      <c r="J533" s="1" t="s">
        <v>164</v>
      </c>
      <c r="K533" s="1" t="s">
        <v>165</v>
      </c>
      <c r="L533" s="30">
        <v>0</v>
      </c>
      <c r="M533" s="30">
        <v>0</v>
      </c>
      <c r="N533" s="31">
        <v>-500</v>
      </c>
      <c r="O533" s="31">
        <v>-37800</v>
      </c>
      <c r="P533" s="31">
        <v>-232200</v>
      </c>
      <c r="Q533" s="31">
        <v>-270000</v>
      </c>
      <c r="R533" s="1" t="s">
        <v>169</v>
      </c>
      <c r="S533" s="1" t="s">
        <v>169</v>
      </c>
      <c r="T533" s="1" t="s">
        <v>169</v>
      </c>
      <c r="U533" s="1" t="s">
        <v>1219</v>
      </c>
      <c r="V533" s="1" t="s">
        <v>118</v>
      </c>
      <c r="W533" s="1" t="str">
        <f>VLOOKUP(Table1[[#This Row],[Material Code]],'Product Master Data'!$A$1:$D$16,4,FALSE)</f>
        <v>Bread Flour</v>
      </c>
      <c r="X533" s="1" t="str">
        <f>VLOOKUP(Table1[[#This Row],[Material Code]],'Product Master Data'!$A$1:$D$15,3,FALSE)</f>
        <v>Local Label</v>
      </c>
      <c r="Y533" s="1">
        <f>DAY(Table1[[#This Row],[Billing date]])</f>
        <v>15</v>
      </c>
      <c r="Z533" s="1" t="str">
        <f>TEXT(Table1[[#This Row],[Billing date]],"mmm")</f>
        <v>Jun</v>
      </c>
      <c r="AA533" s="1">
        <f>YEAR(Table1[[#This Row],[Billing date]])</f>
        <v>2021</v>
      </c>
    </row>
    <row r="534" spans="1:27" s="1" customFormat="1" ht="12.75" x14ac:dyDescent="0.2">
      <c r="A534" s="1" t="s">
        <v>107</v>
      </c>
      <c r="B534" s="1" t="s">
        <v>108</v>
      </c>
      <c r="C534" s="29">
        <v>44362</v>
      </c>
      <c r="D534" s="1" t="s">
        <v>339</v>
      </c>
      <c r="E534" s="1" t="s">
        <v>2267</v>
      </c>
      <c r="F534" s="1" t="s">
        <v>2268</v>
      </c>
      <c r="G534" s="1" t="s">
        <v>2268</v>
      </c>
      <c r="H534" s="1">
        <v>1102174</v>
      </c>
      <c r="I534" s="1" t="s">
        <v>342</v>
      </c>
      <c r="J534" s="1" t="s">
        <v>164</v>
      </c>
      <c r="K534" s="1" t="s">
        <v>165</v>
      </c>
      <c r="L534" s="30">
        <v>0</v>
      </c>
      <c r="M534" s="30">
        <v>0</v>
      </c>
      <c r="N534" s="31">
        <v>-600</v>
      </c>
      <c r="O534" s="31">
        <v>0</v>
      </c>
      <c r="P534" s="31">
        <v>-180000</v>
      </c>
      <c r="Q534" s="31">
        <v>-180000</v>
      </c>
      <c r="R534" s="1" t="s">
        <v>169</v>
      </c>
      <c r="S534" s="1" t="s">
        <v>169</v>
      </c>
      <c r="T534" s="1" t="s">
        <v>169</v>
      </c>
      <c r="U534" s="1" t="s">
        <v>339</v>
      </c>
      <c r="V534" s="1" t="s">
        <v>118</v>
      </c>
      <c r="W534" s="1" t="str">
        <f>VLOOKUP(Table1[[#This Row],[Material Code]],'Product Master Data'!$A$1:$D$16,4,FALSE)</f>
        <v>Bread Flour</v>
      </c>
      <c r="X534" s="1" t="str">
        <f>VLOOKUP(Table1[[#This Row],[Material Code]],'Product Master Data'!$A$1:$D$15,3,FALSE)</f>
        <v>Local Label</v>
      </c>
      <c r="Y534" s="1">
        <f>DAY(Table1[[#This Row],[Billing date]])</f>
        <v>15</v>
      </c>
      <c r="Z534" s="1" t="str">
        <f>TEXT(Table1[[#This Row],[Billing date]],"mmm")</f>
        <v>Jun</v>
      </c>
      <c r="AA534" s="1">
        <f>YEAR(Table1[[#This Row],[Billing date]])</f>
        <v>2021</v>
      </c>
    </row>
    <row r="535" spans="1:27" s="1" customFormat="1" ht="10.5" customHeight="1" x14ac:dyDescent="0.2">
      <c r="A535" s="1" t="s">
        <v>170</v>
      </c>
      <c r="B535" s="1" t="s">
        <v>171</v>
      </c>
      <c r="C535" s="29">
        <v>44362</v>
      </c>
      <c r="D535" s="1" t="s">
        <v>1962</v>
      </c>
      <c r="E535" s="1" t="s">
        <v>2269</v>
      </c>
      <c r="F535" s="1" t="s">
        <v>2270</v>
      </c>
      <c r="G535" s="1" t="s">
        <v>2270</v>
      </c>
      <c r="H535" s="1">
        <v>1095709</v>
      </c>
      <c r="I535" s="1" t="s">
        <v>498</v>
      </c>
      <c r="J535" s="1" t="s">
        <v>164</v>
      </c>
      <c r="K535" s="1" t="s">
        <v>165</v>
      </c>
      <c r="L535" s="30">
        <v>0</v>
      </c>
      <c r="M535" s="30">
        <v>0</v>
      </c>
      <c r="N535" s="31">
        <v>-200</v>
      </c>
      <c r="O535" s="31">
        <v>-16100</v>
      </c>
      <c r="P535" s="31">
        <v>-29900</v>
      </c>
      <c r="Q535" s="31">
        <v>-46000</v>
      </c>
      <c r="R535" s="1" t="s">
        <v>169</v>
      </c>
      <c r="S535" s="1" t="s">
        <v>169</v>
      </c>
      <c r="T535" s="1" t="s">
        <v>169</v>
      </c>
      <c r="U535" s="1" t="s">
        <v>1962</v>
      </c>
      <c r="V535" s="1" t="s">
        <v>118</v>
      </c>
      <c r="W535" s="1" t="str">
        <f>VLOOKUP(Table1[[#This Row],[Material Code]],'Product Master Data'!$A$1:$D$16,4,FALSE)</f>
        <v>Bread Flour</v>
      </c>
      <c r="X535" s="1" t="str">
        <f>VLOOKUP(Table1[[#This Row],[Material Code]],'Product Master Data'!$A$1:$D$15,3,FALSE)</f>
        <v>Local Label</v>
      </c>
      <c r="Y535" s="1">
        <f>DAY(Table1[[#This Row],[Billing date]])</f>
        <v>15</v>
      </c>
      <c r="Z535" s="1" t="str">
        <f>TEXT(Table1[[#This Row],[Billing date]],"mmm")</f>
        <v>Jun</v>
      </c>
      <c r="AA535" s="1">
        <f>YEAR(Table1[[#This Row],[Billing date]])</f>
        <v>2021</v>
      </c>
    </row>
    <row r="536" spans="1:27" s="1" customFormat="1" ht="12.75" x14ac:dyDescent="0.2">
      <c r="A536" s="1" t="s">
        <v>119</v>
      </c>
      <c r="B536" s="1" t="s">
        <v>120</v>
      </c>
      <c r="C536" s="29">
        <v>44362</v>
      </c>
      <c r="D536" s="1" t="s">
        <v>2022</v>
      </c>
      <c r="E536" s="1" t="s">
        <v>2271</v>
      </c>
      <c r="F536" s="1" t="s">
        <v>2272</v>
      </c>
      <c r="G536" s="1" t="s">
        <v>2272</v>
      </c>
      <c r="H536" s="1">
        <v>1028475</v>
      </c>
      <c r="I536" s="1" t="s">
        <v>465</v>
      </c>
      <c r="J536" s="1" t="s">
        <v>164</v>
      </c>
      <c r="K536" s="1" t="s">
        <v>165</v>
      </c>
      <c r="L536" s="30">
        <v>0</v>
      </c>
      <c r="M536" s="30">
        <v>0</v>
      </c>
      <c r="N536" s="31">
        <v>-200</v>
      </c>
      <c r="O536" s="31">
        <v>-9100</v>
      </c>
      <c r="P536" s="31">
        <v>-16900</v>
      </c>
      <c r="Q536" s="31">
        <v>-26000</v>
      </c>
      <c r="R536" s="1" t="s">
        <v>169</v>
      </c>
      <c r="S536" s="1" t="s">
        <v>169</v>
      </c>
      <c r="T536" s="1" t="s">
        <v>169</v>
      </c>
      <c r="U536" s="1" t="s">
        <v>2022</v>
      </c>
      <c r="V536" s="1" t="s">
        <v>118</v>
      </c>
      <c r="W536" s="1" t="str">
        <f>VLOOKUP(Table1[[#This Row],[Material Code]],'Product Master Data'!$A$1:$D$16,4,FALSE)</f>
        <v>Bread Flour</v>
      </c>
      <c r="X536" s="1" t="str">
        <f>VLOOKUP(Table1[[#This Row],[Material Code]],'Product Master Data'!$A$1:$D$15,3,FALSE)</f>
        <v>Local Label</v>
      </c>
      <c r="Y536" s="1">
        <f>DAY(Table1[[#This Row],[Billing date]])</f>
        <v>15</v>
      </c>
      <c r="Z536" s="1" t="str">
        <f>TEXT(Table1[[#This Row],[Billing date]],"mmm")</f>
        <v>Jun</v>
      </c>
      <c r="AA536" s="1">
        <f>YEAR(Table1[[#This Row],[Billing date]])</f>
        <v>2021</v>
      </c>
    </row>
    <row r="537" spans="1:27" s="1" customFormat="1" ht="10.5" customHeight="1" x14ac:dyDescent="0.2">
      <c r="A537" s="1" t="s">
        <v>119</v>
      </c>
      <c r="B537" s="1" t="s">
        <v>171</v>
      </c>
      <c r="C537" s="29">
        <v>44362</v>
      </c>
      <c r="D537" s="1" t="s">
        <v>470</v>
      </c>
      <c r="E537" s="1" t="s">
        <v>2273</v>
      </c>
      <c r="F537" s="1" t="s">
        <v>2274</v>
      </c>
      <c r="G537" s="1" t="s">
        <v>2274</v>
      </c>
      <c r="H537" s="1">
        <v>1067454</v>
      </c>
      <c r="I537" s="1" t="s">
        <v>42</v>
      </c>
      <c r="J537" s="1" t="s">
        <v>125</v>
      </c>
      <c r="K537" s="1" t="s">
        <v>126</v>
      </c>
      <c r="L537" s="30">
        <v>0</v>
      </c>
      <c r="M537" s="30">
        <v>0</v>
      </c>
      <c r="N537" s="31">
        <v>-200</v>
      </c>
      <c r="O537" s="31">
        <v>-24500</v>
      </c>
      <c r="P537" s="31">
        <v>-45500</v>
      </c>
      <c r="Q537" s="31">
        <v>-70000</v>
      </c>
      <c r="R537" s="1" t="s">
        <v>169</v>
      </c>
      <c r="S537" s="1" t="s">
        <v>169</v>
      </c>
      <c r="T537" s="1" t="s">
        <v>169</v>
      </c>
      <c r="U537" s="1" t="s">
        <v>470</v>
      </c>
      <c r="V537" s="1" t="s">
        <v>118</v>
      </c>
      <c r="W537" s="1" t="str">
        <f>VLOOKUP(Table1[[#This Row],[Material Code]],'Product Master Data'!$A$1:$D$16,4,FALSE)</f>
        <v>Bread Flour</v>
      </c>
      <c r="X537" s="1" t="str">
        <f>VLOOKUP(Table1[[#This Row],[Material Code]],'Product Master Data'!$A$1:$D$15,3,FALSE)</f>
        <v>Local Label</v>
      </c>
      <c r="Y537" s="1">
        <f>DAY(Table1[[#This Row],[Billing date]])</f>
        <v>15</v>
      </c>
      <c r="Z537" s="1" t="str">
        <f>TEXT(Table1[[#This Row],[Billing date]],"mmm")</f>
        <v>Jun</v>
      </c>
      <c r="AA537" s="1">
        <f>YEAR(Table1[[#This Row],[Billing date]])</f>
        <v>2021</v>
      </c>
    </row>
    <row r="538" spans="1:27" s="1" customFormat="1" ht="12.75" x14ac:dyDescent="0.2">
      <c r="A538" s="1" t="s">
        <v>170</v>
      </c>
      <c r="B538" s="1" t="s">
        <v>171</v>
      </c>
      <c r="C538" s="29">
        <v>44362</v>
      </c>
      <c r="D538" s="1" t="s">
        <v>897</v>
      </c>
      <c r="E538" s="1" t="s">
        <v>2275</v>
      </c>
      <c r="F538" s="1" t="s">
        <v>2276</v>
      </c>
      <c r="G538" s="1" t="s">
        <v>2276</v>
      </c>
      <c r="H538" s="1">
        <v>1037061</v>
      </c>
      <c r="I538" s="1" t="s">
        <v>25</v>
      </c>
      <c r="J538" s="1" t="s">
        <v>125</v>
      </c>
      <c r="K538" s="1" t="s">
        <v>126</v>
      </c>
      <c r="L538" s="30">
        <v>0</v>
      </c>
      <c r="M538" s="30">
        <v>0</v>
      </c>
      <c r="N538" s="31">
        <v>500</v>
      </c>
      <c r="O538" s="31">
        <v>0</v>
      </c>
      <c r="P538" s="31">
        <v>100000</v>
      </c>
      <c r="Q538" s="31">
        <v>100000</v>
      </c>
      <c r="R538" s="1" t="s">
        <v>169</v>
      </c>
      <c r="S538" s="1" t="s">
        <v>169</v>
      </c>
      <c r="T538" s="1" t="s">
        <v>169</v>
      </c>
      <c r="U538" s="1" t="s">
        <v>897</v>
      </c>
      <c r="V538" s="1" t="s">
        <v>118</v>
      </c>
      <c r="W538" s="1" t="str">
        <f>VLOOKUP(Table1[[#This Row],[Material Code]],'Product Master Data'!$A$1:$D$16,4,FALSE)</f>
        <v>Bread Flour</v>
      </c>
      <c r="X538" s="1" t="str">
        <f>VLOOKUP(Table1[[#This Row],[Material Code]],'Product Master Data'!$A$1:$D$15,3,FALSE)</f>
        <v>Local Label</v>
      </c>
      <c r="Y538" s="1">
        <f>DAY(Table1[[#This Row],[Billing date]])</f>
        <v>15</v>
      </c>
      <c r="Z538" s="1" t="str">
        <f>TEXT(Table1[[#This Row],[Billing date]],"mmm")</f>
        <v>Jun</v>
      </c>
      <c r="AA538" s="1">
        <f>YEAR(Table1[[#This Row],[Billing date]])</f>
        <v>2021</v>
      </c>
    </row>
    <row r="539" spans="1:27" s="1" customFormat="1" ht="10.5" customHeight="1" x14ac:dyDescent="0.2">
      <c r="A539" s="1" t="s">
        <v>107</v>
      </c>
      <c r="B539" s="1" t="s">
        <v>108</v>
      </c>
      <c r="C539" s="29">
        <v>44362</v>
      </c>
      <c r="D539" s="1" t="s">
        <v>1674</v>
      </c>
      <c r="E539" s="1" t="s">
        <v>2277</v>
      </c>
      <c r="F539" s="1" t="s">
        <v>2278</v>
      </c>
      <c r="G539" s="1" t="s">
        <v>2278</v>
      </c>
      <c r="H539" s="1">
        <v>1067076</v>
      </c>
      <c r="I539" s="1" t="s">
        <v>1677</v>
      </c>
      <c r="J539" s="1" t="s">
        <v>125</v>
      </c>
      <c r="K539" s="1" t="s">
        <v>126</v>
      </c>
      <c r="L539" s="30">
        <v>0</v>
      </c>
      <c r="M539" s="30">
        <v>0</v>
      </c>
      <c r="N539" s="31">
        <v>-700</v>
      </c>
      <c r="O539" s="31">
        <v>-16100</v>
      </c>
      <c r="P539" s="31">
        <v>-144900</v>
      </c>
      <c r="Q539" s="31">
        <v>-161000</v>
      </c>
      <c r="R539" s="1" t="s">
        <v>169</v>
      </c>
      <c r="S539" s="1" t="s">
        <v>169</v>
      </c>
      <c r="T539" s="1" t="s">
        <v>169</v>
      </c>
      <c r="U539" s="1" t="s">
        <v>1674</v>
      </c>
      <c r="V539" s="1" t="s">
        <v>118</v>
      </c>
      <c r="W539" s="1" t="str">
        <f>VLOOKUP(Table1[[#This Row],[Material Code]],'Product Master Data'!$A$1:$D$16,4,FALSE)</f>
        <v>Bread Flour</v>
      </c>
      <c r="X539" s="1" t="str">
        <f>VLOOKUP(Table1[[#This Row],[Material Code]],'Product Master Data'!$A$1:$D$15,3,FALSE)</f>
        <v>Local Label</v>
      </c>
      <c r="Y539" s="1">
        <f>DAY(Table1[[#This Row],[Billing date]])</f>
        <v>15</v>
      </c>
      <c r="Z539" s="1" t="str">
        <f>TEXT(Table1[[#This Row],[Billing date]],"mmm")</f>
        <v>Jun</v>
      </c>
      <c r="AA539" s="1">
        <f>YEAR(Table1[[#This Row],[Billing date]])</f>
        <v>2021</v>
      </c>
    </row>
    <row r="540" spans="1:27" s="1" customFormat="1" ht="12.75" x14ac:dyDescent="0.2">
      <c r="A540" s="1" t="s">
        <v>107</v>
      </c>
      <c r="B540" s="1" t="s">
        <v>108</v>
      </c>
      <c r="C540" s="29">
        <v>44362</v>
      </c>
      <c r="D540" s="1" t="s">
        <v>1674</v>
      </c>
      <c r="E540" s="1" t="s">
        <v>2279</v>
      </c>
      <c r="F540" s="1" t="s">
        <v>2278</v>
      </c>
      <c r="G540" s="1" t="s">
        <v>2278</v>
      </c>
      <c r="H540" s="1">
        <v>1067076</v>
      </c>
      <c r="I540" s="1" t="s">
        <v>1677</v>
      </c>
      <c r="J540" s="1" t="s">
        <v>125</v>
      </c>
      <c r="K540" s="1" t="s">
        <v>126</v>
      </c>
      <c r="L540" s="30">
        <v>0</v>
      </c>
      <c r="M540" s="30">
        <v>0</v>
      </c>
      <c r="N540" s="31">
        <v>700</v>
      </c>
      <c r="O540" s="31">
        <v>16100</v>
      </c>
      <c r="P540" s="31">
        <v>144900</v>
      </c>
      <c r="Q540" s="31">
        <v>161000</v>
      </c>
      <c r="R540" s="1" t="s">
        <v>169</v>
      </c>
      <c r="S540" s="1" t="s">
        <v>169</v>
      </c>
      <c r="T540" s="1" t="s">
        <v>169</v>
      </c>
      <c r="U540" s="1" t="s">
        <v>1674</v>
      </c>
      <c r="V540" s="1" t="s">
        <v>118</v>
      </c>
      <c r="W540" s="1" t="str">
        <f>VLOOKUP(Table1[[#This Row],[Material Code]],'Product Master Data'!$A$1:$D$16,4,FALSE)</f>
        <v>Bread Flour</v>
      </c>
      <c r="X540" s="1" t="str">
        <f>VLOOKUP(Table1[[#This Row],[Material Code]],'Product Master Data'!$A$1:$D$15,3,FALSE)</f>
        <v>Local Label</v>
      </c>
      <c r="Y540" s="1">
        <f>DAY(Table1[[#This Row],[Billing date]])</f>
        <v>15</v>
      </c>
      <c r="Z540" s="1" t="str">
        <f>TEXT(Table1[[#This Row],[Billing date]],"mmm")</f>
        <v>Jun</v>
      </c>
      <c r="AA540" s="1">
        <f>YEAR(Table1[[#This Row],[Billing date]])</f>
        <v>2021</v>
      </c>
    </row>
    <row r="541" spans="1:27" s="1" customFormat="1" ht="10.5" customHeight="1" x14ac:dyDescent="0.2">
      <c r="A541" s="1" t="s">
        <v>119</v>
      </c>
      <c r="B541" s="1" t="s">
        <v>120</v>
      </c>
      <c r="C541" s="29">
        <v>44362</v>
      </c>
      <c r="D541" s="1" t="s">
        <v>2280</v>
      </c>
      <c r="E541" s="1" t="s">
        <v>2281</v>
      </c>
      <c r="F541" s="1" t="s">
        <v>2282</v>
      </c>
      <c r="G541" s="1" t="s">
        <v>2283</v>
      </c>
      <c r="H541" s="1">
        <v>1047470</v>
      </c>
      <c r="I541" s="1" t="s">
        <v>30</v>
      </c>
      <c r="J541" s="1" t="s">
        <v>24</v>
      </c>
      <c r="K541" s="1" t="s">
        <v>113</v>
      </c>
      <c r="L541" s="30">
        <v>375</v>
      </c>
      <c r="M541" s="30">
        <v>15</v>
      </c>
      <c r="N541" s="31">
        <v>2000</v>
      </c>
      <c r="O541" s="31">
        <v>14706</v>
      </c>
      <c r="P541" s="31">
        <v>735294</v>
      </c>
      <c r="Q541" s="31">
        <v>750000</v>
      </c>
      <c r="R541" s="1" t="s">
        <v>1308</v>
      </c>
      <c r="S541" s="1" t="s">
        <v>2284</v>
      </c>
      <c r="T541" s="1" t="s">
        <v>1310</v>
      </c>
      <c r="U541" s="1" t="s">
        <v>2285</v>
      </c>
      <c r="V541" s="1" t="s">
        <v>118</v>
      </c>
      <c r="W541" s="1" t="str">
        <f>VLOOKUP(Table1[[#This Row],[Material Code]],'Product Master Data'!$A$1:$D$16,4,FALSE)</f>
        <v>Bread Flour</v>
      </c>
      <c r="X541" s="1" t="str">
        <f>VLOOKUP(Table1[[#This Row],[Material Code]],'Product Master Data'!$A$1:$D$15,3,FALSE)</f>
        <v>Local Label</v>
      </c>
      <c r="Y541" s="1">
        <f>DAY(Table1[[#This Row],[Billing date]])</f>
        <v>15</v>
      </c>
      <c r="Z541" s="1" t="str">
        <f>TEXT(Table1[[#This Row],[Billing date]],"mmm")</f>
        <v>Jun</v>
      </c>
      <c r="AA541" s="1">
        <f>YEAR(Table1[[#This Row],[Billing date]])</f>
        <v>2021</v>
      </c>
    </row>
    <row r="542" spans="1:27" s="1" customFormat="1" ht="12.75" x14ac:dyDescent="0.2">
      <c r="A542" s="1" t="s">
        <v>119</v>
      </c>
      <c r="B542" s="1" t="s">
        <v>171</v>
      </c>
      <c r="C542" s="29">
        <v>44362</v>
      </c>
      <c r="D542" s="1" t="s">
        <v>1885</v>
      </c>
      <c r="E542" s="1" t="s">
        <v>2286</v>
      </c>
      <c r="F542" s="1" t="s">
        <v>1887</v>
      </c>
      <c r="G542" s="1" t="s">
        <v>2287</v>
      </c>
      <c r="H542" s="1">
        <v>1067454</v>
      </c>
      <c r="I542" s="1" t="s">
        <v>42</v>
      </c>
      <c r="J542" s="1" t="s">
        <v>24</v>
      </c>
      <c r="K542" s="1" t="s">
        <v>113</v>
      </c>
      <c r="L542" s="30">
        <v>125</v>
      </c>
      <c r="M542" s="30">
        <v>5</v>
      </c>
      <c r="N542" s="31">
        <v>2000</v>
      </c>
      <c r="O542" s="31">
        <v>4902</v>
      </c>
      <c r="P542" s="31">
        <v>245098</v>
      </c>
      <c r="Q542" s="31">
        <v>250000</v>
      </c>
      <c r="R542" s="1" t="s">
        <v>1308</v>
      </c>
      <c r="S542" s="1" t="s">
        <v>2288</v>
      </c>
      <c r="T542" s="1" t="s">
        <v>1310</v>
      </c>
      <c r="U542" s="1" t="s">
        <v>1890</v>
      </c>
      <c r="V542" s="1" t="s">
        <v>118</v>
      </c>
      <c r="W542" s="1" t="str">
        <f>VLOOKUP(Table1[[#This Row],[Material Code]],'Product Master Data'!$A$1:$D$16,4,FALSE)</f>
        <v>Bread Flour</v>
      </c>
      <c r="X542" s="1" t="str">
        <f>VLOOKUP(Table1[[#This Row],[Material Code]],'Product Master Data'!$A$1:$D$15,3,FALSE)</f>
        <v>Local Label</v>
      </c>
      <c r="Y542" s="1">
        <f>DAY(Table1[[#This Row],[Billing date]])</f>
        <v>15</v>
      </c>
      <c r="Z542" s="1" t="str">
        <f>TEXT(Table1[[#This Row],[Billing date]],"mmm")</f>
        <v>Jun</v>
      </c>
      <c r="AA542" s="1">
        <f>YEAR(Table1[[#This Row],[Billing date]])</f>
        <v>2021</v>
      </c>
    </row>
    <row r="543" spans="1:27" s="1" customFormat="1" ht="10.5" customHeight="1" x14ac:dyDescent="0.2">
      <c r="A543" s="1" t="s">
        <v>131</v>
      </c>
      <c r="B543" s="1" t="s">
        <v>132</v>
      </c>
      <c r="C543" s="29">
        <v>44362</v>
      </c>
      <c r="D543" s="1" t="s">
        <v>1783</v>
      </c>
      <c r="E543" s="1" t="s">
        <v>2289</v>
      </c>
      <c r="F543" s="1" t="s">
        <v>1785</v>
      </c>
      <c r="G543" s="1" t="s">
        <v>2290</v>
      </c>
      <c r="H543" s="1">
        <v>1067392</v>
      </c>
      <c r="I543" s="1" t="s">
        <v>43</v>
      </c>
      <c r="J543" s="1" t="s">
        <v>125</v>
      </c>
      <c r="K543" s="1" t="s">
        <v>126</v>
      </c>
      <c r="L543" s="30">
        <v>600</v>
      </c>
      <c r="M543" s="30">
        <v>30</v>
      </c>
      <c r="N543" s="31">
        <v>17000</v>
      </c>
      <c r="O543" s="31">
        <v>42000</v>
      </c>
      <c r="P543" s="31">
        <v>10158000</v>
      </c>
      <c r="Q543" s="31">
        <v>10200000</v>
      </c>
      <c r="R543" s="1" t="s">
        <v>2291</v>
      </c>
      <c r="S543" s="1" t="s">
        <v>2292</v>
      </c>
      <c r="T543" s="1" t="s">
        <v>2293</v>
      </c>
      <c r="U543" s="1" t="s">
        <v>661</v>
      </c>
      <c r="V543" s="1" t="s">
        <v>118</v>
      </c>
      <c r="W543" s="1" t="str">
        <f>VLOOKUP(Table1[[#This Row],[Material Code]],'Product Master Data'!$A$1:$D$16,4,FALSE)</f>
        <v>Bread Flour</v>
      </c>
      <c r="X543" s="1" t="str">
        <f>VLOOKUP(Table1[[#This Row],[Material Code]],'Product Master Data'!$A$1:$D$15,3,FALSE)</f>
        <v>Local Label</v>
      </c>
      <c r="Y543" s="1">
        <f>DAY(Table1[[#This Row],[Billing date]])</f>
        <v>15</v>
      </c>
      <c r="Z543" s="1" t="str">
        <f>TEXT(Table1[[#This Row],[Billing date]],"mmm")</f>
        <v>Jun</v>
      </c>
      <c r="AA543" s="1">
        <f>YEAR(Table1[[#This Row],[Billing date]])</f>
        <v>2021</v>
      </c>
    </row>
    <row r="544" spans="1:27" s="1" customFormat="1" ht="12.75" x14ac:dyDescent="0.2">
      <c r="A544" s="1" t="s">
        <v>316</v>
      </c>
      <c r="B544" s="1" t="s">
        <v>452</v>
      </c>
      <c r="C544" s="29">
        <v>44362</v>
      </c>
      <c r="D544" s="1" t="s">
        <v>1945</v>
      </c>
      <c r="E544" s="1" t="s">
        <v>2294</v>
      </c>
      <c r="F544" s="1" t="s">
        <v>1947</v>
      </c>
      <c r="G544" s="1" t="s">
        <v>2295</v>
      </c>
      <c r="H544" s="1">
        <v>1048185</v>
      </c>
      <c r="I544" s="1" t="s">
        <v>33</v>
      </c>
      <c r="J544" s="1" t="s">
        <v>24</v>
      </c>
      <c r="K544" s="1" t="s">
        <v>113</v>
      </c>
      <c r="L544" s="30">
        <v>575</v>
      </c>
      <c r="M544" s="30">
        <v>23</v>
      </c>
      <c r="N544" s="31">
        <v>2000</v>
      </c>
      <c r="O544" s="31">
        <v>22549</v>
      </c>
      <c r="P544" s="31">
        <v>1127451</v>
      </c>
      <c r="Q544" s="31">
        <v>1150000</v>
      </c>
      <c r="R544" s="1" t="s">
        <v>2296</v>
      </c>
      <c r="S544" s="1" t="s">
        <v>2297</v>
      </c>
      <c r="T544" s="1" t="s">
        <v>2298</v>
      </c>
      <c r="U544" s="1" t="s">
        <v>1950</v>
      </c>
      <c r="V544" s="1" t="s">
        <v>118</v>
      </c>
      <c r="W544" s="1" t="str">
        <f>VLOOKUP(Table1[[#This Row],[Material Code]],'Product Master Data'!$A$1:$D$16,4,FALSE)</f>
        <v>Bread Flour</v>
      </c>
      <c r="X544" s="1" t="str">
        <f>VLOOKUP(Table1[[#This Row],[Material Code]],'Product Master Data'!$A$1:$D$15,3,FALSE)</f>
        <v>Local Label</v>
      </c>
      <c r="Y544" s="1">
        <f>DAY(Table1[[#This Row],[Billing date]])</f>
        <v>15</v>
      </c>
      <c r="Z544" s="1" t="str">
        <f>TEXT(Table1[[#This Row],[Billing date]],"mmm")</f>
        <v>Jun</v>
      </c>
      <c r="AA544" s="1">
        <f>YEAR(Table1[[#This Row],[Billing date]])</f>
        <v>2021</v>
      </c>
    </row>
    <row r="545" spans="1:27" s="1" customFormat="1" ht="10.5" customHeight="1" x14ac:dyDescent="0.2">
      <c r="A545" s="1" t="s">
        <v>193</v>
      </c>
      <c r="B545" s="1" t="s">
        <v>158</v>
      </c>
      <c r="C545" s="29">
        <v>44362</v>
      </c>
      <c r="D545" s="1" t="s">
        <v>1137</v>
      </c>
      <c r="E545" s="1" t="s">
        <v>2299</v>
      </c>
      <c r="F545" s="1" t="s">
        <v>1139</v>
      </c>
      <c r="G545" s="1" t="s">
        <v>2300</v>
      </c>
      <c r="H545" s="1">
        <v>1062483</v>
      </c>
      <c r="I545" s="1" t="s">
        <v>35</v>
      </c>
      <c r="J545" s="1" t="s">
        <v>24</v>
      </c>
      <c r="K545" s="1" t="s">
        <v>113</v>
      </c>
      <c r="L545" s="30">
        <v>575</v>
      </c>
      <c r="M545" s="30">
        <v>23</v>
      </c>
      <c r="N545" s="31">
        <v>2000</v>
      </c>
      <c r="O545" s="31">
        <v>22549</v>
      </c>
      <c r="P545" s="31">
        <v>1127451</v>
      </c>
      <c r="Q545" s="31">
        <v>1150000</v>
      </c>
      <c r="R545" s="1" t="s">
        <v>2301</v>
      </c>
      <c r="S545" s="1" t="s">
        <v>2302</v>
      </c>
      <c r="T545" s="1" t="s">
        <v>2303</v>
      </c>
      <c r="U545" s="1" t="s">
        <v>169</v>
      </c>
      <c r="V545" s="1" t="s">
        <v>118</v>
      </c>
      <c r="W545" s="1" t="str">
        <f>VLOOKUP(Table1[[#This Row],[Material Code]],'Product Master Data'!$A$1:$D$16,4,FALSE)</f>
        <v>Bread Flour</v>
      </c>
      <c r="X545" s="1" t="str">
        <f>VLOOKUP(Table1[[#This Row],[Material Code]],'Product Master Data'!$A$1:$D$15,3,FALSE)</f>
        <v>Local Label</v>
      </c>
      <c r="Y545" s="1">
        <f>DAY(Table1[[#This Row],[Billing date]])</f>
        <v>15</v>
      </c>
      <c r="Z545" s="1" t="str">
        <f>TEXT(Table1[[#This Row],[Billing date]],"mmm")</f>
        <v>Jun</v>
      </c>
      <c r="AA545" s="1">
        <f>YEAR(Table1[[#This Row],[Billing date]])</f>
        <v>2021</v>
      </c>
    </row>
    <row r="546" spans="1:27" s="1" customFormat="1" ht="12.75" x14ac:dyDescent="0.2">
      <c r="A546" s="1" t="s">
        <v>131</v>
      </c>
      <c r="B546" s="1" t="s">
        <v>132</v>
      </c>
      <c r="C546" s="29">
        <v>44362</v>
      </c>
      <c r="D546" s="1" t="s">
        <v>2304</v>
      </c>
      <c r="E546" s="1" t="s">
        <v>2305</v>
      </c>
      <c r="F546" s="1" t="s">
        <v>2306</v>
      </c>
      <c r="G546" s="1" t="s">
        <v>2307</v>
      </c>
      <c r="H546" s="1">
        <v>1062481</v>
      </c>
      <c r="I546" s="1" t="s">
        <v>38</v>
      </c>
      <c r="J546" s="1" t="s">
        <v>24</v>
      </c>
      <c r="K546" s="1" t="s">
        <v>113</v>
      </c>
      <c r="L546" s="30">
        <v>575</v>
      </c>
      <c r="M546" s="30">
        <v>23</v>
      </c>
      <c r="N546" s="31">
        <v>2000</v>
      </c>
      <c r="O546" s="31">
        <v>22549</v>
      </c>
      <c r="P546" s="31">
        <v>1127451</v>
      </c>
      <c r="Q546" s="31">
        <v>1150000</v>
      </c>
      <c r="R546" s="1" t="s">
        <v>2308</v>
      </c>
      <c r="S546" s="1" t="s">
        <v>698</v>
      </c>
      <c r="T546" s="1" t="s">
        <v>139</v>
      </c>
      <c r="U546" s="1" t="s">
        <v>2309</v>
      </c>
      <c r="V546" s="1" t="s">
        <v>118</v>
      </c>
      <c r="W546" s="1" t="str">
        <f>VLOOKUP(Table1[[#This Row],[Material Code]],'Product Master Data'!$A$1:$D$16,4,FALSE)</f>
        <v>Bread Flour</v>
      </c>
      <c r="X546" s="1" t="str">
        <f>VLOOKUP(Table1[[#This Row],[Material Code]],'Product Master Data'!$A$1:$D$15,3,FALSE)</f>
        <v>Local Label</v>
      </c>
      <c r="Y546" s="1">
        <f>DAY(Table1[[#This Row],[Billing date]])</f>
        <v>15</v>
      </c>
      <c r="Z546" s="1" t="str">
        <f>TEXT(Table1[[#This Row],[Billing date]],"mmm")</f>
        <v>Jun</v>
      </c>
      <c r="AA546" s="1">
        <f>YEAR(Table1[[#This Row],[Billing date]])</f>
        <v>2021</v>
      </c>
    </row>
    <row r="547" spans="1:27" s="1" customFormat="1" ht="10.5" customHeight="1" x14ac:dyDescent="0.2">
      <c r="A547" s="1" t="s">
        <v>131</v>
      </c>
      <c r="B547" s="1" t="s">
        <v>132</v>
      </c>
      <c r="C547" s="29">
        <v>44362</v>
      </c>
      <c r="D547" s="1" t="s">
        <v>2304</v>
      </c>
      <c r="E547" s="1" t="s">
        <v>2305</v>
      </c>
      <c r="F547" s="1" t="s">
        <v>2306</v>
      </c>
      <c r="G547" s="1" t="s">
        <v>2310</v>
      </c>
      <c r="H547" s="1">
        <v>1062481</v>
      </c>
      <c r="I547" s="1" t="s">
        <v>38</v>
      </c>
      <c r="J547" s="1" t="s">
        <v>24</v>
      </c>
      <c r="K547" s="1" t="s">
        <v>113</v>
      </c>
      <c r="L547" s="30">
        <v>575</v>
      </c>
      <c r="M547" s="30">
        <v>23</v>
      </c>
      <c r="N547" s="31">
        <v>2000</v>
      </c>
      <c r="O547" s="31">
        <v>22549</v>
      </c>
      <c r="P547" s="31">
        <v>1127451</v>
      </c>
      <c r="Q547" s="31">
        <v>1150000</v>
      </c>
      <c r="R547" s="1" t="s">
        <v>1765</v>
      </c>
      <c r="S547" s="1" t="s">
        <v>560</v>
      </c>
      <c r="T547" s="1" t="s">
        <v>561</v>
      </c>
      <c r="U547" s="1" t="s">
        <v>2309</v>
      </c>
      <c r="V547" s="1" t="s">
        <v>118</v>
      </c>
      <c r="W547" s="1" t="str">
        <f>VLOOKUP(Table1[[#This Row],[Material Code]],'Product Master Data'!$A$1:$D$16,4,FALSE)</f>
        <v>Bread Flour</v>
      </c>
      <c r="X547" s="1" t="str">
        <f>VLOOKUP(Table1[[#This Row],[Material Code]],'Product Master Data'!$A$1:$D$15,3,FALSE)</f>
        <v>Local Label</v>
      </c>
      <c r="Y547" s="1">
        <f>DAY(Table1[[#This Row],[Billing date]])</f>
        <v>15</v>
      </c>
      <c r="Z547" s="1" t="str">
        <f>TEXT(Table1[[#This Row],[Billing date]],"mmm")</f>
        <v>Jun</v>
      </c>
      <c r="AA547" s="1">
        <f>YEAR(Table1[[#This Row],[Billing date]])</f>
        <v>2021</v>
      </c>
    </row>
    <row r="548" spans="1:27" s="1" customFormat="1" ht="12.75" x14ac:dyDescent="0.2">
      <c r="A548" s="1" t="s">
        <v>131</v>
      </c>
      <c r="B548" s="1" t="s">
        <v>289</v>
      </c>
      <c r="C548" s="29">
        <v>44362</v>
      </c>
      <c r="D548" s="1" t="s">
        <v>2311</v>
      </c>
      <c r="E548" s="1" t="s">
        <v>2312</v>
      </c>
      <c r="F548" s="1" t="s">
        <v>2313</v>
      </c>
      <c r="G548" s="1" t="s">
        <v>2314</v>
      </c>
      <c r="H548" s="1">
        <v>1026481</v>
      </c>
      <c r="I548" s="1" t="s">
        <v>50</v>
      </c>
      <c r="J548" s="1" t="s">
        <v>125</v>
      </c>
      <c r="K548" s="1" t="s">
        <v>126</v>
      </c>
      <c r="L548" s="30">
        <v>11</v>
      </c>
      <c r="M548" s="30">
        <v>0.55000000000000004</v>
      </c>
      <c r="N548" s="31">
        <v>17000</v>
      </c>
      <c r="O548" s="31">
        <v>770</v>
      </c>
      <c r="P548" s="31">
        <v>186230</v>
      </c>
      <c r="Q548" s="31">
        <v>187000</v>
      </c>
      <c r="R548" s="1" t="s">
        <v>2315</v>
      </c>
      <c r="S548" s="1" t="s">
        <v>1869</v>
      </c>
      <c r="T548" s="1" t="s">
        <v>2316</v>
      </c>
      <c r="U548" s="1" t="s">
        <v>169</v>
      </c>
      <c r="V548" s="1" t="s">
        <v>118</v>
      </c>
      <c r="W548" s="1" t="str">
        <f>VLOOKUP(Table1[[#This Row],[Material Code]],'Product Master Data'!$A$1:$D$16,4,FALSE)</f>
        <v>Bread Flour</v>
      </c>
      <c r="X548" s="1" t="str">
        <f>VLOOKUP(Table1[[#This Row],[Material Code]],'Product Master Data'!$A$1:$D$15,3,FALSE)</f>
        <v>Local Label</v>
      </c>
      <c r="Y548" s="1">
        <f>DAY(Table1[[#This Row],[Billing date]])</f>
        <v>15</v>
      </c>
      <c r="Z548" s="1" t="str">
        <f>TEXT(Table1[[#This Row],[Billing date]],"mmm")</f>
        <v>Jun</v>
      </c>
      <c r="AA548" s="1">
        <f>YEAR(Table1[[#This Row],[Billing date]])</f>
        <v>2021</v>
      </c>
    </row>
    <row r="549" spans="1:27" s="1" customFormat="1" ht="10.5" customHeight="1" x14ac:dyDescent="0.2">
      <c r="A549" s="1" t="s">
        <v>131</v>
      </c>
      <c r="B549" s="1" t="s">
        <v>289</v>
      </c>
      <c r="C549" s="29">
        <v>44362</v>
      </c>
      <c r="D549" s="1" t="s">
        <v>2311</v>
      </c>
      <c r="E549" s="1" t="s">
        <v>2312</v>
      </c>
      <c r="F549" s="1" t="s">
        <v>2313</v>
      </c>
      <c r="G549" s="1" t="s">
        <v>2314</v>
      </c>
      <c r="H549" s="1">
        <v>1026481</v>
      </c>
      <c r="I549" s="1" t="s">
        <v>50</v>
      </c>
      <c r="J549" s="1" t="s">
        <v>125</v>
      </c>
      <c r="K549" s="1" t="s">
        <v>126</v>
      </c>
      <c r="L549" s="30">
        <v>270</v>
      </c>
      <c r="M549" s="30">
        <v>13.5</v>
      </c>
      <c r="N549" s="31">
        <v>17000</v>
      </c>
      <c r="O549" s="31">
        <v>18900</v>
      </c>
      <c r="P549" s="31">
        <v>4571100</v>
      </c>
      <c r="Q549" s="31">
        <v>4590000</v>
      </c>
      <c r="R549" s="1" t="s">
        <v>2315</v>
      </c>
      <c r="S549" s="1" t="s">
        <v>1869</v>
      </c>
      <c r="T549" s="1" t="s">
        <v>2316</v>
      </c>
      <c r="U549" s="1" t="s">
        <v>169</v>
      </c>
      <c r="V549" s="1" t="s">
        <v>118</v>
      </c>
      <c r="W549" s="1" t="str">
        <f>VLOOKUP(Table1[[#This Row],[Material Code]],'Product Master Data'!$A$1:$D$16,4,FALSE)</f>
        <v>Bread Flour</v>
      </c>
      <c r="X549" s="1" t="str">
        <f>VLOOKUP(Table1[[#This Row],[Material Code]],'Product Master Data'!$A$1:$D$15,3,FALSE)</f>
        <v>Local Label</v>
      </c>
      <c r="Y549" s="1">
        <f>DAY(Table1[[#This Row],[Billing date]])</f>
        <v>15</v>
      </c>
      <c r="Z549" s="1" t="str">
        <f>TEXT(Table1[[#This Row],[Billing date]],"mmm")</f>
        <v>Jun</v>
      </c>
      <c r="AA549" s="1">
        <f>YEAR(Table1[[#This Row],[Billing date]])</f>
        <v>2021</v>
      </c>
    </row>
    <row r="550" spans="1:27" s="1" customFormat="1" ht="12.75" x14ac:dyDescent="0.2">
      <c r="A550" s="1" t="s">
        <v>131</v>
      </c>
      <c r="B550" s="1" t="s">
        <v>289</v>
      </c>
      <c r="C550" s="29">
        <v>44362</v>
      </c>
      <c r="D550" s="1" t="s">
        <v>2311</v>
      </c>
      <c r="E550" s="1" t="s">
        <v>2312</v>
      </c>
      <c r="F550" s="1" t="s">
        <v>2313</v>
      </c>
      <c r="G550" s="1" t="s">
        <v>2314</v>
      </c>
      <c r="H550" s="1">
        <v>1026481</v>
      </c>
      <c r="I550" s="1" t="s">
        <v>50</v>
      </c>
      <c r="J550" s="1" t="s">
        <v>125</v>
      </c>
      <c r="K550" s="1" t="s">
        <v>126</v>
      </c>
      <c r="L550" s="30">
        <v>55</v>
      </c>
      <c r="M550" s="30">
        <v>2.75</v>
      </c>
      <c r="N550" s="31">
        <v>17000</v>
      </c>
      <c r="O550" s="31">
        <v>3850</v>
      </c>
      <c r="P550" s="31">
        <v>931150</v>
      </c>
      <c r="Q550" s="31">
        <v>935000</v>
      </c>
      <c r="R550" s="1" t="s">
        <v>2315</v>
      </c>
      <c r="S550" s="1" t="s">
        <v>1869</v>
      </c>
      <c r="T550" s="1" t="s">
        <v>2316</v>
      </c>
      <c r="U550" s="1" t="s">
        <v>169</v>
      </c>
      <c r="V550" s="1" t="s">
        <v>118</v>
      </c>
      <c r="W550" s="1" t="str">
        <f>VLOOKUP(Table1[[#This Row],[Material Code]],'Product Master Data'!$A$1:$D$16,4,FALSE)</f>
        <v>Bread Flour</v>
      </c>
      <c r="X550" s="1" t="str">
        <f>VLOOKUP(Table1[[#This Row],[Material Code]],'Product Master Data'!$A$1:$D$15,3,FALSE)</f>
        <v>Local Label</v>
      </c>
      <c r="Y550" s="1">
        <f>DAY(Table1[[#This Row],[Billing date]])</f>
        <v>15</v>
      </c>
      <c r="Z550" s="1" t="str">
        <f>TEXT(Table1[[#This Row],[Billing date]],"mmm")</f>
        <v>Jun</v>
      </c>
      <c r="AA550" s="1">
        <f>YEAR(Table1[[#This Row],[Billing date]])</f>
        <v>2021</v>
      </c>
    </row>
    <row r="551" spans="1:27" s="1" customFormat="1" ht="10.5" customHeight="1" x14ac:dyDescent="0.2">
      <c r="A551" s="1" t="s">
        <v>131</v>
      </c>
      <c r="B551" s="1" t="s">
        <v>289</v>
      </c>
      <c r="C551" s="29">
        <v>44362</v>
      </c>
      <c r="D551" s="1" t="s">
        <v>2311</v>
      </c>
      <c r="E551" s="1" t="s">
        <v>2312</v>
      </c>
      <c r="F551" s="1" t="s">
        <v>2313</v>
      </c>
      <c r="G551" s="1" t="s">
        <v>2314</v>
      </c>
      <c r="H551" s="1">
        <v>1026481</v>
      </c>
      <c r="I551" s="1" t="s">
        <v>50</v>
      </c>
      <c r="J551" s="1" t="s">
        <v>125</v>
      </c>
      <c r="K551" s="1" t="s">
        <v>126</v>
      </c>
      <c r="L551" s="30">
        <v>304</v>
      </c>
      <c r="M551" s="30">
        <v>15.2</v>
      </c>
      <c r="N551" s="31">
        <v>17000</v>
      </c>
      <c r="O551" s="31">
        <v>21280</v>
      </c>
      <c r="P551" s="31">
        <v>5146720</v>
      </c>
      <c r="Q551" s="31">
        <v>5168000</v>
      </c>
      <c r="R551" s="1" t="s">
        <v>2315</v>
      </c>
      <c r="S551" s="1" t="s">
        <v>1869</v>
      </c>
      <c r="T551" s="1" t="s">
        <v>2316</v>
      </c>
      <c r="U551" s="1" t="s">
        <v>169</v>
      </c>
      <c r="V551" s="1" t="s">
        <v>118</v>
      </c>
      <c r="W551" s="1" t="str">
        <f>VLOOKUP(Table1[[#This Row],[Material Code]],'Product Master Data'!$A$1:$D$16,4,FALSE)</f>
        <v>Bread Flour</v>
      </c>
      <c r="X551" s="1" t="str">
        <f>VLOOKUP(Table1[[#This Row],[Material Code]],'Product Master Data'!$A$1:$D$15,3,FALSE)</f>
        <v>Local Label</v>
      </c>
      <c r="Y551" s="1">
        <f>DAY(Table1[[#This Row],[Billing date]])</f>
        <v>15</v>
      </c>
      <c r="Z551" s="1" t="str">
        <f>TEXT(Table1[[#This Row],[Billing date]],"mmm")</f>
        <v>Jun</v>
      </c>
      <c r="AA551" s="1">
        <f>YEAR(Table1[[#This Row],[Billing date]])</f>
        <v>2021</v>
      </c>
    </row>
    <row r="552" spans="1:27" s="1" customFormat="1" ht="12.75" x14ac:dyDescent="0.2">
      <c r="A552" s="1" t="s">
        <v>119</v>
      </c>
      <c r="B552" s="1" t="s">
        <v>120</v>
      </c>
      <c r="C552" s="29">
        <v>44362</v>
      </c>
      <c r="D552" s="1" t="s">
        <v>2317</v>
      </c>
      <c r="E552" s="1" t="s">
        <v>2318</v>
      </c>
      <c r="F552" s="1" t="s">
        <v>2319</v>
      </c>
      <c r="G552" s="1" t="s">
        <v>2320</v>
      </c>
      <c r="H552" s="1">
        <v>1028475</v>
      </c>
      <c r="I552" s="1" t="s">
        <v>465</v>
      </c>
      <c r="J552" s="1" t="s">
        <v>164</v>
      </c>
      <c r="K552" s="1" t="s">
        <v>165</v>
      </c>
      <c r="L552" s="30">
        <v>50</v>
      </c>
      <c r="M552" s="30">
        <v>2.5</v>
      </c>
      <c r="N552" s="31">
        <v>18300</v>
      </c>
      <c r="O552" s="31">
        <v>3500</v>
      </c>
      <c r="P552" s="31">
        <v>911500</v>
      </c>
      <c r="Q552" s="31">
        <v>915000</v>
      </c>
      <c r="R552" s="1" t="s">
        <v>1690</v>
      </c>
      <c r="S552" s="1" t="s">
        <v>2321</v>
      </c>
      <c r="T552" s="1" t="s">
        <v>928</v>
      </c>
      <c r="U552" s="1" t="s">
        <v>169</v>
      </c>
      <c r="V552" s="1" t="s">
        <v>118</v>
      </c>
      <c r="W552" s="1" t="str">
        <f>VLOOKUP(Table1[[#This Row],[Material Code]],'Product Master Data'!$A$1:$D$16,4,FALSE)</f>
        <v>Bread Flour</v>
      </c>
      <c r="X552" s="1" t="str">
        <f>VLOOKUP(Table1[[#This Row],[Material Code]],'Product Master Data'!$A$1:$D$15,3,FALSE)</f>
        <v>Local Label</v>
      </c>
      <c r="Y552" s="1">
        <f>DAY(Table1[[#This Row],[Billing date]])</f>
        <v>15</v>
      </c>
      <c r="Z552" s="1" t="str">
        <f>TEXT(Table1[[#This Row],[Billing date]],"mmm")</f>
        <v>Jun</v>
      </c>
      <c r="AA552" s="1">
        <f>YEAR(Table1[[#This Row],[Billing date]])</f>
        <v>2021</v>
      </c>
    </row>
    <row r="553" spans="1:27" s="1" customFormat="1" ht="10.5" customHeight="1" x14ac:dyDescent="0.2">
      <c r="A553" s="1" t="s">
        <v>119</v>
      </c>
      <c r="B553" s="1" t="s">
        <v>120</v>
      </c>
      <c r="C553" s="29">
        <v>44362</v>
      </c>
      <c r="D553" s="1" t="s">
        <v>2317</v>
      </c>
      <c r="E553" s="1" t="s">
        <v>2318</v>
      </c>
      <c r="F553" s="1" t="s">
        <v>2319</v>
      </c>
      <c r="G553" s="1" t="s">
        <v>2320</v>
      </c>
      <c r="H553" s="1">
        <v>1028475</v>
      </c>
      <c r="I553" s="1" t="s">
        <v>465</v>
      </c>
      <c r="J553" s="1" t="s">
        <v>125</v>
      </c>
      <c r="K553" s="1" t="s">
        <v>126</v>
      </c>
      <c r="L553" s="30">
        <v>190</v>
      </c>
      <c r="M553" s="30">
        <v>9.5</v>
      </c>
      <c r="N553" s="31">
        <v>19000</v>
      </c>
      <c r="O553" s="31">
        <v>13300</v>
      </c>
      <c r="P553" s="31">
        <v>3596700</v>
      </c>
      <c r="Q553" s="31">
        <v>3610000</v>
      </c>
      <c r="R553" s="1" t="s">
        <v>1690</v>
      </c>
      <c r="S553" s="1" t="s">
        <v>2321</v>
      </c>
      <c r="T553" s="1" t="s">
        <v>928</v>
      </c>
      <c r="U553" s="1" t="s">
        <v>169</v>
      </c>
      <c r="V553" s="1" t="s">
        <v>118</v>
      </c>
      <c r="W553" s="1" t="str">
        <f>VLOOKUP(Table1[[#This Row],[Material Code]],'Product Master Data'!$A$1:$D$16,4,FALSE)</f>
        <v>Bread Flour</v>
      </c>
      <c r="X553" s="1" t="str">
        <f>VLOOKUP(Table1[[#This Row],[Material Code]],'Product Master Data'!$A$1:$D$15,3,FALSE)</f>
        <v>Local Label</v>
      </c>
      <c r="Y553" s="1">
        <f>DAY(Table1[[#This Row],[Billing date]])</f>
        <v>15</v>
      </c>
      <c r="Z553" s="1" t="str">
        <f>TEXT(Table1[[#This Row],[Billing date]],"mmm")</f>
        <v>Jun</v>
      </c>
      <c r="AA553" s="1">
        <f>YEAR(Table1[[#This Row],[Billing date]])</f>
        <v>2021</v>
      </c>
    </row>
    <row r="554" spans="1:27" s="1" customFormat="1" ht="12.75" x14ac:dyDescent="0.2">
      <c r="A554" s="1" t="s">
        <v>119</v>
      </c>
      <c r="B554" s="1" t="s">
        <v>120</v>
      </c>
      <c r="C554" s="29">
        <v>44362</v>
      </c>
      <c r="D554" s="1" t="s">
        <v>2322</v>
      </c>
      <c r="E554" s="1" t="s">
        <v>2323</v>
      </c>
      <c r="F554" s="1" t="s">
        <v>2324</v>
      </c>
      <c r="G554" s="1" t="s">
        <v>2325</v>
      </c>
      <c r="H554" s="1">
        <v>1047470</v>
      </c>
      <c r="I554" s="1" t="s">
        <v>30</v>
      </c>
      <c r="J554" s="1" t="s">
        <v>164</v>
      </c>
      <c r="K554" s="1" t="s">
        <v>165</v>
      </c>
      <c r="L554" s="30">
        <v>230</v>
      </c>
      <c r="M554" s="30">
        <v>11.5</v>
      </c>
      <c r="N554" s="31">
        <v>18300</v>
      </c>
      <c r="O554" s="31">
        <v>16100</v>
      </c>
      <c r="P554" s="31">
        <v>4192900</v>
      </c>
      <c r="Q554" s="31">
        <v>4209000</v>
      </c>
      <c r="R554" s="1" t="s">
        <v>1102</v>
      </c>
      <c r="S554" s="1" t="s">
        <v>1604</v>
      </c>
      <c r="T554" s="1" t="s">
        <v>129</v>
      </c>
      <c r="U554" s="1" t="s">
        <v>169</v>
      </c>
      <c r="V554" s="1" t="s">
        <v>118</v>
      </c>
      <c r="W554" s="1" t="str">
        <f>VLOOKUP(Table1[[#This Row],[Material Code]],'Product Master Data'!$A$1:$D$16,4,FALSE)</f>
        <v>Bread Flour</v>
      </c>
      <c r="X554" s="1" t="str">
        <f>VLOOKUP(Table1[[#This Row],[Material Code]],'Product Master Data'!$A$1:$D$15,3,FALSE)</f>
        <v>Local Label</v>
      </c>
      <c r="Y554" s="1">
        <f>DAY(Table1[[#This Row],[Billing date]])</f>
        <v>15</v>
      </c>
      <c r="Z554" s="1" t="str">
        <f>TEXT(Table1[[#This Row],[Billing date]],"mmm")</f>
        <v>Jun</v>
      </c>
      <c r="AA554" s="1">
        <f>YEAR(Table1[[#This Row],[Billing date]])</f>
        <v>2021</v>
      </c>
    </row>
    <row r="555" spans="1:27" s="1" customFormat="1" ht="10.5" customHeight="1" x14ac:dyDescent="0.2">
      <c r="A555" s="1" t="s">
        <v>170</v>
      </c>
      <c r="B555" s="1" t="s">
        <v>171</v>
      </c>
      <c r="C555" s="29">
        <v>44362</v>
      </c>
      <c r="D555" s="1" t="s">
        <v>2326</v>
      </c>
      <c r="E555" s="1" t="s">
        <v>2327</v>
      </c>
      <c r="F555" s="1" t="s">
        <v>2328</v>
      </c>
      <c r="G555" s="1" t="s">
        <v>2329</v>
      </c>
      <c r="H555" s="1">
        <v>1037061</v>
      </c>
      <c r="I555" s="1" t="s">
        <v>25</v>
      </c>
      <c r="J555" s="1" t="s">
        <v>164</v>
      </c>
      <c r="K555" s="1" t="s">
        <v>165</v>
      </c>
      <c r="L555" s="30">
        <v>80</v>
      </c>
      <c r="M555" s="30">
        <v>4</v>
      </c>
      <c r="N555" s="31">
        <v>17700</v>
      </c>
      <c r="O555" s="31">
        <v>0</v>
      </c>
      <c r="P555" s="31">
        <v>1416000</v>
      </c>
      <c r="Q555" s="31">
        <v>1416000</v>
      </c>
      <c r="R555" s="1" t="s">
        <v>2233</v>
      </c>
      <c r="S555" s="1" t="s">
        <v>2330</v>
      </c>
      <c r="T555" s="1" t="s">
        <v>1160</v>
      </c>
      <c r="U555" s="1" t="s">
        <v>1482</v>
      </c>
      <c r="V555" s="1" t="s">
        <v>118</v>
      </c>
      <c r="W555" s="1" t="str">
        <f>VLOOKUP(Table1[[#This Row],[Material Code]],'Product Master Data'!$A$1:$D$16,4,FALSE)</f>
        <v>Bread Flour</v>
      </c>
      <c r="X555" s="1" t="str">
        <f>VLOOKUP(Table1[[#This Row],[Material Code]],'Product Master Data'!$A$1:$D$15,3,FALSE)</f>
        <v>Local Label</v>
      </c>
      <c r="Y555" s="1">
        <f>DAY(Table1[[#This Row],[Billing date]])</f>
        <v>15</v>
      </c>
      <c r="Z555" s="1" t="str">
        <f>TEXT(Table1[[#This Row],[Billing date]],"mmm")</f>
        <v>Jun</v>
      </c>
      <c r="AA555" s="1">
        <f>YEAR(Table1[[#This Row],[Billing date]])</f>
        <v>2021</v>
      </c>
    </row>
    <row r="556" spans="1:27" s="1" customFormat="1" ht="12.75" x14ac:dyDescent="0.2">
      <c r="A556" s="1" t="s">
        <v>170</v>
      </c>
      <c r="B556" s="1" t="s">
        <v>171</v>
      </c>
      <c r="C556" s="29">
        <v>44362</v>
      </c>
      <c r="D556" s="1" t="s">
        <v>2326</v>
      </c>
      <c r="E556" s="1" t="s">
        <v>2327</v>
      </c>
      <c r="F556" s="1" t="s">
        <v>2328</v>
      </c>
      <c r="G556" s="1" t="s">
        <v>2329</v>
      </c>
      <c r="H556" s="1">
        <v>1037061</v>
      </c>
      <c r="I556" s="1" t="s">
        <v>25</v>
      </c>
      <c r="J556" s="1" t="s">
        <v>176</v>
      </c>
      <c r="K556" s="1" t="s">
        <v>177</v>
      </c>
      <c r="L556" s="30">
        <v>5</v>
      </c>
      <c r="M556" s="30">
        <v>0.25</v>
      </c>
      <c r="N556" s="31">
        <v>17900</v>
      </c>
      <c r="O556" s="31">
        <v>0</v>
      </c>
      <c r="P556" s="31">
        <v>89500</v>
      </c>
      <c r="Q556" s="31">
        <v>89500</v>
      </c>
      <c r="R556" s="1" t="s">
        <v>2233</v>
      </c>
      <c r="S556" s="1" t="s">
        <v>2330</v>
      </c>
      <c r="T556" s="1" t="s">
        <v>1160</v>
      </c>
      <c r="U556" s="1" t="s">
        <v>1482</v>
      </c>
      <c r="V556" s="1" t="s">
        <v>118</v>
      </c>
      <c r="W556" s="1" t="str">
        <f>VLOOKUP(Table1[[#This Row],[Material Code]],'Product Master Data'!$A$1:$D$16,4,FALSE)</f>
        <v>Beignet Flour</v>
      </c>
      <c r="X556" s="1" t="str">
        <f>VLOOKUP(Table1[[#This Row],[Material Code]],'Product Master Data'!$A$1:$D$15,3,FALSE)</f>
        <v>Local Label</v>
      </c>
      <c r="Y556" s="1">
        <f>DAY(Table1[[#This Row],[Billing date]])</f>
        <v>15</v>
      </c>
      <c r="Z556" s="1" t="str">
        <f>TEXT(Table1[[#This Row],[Billing date]],"mmm")</f>
        <v>Jun</v>
      </c>
      <c r="AA556" s="1">
        <f>YEAR(Table1[[#This Row],[Billing date]])</f>
        <v>2021</v>
      </c>
    </row>
    <row r="557" spans="1:27" s="1" customFormat="1" ht="10.5" customHeight="1" x14ac:dyDescent="0.2">
      <c r="A557" s="1" t="s">
        <v>170</v>
      </c>
      <c r="B557" s="1" t="s">
        <v>171</v>
      </c>
      <c r="C557" s="29">
        <v>44362</v>
      </c>
      <c r="D557" s="1" t="s">
        <v>2326</v>
      </c>
      <c r="E557" s="1" t="s">
        <v>2327</v>
      </c>
      <c r="F557" s="1" t="s">
        <v>2328</v>
      </c>
      <c r="G557" s="1" t="s">
        <v>2329</v>
      </c>
      <c r="H557" s="1">
        <v>1037061</v>
      </c>
      <c r="I557" s="1" t="s">
        <v>25</v>
      </c>
      <c r="J557" s="1" t="s">
        <v>181</v>
      </c>
      <c r="K557" s="1" t="s">
        <v>182</v>
      </c>
      <c r="L557" s="30">
        <v>44</v>
      </c>
      <c r="M557" s="30">
        <v>1.1000000000000001</v>
      </c>
      <c r="N557" s="31">
        <v>8950</v>
      </c>
      <c r="O557" s="31">
        <v>0</v>
      </c>
      <c r="P557" s="31">
        <v>393800</v>
      </c>
      <c r="Q557" s="31">
        <v>393800</v>
      </c>
      <c r="R557" s="1" t="s">
        <v>2233</v>
      </c>
      <c r="S557" s="1" t="s">
        <v>2330</v>
      </c>
      <c r="T557" s="1" t="s">
        <v>1160</v>
      </c>
      <c r="U557" s="1" t="s">
        <v>1482</v>
      </c>
      <c r="V557" s="1" t="s">
        <v>118</v>
      </c>
      <c r="W557" s="1" t="str">
        <f>VLOOKUP(Table1[[#This Row],[Material Code]],'Product Master Data'!$A$1:$D$16,4,FALSE)</f>
        <v>Beignet Flour</v>
      </c>
      <c r="X557" s="1" t="str">
        <f>VLOOKUP(Table1[[#This Row],[Material Code]],'Product Master Data'!$A$1:$D$15,3,FALSE)</f>
        <v>Local Label</v>
      </c>
      <c r="Y557" s="1">
        <f>DAY(Table1[[#This Row],[Billing date]])</f>
        <v>15</v>
      </c>
      <c r="Z557" s="1" t="str">
        <f>TEXT(Table1[[#This Row],[Billing date]],"mmm")</f>
        <v>Jun</v>
      </c>
      <c r="AA557" s="1">
        <f>YEAR(Table1[[#This Row],[Billing date]])</f>
        <v>2021</v>
      </c>
    </row>
    <row r="558" spans="1:27" s="1" customFormat="1" ht="12.75" x14ac:dyDescent="0.2">
      <c r="A558" s="1" t="s">
        <v>170</v>
      </c>
      <c r="B558" s="1" t="s">
        <v>171</v>
      </c>
      <c r="C558" s="29">
        <v>44362</v>
      </c>
      <c r="D558" s="1" t="s">
        <v>2326</v>
      </c>
      <c r="E558" s="1" t="s">
        <v>2327</v>
      </c>
      <c r="F558" s="1" t="s">
        <v>2328</v>
      </c>
      <c r="G558" s="1" t="s">
        <v>2329</v>
      </c>
      <c r="H558" s="1">
        <v>1037061</v>
      </c>
      <c r="I558" s="1" t="s">
        <v>25</v>
      </c>
      <c r="J558" s="1" t="s">
        <v>183</v>
      </c>
      <c r="K558" s="1" t="s">
        <v>184</v>
      </c>
      <c r="L558" s="30">
        <v>130</v>
      </c>
      <c r="M558" s="30">
        <v>0.65</v>
      </c>
      <c r="N558" s="31">
        <v>1840</v>
      </c>
      <c r="O558" s="31">
        <v>0</v>
      </c>
      <c r="P558" s="31">
        <v>239200</v>
      </c>
      <c r="Q558" s="31">
        <v>239200</v>
      </c>
      <c r="R558" s="1" t="s">
        <v>2233</v>
      </c>
      <c r="S558" s="1" t="s">
        <v>2330</v>
      </c>
      <c r="T558" s="1" t="s">
        <v>1160</v>
      </c>
      <c r="U558" s="1" t="s">
        <v>1482</v>
      </c>
      <c r="V558" s="1" t="s">
        <v>118</v>
      </c>
      <c r="W558" s="1" t="str">
        <f>VLOOKUP(Table1[[#This Row],[Material Code]],'Product Master Data'!$A$1:$D$16,4,FALSE)</f>
        <v>Beignet Flour</v>
      </c>
      <c r="X558" s="1" t="str">
        <f>VLOOKUP(Table1[[#This Row],[Material Code]],'Product Master Data'!$A$1:$D$15,3,FALSE)</f>
        <v>Local Label</v>
      </c>
      <c r="Y558" s="1">
        <f>DAY(Table1[[#This Row],[Billing date]])</f>
        <v>15</v>
      </c>
      <c r="Z558" s="1" t="str">
        <f>TEXT(Table1[[#This Row],[Billing date]],"mmm")</f>
        <v>Jun</v>
      </c>
      <c r="AA558" s="1">
        <f>YEAR(Table1[[#This Row],[Billing date]])</f>
        <v>2021</v>
      </c>
    </row>
    <row r="559" spans="1:27" s="1" customFormat="1" ht="10.5" customHeight="1" x14ac:dyDescent="0.2">
      <c r="A559" s="1" t="s">
        <v>107</v>
      </c>
      <c r="B559" s="1" t="s">
        <v>108</v>
      </c>
      <c r="C559" s="29">
        <v>44362</v>
      </c>
      <c r="D559" s="1" t="s">
        <v>2331</v>
      </c>
      <c r="E559" s="1" t="s">
        <v>2332</v>
      </c>
      <c r="F559" s="1" t="s">
        <v>2333</v>
      </c>
      <c r="G559" s="1" t="s">
        <v>2334</v>
      </c>
      <c r="H559" s="1">
        <v>1026501</v>
      </c>
      <c r="I559" s="1" t="s">
        <v>45</v>
      </c>
      <c r="J559" s="1" t="s">
        <v>164</v>
      </c>
      <c r="K559" s="1" t="s">
        <v>165</v>
      </c>
      <c r="L559" s="30">
        <v>500</v>
      </c>
      <c r="M559" s="30">
        <v>25</v>
      </c>
      <c r="N559" s="31">
        <v>18200</v>
      </c>
      <c r="O559" s="31">
        <v>35000</v>
      </c>
      <c r="P559" s="31">
        <v>9065000</v>
      </c>
      <c r="Q559" s="31">
        <v>9100000</v>
      </c>
      <c r="R559" s="1" t="s">
        <v>2335</v>
      </c>
      <c r="S559" s="1" t="s">
        <v>2336</v>
      </c>
      <c r="T559" s="1" t="s">
        <v>2337</v>
      </c>
      <c r="U559" s="1" t="s">
        <v>246</v>
      </c>
      <c r="V559" s="1" t="s">
        <v>118</v>
      </c>
      <c r="W559" s="1" t="str">
        <f>VLOOKUP(Table1[[#This Row],[Material Code]],'Product Master Data'!$A$1:$D$16,4,FALSE)</f>
        <v>Bread Flour</v>
      </c>
      <c r="X559" s="1" t="str">
        <f>VLOOKUP(Table1[[#This Row],[Material Code]],'Product Master Data'!$A$1:$D$15,3,FALSE)</f>
        <v>Local Label</v>
      </c>
      <c r="Y559" s="1">
        <f>DAY(Table1[[#This Row],[Billing date]])</f>
        <v>15</v>
      </c>
      <c r="Z559" s="1" t="str">
        <f>TEXT(Table1[[#This Row],[Billing date]],"mmm")</f>
        <v>Jun</v>
      </c>
      <c r="AA559" s="1">
        <f>YEAR(Table1[[#This Row],[Billing date]])</f>
        <v>2021</v>
      </c>
    </row>
    <row r="560" spans="1:27" s="1" customFormat="1" ht="12.75" x14ac:dyDescent="0.2">
      <c r="A560" s="1" t="s">
        <v>157</v>
      </c>
      <c r="B560" s="1" t="s">
        <v>158</v>
      </c>
      <c r="C560" s="29">
        <v>44362</v>
      </c>
      <c r="D560" s="1" t="s">
        <v>2338</v>
      </c>
      <c r="E560" s="1" t="s">
        <v>2339</v>
      </c>
      <c r="F560" s="1" t="s">
        <v>2340</v>
      </c>
      <c r="G560" s="1" t="s">
        <v>2341</v>
      </c>
      <c r="H560" s="1">
        <v>1033708</v>
      </c>
      <c r="I560" s="1" t="s">
        <v>515</v>
      </c>
      <c r="J560" s="1" t="s">
        <v>164</v>
      </c>
      <c r="K560" s="1" t="s">
        <v>165</v>
      </c>
      <c r="L560" s="30">
        <v>350</v>
      </c>
      <c r="M560" s="30">
        <v>17.5</v>
      </c>
      <c r="N560" s="31">
        <v>18700</v>
      </c>
      <c r="O560" s="31">
        <v>24500</v>
      </c>
      <c r="P560" s="31">
        <v>6520500</v>
      </c>
      <c r="Q560" s="31">
        <v>6545000</v>
      </c>
      <c r="R560" s="1" t="s">
        <v>601</v>
      </c>
      <c r="S560" s="1" t="s">
        <v>2342</v>
      </c>
      <c r="T560" s="1" t="s">
        <v>1537</v>
      </c>
      <c r="U560" s="1" t="s">
        <v>2343</v>
      </c>
      <c r="V560" s="1" t="s">
        <v>118</v>
      </c>
      <c r="W560" s="1" t="str">
        <f>VLOOKUP(Table1[[#This Row],[Material Code]],'Product Master Data'!$A$1:$D$16,4,FALSE)</f>
        <v>Bread Flour</v>
      </c>
      <c r="X560" s="1" t="str">
        <f>VLOOKUP(Table1[[#This Row],[Material Code]],'Product Master Data'!$A$1:$D$15,3,FALSE)</f>
        <v>Local Label</v>
      </c>
      <c r="Y560" s="1">
        <f>DAY(Table1[[#This Row],[Billing date]])</f>
        <v>15</v>
      </c>
      <c r="Z560" s="1" t="str">
        <f>TEXT(Table1[[#This Row],[Billing date]],"mmm")</f>
        <v>Jun</v>
      </c>
      <c r="AA560" s="1">
        <f>YEAR(Table1[[#This Row],[Billing date]])</f>
        <v>2021</v>
      </c>
    </row>
    <row r="561" spans="1:27" s="1" customFormat="1" ht="10.5" customHeight="1" x14ac:dyDescent="0.2">
      <c r="A561" s="1" t="s">
        <v>157</v>
      </c>
      <c r="B561" s="1" t="s">
        <v>158</v>
      </c>
      <c r="C561" s="29">
        <v>44362</v>
      </c>
      <c r="D561" s="1" t="s">
        <v>2338</v>
      </c>
      <c r="E561" s="1" t="s">
        <v>2339</v>
      </c>
      <c r="F561" s="1" t="s">
        <v>2340</v>
      </c>
      <c r="G561" s="1" t="s">
        <v>2341</v>
      </c>
      <c r="H561" s="1">
        <v>1033708</v>
      </c>
      <c r="I561" s="1" t="s">
        <v>515</v>
      </c>
      <c r="J561" s="1" t="s">
        <v>176</v>
      </c>
      <c r="K561" s="1" t="s">
        <v>177</v>
      </c>
      <c r="L561" s="30">
        <v>100</v>
      </c>
      <c r="M561" s="30">
        <v>5</v>
      </c>
      <c r="N561" s="31">
        <v>18700</v>
      </c>
      <c r="O561" s="31">
        <v>7000</v>
      </c>
      <c r="P561" s="31">
        <v>1863000</v>
      </c>
      <c r="Q561" s="31">
        <v>1870000</v>
      </c>
      <c r="R561" s="1" t="s">
        <v>601</v>
      </c>
      <c r="S561" s="1" t="s">
        <v>2342</v>
      </c>
      <c r="T561" s="1" t="s">
        <v>1537</v>
      </c>
      <c r="U561" s="1" t="s">
        <v>2343</v>
      </c>
      <c r="V561" s="1" t="s">
        <v>118</v>
      </c>
      <c r="W561" s="1" t="str">
        <f>VLOOKUP(Table1[[#This Row],[Material Code]],'Product Master Data'!$A$1:$D$16,4,FALSE)</f>
        <v>Beignet Flour</v>
      </c>
      <c r="X561" s="1" t="str">
        <f>VLOOKUP(Table1[[#This Row],[Material Code]],'Product Master Data'!$A$1:$D$15,3,FALSE)</f>
        <v>Local Label</v>
      </c>
      <c r="Y561" s="1">
        <f>DAY(Table1[[#This Row],[Billing date]])</f>
        <v>15</v>
      </c>
      <c r="Z561" s="1" t="str">
        <f>TEXT(Table1[[#This Row],[Billing date]],"mmm")</f>
        <v>Jun</v>
      </c>
      <c r="AA561" s="1">
        <f>YEAR(Table1[[#This Row],[Billing date]])</f>
        <v>2021</v>
      </c>
    </row>
    <row r="562" spans="1:27" s="1" customFormat="1" ht="12.75" x14ac:dyDescent="0.2">
      <c r="A562" s="1" t="s">
        <v>157</v>
      </c>
      <c r="B562" s="1" t="s">
        <v>158</v>
      </c>
      <c r="C562" s="29">
        <v>44362</v>
      </c>
      <c r="D562" s="1" t="s">
        <v>2338</v>
      </c>
      <c r="E562" s="1" t="s">
        <v>2339</v>
      </c>
      <c r="F562" s="1" t="s">
        <v>2340</v>
      </c>
      <c r="G562" s="1" t="s">
        <v>2341</v>
      </c>
      <c r="H562" s="1">
        <v>1033708</v>
      </c>
      <c r="I562" s="1" t="s">
        <v>515</v>
      </c>
      <c r="J562" s="1" t="s">
        <v>181</v>
      </c>
      <c r="K562" s="1" t="s">
        <v>182</v>
      </c>
      <c r="L562" s="30">
        <v>200</v>
      </c>
      <c r="M562" s="30">
        <v>5</v>
      </c>
      <c r="N562" s="31">
        <v>8350</v>
      </c>
      <c r="O562" s="31">
        <v>7000</v>
      </c>
      <c r="P562" s="31">
        <v>1663000</v>
      </c>
      <c r="Q562" s="31">
        <v>1670000</v>
      </c>
      <c r="R562" s="1" t="s">
        <v>601</v>
      </c>
      <c r="S562" s="1" t="s">
        <v>2342</v>
      </c>
      <c r="T562" s="1" t="s">
        <v>1537</v>
      </c>
      <c r="U562" s="1" t="s">
        <v>2343</v>
      </c>
      <c r="V562" s="1" t="s">
        <v>118</v>
      </c>
      <c r="W562" s="1" t="str">
        <f>VLOOKUP(Table1[[#This Row],[Material Code]],'Product Master Data'!$A$1:$D$16,4,FALSE)</f>
        <v>Beignet Flour</v>
      </c>
      <c r="X562" s="1" t="str">
        <f>VLOOKUP(Table1[[#This Row],[Material Code]],'Product Master Data'!$A$1:$D$15,3,FALSE)</f>
        <v>Local Label</v>
      </c>
      <c r="Y562" s="1">
        <f>DAY(Table1[[#This Row],[Billing date]])</f>
        <v>15</v>
      </c>
      <c r="Z562" s="1" t="str">
        <f>TEXT(Table1[[#This Row],[Billing date]],"mmm")</f>
        <v>Jun</v>
      </c>
      <c r="AA562" s="1">
        <f>YEAR(Table1[[#This Row],[Billing date]])</f>
        <v>2021</v>
      </c>
    </row>
    <row r="563" spans="1:27" s="1" customFormat="1" ht="10.5" customHeight="1" x14ac:dyDescent="0.2">
      <c r="A563" s="1" t="s">
        <v>157</v>
      </c>
      <c r="B563" s="1" t="s">
        <v>158</v>
      </c>
      <c r="C563" s="29">
        <v>44362</v>
      </c>
      <c r="D563" s="1" t="s">
        <v>2338</v>
      </c>
      <c r="E563" s="1" t="s">
        <v>2339</v>
      </c>
      <c r="F563" s="1" t="s">
        <v>2340</v>
      </c>
      <c r="G563" s="1" t="s">
        <v>2341</v>
      </c>
      <c r="H563" s="1">
        <v>1033708</v>
      </c>
      <c r="I563" s="1" t="s">
        <v>515</v>
      </c>
      <c r="J563" s="1" t="s">
        <v>183</v>
      </c>
      <c r="K563" s="1" t="s">
        <v>184</v>
      </c>
      <c r="L563" s="30">
        <v>500</v>
      </c>
      <c r="M563" s="30">
        <v>2.5</v>
      </c>
      <c r="N563" s="31">
        <v>1940</v>
      </c>
      <c r="O563" s="31">
        <v>3500</v>
      </c>
      <c r="P563" s="31">
        <v>966500</v>
      </c>
      <c r="Q563" s="31">
        <v>970000</v>
      </c>
      <c r="R563" s="1" t="s">
        <v>601</v>
      </c>
      <c r="S563" s="1" t="s">
        <v>2342</v>
      </c>
      <c r="T563" s="1" t="s">
        <v>1537</v>
      </c>
      <c r="U563" s="1" t="s">
        <v>2343</v>
      </c>
      <c r="V563" s="1" t="s">
        <v>118</v>
      </c>
      <c r="W563" s="1" t="str">
        <f>VLOOKUP(Table1[[#This Row],[Material Code]],'Product Master Data'!$A$1:$D$16,4,FALSE)</f>
        <v>Beignet Flour</v>
      </c>
      <c r="X563" s="1" t="str">
        <f>VLOOKUP(Table1[[#This Row],[Material Code]],'Product Master Data'!$A$1:$D$15,3,FALSE)</f>
        <v>Local Label</v>
      </c>
      <c r="Y563" s="1">
        <f>DAY(Table1[[#This Row],[Billing date]])</f>
        <v>15</v>
      </c>
      <c r="Z563" s="1" t="str">
        <f>TEXT(Table1[[#This Row],[Billing date]],"mmm")</f>
        <v>Jun</v>
      </c>
      <c r="AA563" s="1">
        <f>YEAR(Table1[[#This Row],[Billing date]])</f>
        <v>2021</v>
      </c>
    </row>
    <row r="564" spans="1:27" s="1" customFormat="1" ht="12.75" x14ac:dyDescent="0.2">
      <c r="A564" s="1" t="s">
        <v>107</v>
      </c>
      <c r="B564" s="1" t="s">
        <v>108</v>
      </c>
      <c r="C564" s="29">
        <v>44362</v>
      </c>
      <c r="D564" s="1" t="s">
        <v>2331</v>
      </c>
      <c r="E564" s="1" t="s">
        <v>2344</v>
      </c>
      <c r="F564" s="1" t="s">
        <v>2333</v>
      </c>
      <c r="G564" s="1" t="s">
        <v>2345</v>
      </c>
      <c r="H564" s="1">
        <v>1026501</v>
      </c>
      <c r="I564" s="1" t="s">
        <v>45</v>
      </c>
      <c r="J564" s="1" t="s">
        <v>164</v>
      </c>
      <c r="K564" s="1" t="s">
        <v>165</v>
      </c>
      <c r="L564" s="30">
        <v>480</v>
      </c>
      <c r="M564" s="30">
        <v>24</v>
      </c>
      <c r="N564" s="31">
        <v>18200</v>
      </c>
      <c r="O564" s="31">
        <v>33600</v>
      </c>
      <c r="P564" s="31">
        <v>8702400</v>
      </c>
      <c r="Q564" s="31">
        <v>8736000</v>
      </c>
      <c r="R564" s="1" t="s">
        <v>2346</v>
      </c>
      <c r="S564" s="1" t="s">
        <v>2347</v>
      </c>
      <c r="T564" s="1" t="s">
        <v>2348</v>
      </c>
      <c r="U564" s="1" t="s">
        <v>246</v>
      </c>
      <c r="V564" s="1" t="s">
        <v>118</v>
      </c>
      <c r="W564" s="1" t="str">
        <f>VLOOKUP(Table1[[#This Row],[Material Code]],'Product Master Data'!$A$1:$D$16,4,FALSE)</f>
        <v>Bread Flour</v>
      </c>
      <c r="X564" s="1" t="str">
        <f>VLOOKUP(Table1[[#This Row],[Material Code]],'Product Master Data'!$A$1:$D$15,3,FALSE)</f>
        <v>Local Label</v>
      </c>
      <c r="Y564" s="1">
        <f>DAY(Table1[[#This Row],[Billing date]])</f>
        <v>15</v>
      </c>
      <c r="Z564" s="1" t="str">
        <f>TEXT(Table1[[#This Row],[Billing date]],"mmm")</f>
        <v>Jun</v>
      </c>
      <c r="AA564" s="1">
        <f>YEAR(Table1[[#This Row],[Billing date]])</f>
        <v>2021</v>
      </c>
    </row>
    <row r="565" spans="1:27" s="1" customFormat="1" ht="10.5" customHeight="1" x14ac:dyDescent="0.2">
      <c r="A565" s="1" t="s">
        <v>119</v>
      </c>
      <c r="B565" s="1" t="s">
        <v>120</v>
      </c>
      <c r="C565" s="29">
        <v>44362</v>
      </c>
      <c r="D565" s="1" t="s">
        <v>2349</v>
      </c>
      <c r="E565" s="1" t="s">
        <v>2350</v>
      </c>
      <c r="F565" s="1" t="s">
        <v>2351</v>
      </c>
      <c r="G565" s="1" t="s">
        <v>2352</v>
      </c>
      <c r="H565" s="1">
        <v>1075994</v>
      </c>
      <c r="I565" s="1" t="s">
        <v>40</v>
      </c>
      <c r="J565" s="1" t="s">
        <v>164</v>
      </c>
      <c r="K565" s="1" t="s">
        <v>165</v>
      </c>
      <c r="L565" s="30">
        <v>100</v>
      </c>
      <c r="M565" s="30">
        <v>5</v>
      </c>
      <c r="N565" s="31">
        <v>18300</v>
      </c>
      <c r="O565" s="31">
        <v>7000</v>
      </c>
      <c r="P565" s="31">
        <v>1823000</v>
      </c>
      <c r="Q565" s="31">
        <v>1830000</v>
      </c>
      <c r="R565" s="1" t="s">
        <v>466</v>
      </c>
      <c r="S565" s="1" t="s">
        <v>2353</v>
      </c>
      <c r="T565" s="1" t="s">
        <v>2354</v>
      </c>
      <c r="U565" s="1" t="s">
        <v>169</v>
      </c>
      <c r="V565" s="1" t="s">
        <v>118</v>
      </c>
      <c r="W565" s="1" t="str">
        <f>VLOOKUP(Table1[[#This Row],[Material Code]],'Product Master Data'!$A$1:$D$16,4,FALSE)</f>
        <v>Bread Flour</v>
      </c>
      <c r="X565" s="1" t="str">
        <f>VLOOKUP(Table1[[#This Row],[Material Code]],'Product Master Data'!$A$1:$D$15,3,FALSE)</f>
        <v>Local Label</v>
      </c>
      <c r="Y565" s="1">
        <f>DAY(Table1[[#This Row],[Billing date]])</f>
        <v>15</v>
      </c>
      <c r="Z565" s="1" t="str">
        <f>TEXT(Table1[[#This Row],[Billing date]],"mmm")</f>
        <v>Jun</v>
      </c>
      <c r="AA565" s="1">
        <f>YEAR(Table1[[#This Row],[Billing date]])</f>
        <v>2021</v>
      </c>
    </row>
    <row r="566" spans="1:27" s="1" customFormat="1" ht="12.75" x14ac:dyDescent="0.2">
      <c r="A566" s="1" t="s">
        <v>119</v>
      </c>
      <c r="B566" s="1" t="s">
        <v>120</v>
      </c>
      <c r="C566" s="29">
        <v>44362</v>
      </c>
      <c r="D566" s="1" t="s">
        <v>2355</v>
      </c>
      <c r="E566" s="1" t="s">
        <v>2356</v>
      </c>
      <c r="F566" s="1" t="s">
        <v>2357</v>
      </c>
      <c r="G566" s="1" t="s">
        <v>2358</v>
      </c>
      <c r="H566" s="1">
        <v>1099132</v>
      </c>
      <c r="I566" s="1" t="s">
        <v>443</v>
      </c>
      <c r="J566" s="1" t="s">
        <v>164</v>
      </c>
      <c r="K566" s="1" t="s">
        <v>165</v>
      </c>
      <c r="L566" s="30">
        <v>100</v>
      </c>
      <c r="M566" s="30">
        <v>5</v>
      </c>
      <c r="N566" s="31">
        <v>18300</v>
      </c>
      <c r="O566" s="31">
        <v>7000</v>
      </c>
      <c r="P566" s="31">
        <v>1823000</v>
      </c>
      <c r="Q566" s="31">
        <v>1830000</v>
      </c>
      <c r="R566" s="1" t="s">
        <v>466</v>
      </c>
      <c r="S566" s="1" t="s">
        <v>2353</v>
      </c>
      <c r="T566" s="1" t="s">
        <v>2354</v>
      </c>
      <c r="U566" s="1" t="s">
        <v>169</v>
      </c>
      <c r="V566" s="1" t="s">
        <v>118</v>
      </c>
      <c r="W566" s="1" t="str">
        <f>VLOOKUP(Table1[[#This Row],[Material Code]],'Product Master Data'!$A$1:$D$16,4,FALSE)</f>
        <v>Bread Flour</v>
      </c>
      <c r="X566" s="1" t="str">
        <f>VLOOKUP(Table1[[#This Row],[Material Code]],'Product Master Data'!$A$1:$D$15,3,FALSE)</f>
        <v>Local Label</v>
      </c>
      <c r="Y566" s="1">
        <f>DAY(Table1[[#This Row],[Billing date]])</f>
        <v>15</v>
      </c>
      <c r="Z566" s="1" t="str">
        <f>TEXT(Table1[[#This Row],[Billing date]],"mmm")</f>
        <v>Jun</v>
      </c>
      <c r="AA566" s="1">
        <f>YEAR(Table1[[#This Row],[Billing date]])</f>
        <v>2021</v>
      </c>
    </row>
    <row r="567" spans="1:27" s="1" customFormat="1" ht="10.5" customHeight="1" x14ac:dyDescent="0.2">
      <c r="A567" s="1" t="s">
        <v>119</v>
      </c>
      <c r="B567" s="1" t="s">
        <v>120</v>
      </c>
      <c r="C567" s="29">
        <v>44362</v>
      </c>
      <c r="D567" s="1" t="s">
        <v>2355</v>
      </c>
      <c r="E567" s="1" t="s">
        <v>2356</v>
      </c>
      <c r="F567" s="1" t="s">
        <v>2357</v>
      </c>
      <c r="G567" s="1" t="s">
        <v>2358</v>
      </c>
      <c r="H567" s="1">
        <v>1099132</v>
      </c>
      <c r="I567" s="1" t="s">
        <v>443</v>
      </c>
      <c r="J567" s="1" t="s">
        <v>125</v>
      </c>
      <c r="K567" s="1" t="s">
        <v>126</v>
      </c>
      <c r="L567" s="30">
        <v>80</v>
      </c>
      <c r="M567" s="30">
        <v>4</v>
      </c>
      <c r="N567" s="31">
        <v>19000</v>
      </c>
      <c r="O567" s="31">
        <v>5600</v>
      </c>
      <c r="P567" s="31">
        <v>1514400</v>
      </c>
      <c r="Q567" s="31">
        <v>1520000</v>
      </c>
      <c r="R567" s="1" t="s">
        <v>466</v>
      </c>
      <c r="S567" s="1" t="s">
        <v>2353</v>
      </c>
      <c r="T567" s="1" t="s">
        <v>2354</v>
      </c>
      <c r="U567" s="1" t="s">
        <v>169</v>
      </c>
      <c r="V567" s="1" t="s">
        <v>118</v>
      </c>
      <c r="W567" s="1" t="str">
        <f>VLOOKUP(Table1[[#This Row],[Material Code]],'Product Master Data'!$A$1:$D$16,4,FALSE)</f>
        <v>Bread Flour</v>
      </c>
      <c r="X567" s="1" t="str">
        <f>VLOOKUP(Table1[[#This Row],[Material Code]],'Product Master Data'!$A$1:$D$15,3,FALSE)</f>
        <v>Local Label</v>
      </c>
      <c r="Y567" s="1">
        <f>DAY(Table1[[#This Row],[Billing date]])</f>
        <v>15</v>
      </c>
      <c r="Z567" s="1" t="str">
        <f>TEXT(Table1[[#This Row],[Billing date]],"mmm")</f>
        <v>Jun</v>
      </c>
      <c r="AA567" s="1">
        <f>YEAR(Table1[[#This Row],[Billing date]])</f>
        <v>2021</v>
      </c>
    </row>
    <row r="568" spans="1:27" s="1" customFormat="1" ht="12.75" x14ac:dyDescent="0.2">
      <c r="A568" s="1" t="s">
        <v>157</v>
      </c>
      <c r="B568" s="1" t="s">
        <v>158</v>
      </c>
      <c r="C568" s="29">
        <v>44362</v>
      </c>
      <c r="D568" s="1" t="s">
        <v>2359</v>
      </c>
      <c r="E568" s="1" t="s">
        <v>2360</v>
      </c>
      <c r="F568" s="1" t="s">
        <v>2361</v>
      </c>
      <c r="G568" s="1" t="s">
        <v>2362</v>
      </c>
      <c r="H568" s="1">
        <v>1105099</v>
      </c>
      <c r="I568" s="1" t="s">
        <v>2363</v>
      </c>
      <c r="J568" s="1" t="s">
        <v>164</v>
      </c>
      <c r="K568" s="1" t="s">
        <v>165</v>
      </c>
      <c r="L568" s="30">
        <v>600</v>
      </c>
      <c r="M568" s="30">
        <v>30</v>
      </c>
      <c r="N568" s="31">
        <v>18700</v>
      </c>
      <c r="O568" s="31">
        <v>220000</v>
      </c>
      <c r="P568" s="31">
        <v>11000000</v>
      </c>
      <c r="Q568" s="31">
        <v>11220000</v>
      </c>
      <c r="R568" s="1" t="s">
        <v>1216</v>
      </c>
      <c r="S568" s="1" t="s">
        <v>2364</v>
      </c>
      <c r="T568" s="1" t="s">
        <v>548</v>
      </c>
      <c r="U568" s="1" t="s">
        <v>169</v>
      </c>
      <c r="V568" s="1" t="s">
        <v>118</v>
      </c>
      <c r="W568" s="1" t="str">
        <f>VLOOKUP(Table1[[#This Row],[Material Code]],'Product Master Data'!$A$1:$D$16,4,FALSE)</f>
        <v>Bread Flour</v>
      </c>
      <c r="X568" s="1" t="str">
        <f>VLOOKUP(Table1[[#This Row],[Material Code]],'Product Master Data'!$A$1:$D$15,3,FALSE)</f>
        <v>Local Label</v>
      </c>
      <c r="Y568" s="1">
        <f>DAY(Table1[[#This Row],[Billing date]])</f>
        <v>15</v>
      </c>
      <c r="Z568" s="1" t="str">
        <f>TEXT(Table1[[#This Row],[Billing date]],"mmm")</f>
        <v>Jun</v>
      </c>
      <c r="AA568" s="1">
        <f>YEAR(Table1[[#This Row],[Billing date]])</f>
        <v>2021</v>
      </c>
    </row>
    <row r="569" spans="1:27" s="1" customFormat="1" ht="10.5" customHeight="1" x14ac:dyDescent="0.2">
      <c r="A569" s="1" t="s">
        <v>119</v>
      </c>
      <c r="B569" s="1" t="s">
        <v>120</v>
      </c>
      <c r="C569" s="29">
        <v>44362</v>
      </c>
      <c r="D569" s="1" t="s">
        <v>2365</v>
      </c>
      <c r="E569" s="1" t="s">
        <v>2366</v>
      </c>
      <c r="F569" s="1" t="s">
        <v>2367</v>
      </c>
      <c r="G569" s="1" t="s">
        <v>2368</v>
      </c>
      <c r="H569" s="1">
        <v>1056089</v>
      </c>
      <c r="I569" s="1" t="s">
        <v>59</v>
      </c>
      <c r="J569" s="1" t="s">
        <v>164</v>
      </c>
      <c r="K569" s="1" t="s">
        <v>165</v>
      </c>
      <c r="L569" s="30">
        <v>300</v>
      </c>
      <c r="M569" s="30">
        <v>15</v>
      </c>
      <c r="N569" s="31">
        <v>18300</v>
      </c>
      <c r="O569" s="31">
        <v>0</v>
      </c>
      <c r="P569" s="31">
        <v>5490000</v>
      </c>
      <c r="Q569" s="31">
        <v>5490000</v>
      </c>
      <c r="R569" s="1" t="s">
        <v>127</v>
      </c>
      <c r="S569" s="1" t="s">
        <v>574</v>
      </c>
      <c r="T569" s="1" t="s">
        <v>129</v>
      </c>
      <c r="U569" s="1" t="s">
        <v>169</v>
      </c>
      <c r="V569" s="1" t="s">
        <v>118</v>
      </c>
      <c r="W569" s="1" t="str">
        <f>VLOOKUP(Table1[[#This Row],[Material Code]],'Product Master Data'!$A$1:$D$16,4,FALSE)</f>
        <v>Bread Flour</v>
      </c>
      <c r="X569" s="1" t="str">
        <f>VLOOKUP(Table1[[#This Row],[Material Code]],'Product Master Data'!$A$1:$D$15,3,FALSE)</f>
        <v>Local Label</v>
      </c>
      <c r="Y569" s="1">
        <f>DAY(Table1[[#This Row],[Billing date]])</f>
        <v>15</v>
      </c>
      <c r="Z569" s="1" t="str">
        <f>TEXT(Table1[[#This Row],[Billing date]],"mmm")</f>
        <v>Jun</v>
      </c>
      <c r="AA569" s="1">
        <f>YEAR(Table1[[#This Row],[Billing date]])</f>
        <v>2021</v>
      </c>
    </row>
    <row r="570" spans="1:27" s="1" customFormat="1" ht="12.75" x14ac:dyDescent="0.2">
      <c r="A570" s="1" t="s">
        <v>119</v>
      </c>
      <c r="B570" s="1" t="s">
        <v>171</v>
      </c>
      <c r="C570" s="29">
        <v>44362</v>
      </c>
      <c r="D570" s="1" t="s">
        <v>2369</v>
      </c>
      <c r="E570" s="1" t="s">
        <v>2370</v>
      </c>
      <c r="F570" s="1" t="s">
        <v>2371</v>
      </c>
      <c r="G570" s="1" t="s">
        <v>2372</v>
      </c>
      <c r="H570" s="1">
        <v>1067454</v>
      </c>
      <c r="I570" s="1" t="s">
        <v>42</v>
      </c>
      <c r="J570" s="1" t="s">
        <v>176</v>
      </c>
      <c r="K570" s="1" t="s">
        <v>177</v>
      </c>
      <c r="L570" s="30">
        <v>150</v>
      </c>
      <c r="M570" s="30">
        <v>7.5</v>
      </c>
      <c r="N570" s="31">
        <v>18400</v>
      </c>
      <c r="O570" s="31">
        <v>10500</v>
      </c>
      <c r="P570" s="31">
        <v>2749500</v>
      </c>
      <c r="Q570" s="31">
        <v>2760000</v>
      </c>
      <c r="R570" s="1" t="s">
        <v>614</v>
      </c>
      <c r="S570" s="1" t="s">
        <v>2373</v>
      </c>
      <c r="T570" s="1" t="s">
        <v>2374</v>
      </c>
      <c r="U570" s="1" t="s">
        <v>169</v>
      </c>
      <c r="V570" s="1" t="s">
        <v>118</v>
      </c>
      <c r="W570" s="1" t="str">
        <f>VLOOKUP(Table1[[#This Row],[Material Code]],'Product Master Data'!$A$1:$D$16,4,FALSE)</f>
        <v>Beignet Flour</v>
      </c>
      <c r="X570" s="1" t="str">
        <f>VLOOKUP(Table1[[#This Row],[Material Code]],'Product Master Data'!$A$1:$D$15,3,FALSE)</f>
        <v>Local Label</v>
      </c>
      <c r="Y570" s="1">
        <f>DAY(Table1[[#This Row],[Billing date]])</f>
        <v>15</v>
      </c>
      <c r="Z570" s="1" t="str">
        <f>TEXT(Table1[[#This Row],[Billing date]],"mmm")</f>
        <v>Jun</v>
      </c>
      <c r="AA570" s="1">
        <f>YEAR(Table1[[#This Row],[Billing date]])</f>
        <v>2021</v>
      </c>
    </row>
    <row r="571" spans="1:27" s="1" customFormat="1" ht="10.5" customHeight="1" x14ac:dyDescent="0.2">
      <c r="A571" s="1" t="s">
        <v>119</v>
      </c>
      <c r="B571" s="1" t="s">
        <v>171</v>
      </c>
      <c r="C571" s="29">
        <v>44362</v>
      </c>
      <c r="D571" s="1" t="s">
        <v>2369</v>
      </c>
      <c r="E571" s="1" t="s">
        <v>2370</v>
      </c>
      <c r="F571" s="1" t="s">
        <v>2371</v>
      </c>
      <c r="G571" s="1" t="s">
        <v>2372</v>
      </c>
      <c r="H571" s="1">
        <v>1067454</v>
      </c>
      <c r="I571" s="1" t="s">
        <v>42</v>
      </c>
      <c r="J571" s="1" t="s">
        <v>181</v>
      </c>
      <c r="K571" s="1" t="s">
        <v>182</v>
      </c>
      <c r="L571" s="30">
        <v>300</v>
      </c>
      <c r="M571" s="30">
        <v>7.5</v>
      </c>
      <c r="N571" s="31">
        <v>9200</v>
      </c>
      <c r="O571" s="31">
        <v>10500</v>
      </c>
      <c r="P571" s="31">
        <v>2749500</v>
      </c>
      <c r="Q571" s="31">
        <v>2760000</v>
      </c>
      <c r="R571" s="1" t="s">
        <v>614</v>
      </c>
      <c r="S571" s="1" t="s">
        <v>2373</v>
      </c>
      <c r="T571" s="1" t="s">
        <v>2374</v>
      </c>
      <c r="U571" s="1" t="s">
        <v>169</v>
      </c>
      <c r="V571" s="1" t="s">
        <v>118</v>
      </c>
      <c r="W571" s="1" t="str">
        <f>VLOOKUP(Table1[[#This Row],[Material Code]],'Product Master Data'!$A$1:$D$16,4,FALSE)</f>
        <v>Beignet Flour</v>
      </c>
      <c r="X571" s="1" t="str">
        <f>VLOOKUP(Table1[[#This Row],[Material Code]],'Product Master Data'!$A$1:$D$15,3,FALSE)</f>
        <v>Local Label</v>
      </c>
      <c r="Y571" s="1">
        <f>DAY(Table1[[#This Row],[Billing date]])</f>
        <v>15</v>
      </c>
      <c r="Z571" s="1" t="str">
        <f>TEXT(Table1[[#This Row],[Billing date]],"mmm")</f>
        <v>Jun</v>
      </c>
      <c r="AA571" s="1">
        <f>YEAR(Table1[[#This Row],[Billing date]])</f>
        <v>2021</v>
      </c>
    </row>
    <row r="572" spans="1:27" s="1" customFormat="1" ht="12.75" x14ac:dyDescent="0.2">
      <c r="A572" s="1" t="s">
        <v>119</v>
      </c>
      <c r="B572" s="1" t="s">
        <v>171</v>
      </c>
      <c r="C572" s="29">
        <v>44362</v>
      </c>
      <c r="D572" s="1" t="s">
        <v>2369</v>
      </c>
      <c r="E572" s="1" t="s">
        <v>2370</v>
      </c>
      <c r="F572" s="1" t="s">
        <v>2371</v>
      </c>
      <c r="G572" s="1" t="s">
        <v>2372</v>
      </c>
      <c r="H572" s="1">
        <v>1067454</v>
      </c>
      <c r="I572" s="1" t="s">
        <v>42</v>
      </c>
      <c r="J572" s="1" t="s">
        <v>125</v>
      </c>
      <c r="K572" s="1" t="s">
        <v>126</v>
      </c>
      <c r="L572" s="30">
        <v>300</v>
      </c>
      <c r="M572" s="30">
        <v>15</v>
      </c>
      <c r="N572" s="31">
        <v>18800</v>
      </c>
      <c r="O572" s="31">
        <v>21000</v>
      </c>
      <c r="P572" s="31">
        <v>5619000</v>
      </c>
      <c r="Q572" s="31">
        <v>5640000</v>
      </c>
      <c r="R572" s="1" t="s">
        <v>614</v>
      </c>
      <c r="S572" s="1" t="s">
        <v>2373</v>
      </c>
      <c r="T572" s="1" t="s">
        <v>2374</v>
      </c>
      <c r="U572" s="1" t="s">
        <v>169</v>
      </c>
      <c r="V572" s="1" t="s">
        <v>118</v>
      </c>
      <c r="W572" s="1" t="str">
        <f>VLOOKUP(Table1[[#This Row],[Material Code]],'Product Master Data'!$A$1:$D$16,4,FALSE)</f>
        <v>Bread Flour</v>
      </c>
      <c r="X572" s="1" t="str">
        <f>VLOOKUP(Table1[[#This Row],[Material Code]],'Product Master Data'!$A$1:$D$15,3,FALSE)</f>
        <v>Local Label</v>
      </c>
      <c r="Y572" s="1">
        <f>DAY(Table1[[#This Row],[Billing date]])</f>
        <v>15</v>
      </c>
      <c r="Z572" s="1" t="str">
        <f>TEXT(Table1[[#This Row],[Billing date]],"mmm")</f>
        <v>Jun</v>
      </c>
      <c r="AA572" s="1">
        <f>YEAR(Table1[[#This Row],[Billing date]])</f>
        <v>2021</v>
      </c>
    </row>
    <row r="573" spans="1:27" s="1" customFormat="1" ht="12.75" x14ac:dyDescent="0.2">
      <c r="A573" s="1" t="s">
        <v>157</v>
      </c>
      <c r="B573" s="1" t="s">
        <v>158</v>
      </c>
      <c r="C573" s="29">
        <v>44363</v>
      </c>
      <c r="D573" s="1" t="s">
        <v>2375</v>
      </c>
      <c r="E573" s="1" t="s">
        <v>2376</v>
      </c>
      <c r="F573" s="1" t="s">
        <v>2377</v>
      </c>
      <c r="G573" s="1" t="s">
        <v>2378</v>
      </c>
      <c r="H573" s="1">
        <v>1062908</v>
      </c>
      <c r="I573" s="1" t="s">
        <v>65</v>
      </c>
      <c r="J573" s="1" t="s">
        <v>24</v>
      </c>
      <c r="K573" s="1" t="s">
        <v>113</v>
      </c>
      <c r="L573" s="30">
        <v>150</v>
      </c>
      <c r="M573" s="30">
        <v>6</v>
      </c>
      <c r="N573" s="31">
        <v>2000</v>
      </c>
      <c r="O573" s="31">
        <v>5882</v>
      </c>
      <c r="P573" s="31">
        <v>294118</v>
      </c>
      <c r="Q573" s="31">
        <v>300000</v>
      </c>
      <c r="R573" s="1" t="s">
        <v>944</v>
      </c>
      <c r="S573" s="1" t="s">
        <v>1012</v>
      </c>
      <c r="T573" s="1" t="s">
        <v>1013</v>
      </c>
      <c r="U573" s="1" t="s">
        <v>2379</v>
      </c>
      <c r="V573" s="1" t="s">
        <v>118</v>
      </c>
      <c r="W573" s="1" t="str">
        <f>VLOOKUP(Table1[[#This Row],[Material Code]],'Product Master Data'!$A$1:$D$16,4,FALSE)</f>
        <v>Bread Flour</v>
      </c>
      <c r="X573" s="1" t="str">
        <f>VLOOKUP(Table1[[#This Row],[Material Code]],'Product Master Data'!$A$1:$D$15,3,FALSE)</f>
        <v>Local Label</v>
      </c>
      <c r="Y573" s="1">
        <f>DAY(Table1[[#This Row],[Billing date]])</f>
        <v>16</v>
      </c>
      <c r="Z573" s="1" t="str">
        <f>TEXT(Table1[[#This Row],[Billing date]],"mmm")</f>
        <v>Jun</v>
      </c>
      <c r="AA573" s="1">
        <f>YEAR(Table1[[#This Row],[Billing date]])</f>
        <v>2021</v>
      </c>
    </row>
    <row r="574" spans="1:27" s="1" customFormat="1" ht="10.5" customHeight="1" x14ac:dyDescent="0.2">
      <c r="A574" s="1" t="s">
        <v>131</v>
      </c>
      <c r="B574" s="1" t="s">
        <v>132</v>
      </c>
      <c r="C574" s="29">
        <v>44363</v>
      </c>
      <c r="D574" s="1" t="s">
        <v>1783</v>
      </c>
      <c r="E574" s="1" t="s">
        <v>2380</v>
      </c>
      <c r="F574" s="1" t="s">
        <v>1785</v>
      </c>
      <c r="G574" s="1" t="s">
        <v>2381</v>
      </c>
      <c r="H574" s="1">
        <v>1067392</v>
      </c>
      <c r="I574" s="1" t="s">
        <v>43</v>
      </c>
      <c r="J574" s="1" t="s">
        <v>176</v>
      </c>
      <c r="K574" s="1" t="s">
        <v>177</v>
      </c>
      <c r="L574" s="30">
        <v>640</v>
      </c>
      <c r="M574" s="30">
        <v>32</v>
      </c>
      <c r="N574" s="31">
        <v>16500</v>
      </c>
      <c r="O574" s="31">
        <v>44800</v>
      </c>
      <c r="P574" s="31">
        <v>10515200</v>
      </c>
      <c r="Q574" s="31">
        <v>10560000</v>
      </c>
      <c r="R574" s="1" t="s">
        <v>2382</v>
      </c>
      <c r="S574" s="1" t="s">
        <v>2383</v>
      </c>
      <c r="T574" s="1" t="s">
        <v>2384</v>
      </c>
      <c r="U574" s="1" t="s">
        <v>661</v>
      </c>
      <c r="V574" s="1" t="s">
        <v>118</v>
      </c>
      <c r="W574" s="1" t="str">
        <f>VLOOKUP(Table1[[#This Row],[Material Code]],'Product Master Data'!$A$1:$D$16,4,FALSE)</f>
        <v>Beignet Flour</v>
      </c>
      <c r="X574" s="1" t="str">
        <f>VLOOKUP(Table1[[#This Row],[Material Code]],'Product Master Data'!$A$1:$D$15,3,FALSE)</f>
        <v>Local Label</v>
      </c>
      <c r="Y574" s="1">
        <f>DAY(Table1[[#This Row],[Billing date]])</f>
        <v>16</v>
      </c>
      <c r="Z574" s="1" t="str">
        <f>TEXT(Table1[[#This Row],[Billing date]],"mmm")</f>
        <v>Jun</v>
      </c>
      <c r="AA574" s="1">
        <f>YEAR(Table1[[#This Row],[Billing date]])</f>
        <v>2021</v>
      </c>
    </row>
    <row r="575" spans="1:27" s="1" customFormat="1" ht="12.75" x14ac:dyDescent="0.2">
      <c r="A575" s="1" t="s">
        <v>107</v>
      </c>
      <c r="B575" s="1" t="s">
        <v>108</v>
      </c>
      <c r="C575" s="29">
        <v>44363</v>
      </c>
      <c r="D575" s="1" t="s">
        <v>2385</v>
      </c>
      <c r="E575" s="1" t="s">
        <v>2386</v>
      </c>
      <c r="F575" s="1" t="s">
        <v>2387</v>
      </c>
      <c r="G575" s="1" t="s">
        <v>2388</v>
      </c>
      <c r="H575" s="1">
        <v>1041563</v>
      </c>
      <c r="I575" s="1" t="s">
        <v>89</v>
      </c>
      <c r="J575" s="1" t="s">
        <v>24</v>
      </c>
      <c r="K575" s="1" t="s">
        <v>113</v>
      </c>
      <c r="L575" s="30">
        <v>150</v>
      </c>
      <c r="M575" s="30">
        <v>6</v>
      </c>
      <c r="N575" s="31">
        <v>2000</v>
      </c>
      <c r="O575" s="31">
        <v>5882</v>
      </c>
      <c r="P575" s="31">
        <v>294118</v>
      </c>
      <c r="Q575" s="31">
        <v>300000</v>
      </c>
      <c r="R575" s="1" t="s">
        <v>2389</v>
      </c>
      <c r="S575" s="1" t="s">
        <v>2390</v>
      </c>
      <c r="T575" s="1" t="s">
        <v>2391</v>
      </c>
      <c r="U575" s="1" t="s">
        <v>2392</v>
      </c>
      <c r="V575" s="1" t="s">
        <v>118</v>
      </c>
      <c r="W575" s="1" t="str">
        <f>VLOOKUP(Table1[[#This Row],[Material Code]],'Product Master Data'!$A$1:$D$16,4,FALSE)</f>
        <v>Bread Flour</v>
      </c>
      <c r="X575" s="1" t="str">
        <f>VLOOKUP(Table1[[#This Row],[Material Code]],'Product Master Data'!$A$1:$D$15,3,FALSE)</f>
        <v>Local Label</v>
      </c>
      <c r="Y575" s="1">
        <f>DAY(Table1[[#This Row],[Billing date]])</f>
        <v>16</v>
      </c>
      <c r="Z575" s="1" t="str">
        <f>TEXT(Table1[[#This Row],[Billing date]],"mmm")</f>
        <v>Jun</v>
      </c>
      <c r="AA575" s="1">
        <f>YEAR(Table1[[#This Row],[Billing date]])</f>
        <v>2021</v>
      </c>
    </row>
    <row r="576" spans="1:27" s="1" customFormat="1" ht="10.5" customHeight="1" x14ac:dyDescent="0.2">
      <c r="A576" s="1" t="s">
        <v>157</v>
      </c>
      <c r="B576" s="1" t="s">
        <v>158</v>
      </c>
      <c r="C576" s="29">
        <v>44363</v>
      </c>
      <c r="D576" s="1" t="s">
        <v>2393</v>
      </c>
      <c r="E576" s="1" t="s">
        <v>2394</v>
      </c>
      <c r="F576" s="1" t="s">
        <v>2395</v>
      </c>
      <c r="G576" s="1" t="s">
        <v>2396</v>
      </c>
      <c r="H576" s="1">
        <v>1048039</v>
      </c>
      <c r="I576" s="1" t="s">
        <v>613</v>
      </c>
      <c r="J576" s="1" t="s">
        <v>24</v>
      </c>
      <c r="K576" s="1" t="s">
        <v>113</v>
      </c>
      <c r="L576" s="30">
        <v>450</v>
      </c>
      <c r="M576" s="30">
        <v>18</v>
      </c>
      <c r="N576" s="31">
        <v>2000</v>
      </c>
      <c r="O576" s="31">
        <v>17647</v>
      </c>
      <c r="P576" s="31">
        <v>882353</v>
      </c>
      <c r="Q576" s="31">
        <v>900000</v>
      </c>
      <c r="R576" s="1" t="s">
        <v>2397</v>
      </c>
      <c r="S576" s="1" t="s">
        <v>2398</v>
      </c>
      <c r="T576" s="1" t="s">
        <v>2399</v>
      </c>
      <c r="U576" s="1" t="s">
        <v>2400</v>
      </c>
      <c r="V576" s="1" t="s">
        <v>118</v>
      </c>
      <c r="W576" s="1" t="str">
        <f>VLOOKUP(Table1[[#This Row],[Material Code]],'Product Master Data'!$A$1:$D$16,4,FALSE)</f>
        <v>Bread Flour</v>
      </c>
      <c r="X576" s="1" t="str">
        <f>VLOOKUP(Table1[[#This Row],[Material Code]],'Product Master Data'!$A$1:$D$15,3,FALSE)</f>
        <v>Local Label</v>
      </c>
      <c r="Y576" s="1">
        <f>DAY(Table1[[#This Row],[Billing date]])</f>
        <v>16</v>
      </c>
      <c r="Z576" s="1" t="str">
        <f>TEXT(Table1[[#This Row],[Billing date]],"mmm")</f>
        <v>Jun</v>
      </c>
      <c r="AA576" s="1">
        <f>YEAR(Table1[[#This Row],[Billing date]])</f>
        <v>2021</v>
      </c>
    </row>
    <row r="577" spans="1:27" s="1" customFormat="1" ht="12.75" x14ac:dyDescent="0.2">
      <c r="A577" s="1" t="s">
        <v>193</v>
      </c>
      <c r="B577" s="1" t="s">
        <v>158</v>
      </c>
      <c r="C577" s="29">
        <v>44363</v>
      </c>
      <c r="D577" s="1" t="s">
        <v>2072</v>
      </c>
      <c r="E577" s="1" t="s">
        <v>2401</v>
      </c>
      <c r="F577" s="1" t="s">
        <v>2074</v>
      </c>
      <c r="G577" s="1" t="s">
        <v>2402</v>
      </c>
      <c r="H577" s="1">
        <v>1062483</v>
      </c>
      <c r="I577" s="1" t="s">
        <v>35</v>
      </c>
      <c r="J577" s="1" t="s">
        <v>164</v>
      </c>
      <c r="K577" s="1" t="s">
        <v>165</v>
      </c>
      <c r="L577" s="30">
        <v>300</v>
      </c>
      <c r="M577" s="30">
        <v>15</v>
      </c>
      <c r="N577" s="31">
        <v>17250</v>
      </c>
      <c r="O577" s="31">
        <v>21000</v>
      </c>
      <c r="P577" s="31">
        <v>5154000</v>
      </c>
      <c r="Q577" s="31">
        <v>5175000</v>
      </c>
      <c r="R577" s="1" t="s">
        <v>775</v>
      </c>
      <c r="S577" s="1" t="s">
        <v>776</v>
      </c>
      <c r="T577" s="1" t="s">
        <v>777</v>
      </c>
      <c r="U577" s="1" t="s">
        <v>2077</v>
      </c>
      <c r="V577" s="1" t="s">
        <v>118</v>
      </c>
      <c r="W577" s="1" t="str">
        <f>VLOOKUP(Table1[[#This Row],[Material Code]],'Product Master Data'!$A$1:$D$16,4,FALSE)</f>
        <v>Bread Flour</v>
      </c>
      <c r="X577" s="1" t="str">
        <f>VLOOKUP(Table1[[#This Row],[Material Code]],'Product Master Data'!$A$1:$D$15,3,FALSE)</f>
        <v>Local Label</v>
      </c>
      <c r="Y577" s="1">
        <f>DAY(Table1[[#This Row],[Billing date]])</f>
        <v>16</v>
      </c>
      <c r="Z577" s="1" t="str">
        <f>TEXT(Table1[[#This Row],[Billing date]],"mmm")</f>
        <v>Jun</v>
      </c>
      <c r="AA577" s="1">
        <f>YEAR(Table1[[#This Row],[Billing date]])</f>
        <v>2021</v>
      </c>
    </row>
    <row r="578" spans="1:27" s="1" customFormat="1" ht="10.5" customHeight="1" x14ac:dyDescent="0.2">
      <c r="A578" s="1" t="s">
        <v>119</v>
      </c>
      <c r="B578" s="1" t="s">
        <v>120</v>
      </c>
      <c r="C578" s="29">
        <v>44363</v>
      </c>
      <c r="D578" s="1" t="s">
        <v>2194</v>
      </c>
      <c r="E578" s="1" t="s">
        <v>2403</v>
      </c>
      <c r="F578" s="1" t="s">
        <v>2196</v>
      </c>
      <c r="G578" s="1" t="s">
        <v>2404</v>
      </c>
      <c r="H578" s="1">
        <v>1034318</v>
      </c>
      <c r="I578" s="1" t="s">
        <v>1342</v>
      </c>
      <c r="J578" s="1" t="s">
        <v>24</v>
      </c>
      <c r="K578" s="1" t="s">
        <v>113</v>
      </c>
      <c r="L578" s="30">
        <v>75</v>
      </c>
      <c r="M578" s="30">
        <v>3</v>
      </c>
      <c r="N578" s="31">
        <v>2000</v>
      </c>
      <c r="O578" s="31">
        <v>2941</v>
      </c>
      <c r="P578" s="31">
        <v>147059</v>
      </c>
      <c r="Q578" s="31">
        <v>150000</v>
      </c>
      <c r="R578" s="1" t="s">
        <v>2405</v>
      </c>
      <c r="S578" s="1" t="s">
        <v>2406</v>
      </c>
      <c r="T578" s="1" t="s">
        <v>2407</v>
      </c>
      <c r="U578" s="1" t="s">
        <v>2200</v>
      </c>
      <c r="V578" s="1" t="s">
        <v>118</v>
      </c>
      <c r="W578" s="1" t="str">
        <f>VLOOKUP(Table1[[#This Row],[Material Code]],'Product Master Data'!$A$1:$D$16,4,FALSE)</f>
        <v>Bread Flour</v>
      </c>
      <c r="X578" s="1" t="str">
        <f>VLOOKUP(Table1[[#This Row],[Material Code]],'Product Master Data'!$A$1:$D$15,3,FALSE)</f>
        <v>Local Label</v>
      </c>
      <c r="Y578" s="1">
        <f>DAY(Table1[[#This Row],[Billing date]])</f>
        <v>16</v>
      </c>
      <c r="Z578" s="1" t="str">
        <f>TEXT(Table1[[#This Row],[Billing date]],"mmm")</f>
        <v>Jun</v>
      </c>
      <c r="AA578" s="1">
        <f>YEAR(Table1[[#This Row],[Billing date]])</f>
        <v>2021</v>
      </c>
    </row>
    <row r="579" spans="1:27" s="1" customFormat="1" ht="12.75" x14ac:dyDescent="0.2">
      <c r="A579" s="1" t="s">
        <v>193</v>
      </c>
      <c r="B579" s="1" t="s">
        <v>158</v>
      </c>
      <c r="C579" s="29">
        <v>44363</v>
      </c>
      <c r="D579" s="1" t="s">
        <v>1137</v>
      </c>
      <c r="E579" s="1" t="s">
        <v>2408</v>
      </c>
      <c r="F579" s="1" t="s">
        <v>1139</v>
      </c>
      <c r="G579" s="1" t="s">
        <v>2409</v>
      </c>
      <c r="H579" s="1">
        <v>1062483</v>
      </c>
      <c r="I579" s="1" t="s">
        <v>35</v>
      </c>
      <c r="J579" s="1" t="s">
        <v>24</v>
      </c>
      <c r="K579" s="1" t="s">
        <v>113</v>
      </c>
      <c r="L579" s="30">
        <v>575</v>
      </c>
      <c r="M579" s="30">
        <v>23</v>
      </c>
      <c r="N579" s="31">
        <v>2000</v>
      </c>
      <c r="O579" s="31">
        <v>22549</v>
      </c>
      <c r="P579" s="31">
        <v>1127451</v>
      </c>
      <c r="Q579" s="31">
        <v>1150000</v>
      </c>
      <c r="R579" s="1" t="s">
        <v>2410</v>
      </c>
      <c r="S579" s="1" t="s">
        <v>2411</v>
      </c>
      <c r="T579" s="1" t="s">
        <v>2412</v>
      </c>
      <c r="U579" s="1" t="s">
        <v>169</v>
      </c>
      <c r="V579" s="1" t="s">
        <v>118</v>
      </c>
      <c r="W579" s="1" t="str">
        <f>VLOOKUP(Table1[[#This Row],[Material Code]],'Product Master Data'!$A$1:$D$16,4,FALSE)</f>
        <v>Bread Flour</v>
      </c>
      <c r="X579" s="1" t="str">
        <f>VLOOKUP(Table1[[#This Row],[Material Code]],'Product Master Data'!$A$1:$D$15,3,FALSE)</f>
        <v>Local Label</v>
      </c>
      <c r="Y579" s="1">
        <f>DAY(Table1[[#This Row],[Billing date]])</f>
        <v>16</v>
      </c>
      <c r="Z579" s="1" t="str">
        <f>TEXT(Table1[[#This Row],[Billing date]],"mmm")</f>
        <v>Jun</v>
      </c>
      <c r="AA579" s="1">
        <f>YEAR(Table1[[#This Row],[Billing date]])</f>
        <v>2021</v>
      </c>
    </row>
    <row r="580" spans="1:27" s="1" customFormat="1" ht="10.5" customHeight="1" x14ac:dyDescent="0.2">
      <c r="A580" s="1" t="s">
        <v>131</v>
      </c>
      <c r="B580" s="1" t="s">
        <v>132</v>
      </c>
      <c r="C580" s="29">
        <v>44363</v>
      </c>
      <c r="D580" s="1" t="s">
        <v>2304</v>
      </c>
      <c r="E580" s="1" t="s">
        <v>2413</v>
      </c>
      <c r="F580" s="1" t="s">
        <v>2306</v>
      </c>
      <c r="G580" s="1" t="s">
        <v>2414</v>
      </c>
      <c r="H580" s="1">
        <v>1062481</v>
      </c>
      <c r="I580" s="1" t="s">
        <v>38</v>
      </c>
      <c r="J580" s="1" t="s">
        <v>24</v>
      </c>
      <c r="K580" s="1" t="s">
        <v>113</v>
      </c>
      <c r="L580" s="30">
        <v>575</v>
      </c>
      <c r="M580" s="30">
        <v>23</v>
      </c>
      <c r="N580" s="31">
        <v>2000</v>
      </c>
      <c r="O580" s="31">
        <v>22549</v>
      </c>
      <c r="P580" s="31">
        <v>1127451</v>
      </c>
      <c r="Q580" s="31">
        <v>1150000</v>
      </c>
      <c r="R580" s="1" t="s">
        <v>2415</v>
      </c>
      <c r="S580" s="1" t="s">
        <v>2416</v>
      </c>
      <c r="T580" s="1" t="s">
        <v>2417</v>
      </c>
      <c r="U580" s="1" t="s">
        <v>2309</v>
      </c>
      <c r="V580" s="1" t="s">
        <v>118</v>
      </c>
      <c r="W580" s="1" t="str">
        <f>VLOOKUP(Table1[[#This Row],[Material Code]],'Product Master Data'!$A$1:$D$16,4,FALSE)</f>
        <v>Bread Flour</v>
      </c>
      <c r="X580" s="1" t="str">
        <f>VLOOKUP(Table1[[#This Row],[Material Code]],'Product Master Data'!$A$1:$D$15,3,FALSE)</f>
        <v>Local Label</v>
      </c>
      <c r="Y580" s="1">
        <f>DAY(Table1[[#This Row],[Billing date]])</f>
        <v>16</v>
      </c>
      <c r="Z580" s="1" t="str">
        <f>TEXT(Table1[[#This Row],[Billing date]],"mmm")</f>
        <v>Jun</v>
      </c>
      <c r="AA580" s="1">
        <f>YEAR(Table1[[#This Row],[Billing date]])</f>
        <v>2021</v>
      </c>
    </row>
    <row r="581" spans="1:27" s="1" customFormat="1" ht="12.75" x14ac:dyDescent="0.2">
      <c r="A581" s="1" t="s">
        <v>131</v>
      </c>
      <c r="B581" s="1" t="s">
        <v>132</v>
      </c>
      <c r="C581" s="29">
        <v>44363</v>
      </c>
      <c r="D581" s="1" t="s">
        <v>2304</v>
      </c>
      <c r="E581" s="1" t="s">
        <v>2418</v>
      </c>
      <c r="F581" s="1" t="s">
        <v>2306</v>
      </c>
      <c r="G581" s="1" t="s">
        <v>2419</v>
      </c>
      <c r="H581" s="1">
        <v>1062481</v>
      </c>
      <c r="I581" s="1" t="s">
        <v>38</v>
      </c>
      <c r="J581" s="1" t="s">
        <v>24</v>
      </c>
      <c r="K581" s="1" t="s">
        <v>113</v>
      </c>
      <c r="L581" s="30">
        <v>575</v>
      </c>
      <c r="M581" s="30">
        <v>23</v>
      </c>
      <c r="N581" s="31">
        <v>2000</v>
      </c>
      <c r="O581" s="31">
        <v>22549</v>
      </c>
      <c r="P581" s="31">
        <v>1127451</v>
      </c>
      <c r="Q581" s="31">
        <v>1150000</v>
      </c>
      <c r="R581" s="1" t="s">
        <v>2420</v>
      </c>
      <c r="S581" s="1" t="s">
        <v>2421</v>
      </c>
      <c r="T581" s="1" t="s">
        <v>2422</v>
      </c>
      <c r="U581" s="1" t="s">
        <v>2309</v>
      </c>
      <c r="V581" s="1" t="s">
        <v>118</v>
      </c>
      <c r="W581" s="1" t="str">
        <f>VLOOKUP(Table1[[#This Row],[Material Code]],'Product Master Data'!$A$1:$D$16,4,FALSE)</f>
        <v>Bread Flour</v>
      </c>
      <c r="X581" s="1" t="str">
        <f>VLOOKUP(Table1[[#This Row],[Material Code]],'Product Master Data'!$A$1:$D$15,3,FALSE)</f>
        <v>Local Label</v>
      </c>
      <c r="Y581" s="1">
        <f>DAY(Table1[[#This Row],[Billing date]])</f>
        <v>16</v>
      </c>
      <c r="Z581" s="1" t="str">
        <f>TEXT(Table1[[#This Row],[Billing date]],"mmm")</f>
        <v>Jun</v>
      </c>
      <c r="AA581" s="1">
        <f>YEAR(Table1[[#This Row],[Billing date]])</f>
        <v>2021</v>
      </c>
    </row>
    <row r="582" spans="1:27" s="1" customFormat="1" ht="10.5" customHeight="1" x14ac:dyDescent="0.2">
      <c r="A582" s="1" t="s">
        <v>193</v>
      </c>
      <c r="B582" s="1" t="s">
        <v>158</v>
      </c>
      <c r="C582" s="29">
        <v>44363</v>
      </c>
      <c r="D582" s="1" t="s">
        <v>1137</v>
      </c>
      <c r="E582" s="1" t="s">
        <v>2423</v>
      </c>
      <c r="F582" s="1" t="s">
        <v>1139</v>
      </c>
      <c r="G582" s="1" t="s">
        <v>2424</v>
      </c>
      <c r="H582" s="1">
        <v>1062483</v>
      </c>
      <c r="I582" s="1" t="s">
        <v>35</v>
      </c>
      <c r="J582" s="1" t="s">
        <v>24</v>
      </c>
      <c r="K582" s="1" t="s">
        <v>113</v>
      </c>
      <c r="L582" s="30">
        <v>575</v>
      </c>
      <c r="M582" s="30">
        <v>23</v>
      </c>
      <c r="N582" s="31">
        <v>2000</v>
      </c>
      <c r="O582" s="31">
        <v>22549</v>
      </c>
      <c r="P582" s="31">
        <v>1127451</v>
      </c>
      <c r="Q582" s="31">
        <v>1150000</v>
      </c>
      <c r="R582" s="1" t="s">
        <v>2425</v>
      </c>
      <c r="S582" s="1" t="s">
        <v>2426</v>
      </c>
      <c r="T582" s="1" t="s">
        <v>1770</v>
      </c>
      <c r="U582" s="1" t="s">
        <v>169</v>
      </c>
      <c r="V582" s="1" t="s">
        <v>118</v>
      </c>
      <c r="W582" s="1" t="str">
        <f>VLOOKUP(Table1[[#This Row],[Material Code]],'Product Master Data'!$A$1:$D$16,4,FALSE)</f>
        <v>Bread Flour</v>
      </c>
      <c r="X582" s="1" t="str">
        <f>VLOOKUP(Table1[[#This Row],[Material Code]],'Product Master Data'!$A$1:$D$15,3,FALSE)</f>
        <v>Local Label</v>
      </c>
      <c r="Y582" s="1">
        <f>DAY(Table1[[#This Row],[Billing date]])</f>
        <v>16</v>
      </c>
      <c r="Z582" s="1" t="str">
        <f>TEXT(Table1[[#This Row],[Billing date]],"mmm")</f>
        <v>Jun</v>
      </c>
      <c r="AA582" s="1">
        <f>YEAR(Table1[[#This Row],[Billing date]])</f>
        <v>2021</v>
      </c>
    </row>
    <row r="583" spans="1:27" s="1" customFormat="1" ht="12.75" x14ac:dyDescent="0.2">
      <c r="A583" s="1" t="s">
        <v>170</v>
      </c>
      <c r="B583" s="1" t="s">
        <v>171</v>
      </c>
      <c r="C583" s="29">
        <v>44363</v>
      </c>
      <c r="D583" s="1" t="s">
        <v>1031</v>
      </c>
      <c r="E583" s="1" t="s">
        <v>2427</v>
      </c>
      <c r="F583" s="1" t="s">
        <v>1033</v>
      </c>
      <c r="G583" s="1" t="s">
        <v>2428</v>
      </c>
      <c r="H583" s="1">
        <v>1095709</v>
      </c>
      <c r="I583" s="1" t="s">
        <v>498</v>
      </c>
      <c r="J583" s="1" t="s">
        <v>24</v>
      </c>
      <c r="K583" s="1" t="s">
        <v>113</v>
      </c>
      <c r="L583" s="30">
        <v>425</v>
      </c>
      <c r="M583" s="30">
        <v>17</v>
      </c>
      <c r="N583" s="31">
        <v>2000</v>
      </c>
      <c r="O583" s="31">
        <v>16667</v>
      </c>
      <c r="P583" s="31">
        <v>833333</v>
      </c>
      <c r="Q583" s="31">
        <v>850000</v>
      </c>
      <c r="R583" s="1" t="s">
        <v>644</v>
      </c>
      <c r="S583" s="1" t="s">
        <v>2429</v>
      </c>
      <c r="T583" s="1" t="s">
        <v>2430</v>
      </c>
      <c r="U583" s="1" t="s">
        <v>1038</v>
      </c>
      <c r="V583" s="1" t="s">
        <v>118</v>
      </c>
      <c r="W583" s="1" t="str">
        <f>VLOOKUP(Table1[[#This Row],[Material Code]],'Product Master Data'!$A$1:$D$16,4,FALSE)</f>
        <v>Bread Flour</v>
      </c>
      <c r="X583" s="1" t="str">
        <f>VLOOKUP(Table1[[#This Row],[Material Code]],'Product Master Data'!$A$1:$D$15,3,FALSE)</f>
        <v>Local Label</v>
      </c>
      <c r="Y583" s="1">
        <f>DAY(Table1[[#This Row],[Billing date]])</f>
        <v>16</v>
      </c>
      <c r="Z583" s="1" t="str">
        <f>TEXT(Table1[[#This Row],[Billing date]],"mmm")</f>
        <v>Jun</v>
      </c>
      <c r="AA583" s="1">
        <f>YEAR(Table1[[#This Row],[Billing date]])</f>
        <v>2021</v>
      </c>
    </row>
    <row r="584" spans="1:27" s="1" customFormat="1" ht="10.5" customHeight="1" x14ac:dyDescent="0.2">
      <c r="A584" s="1" t="s">
        <v>157</v>
      </c>
      <c r="B584" s="1" t="s">
        <v>158</v>
      </c>
      <c r="C584" s="29">
        <v>44363</v>
      </c>
      <c r="D584" s="1" t="s">
        <v>2431</v>
      </c>
      <c r="E584" s="1" t="s">
        <v>2432</v>
      </c>
      <c r="F584" s="1" t="s">
        <v>2433</v>
      </c>
      <c r="G584" s="1" t="s">
        <v>2434</v>
      </c>
      <c r="H584" s="1">
        <v>1033809</v>
      </c>
      <c r="I584" s="1" t="s">
        <v>60</v>
      </c>
      <c r="J584" s="1" t="s">
        <v>24</v>
      </c>
      <c r="K584" s="1" t="s">
        <v>113</v>
      </c>
      <c r="L584" s="30">
        <v>150</v>
      </c>
      <c r="M584" s="30">
        <v>6</v>
      </c>
      <c r="N584" s="31">
        <v>2000</v>
      </c>
      <c r="O584" s="31">
        <v>5882</v>
      </c>
      <c r="P584" s="31">
        <v>294118</v>
      </c>
      <c r="Q584" s="31">
        <v>300000</v>
      </c>
      <c r="R584" s="1" t="s">
        <v>944</v>
      </c>
      <c r="S584" s="1" t="s">
        <v>1012</v>
      </c>
      <c r="T584" s="1" t="s">
        <v>1013</v>
      </c>
      <c r="U584" s="1" t="s">
        <v>1425</v>
      </c>
      <c r="V584" s="1" t="s">
        <v>118</v>
      </c>
      <c r="W584" s="1" t="str">
        <f>VLOOKUP(Table1[[#This Row],[Material Code]],'Product Master Data'!$A$1:$D$16,4,FALSE)</f>
        <v>Bread Flour</v>
      </c>
      <c r="X584" s="1" t="str">
        <f>VLOOKUP(Table1[[#This Row],[Material Code]],'Product Master Data'!$A$1:$D$15,3,FALSE)</f>
        <v>Local Label</v>
      </c>
      <c r="Y584" s="1">
        <f>DAY(Table1[[#This Row],[Billing date]])</f>
        <v>16</v>
      </c>
      <c r="Z584" s="1" t="str">
        <f>TEXT(Table1[[#This Row],[Billing date]],"mmm")</f>
        <v>Jun</v>
      </c>
      <c r="AA584" s="1">
        <f>YEAR(Table1[[#This Row],[Billing date]])</f>
        <v>2021</v>
      </c>
    </row>
    <row r="585" spans="1:27" s="1" customFormat="1" ht="12.75" x14ac:dyDescent="0.2">
      <c r="A585" s="1" t="s">
        <v>316</v>
      </c>
      <c r="B585" s="1" t="s">
        <v>289</v>
      </c>
      <c r="C585" s="29">
        <v>44363</v>
      </c>
      <c r="D585" s="1" t="s">
        <v>2435</v>
      </c>
      <c r="E585" s="1" t="s">
        <v>2436</v>
      </c>
      <c r="F585" s="1" t="s">
        <v>2437</v>
      </c>
      <c r="G585" s="1" t="s">
        <v>2438</v>
      </c>
      <c r="H585" s="1">
        <v>1026481</v>
      </c>
      <c r="I585" s="1" t="s">
        <v>50</v>
      </c>
      <c r="J585" s="1" t="s">
        <v>125</v>
      </c>
      <c r="K585" s="1" t="s">
        <v>126</v>
      </c>
      <c r="L585" s="30">
        <v>600</v>
      </c>
      <c r="M585" s="30">
        <v>30</v>
      </c>
      <c r="N585" s="31">
        <v>18500</v>
      </c>
      <c r="O585" s="31">
        <v>42000</v>
      </c>
      <c r="P585" s="31">
        <v>11058000</v>
      </c>
      <c r="Q585" s="31">
        <v>11100000</v>
      </c>
      <c r="R585" s="1" t="s">
        <v>2439</v>
      </c>
      <c r="S585" s="1" t="s">
        <v>2440</v>
      </c>
      <c r="T585" s="1" t="s">
        <v>2441</v>
      </c>
      <c r="U585" s="1" t="s">
        <v>169</v>
      </c>
      <c r="V585" s="1" t="s">
        <v>118</v>
      </c>
      <c r="W585" s="1" t="str">
        <f>VLOOKUP(Table1[[#This Row],[Material Code]],'Product Master Data'!$A$1:$D$16,4,FALSE)</f>
        <v>Bread Flour</v>
      </c>
      <c r="X585" s="1" t="str">
        <f>VLOOKUP(Table1[[#This Row],[Material Code]],'Product Master Data'!$A$1:$D$15,3,FALSE)</f>
        <v>Local Label</v>
      </c>
      <c r="Y585" s="1">
        <f>DAY(Table1[[#This Row],[Billing date]])</f>
        <v>16</v>
      </c>
      <c r="Z585" s="1" t="str">
        <f>TEXT(Table1[[#This Row],[Billing date]],"mmm")</f>
        <v>Jun</v>
      </c>
      <c r="AA585" s="1">
        <f>YEAR(Table1[[#This Row],[Billing date]])</f>
        <v>2021</v>
      </c>
    </row>
    <row r="586" spans="1:27" s="1" customFormat="1" ht="10.5" customHeight="1" x14ac:dyDescent="0.2">
      <c r="A586" s="1" t="s">
        <v>170</v>
      </c>
      <c r="B586" s="1" t="s">
        <v>171</v>
      </c>
      <c r="C586" s="29">
        <v>44363</v>
      </c>
      <c r="D586" s="1" t="s">
        <v>2442</v>
      </c>
      <c r="E586" s="1" t="s">
        <v>2443</v>
      </c>
      <c r="F586" s="1" t="s">
        <v>2444</v>
      </c>
      <c r="G586" s="1" t="s">
        <v>2445</v>
      </c>
      <c r="H586" s="1">
        <v>1050151</v>
      </c>
      <c r="I586" s="1" t="s">
        <v>37</v>
      </c>
      <c r="J586" s="1" t="s">
        <v>164</v>
      </c>
      <c r="K586" s="1" t="s">
        <v>165</v>
      </c>
      <c r="L586" s="30">
        <v>300</v>
      </c>
      <c r="M586" s="30">
        <v>15</v>
      </c>
      <c r="N586" s="31">
        <v>18300</v>
      </c>
      <c r="O586" s="31">
        <v>0</v>
      </c>
      <c r="P586" s="31">
        <v>5490000</v>
      </c>
      <c r="Q586" s="31">
        <v>5490000</v>
      </c>
      <c r="R586" s="1" t="s">
        <v>367</v>
      </c>
      <c r="S586" s="1" t="s">
        <v>2446</v>
      </c>
      <c r="T586" s="1" t="s">
        <v>369</v>
      </c>
      <c r="U586" s="1" t="s">
        <v>370</v>
      </c>
      <c r="V586" s="1" t="s">
        <v>118</v>
      </c>
      <c r="W586" s="1" t="str">
        <f>VLOOKUP(Table1[[#This Row],[Material Code]],'Product Master Data'!$A$1:$D$16,4,FALSE)</f>
        <v>Bread Flour</v>
      </c>
      <c r="X586" s="1" t="str">
        <f>VLOOKUP(Table1[[#This Row],[Material Code]],'Product Master Data'!$A$1:$D$15,3,FALSE)</f>
        <v>Local Label</v>
      </c>
      <c r="Y586" s="1">
        <f>DAY(Table1[[#This Row],[Billing date]])</f>
        <v>16</v>
      </c>
      <c r="Z586" s="1" t="str">
        <f>TEXT(Table1[[#This Row],[Billing date]],"mmm")</f>
        <v>Jun</v>
      </c>
      <c r="AA586" s="1">
        <f>YEAR(Table1[[#This Row],[Billing date]])</f>
        <v>2021</v>
      </c>
    </row>
    <row r="587" spans="1:27" s="1" customFormat="1" ht="12.75" x14ac:dyDescent="0.2">
      <c r="A587" s="1" t="s">
        <v>288</v>
      </c>
      <c r="B587" s="1" t="s">
        <v>132</v>
      </c>
      <c r="C587" s="29">
        <v>44363</v>
      </c>
      <c r="D587" s="1" t="s">
        <v>2447</v>
      </c>
      <c r="E587" s="1" t="s">
        <v>2448</v>
      </c>
      <c r="F587" s="1" t="s">
        <v>2449</v>
      </c>
      <c r="G587" s="1" t="s">
        <v>2450</v>
      </c>
      <c r="H587" s="1">
        <v>1062482</v>
      </c>
      <c r="I587" s="1" t="s">
        <v>31</v>
      </c>
      <c r="J587" s="1" t="s">
        <v>183</v>
      </c>
      <c r="K587" s="1" t="s">
        <v>184</v>
      </c>
      <c r="L587" s="30">
        <v>6400</v>
      </c>
      <c r="M587" s="30">
        <v>32</v>
      </c>
      <c r="N587" s="31">
        <v>1850</v>
      </c>
      <c r="O587" s="31">
        <v>44800</v>
      </c>
      <c r="P587" s="31">
        <v>11795200</v>
      </c>
      <c r="Q587" s="31">
        <v>11840000</v>
      </c>
      <c r="R587" s="1" t="s">
        <v>306</v>
      </c>
      <c r="S587" s="1" t="s">
        <v>1029</v>
      </c>
      <c r="T587" s="1" t="s">
        <v>1030</v>
      </c>
      <c r="U587" s="1" t="s">
        <v>169</v>
      </c>
      <c r="V587" s="1" t="s">
        <v>118</v>
      </c>
      <c r="W587" s="1" t="str">
        <f>VLOOKUP(Table1[[#This Row],[Material Code]],'Product Master Data'!$A$1:$D$16,4,FALSE)</f>
        <v>Beignet Flour</v>
      </c>
      <c r="X587" s="1" t="str">
        <f>VLOOKUP(Table1[[#This Row],[Material Code]],'Product Master Data'!$A$1:$D$15,3,FALSE)</f>
        <v>Local Label</v>
      </c>
      <c r="Y587" s="1">
        <f>DAY(Table1[[#This Row],[Billing date]])</f>
        <v>16</v>
      </c>
      <c r="Z587" s="1" t="str">
        <f>TEXT(Table1[[#This Row],[Billing date]],"mmm")</f>
        <v>Jun</v>
      </c>
      <c r="AA587" s="1">
        <f>YEAR(Table1[[#This Row],[Billing date]])</f>
        <v>2021</v>
      </c>
    </row>
    <row r="588" spans="1:27" s="1" customFormat="1" ht="10.5" customHeight="1" x14ac:dyDescent="0.2">
      <c r="A588" s="1" t="s">
        <v>119</v>
      </c>
      <c r="B588" s="1" t="s">
        <v>120</v>
      </c>
      <c r="C588" s="29">
        <v>44363</v>
      </c>
      <c r="D588" s="1" t="s">
        <v>2451</v>
      </c>
      <c r="E588" s="1" t="s">
        <v>2452</v>
      </c>
      <c r="F588" s="1" t="s">
        <v>2453</v>
      </c>
      <c r="G588" s="1" t="s">
        <v>2454</v>
      </c>
      <c r="H588" s="1">
        <v>1062330</v>
      </c>
      <c r="I588" s="1" t="s">
        <v>62</v>
      </c>
      <c r="J588" s="1" t="s">
        <v>125</v>
      </c>
      <c r="K588" s="1" t="s">
        <v>126</v>
      </c>
      <c r="L588" s="30">
        <v>80</v>
      </c>
      <c r="M588" s="30">
        <v>4</v>
      </c>
      <c r="N588" s="31">
        <v>19000</v>
      </c>
      <c r="O588" s="31">
        <v>5600</v>
      </c>
      <c r="P588" s="31">
        <v>1514400</v>
      </c>
      <c r="Q588" s="31">
        <v>1520000</v>
      </c>
      <c r="R588" s="1" t="s">
        <v>1178</v>
      </c>
      <c r="S588" s="1" t="s">
        <v>1587</v>
      </c>
      <c r="T588" s="1" t="s">
        <v>1180</v>
      </c>
      <c r="U588" s="1" t="s">
        <v>2455</v>
      </c>
      <c r="V588" s="1" t="s">
        <v>118</v>
      </c>
      <c r="W588" s="1" t="str">
        <f>VLOOKUP(Table1[[#This Row],[Material Code]],'Product Master Data'!$A$1:$D$16,4,FALSE)</f>
        <v>Bread Flour</v>
      </c>
      <c r="X588" s="1" t="str">
        <f>VLOOKUP(Table1[[#This Row],[Material Code]],'Product Master Data'!$A$1:$D$15,3,FALSE)</f>
        <v>Local Label</v>
      </c>
      <c r="Y588" s="1">
        <f>DAY(Table1[[#This Row],[Billing date]])</f>
        <v>16</v>
      </c>
      <c r="Z588" s="1" t="str">
        <f>TEXT(Table1[[#This Row],[Billing date]],"mmm")</f>
        <v>Jun</v>
      </c>
      <c r="AA588" s="1">
        <f>YEAR(Table1[[#This Row],[Billing date]])</f>
        <v>2021</v>
      </c>
    </row>
    <row r="589" spans="1:27" s="1" customFormat="1" ht="12.75" x14ac:dyDescent="0.2">
      <c r="A589" s="1" t="s">
        <v>157</v>
      </c>
      <c r="B589" s="1" t="s">
        <v>158</v>
      </c>
      <c r="C589" s="29">
        <v>44363</v>
      </c>
      <c r="D589" s="1" t="s">
        <v>2456</v>
      </c>
      <c r="E589" s="1" t="s">
        <v>2457</v>
      </c>
      <c r="F589" s="1" t="s">
        <v>2458</v>
      </c>
      <c r="G589" s="1" t="s">
        <v>2459</v>
      </c>
      <c r="H589" s="1">
        <v>1084030</v>
      </c>
      <c r="I589" s="1" t="s">
        <v>63</v>
      </c>
      <c r="J589" s="1" t="s">
        <v>164</v>
      </c>
      <c r="K589" s="1" t="s">
        <v>165</v>
      </c>
      <c r="L589" s="30">
        <v>600</v>
      </c>
      <c r="M589" s="30">
        <v>30</v>
      </c>
      <c r="N589" s="31">
        <v>18700</v>
      </c>
      <c r="O589" s="31">
        <v>42000</v>
      </c>
      <c r="P589" s="31">
        <v>11178000</v>
      </c>
      <c r="Q589" s="31">
        <v>11220000</v>
      </c>
      <c r="R589" s="1" t="s">
        <v>1804</v>
      </c>
      <c r="S589" s="1" t="s">
        <v>2460</v>
      </c>
      <c r="T589" s="1" t="s">
        <v>225</v>
      </c>
      <c r="U589" s="1" t="s">
        <v>169</v>
      </c>
      <c r="V589" s="1" t="s">
        <v>118</v>
      </c>
      <c r="W589" s="1" t="str">
        <f>VLOOKUP(Table1[[#This Row],[Material Code]],'Product Master Data'!$A$1:$D$16,4,FALSE)</f>
        <v>Bread Flour</v>
      </c>
      <c r="X589" s="1" t="str">
        <f>VLOOKUP(Table1[[#This Row],[Material Code]],'Product Master Data'!$A$1:$D$15,3,FALSE)</f>
        <v>Local Label</v>
      </c>
      <c r="Y589" s="1">
        <f>DAY(Table1[[#This Row],[Billing date]])</f>
        <v>16</v>
      </c>
      <c r="Z589" s="1" t="str">
        <f>TEXT(Table1[[#This Row],[Billing date]],"mmm")</f>
        <v>Jun</v>
      </c>
      <c r="AA589" s="1">
        <f>YEAR(Table1[[#This Row],[Billing date]])</f>
        <v>2021</v>
      </c>
    </row>
    <row r="590" spans="1:27" s="1" customFormat="1" ht="10.5" customHeight="1" x14ac:dyDescent="0.2">
      <c r="A590" s="1" t="s">
        <v>119</v>
      </c>
      <c r="B590" s="1" t="s">
        <v>120</v>
      </c>
      <c r="C590" s="29">
        <v>44363</v>
      </c>
      <c r="D590" s="1" t="s">
        <v>2461</v>
      </c>
      <c r="E590" s="1" t="s">
        <v>2462</v>
      </c>
      <c r="F590" s="1" t="s">
        <v>2463</v>
      </c>
      <c r="G590" s="1" t="s">
        <v>2464</v>
      </c>
      <c r="H590" s="1">
        <v>1050925</v>
      </c>
      <c r="I590" s="1" t="s">
        <v>27</v>
      </c>
      <c r="J590" s="1" t="s">
        <v>164</v>
      </c>
      <c r="K590" s="1" t="s">
        <v>165</v>
      </c>
      <c r="L590" s="30">
        <v>200</v>
      </c>
      <c r="M590" s="30">
        <v>10</v>
      </c>
      <c r="N590" s="31">
        <v>18300</v>
      </c>
      <c r="O590" s="31">
        <v>14000</v>
      </c>
      <c r="P590" s="31">
        <v>3646000</v>
      </c>
      <c r="Q590" s="31">
        <v>3660000</v>
      </c>
      <c r="R590" s="1" t="s">
        <v>281</v>
      </c>
      <c r="S590" s="1" t="s">
        <v>1587</v>
      </c>
      <c r="T590" s="1" t="s">
        <v>1180</v>
      </c>
      <c r="U590" s="1" t="s">
        <v>169</v>
      </c>
      <c r="V590" s="1" t="s">
        <v>118</v>
      </c>
      <c r="W590" s="1" t="str">
        <f>VLOOKUP(Table1[[#This Row],[Material Code]],'Product Master Data'!$A$1:$D$16,4,FALSE)</f>
        <v>Bread Flour</v>
      </c>
      <c r="X590" s="1" t="str">
        <f>VLOOKUP(Table1[[#This Row],[Material Code]],'Product Master Data'!$A$1:$D$15,3,FALSE)</f>
        <v>Local Label</v>
      </c>
      <c r="Y590" s="1">
        <f>DAY(Table1[[#This Row],[Billing date]])</f>
        <v>16</v>
      </c>
      <c r="Z590" s="1" t="str">
        <f>TEXT(Table1[[#This Row],[Billing date]],"mmm")</f>
        <v>Jun</v>
      </c>
      <c r="AA590" s="1">
        <f>YEAR(Table1[[#This Row],[Billing date]])</f>
        <v>2021</v>
      </c>
    </row>
    <row r="591" spans="1:27" s="1" customFormat="1" ht="12.75" x14ac:dyDescent="0.2">
      <c r="A591" s="1" t="s">
        <v>131</v>
      </c>
      <c r="B591" s="1" t="s">
        <v>132</v>
      </c>
      <c r="C591" s="29">
        <v>44363</v>
      </c>
      <c r="D591" s="1" t="s">
        <v>2465</v>
      </c>
      <c r="E591" s="1" t="s">
        <v>2466</v>
      </c>
      <c r="F591" s="1" t="s">
        <v>2467</v>
      </c>
      <c r="G591" s="1" t="s">
        <v>2468</v>
      </c>
      <c r="H591" s="1">
        <v>1062481</v>
      </c>
      <c r="I591" s="1" t="s">
        <v>38</v>
      </c>
      <c r="J591" s="1" t="s">
        <v>723</v>
      </c>
      <c r="K591" s="1" t="s">
        <v>724</v>
      </c>
      <c r="L591" s="30">
        <v>600</v>
      </c>
      <c r="M591" s="30">
        <v>30</v>
      </c>
      <c r="N591" s="31">
        <v>16500</v>
      </c>
      <c r="O591" s="31">
        <v>42000</v>
      </c>
      <c r="P591" s="31">
        <v>9858000</v>
      </c>
      <c r="Q591" s="31">
        <v>9900000</v>
      </c>
      <c r="R591" s="1" t="s">
        <v>2469</v>
      </c>
      <c r="S591" s="1" t="s">
        <v>2470</v>
      </c>
      <c r="T591" s="1" t="s">
        <v>2471</v>
      </c>
      <c r="U591" s="1" t="s">
        <v>169</v>
      </c>
      <c r="V591" s="1" t="s">
        <v>118</v>
      </c>
      <c r="W591" s="1" t="str">
        <f>VLOOKUP(Table1[[#This Row],[Material Code]],'Product Master Data'!$A$1:$D$16,4,FALSE)</f>
        <v>Beignet Flour</v>
      </c>
      <c r="X591" s="1" t="str">
        <f>VLOOKUP(Table1[[#This Row],[Material Code]],'Product Master Data'!$A$1:$D$15,3,FALSE)</f>
        <v>Private Label</v>
      </c>
      <c r="Y591" s="1">
        <f>DAY(Table1[[#This Row],[Billing date]])</f>
        <v>16</v>
      </c>
      <c r="Z591" s="1" t="str">
        <f>TEXT(Table1[[#This Row],[Billing date]],"mmm")</f>
        <v>Jun</v>
      </c>
      <c r="AA591" s="1">
        <f>YEAR(Table1[[#This Row],[Billing date]])</f>
        <v>2021</v>
      </c>
    </row>
    <row r="592" spans="1:27" s="1" customFormat="1" ht="10.5" customHeight="1" x14ac:dyDescent="0.2">
      <c r="A592" s="1" t="s">
        <v>131</v>
      </c>
      <c r="B592" s="1" t="s">
        <v>132</v>
      </c>
      <c r="C592" s="29">
        <v>44363</v>
      </c>
      <c r="D592" s="1" t="s">
        <v>2465</v>
      </c>
      <c r="E592" s="1" t="s">
        <v>2472</v>
      </c>
      <c r="F592" s="1" t="s">
        <v>2467</v>
      </c>
      <c r="G592" s="1" t="s">
        <v>2473</v>
      </c>
      <c r="H592" s="1">
        <v>1062481</v>
      </c>
      <c r="I592" s="1" t="s">
        <v>38</v>
      </c>
      <c r="J592" s="1" t="s">
        <v>782</v>
      </c>
      <c r="K592" s="1" t="s">
        <v>783</v>
      </c>
      <c r="L592" s="30">
        <v>1160</v>
      </c>
      <c r="M592" s="30">
        <v>29</v>
      </c>
      <c r="N592" s="31">
        <v>8250</v>
      </c>
      <c r="O592" s="31">
        <v>40600</v>
      </c>
      <c r="P592" s="31">
        <v>9529400</v>
      </c>
      <c r="Q592" s="31">
        <v>9570000</v>
      </c>
      <c r="R592" s="1" t="s">
        <v>2474</v>
      </c>
      <c r="S592" s="1" t="s">
        <v>2475</v>
      </c>
      <c r="T592" s="1" t="s">
        <v>2476</v>
      </c>
      <c r="U592" s="1" t="s">
        <v>169</v>
      </c>
      <c r="V592" s="1" t="s">
        <v>118</v>
      </c>
      <c r="W592" s="1" t="str">
        <f>VLOOKUP(Table1[[#This Row],[Material Code]],'Product Master Data'!$A$1:$D$16,4,FALSE)</f>
        <v>Beignet Flour</v>
      </c>
      <c r="X592" s="1" t="str">
        <f>VLOOKUP(Table1[[#This Row],[Material Code]],'Product Master Data'!$A$1:$D$15,3,FALSE)</f>
        <v>Private Label</v>
      </c>
      <c r="Y592" s="1">
        <f>DAY(Table1[[#This Row],[Billing date]])</f>
        <v>16</v>
      </c>
      <c r="Z592" s="1" t="str">
        <f>TEXT(Table1[[#This Row],[Billing date]],"mmm")</f>
        <v>Jun</v>
      </c>
      <c r="AA592" s="1">
        <f>YEAR(Table1[[#This Row],[Billing date]])</f>
        <v>2021</v>
      </c>
    </row>
    <row r="593" spans="1:27" s="1" customFormat="1" ht="12.75" x14ac:dyDescent="0.2">
      <c r="A593" s="1" t="s">
        <v>157</v>
      </c>
      <c r="B593" s="1" t="s">
        <v>158</v>
      </c>
      <c r="C593" s="29">
        <v>44363</v>
      </c>
      <c r="D593" s="1" t="s">
        <v>2477</v>
      </c>
      <c r="E593" s="1" t="s">
        <v>2478</v>
      </c>
      <c r="F593" s="1" t="s">
        <v>2479</v>
      </c>
      <c r="G593" s="1" t="s">
        <v>2480</v>
      </c>
      <c r="H593" s="1">
        <v>1026465</v>
      </c>
      <c r="I593" s="1" t="s">
        <v>28</v>
      </c>
      <c r="J593" s="1" t="s">
        <v>164</v>
      </c>
      <c r="K593" s="1" t="s">
        <v>165</v>
      </c>
      <c r="L593" s="30">
        <v>600</v>
      </c>
      <c r="M593" s="30">
        <v>30</v>
      </c>
      <c r="N593" s="31">
        <v>18700</v>
      </c>
      <c r="O593" s="31">
        <v>42000</v>
      </c>
      <c r="P593" s="31">
        <v>11178000</v>
      </c>
      <c r="Q593" s="31">
        <v>11220000</v>
      </c>
      <c r="R593" s="1" t="s">
        <v>1020</v>
      </c>
      <c r="S593" s="1" t="s">
        <v>1021</v>
      </c>
      <c r="T593" s="1" t="s">
        <v>1022</v>
      </c>
      <c r="U593" s="1" t="s">
        <v>169</v>
      </c>
      <c r="V593" s="1" t="s">
        <v>118</v>
      </c>
      <c r="W593" s="1" t="str">
        <f>VLOOKUP(Table1[[#This Row],[Material Code]],'Product Master Data'!$A$1:$D$16,4,FALSE)</f>
        <v>Bread Flour</v>
      </c>
      <c r="X593" s="1" t="str">
        <f>VLOOKUP(Table1[[#This Row],[Material Code]],'Product Master Data'!$A$1:$D$15,3,FALSE)</f>
        <v>Local Label</v>
      </c>
      <c r="Y593" s="1">
        <f>DAY(Table1[[#This Row],[Billing date]])</f>
        <v>16</v>
      </c>
      <c r="Z593" s="1" t="str">
        <f>TEXT(Table1[[#This Row],[Billing date]],"mmm")</f>
        <v>Jun</v>
      </c>
      <c r="AA593" s="1">
        <f>YEAR(Table1[[#This Row],[Billing date]])</f>
        <v>2021</v>
      </c>
    </row>
    <row r="594" spans="1:27" s="1" customFormat="1" ht="10.5" customHeight="1" x14ac:dyDescent="0.2">
      <c r="A594" s="1" t="s">
        <v>157</v>
      </c>
      <c r="B594" s="1" t="s">
        <v>158</v>
      </c>
      <c r="C594" s="29">
        <v>44363</v>
      </c>
      <c r="D594" s="1" t="s">
        <v>2477</v>
      </c>
      <c r="E594" s="1" t="s">
        <v>2481</v>
      </c>
      <c r="F594" s="1" t="s">
        <v>2479</v>
      </c>
      <c r="G594" s="1" t="s">
        <v>2482</v>
      </c>
      <c r="H594" s="1">
        <v>1026465</v>
      </c>
      <c r="I594" s="1" t="s">
        <v>28</v>
      </c>
      <c r="J594" s="1" t="s">
        <v>164</v>
      </c>
      <c r="K594" s="1" t="s">
        <v>165</v>
      </c>
      <c r="L594" s="30">
        <v>600</v>
      </c>
      <c r="M594" s="30">
        <v>30</v>
      </c>
      <c r="N594" s="31">
        <v>18700</v>
      </c>
      <c r="O594" s="31">
        <v>42000</v>
      </c>
      <c r="P594" s="31">
        <v>11178000</v>
      </c>
      <c r="Q594" s="31">
        <v>11220000</v>
      </c>
      <c r="R594" s="1" t="s">
        <v>894</v>
      </c>
      <c r="S594" s="1" t="s">
        <v>1381</v>
      </c>
      <c r="T594" s="1" t="s">
        <v>1382</v>
      </c>
      <c r="U594" s="1" t="s">
        <v>169</v>
      </c>
      <c r="V594" s="1" t="s">
        <v>118</v>
      </c>
      <c r="W594" s="1" t="str">
        <f>VLOOKUP(Table1[[#This Row],[Material Code]],'Product Master Data'!$A$1:$D$16,4,FALSE)</f>
        <v>Bread Flour</v>
      </c>
      <c r="X594" s="1" t="str">
        <f>VLOOKUP(Table1[[#This Row],[Material Code]],'Product Master Data'!$A$1:$D$15,3,FALSE)</f>
        <v>Local Label</v>
      </c>
      <c r="Y594" s="1">
        <f>DAY(Table1[[#This Row],[Billing date]])</f>
        <v>16</v>
      </c>
      <c r="Z594" s="1" t="str">
        <f>TEXT(Table1[[#This Row],[Billing date]],"mmm")</f>
        <v>Jun</v>
      </c>
      <c r="AA594" s="1">
        <f>YEAR(Table1[[#This Row],[Billing date]])</f>
        <v>2021</v>
      </c>
    </row>
    <row r="595" spans="1:27" s="1" customFormat="1" ht="12.75" x14ac:dyDescent="0.2">
      <c r="A595" s="1" t="s">
        <v>451</v>
      </c>
      <c r="B595" s="1" t="s">
        <v>452</v>
      </c>
      <c r="C595" s="29">
        <v>44363</v>
      </c>
      <c r="D595" s="1" t="s">
        <v>2483</v>
      </c>
      <c r="E595" s="1" t="s">
        <v>2484</v>
      </c>
      <c r="F595" s="1" t="s">
        <v>2485</v>
      </c>
      <c r="G595" s="1" t="s">
        <v>2486</v>
      </c>
      <c r="H595" s="1">
        <v>1048185</v>
      </c>
      <c r="I595" s="1" t="s">
        <v>33</v>
      </c>
      <c r="J595" s="1" t="s">
        <v>183</v>
      </c>
      <c r="K595" s="1" t="s">
        <v>184</v>
      </c>
      <c r="L595" s="30">
        <v>6600</v>
      </c>
      <c r="M595" s="30">
        <v>33</v>
      </c>
      <c r="N595" s="31">
        <v>1725</v>
      </c>
      <c r="O595" s="31">
        <v>46200</v>
      </c>
      <c r="P595" s="31">
        <v>11338800</v>
      </c>
      <c r="Q595" s="31">
        <v>11385000</v>
      </c>
      <c r="R595" s="1" t="s">
        <v>799</v>
      </c>
      <c r="S595" s="1" t="s">
        <v>2487</v>
      </c>
      <c r="T595" s="1" t="s">
        <v>2488</v>
      </c>
      <c r="U595" s="1" t="s">
        <v>460</v>
      </c>
      <c r="V595" s="1" t="s">
        <v>118</v>
      </c>
      <c r="W595" s="1" t="str">
        <f>VLOOKUP(Table1[[#This Row],[Material Code]],'Product Master Data'!$A$1:$D$16,4,FALSE)</f>
        <v>Beignet Flour</v>
      </c>
      <c r="X595" s="1" t="str">
        <f>VLOOKUP(Table1[[#This Row],[Material Code]],'Product Master Data'!$A$1:$D$15,3,FALSE)</f>
        <v>Local Label</v>
      </c>
      <c r="Y595" s="1">
        <f>DAY(Table1[[#This Row],[Billing date]])</f>
        <v>16</v>
      </c>
      <c r="Z595" s="1" t="str">
        <f>TEXT(Table1[[#This Row],[Billing date]],"mmm")</f>
        <v>Jun</v>
      </c>
      <c r="AA595" s="1">
        <f>YEAR(Table1[[#This Row],[Billing date]])</f>
        <v>2021</v>
      </c>
    </row>
    <row r="596" spans="1:27" s="1" customFormat="1" ht="10.5" customHeight="1" x14ac:dyDescent="0.2">
      <c r="A596" s="1" t="s">
        <v>451</v>
      </c>
      <c r="B596" s="1" t="s">
        <v>452</v>
      </c>
      <c r="C596" s="29">
        <v>44363</v>
      </c>
      <c r="D596" s="1" t="s">
        <v>2483</v>
      </c>
      <c r="E596" s="1" t="s">
        <v>2484</v>
      </c>
      <c r="F596" s="1" t="s">
        <v>2485</v>
      </c>
      <c r="G596" s="1" t="s">
        <v>2489</v>
      </c>
      <c r="H596" s="1">
        <v>1048185</v>
      </c>
      <c r="I596" s="1" t="s">
        <v>33</v>
      </c>
      <c r="J596" s="1" t="s">
        <v>183</v>
      </c>
      <c r="K596" s="1" t="s">
        <v>184</v>
      </c>
      <c r="L596" s="30">
        <v>6400</v>
      </c>
      <c r="M596" s="30">
        <v>32</v>
      </c>
      <c r="N596" s="31">
        <v>1725</v>
      </c>
      <c r="O596" s="31">
        <v>44800</v>
      </c>
      <c r="P596" s="31">
        <v>10995200</v>
      </c>
      <c r="Q596" s="31">
        <v>11040000</v>
      </c>
      <c r="R596" s="1" t="s">
        <v>1518</v>
      </c>
      <c r="S596" s="1" t="s">
        <v>2490</v>
      </c>
      <c r="T596" s="1" t="s">
        <v>2491</v>
      </c>
      <c r="U596" s="1" t="s">
        <v>460</v>
      </c>
      <c r="V596" s="1" t="s">
        <v>118</v>
      </c>
      <c r="W596" s="1" t="str">
        <f>VLOOKUP(Table1[[#This Row],[Material Code]],'Product Master Data'!$A$1:$D$16,4,FALSE)</f>
        <v>Beignet Flour</v>
      </c>
      <c r="X596" s="1" t="str">
        <f>VLOOKUP(Table1[[#This Row],[Material Code]],'Product Master Data'!$A$1:$D$15,3,FALSE)</f>
        <v>Local Label</v>
      </c>
      <c r="Y596" s="1">
        <f>DAY(Table1[[#This Row],[Billing date]])</f>
        <v>16</v>
      </c>
      <c r="Z596" s="1" t="str">
        <f>TEXT(Table1[[#This Row],[Billing date]],"mmm")</f>
        <v>Jun</v>
      </c>
      <c r="AA596" s="1">
        <f>YEAR(Table1[[#This Row],[Billing date]])</f>
        <v>2021</v>
      </c>
    </row>
    <row r="597" spans="1:27" s="1" customFormat="1" ht="12.75" x14ac:dyDescent="0.2">
      <c r="A597" s="1" t="s">
        <v>119</v>
      </c>
      <c r="B597" s="1" t="s">
        <v>120</v>
      </c>
      <c r="C597" s="29">
        <v>44363</v>
      </c>
      <c r="D597" s="1" t="s">
        <v>2492</v>
      </c>
      <c r="E597" s="1" t="s">
        <v>2493</v>
      </c>
      <c r="F597" s="1" t="s">
        <v>2494</v>
      </c>
      <c r="G597" s="1" t="s">
        <v>2495</v>
      </c>
      <c r="H597" s="1">
        <v>1041827</v>
      </c>
      <c r="I597" s="1" t="s">
        <v>1177</v>
      </c>
      <c r="J597" s="1" t="s">
        <v>164</v>
      </c>
      <c r="K597" s="1" t="s">
        <v>165</v>
      </c>
      <c r="L597" s="30">
        <v>300</v>
      </c>
      <c r="M597" s="30">
        <v>15</v>
      </c>
      <c r="N597" s="31">
        <v>18300</v>
      </c>
      <c r="O597" s="31">
        <v>21000</v>
      </c>
      <c r="P597" s="31">
        <v>5469000</v>
      </c>
      <c r="Q597" s="31">
        <v>5490000</v>
      </c>
      <c r="R597" s="1" t="s">
        <v>1281</v>
      </c>
      <c r="S597" s="1" t="s">
        <v>1849</v>
      </c>
      <c r="T597" s="1" t="s">
        <v>1850</v>
      </c>
      <c r="U597" s="1" t="s">
        <v>169</v>
      </c>
      <c r="V597" s="1" t="s">
        <v>118</v>
      </c>
      <c r="W597" s="1" t="str">
        <f>VLOOKUP(Table1[[#This Row],[Material Code]],'Product Master Data'!$A$1:$D$16,4,FALSE)</f>
        <v>Bread Flour</v>
      </c>
      <c r="X597" s="1" t="str">
        <f>VLOOKUP(Table1[[#This Row],[Material Code]],'Product Master Data'!$A$1:$D$15,3,FALSE)</f>
        <v>Local Label</v>
      </c>
      <c r="Y597" s="1">
        <f>DAY(Table1[[#This Row],[Billing date]])</f>
        <v>16</v>
      </c>
      <c r="Z597" s="1" t="str">
        <f>TEXT(Table1[[#This Row],[Billing date]],"mmm")</f>
        <v>Jun</v>
      </c>
      <c r="AA597" s="1">
        <f>YEAR(Table1[[#This Row],[Billing date]])</f>
        <v>2021</v>
      </c>
    </row>
    <row r="598" spans="1:27" s="1" customFormat="1" ht="10.5" customHeight="1" x14ac:dyDescent="0.2">
      <c r="A598" s="1" t="s">
        <v>119</v>
      </c>
      <c r="B598" s="1" t="s">
        <v>120</v>
      </c>
      <c r="C598" s="29">
        <v>44363</v>
      </c>
      <c r="D598" s="1" t="s">
        <v>2496</v>
      </c>
      <c r="E598" s="1" t="s">
        <v>2497</v>
      </c>
      <c r="F598" s="1" t="s">
        <v>2498</v>
      </c>
      <c r="G598" s="1" t="s">
        <v>2499</v>
      </c>
      <c r="H598" s="1">
        <v>1041827</v>
      </c>
      <c r="I598" s="1" t="s">
        <v>1177</v>
      </c>
      <c r="J598" s="1" t="s">
        <v>164</v>
      </c>
      <c r="K598" s="1" t="s">
        <v>165</v>
      </c>
      <c r="L598" s="30">
        <v>16</v>
      </c>
      <c r="M598" s="30">
        <v>0.8</v>
      </c>
      <c r="N598" s="31">
        <v>17000</v>
      </c>
      <c r="O598" s="31">
        <v>38080</v>
      </c>
      <c r="P598" s="31">
        <v>0</v>
      </c>
      <c r="Q598" s="31">
        <v>38080</v>
      </c>
      <c r="R598" s="1" t="s">
        <v>1281</v>
      </c>
      <c r="S598" s="1" t="s">
        <v>1849</v>
      </c>
      <c r="T598" s="1" t="s">
        <v>1850</v>
      </c>
      <c r="U598" s="1" t="s">
        <v>2500</v>
      </c>
      <c r="V598" s="1" t="s">
        <v>118</v>
      </c>
      <c r="W598" s="1" t="str">
        <f>VLOOKUP(Table1[[#This Row],[Material Code]],'Product Master Data'!$A$1:$D$16,4,FALSE)</f>
        <v>Bread Flour</v>
      </c>
      <c r="X598" s="1" t="str">
        <f>VLOOKUP(Table1[[#This Row],[Material Code]],'Product Master Data'!$A$1:$D$15,3,FALSE)</f>
        <v>Local Label</v>
      </c>
      <c r="Y598" s="1">
        <f>DAY(Table1[[#This Row],[Billing date]])</f>
        <v>16</v>
      </c>
      <c r="Z598" s="1" t="str">
        <f>TEXT(Table1[[#This Row],[Billing date]],"mmm")</f>
        <v>Jun</v>
      </c>
      <c r="AA598" s="1">
        <f>YEAR(Table1[[#This Row],[Billing date]])</f>
        <v>2021</v>
      </c>
    </row>
    <row r="599" spans="1:27" s="1" customFormat="1" ht="12.75" x14ac:dyDescent="0.2">
      <c r="A599" s="1" t="s">
        <v>119</v>
      </c>
      <c r="B599" s="1" t="s">
        <v>120</v>
      </c>
      <c r="C599" s="29">
        <v>44363</v>
      </c>
      <c r="D599" s="1" t="s">
        <v>2501</v>
      </c>
      <c r="E599" s="1" t="s">
        <v>2502</v>
      </c>
      <c r="F599" s="1" t="s">
        <v>2503</v>
      </c>
      <c r="G599" s="1" t="s">
        <v>2504</v>
      </c>
      <c r="H599" s="1">
        <v>1047470</v>
      </c>
      <c r="I599" s="1" t="s">
        <v>30</v>
      </c>
      <c r="J599" s="1" t="s">
        <v>164</v>
      </c>
      <c r="K599" s="1" t="s">
        <v>165</v>
      </c>
      <c r="L599" s="30">
        <v>75</v>
      </c>
      <c r="M599" s="30">
        <v>3.75</v>
      </c>
      <c r="N599" s="31">
        <v>18300</v>
      </c>
      <c r="O599" s="31">
        <v>5250</v>
      </c>
      <c r="P599" s="31">
        <v>1367250</v>
      </c>
      <c r="Q599" s="31">
        <v>1372500</v>
      </c>
      <c r="R599" s="1" t="s">
        <v>926</v>
      </c>
      <c r="S599" s="1" t="s">
        <v>2505</v>
      </c>
      <c r="T599" s="1" t="s">
        <v>1061</v>
      </c>
      <c r="U599" s="1" t="s">
        <v>169</v>
      </c>
      <c r="V599" s="1" t="s">
        <v>118</v>
      </c>
      <c r="W599" s="1" t="str">
        <f>VLOOKUP(Table1[[#This Row],[Material Code]],'Product Master Data'!$A$1:$D$16,4,FALSE)</f>
        <v>Bread Flour</v>
      </c>
      <c r="X599" s="1" t="str">
        <f>VLOOKUP(Table1[[#This Row],[Material Code]],'Product Master Data'!$A$1:$D$15,3,FALSE)</f>
        <v>Local Label</v>
      </c>
      <c r="Y599" s="1">
        <f>DAY(Table1[[#This Row],[Billing date]])</f>
        <v>16</v>
      </c>
      <c r="Z599" s="1" t="str">
        <f>TEXT(Table1[[#This Row],[Billing date]],"mmm")</f>
        <v>Jun</v>
      </c>
      <c r="AA599" s="1">
        <f>YEAR(Table1[[#This Row],[Billing date]])</f>
        <v>2021</v>
      </c>
    </row>
    <row r="600" spans="1:27" s="1" customFormat="1" ht="10.5" customHeight="1" x14ac:dyDescent="0.2">
      <c r="A600" s="1" t="s">
        <v>193</v>
      </c>
      <c r="B600" s="1" t="s">
        <v>158</v>
      </c>
      <c r="C600" s="29">
        <v>44363</v>
      </c>
      <c r="D600" s="1" t="s">
        <v>2072</v>
      </c>
      <c r="E600" s="1" t="s">
        <v>2506</v>
      </c>
      <c r="F600" s="1" t="s">
        <v>2074</v>
      </c>
      <c r="G600" s="1" t="s">
        <v>2507</v>
      </c>
      <c r="H600" s="1">
        <v>1062483</v>
      </c>
      <c r="I600" s="1" t="s">
        <v>35</v>
      </c>
      <c r="J600" s="1" t="s">
        <v>164</v>
      </c>
      <c r="K600" s="1" t="s">
        <v>165</v>
      </c>
      <c r="L600" s="30">
        <v>200</v>
      </c>
      <c r="M600" s="30">
        <v>10</v>
      </c>
      <c r="N600" s="31">
        <v>17250</v>
      </c>
      <c r="O600" s="31">
        <v>14000</v>
      </c>
      <c r="P600" s="31">
        <v>3436000</v>
      </c>
      <c r="Q600" s="31">
        <v>3450000</v>
      </c>
      <c r="R600" s="1" t="s">
        <v>926</v>
      </c>
      <c r="S600" s="1" t="s">
        <v>1060</v>
      </c>
      <c r="T600" s="1" t="s">
        <v>1061</v>
      </c>
      <c r="U600" s="1" t="s">
        <v>2077</v>
      </c>
      <c r="V600" s="1" t="s">
        <v>118</v>
      </c>
      <c r="W600" s="1" t="str">
        <f>VLOOKUP(Table1[[#This Row],[Material Code]],'Product Master Data'!$A$1:$D$16,4,FALSE)</f>
        <v>Bread Flour</v>
      </c>
      <c r="X600" s="1" t="str">
        <f>VLOOKUP(Table1[[#This Row],[Material Code]],'Product Master Data'!$A$1:$D$15,3,FALSE)</f>
        <v>Local Label</v>
      </c>
      <c r="Y600" s="1">
        <f>DAY(Table1[[#This Row],[Billing date]])</f>
        <v>16</v>
      </c>
      <c r="Z600" s="1" t="str">
        <f>TEXT(Table1[[#This Row],[Billing date]],"mmm")</f>
        <v>Jun</v>
      </c>
      <c r="AA600" s="1">
        <f>YEAR(Table1[[#This Row],[Billing date]])</f>
        <v>2021</v>
      </c>
    </row>
    <row r="601" spans="1:27" s="1" customFormat="1" ht="12.75" x14ac:dyDescent="0.2">
      <c r="A601" s="1" t="s">
        <v>170</v>
      </c>
      <c r="B601" s="1" t="s">
        <v>171</v>
      </c>
      <c r="C601" s="29">
        <v>44363</v>
      </c>
      <c r="D601" s="1" t="s">
        <v>2508</v>
      </c>
      <c r="E601" s="1" t="s">
        <v>2509</v>
      </c>
      <c r="F601" s="1" t="s">
        <v>2510</v>
      </c>
      <c r="G601" s="1" t="s">
        <v>2511</v>
      </c>
      <c r="H601" s="1">
        <v>1095709</v>
      </c>
      <c r="I601" s="1" t="s">
        <v>498</v>
      </c>
      <c r="J601" s="1" t="s">
        <v>164</v>
      </c>
      <c r="K601" s="1" t="s">
        <v>165</v>
      </c>
      <c r="L601" s="30">
        <v>300</v>
      </c>
      <c r="M601" s="30">
        <v>15</v>
      </c>
      <c r="N601" s="31">
        <v>18300</v>
      </c>
      <c r="O601" s="31">
        <v>21000</v>
      </c>
      <c r="P601" s="31">
        <v>5469000</v>
      </c>
      <c r="Q601" s="31">
        <v>5490000</v>
      </c>
      <c r="R601" s="1" t="s">
        <v>672</v>
      </c>
      <c r="S601" s="1" t="s">
        <v>1005</v>
      </c>
      <c r="T601" s="1" t="s">
        <v>1006</v>
      </c>
      <c r="U601" s="1" t="s">
        <v>2512</v>
      </c>
      <c r="V601" s="1" t="s">
        <v>118</v>
      </c>
      <c r="W601" s="1" t="str">
        <f>VLOOKUP(Table1[[#This Row],[Material Code]],'Product Master Data'!$A$1:$D$16,4,FALSE)</f>
        <v>Bread Flour</v>
      </c>
      <c r="X601" s="1" t="str">
        <f>VLOOKUP(Table1[[#This Row],[Material Code]],'Product Master Data'!$A$1:$D$15,3,FALSE)</f>
        <v>Local Label</v>
      </c>
      <c r="Y601" s="1">
        <f>DAY(Table1[[#This Row],[Billing date]])</f>
        <v>16</v>
      </c>
      <c r="Z601" s="1" t="str">
        <f>TEXT(Table1[[#This Row],[Billing date]],"mmm")</f>
        <v>Jun</v>
      </c>
      <c r="AA601" s="1">
        <f>YEAR(Table1[[#This Row],[Billing date]])</f>
        <v>2021</v>
      </c>
    </row>
    <row r="602" spans="1:27" s="1" customFormat="1" ht="10.5" customHeight="1" x14ac:dyDescent="0.2">
      <c r="A602" s="1" t="s">
        <v>170</v>
      </c>
      <c r="B602" s="1" t="s">
        <v>171</v>
      </c>
      <c r="C602" s="29">
        <v>44363</v>
      </c>
      <c r="D602" s="1" t="s">
        <v>2508</v>
      </c>
      <c r="E602" s="1" t="s">
        <v>2509</v>
      </c>
      <c r="F602" s="1" t="s">
        <v>2510</v>
      </c>
      <c r="G602" s="1" t="s">
        <v>2511</v>
      </c>
      <c r="H602" s="1">
        <v>1095709</v>
      </c>
      <c r="I602" s="1" t="s">
        <v>498</v>
      </c>
      <c r="J602" s="1" t="s">
        <v>176</v>
      </c>
      <c r="K602" s="1" t="s">
        <v>177</v>
      </c>
      <c r="L602" s="30">
        <v>50</v>
      </c>
      <c r="M602" s="30">
        <v>2.5</v>
      </c>
      <c r="N602" s="31">
        <v>18500</v>
      </c>
      <c r="O602" s="31">
        <v>3500</v>
      </c>
      <c r="P602" s="31">
        <v>921500</v>
      </c>
      <c r="Q602" s="31">
        <v>925000</v>
      </c>
      <c r="R602" s="1" t="s">
        <v>672</v>
      </c>
      <c r="S602" s="1" t="s">
        <v>1005</v>
      </c>
      <c r="T602" s="1" t="s">
        <v>1006</v>
      </c>
      <c r="U602" s="1" t="s">
        <v>2512</v>
      </c>
      <c r="V602" s="1" t="s">
        <v>118</v>
      </c>
      <c r="W602" s="1" t="str">
        <f>VLOOKUP(Table1[[#This Row],[Material Code]],'Product Master Data'!$A$1:$D$16,4,FALSE)</f>
        <v>Beignet Flour</v>
      </c>
      <c r="X602" s="1" t="str">
        <f>VLOOKUP(Table1[[#This Row],[Material Code]],'Product Master Data'!$A$1:$D$15,3,FALSE)</f>
        <v>Local Label</v>
      </c>
      <c r="Y602" s="1">
        <f>DAY(Table1[[#This Row],[Billing date]])</f>
        <v>16</v>
      </c>
      <c r="Z602" s="1" t="str">
        <f>TEXT(Table1[[#This Row],[Billing date]],"mmm")</f>
        <v>Jun</v>
      </c>
      <c r="AA602" s="1">
        <f>YEAR(Table1[[#This Row],[Billing date]])</f>
        <v>2021</v>
      </c>
    </row>
    <row r="603" spans="1:27" s="1" customFormat="1" ht="12.75" x14ac:dyDescent="0.2">
      <c r="A603" s="1" t="s">
        <v>119</v>
      </c>
      <c r="B603" s="1" t="s">
        <v>120</v>
      </c>
      <c r="C603" s="29">
        <v>44363</v>
      </c>
      <c r="D603" s="1" t="s">
        <v>2513</v>
      </c>
      <c r="E603" s="1" t="s">
        <v>2514</v>
      </c>
      <c r="F603" s="1" t="s">
        <v>2515</v>
      </c>
      <c r="G603" s="1" t="s">
        <v>2516</v>
      </c>
      <c r="H603" s="1">
        <v>1056089</v>
      </c>
      <c r="I603" s="1" t="s">
        <v>59</v>
      </c>
      <c r="J603" s="1" t="s">
        <v>164</v>
      </c>
      <c r="K603" s="1" t="s">
        <v>165</v>
      </c>
      <c r="L603" s="30">
        <v>16</v>
      </c>
      <c r="M603" s="30">
        <v>0.8</v>
      </c>
      <c r="N603" s="31">
        <v>17000</v>
      </c>
      <c r="O603" s="31">
        <v>0</v>
      </c>
      <c r="P603" s="31">
        <v>0</v>
      </c>
      <c r="Q603" s="31">
        <v>0</v>
      </c>
      <c r="R603" s="1" t="s">
        <v>926</v>
      </c>
      <c r="S603" s="1" t="s">
        <v>1060</v>
      </c>
      <c r="T603" s="1" t="s">
        <v>1061</v>
      </c>
      <c r="U603" s="1" t="s">
        <v>2500</v>
      </c>
      <c r="V603" s="1" t="s">
        <v>118</v>
      </c>
      <c r="W603" s="1" t="str">
        <f>VLOOKUP(Table1[[#This Row],[Material Code]],'Product Master Data'!$A$1:$D$16,4,FALSE)</f>
        <v>Bread Flour</v>
      </c>
      <c r="X603" s="1" t="str">
        <f>VLOOKUP(Table1[[#This Row],[Material Code]],'Product Master Data'!$A$1:$D$15,3,FALSE)</f>
        <v>Local Label</v>
      </c>
      <c r="Y603" s="1">
        <f>DAY(Table1[[#This Row],[Billing date]])</f>
        <v>16</v>
      </c>
      <c r="Z603" s="1" t="str">
        <f>TEXT(Table1[[#This Row],[Billing date]],"mmm")</f>
        <v>Jun</v>
      </c>
      <c r="AA603" s="1">
        <f>YEAR(Table1[[#This Row],[Billing date]])</f>
        <v>2021</v>
      </c>
    </row>
    <row r="604" spans="1:27" s="1" customFormat="1" ht="10.5" customHeight="1" x14ac:dyDescent="0.2">
      <c r="A604" s="1" t="s">
        <v>119</v>
      </c>
      <c r="B604" s="1" t="s">
        <v>120</v>
      </c>
      <c r="C604" s="29">
        <v>44363</v>
      </c>
      <c r="D604" s="1" t="s">
        <v>2517</v>
      </c>
      <c r="E604" s="1" t="s">
        <v>2518</v>
      </c>
      <c r="F604" s="1" t="s">
        <v>2519</v>
      </c>
      <c r="G604" s="1" t="s">
        <v>2520</v>
      </c>
      <c r="H604" s="1">
        <v>1085219</v>
      </c>
      <c r="I604" s="1" t="s">
        <v>23</v>
      </c>
      <c r="J604" s="1" t="s">
        <v>164</v>
      </c>
      <c r="K604" s="1" t="s">
        <v>165</v>
      </c>
      <c r="L604" s="30">
        <v>8</v>
      </c>
      <c r="M604" s="30">
        <v>0.4</v>
      </c>
      <c r="N604" s="31">
        <v>17000</v>
      </c>
      <c r="O604" s="31">
        <v>0</v>
      </c>
      <c r="P604" s="31">
        <v>0</v>
      </c>
      <c r="Q604" s="31">
        <v>0</v>
      </c>
      <c r="R604" s="1" t="s">
        <v>926</v>
      </c>
      <c r="S604" s="1" t="s">
        <v>1060</v>
      </c>
      <c r="T604" s="1" t="s">
        <v>1061</v>
      </c>
      <c r="U604" s="1" t="s">
        <v>2500</v>
      </c>
      <c r="V604" s="1" t="s">
        <v>118</v>
      </c>
      <c r="W604" s="1" t="str">
        <f>VLOOKUP(Table1[[#This Row],[Material Code]],'Product Master Data'!$A$1:$D$16,4,FALSE)</f>
        <v>Bread Flour</v>
      </c>
      <c r="X604" s="1" t="str">
        <f>VLOOKUP(Table1[[#This Row],[Material Code]],'Product Master Data'!$A$1:$D$15,3,FALSE)</f>
        <v>Local Label</v>
      </c>
      <c r="Y604" s="1">
        <f>DAY(Table1[[#This Row],[Billing date]])</f>
        <v>16</v>
      </c>
      <c r="Z604" s="1" t="str">
        <f>TEXT(Table1[[#This Row],[Billing date]],"mmm")</f>
        <v>Jun</v>
      </c>
      <c r="AA604" s="1">
        <f>YEAR(Table1[[#This Row],[Billing date]])</f>
        <v>2021</v>
      </c>
    </row>
    <row r="605" spans="1:27" s="1" customFormat="1" ht="12.75" x14ac:dyDescent="0.2">
      <c r="A605" s="1" t="s">
        <v>316</v>
      </c>
      <c r="B605" s="1" t="s">
        <v>289</v>
      </c>
      <c r="C605" s="29">
        <v>44363</v>
      </c>
      <c r="D605" s="1" t="s">
        <v>2521</v>
      </c>
      <c r="E605" s="1" t="s">
        <v>2522</v>
      </c>
      <c r="F605" s="1" t="s">
        <v>2523</v>
      </c>
      <c r="G605" s="1" t="s">
        <v>2524</v>
      </c>
      <c r="H605" s="1">
        <v>1026481</v>
      </c>
      <c r="I605" s="1" t="s">
        <v>50</v>
      </c>
      <c r="J605" s="1" t="s">
        <v>181</v>
      </c>
      <c r="K605" s="1" t="s">
        <v>182</v>
      </c>
      <c r="L605" s="30">
        <v>200</v>
      </c>
      <c r="M605" s="30">
        <v>5</v>
      </c>
      <c r="N605" s="31">
        <v>8875</v>
      </c>
      <c r="O605" s="31">
        <v>7000</v>
      </c>
      <c r="P605" s="31">
        <v>1768000</v>
      </c>
      <c r="Q605" s="31">
        <v>1775000</v>
      </c>
      <c r="R605" s="1" t="s">
        <v>2525</v>
      </c>
      <c r="S605" s="1" t="s">
        <v>2526</v>
      </c>
      <c r="T605" s="1" t="s">
        <v>1548</v>
      </c>
      <c r="U605" s="1" t="s">
        <v>169</v>
      </c>
      <c r="V605" s="1" t="s">
        <v>118</v>
      </c>
      <c r="W605" s="1" t="str">
        <f>VLOOKUP(Table1[[#This Row],[Material Code]],'Product Master Data'!$A$1:$D$16,4,FALSE)</f>
        <v>Beignet Flour</v>
      </c>
      <c r="X605" s="1" t="str">
        <f>VLOOKUP(Table1[[#This Row],[Material Code]],'Product Master Data'!$A$1:$D$15,3,FALSE)</f>
        <v>Local Label</v>
      </c>
      <c r="Y605" s="1">
        <f>DAY(Table1[[#This Row],[Billing date]])</f>
        <v>16</v>
      </c>
      <c r="Z605" s="1" t="str">
        <f>TEXT(Table1[[#This Row],[Billing date]],"mmm")</f>
        <v>Jun</v>
      </c>
      <c r="AA605" s="1">
        <f>YEAR(Table1[[#This Row],[Billing date]])</f>
        <v>2021</v>
      </c>
    </row>
    <row r="606" spans="1:27" s="1" customFormat="1" ht="10.5" customHeight="1" x14ac:dyDescent="0.2">
      <c r="A606" s="1" t="s">
        <v>316</v>
      </c>
      <c r="B606" s="1" t="s">
        <v>289</v>
      </c>
      <c r="C606" s="29">
        <v>44363</v>
      </c>
      <c r="D606" s="1" t="s">
        <v>2521</v>
      </c>
      <c r="E606" s="1" t="s">
        <v>2522</v>
      </c>
      <c r="F606" s="1" t="s">
        <v>2523</v>
      </c>
      <c r="G606" s="1" t="s">
        <v>2524</v>
      </c>
      <c r="H606" s="1">
        <v>1026481</v>
      </c>
      <c r="I606" s="1" t="s">
        <v>50</v>
      </c>
      <c r="J606" s="1" t="s">
        <v>183</v>
      </c>
      <c r="K606" s="1" t="s">
        <v>184</v>
      </c>
      <c r="L606" s="30">
        <v>239</v>
      </c>
      <c r="M606" s="30">
        <v>1.1950000000000001</v>
      </c>
      <c r="N606" s="31">
        <v>1850</v>
      </c>
      <c r="O606" s="31">
        <v>1673</v>
      </c>
      <c r="P606" s="31">
        <v>440477</v>
      </c>
      <c r="Q606" s="31">
        <v>442150</v>
      </c>
      <c r="R606" s="1" t="s">
        <v>2525</v>
      </c>
      <c r="S606" s="1" t="s">
        <v>2526</v>
      </c>
      <c r="T606" s="1" t="s">
        <v>1548</v>
      </c>
      <c r="U606" s="1" t="s">
        <v>169</v>
      </c>
      <c r="V606" s="1" t="s">
        <v>118</v>
      </c>
      <c r="W606" s="1" t="str">
        <f>VLOOKUP(Table1[[#This Row],[Material Code]],'Product Master Data'!$A$1:$D$16,4,FALSE)</f>
        <v>Beignet Flour</v>
      </c>
      <c r="X606" s="1" t="str">
        <f>VLOOKUP(Table1[[#This Row],[Material Code]],'Product Master Data'!$A$1:$D$15,3,FALSE)</f>
        <v>Local Label</v>
      </c>
      <c r="Y606" s="1">
        <f>DAY(Table1[[#This Row],[Billing date]])</f>
        <v>16</v>
      </c>
      <c r="Z606" s="1" t="str">
        <f>TEXT(Table1[[#This Row],[Billing date]],"mmm")</f>
        <v>Jun</v>
      </c>
      <c r="AA606" s="1">
        <f>YEAR(Table1[[#This Row],[Billing date]])</f>
        <v>2021</v>
      </c>
    </row>
    <row r="607" spans="1:27" s="1" customFormat="1" ht="12.75" x14ac:dyDescent="0.2">
      <c r="A607" s="1" t="s">
        <v>316</v>
      </c>
      <c r="B607" s="1" t="s">
        <v>289</v>
      </c>
      <c r="C607" s="29">
        <v>44363</v>
      </c>
      <c r="D607" s="1" t="s">
        <v>2521</v>
      </c>
      <c r="E607" s="1" t="s">
        <v>2522</v>
      </c>
      <c r="F607" s="1" t="s">
        <v>2523</v>
      </c>
      <c r="G607" s="1" t="s">
        <v>2524</v>
      </c>
      <c r="H607" s="1">
        <v>1026481</v>
      </c>
      <c r="I607" s="1" t="s">
        <v>50</v>
      </c>
      <c r="J607" s="1" t="s">
        <v>183</v>
      </c>
      <c r="K607" s="1" t="s">
        <v>184</v>
      </c>
      <c r="L607" s="30">
        <v>350</v>
      </c>
      <c r="M607" s="30">
        <v>1.75</v>
      </c>
      <c r="N607" s="31">
        <v>1850</v>
      </c>
      <c r="O607" s="31">
        <v>2450</v>
      </c>
      <c r="P607" s="31">
        <v>645050</v>
      </c>
      <c r="Q607" s="31">
        <v>647500</v>
      </c>
      <c r="R607" s="1" t="s">
        <v>2525</v>
      </c>
      <c r="S607" s="1" t="s">
        <v>2526</v>
      </c>
      <c r="T607" s="1" t="s">
        <v>1548</v>
      </c>
      <c r="U607" s="1" t="s">
        <v>169</v>
      </c>
      <c r="V607" s="1" t="s">
        <v>118</v>
      </c>
      <c r="W607" s="1" t="str">
        <f>VLOOKUP(Table1[[#This Row],[Material Code]],'Product Master Data'!$A$1:$D$16,4,FALSE)</f>
        <v>Beignet Flour</v>
      </c>
      <c r="X607" s="1" t="str">
        <f>VLOOKUP(Table1[[#This Row],[Material Code]],'Product Master Data'!$A$1:$D$15,3,FALSE)</f>
        <v>Local Label</v>
      </c>
      <c r="Y607" s="1">
        <f>DAY(Table1[[#This Row],[Billing date]])</f>
        <v>16</v>
      </c>
      <c r="Z607" s="1" t="str">
        <f>TEXT(Table1[[#This Row],[Billing date]],"mmm")</f>
        <v>Jun</v>
      </c>
      <c r="AA607" s="1">
        <f>YEAR(Table1[[#This Row],[Billing date]])</f>
        <v>2021</v>
      </c>
    </row>
    <row r="608" spans="1:27" s="1" customFormat="1" ht="10.5" customHeight="1" x14ac:dyDescent="0.2">
      <c r="A608" s="1" t="s">
        <v>316</v>
      </c>
      <c r="B608" s="1" t="s">
        <v>289</v>
      </c>
      <c r="C608" s="29">
        <v>44363</v>
      </c>
      <c r="D608" s="1" t="s">
        <v>2521</v>
      </c>
      <c r="E608" s="1" t="s">
        <v>2522</v>
      </c>
      <c r="F608" s="1" t="s">
        <v>2523</v>
      </c>
      <c r="G608" s="1" t="s">
        <v>2524</v>
      </c>
      <c r="H608" s="1">
        <v>1026481</v>
      </c>
      <c r="I608" s="1" t="s">
        <v>50</v>
      </c>
      <c r="J608" s="1" t="s">
        <v>183</v>
      </c>
      <c r="K608" s="1" t="s">
        <v>184</v>
      </c>
      <c r="L608" s="30">
        <v>260</v>
      </c>
      <c r="M608" s="30">
        <v>1.3</v>
      </c>
      <c r="N608" s="31">
        <v>1850</v>
      </c>
      <c r="O608" s="31">
        <v>1820</v>
      </c>
      <c r="P608" s="31">
        <v>479180</v>
      </c>
      <c r="Q608" s="31">
        <v>481000</v>
      </c>
      <c r="R608" s="1" t="s">
        <v>2525</v>
      </c>
      <c r="S608" s="1" t="s">
        <v>2526</v>
      </c>
      <c r="T608" s="1" t="s">
        <v>1548</v>
      </c>
      <c r="U608" s="1" t="s">
        <v>169</v>
      </c>
      <c r="V608" s="1" t="s">
        <v>118</v>
      </c>
      <c r="W608" s="1" t="str">
        <f>VLOOKUP(Table1[[#This Row],[Material Code]],'Product Master Data'!$A$1:$D$16,4,FALSE)</f>
        <v>Beignet Flour</v>
      </c>
      <c r="X608" s="1" t="str">
        <f>VLOOKUP(Table1[[#This Row],[Material Code]],'Product Master Data'!$A$1:$D$15,3,FALSE)</f>
        <v>Local Label</v>
      </c>
      <c r="Y608" s="1">
        <f>DAY(Table1[[#This Row],[Billing date]])</f>
        <v>16</v>
      </c>
      <c r="Z608" s="1" t="str">
        <f>TEXT(Table1[[#This Row],[Billing date]],"mmm")</f>
        <v>Jun</v>
      </c>
      <c r="AA608" s="1">
        <f>YEAR(Table1[[#This Row],[Billing date]])</f>
        <v>2021</v>
      </c>
    </row>
    <row r="609" spans="1:27" s="1" customFormat="1" ht="12.75" x14ac:dyDescent="0.2">
      <c r="A609" s="1" t="s">
        <v>316</v>
      </c>
      <c r="B609" s="1" t="s">
        <v>289</v>
      </c>
      <c r="C609" s="29">
        <v>44363</v>
      </c>
      <c r="D609" s="1" t="s">
        <v>2521</v>
      </c>
      <c r="E609" s="1" t="s">
        <v>2522</v>
      </c>
      <c r="F609" s="1" t="s">
        <v>2523</v>
      </c>
      <c r="G609" s="1" t="s">
        <v>2524</v>
      </c>
      <c r="H609" s="1">
        <v>1026481</v>
      </c>
      <c r="I609" s="1" t="s">
        <v>50</v>
      </c>
      <c r="J609" s="1" t="s">
        <v>183</v>
      </c>
      <c r="K609" s="1" t="s">
        <v>184</v>
      </c>
      <c r="L609" s="30">
        <v>1151</v>
      </c>
      <c r="M609" s="30">
        <v>5.7549999999999999</v>
      </c>
      <c r="N609" s="31">
        <v>1850</v>
      </c>
      <c r="O609" s="31">
        <v>8057</v>
      </c>
      <c r="P609" s="31">
        <v>2121293</v>
      </c>
      <c r="Q609" s="31">
        <v>2129350</v>
      </c>
      <c r="R609" s="1" t="s">
        <v>2525</v>
      </c>
      <c r="S609" s="1" t="s">
        <v>2526</v>
      </c>
      <c r="T609" s="1" t="s">
        <v>1548</v>
      </c>
      <c r="U609" s="1" t="s">
        <v>169</v>
      </c>
      <c r="V609" s="1" t="s">
        <v>118</v>
      </c>
      <c r="W609" s="1" t="str">
        <f>VLOOKUP(Table1[[#This Row],[Material Code]],'Product Master Data'!$A$1:$D$16,4,FALSE)</f>
        <v>Beignet Flour</v>
      </c>
      <c r="X609" s="1" t="str">
        <f>VLOOKUP(Table1[[#This Row],[Material Code]],'Product Master Data'!$A$1:$D$15,3,FALSE)</f>
        <v>Local Label</v>
      </c>
      <c r="Y609" s="1">
        <f>DAY(Table1[[#This Row],[Billing date]])</f>
        <v>16</v>
      </c>
      <c r="Z609" s="1" t="str">
        <f>TEXT(Table1[[#This Row],[Billing date]],"mmm")</f>
        <v>Jun</v>
      </c>
      <c r="AA609" s="1">
        <f>YEAR(Table1[[#This Row],[Billing date]])</f>
        <v>2021</v>
      </c>
    </row>
    <row r="610" spans="1:27" s="1" customFormat="1" ht="10.5" customHeight="1" x14ac:dyDescent="0.2">
      <c r="A610" s="1" t="s">
        <v>316</v>
      </c>
      <c r="B610" s="1" t="s">
        <v>289</v>
      </c>
      <c r="C610" s="29">
        <v>44363</v>
      </c>
      <c r="D610" s="1" t="s">
        <v>2521</v>
      </c>
      <c r="E610" s="1" t="s">
        <v>2522</v>
      </c>
      <c r="F610" s="1" t="s">
        <v>2523</v>
      </c>
      <c r="G610" s="1" t="s">
        <v>2524</v>
      </c>
      <c r="H610" s="1">
        <v>1026481</v>
      </c>
      <c r="I610" s="1" t="s">
        <v>50</v>
      </c>
      <c r="J610" s="1" t="s">
        <v>176</v>
      </c>
      <c r="K610" s="1" t="s">
        <v>177</v>
      </c>
      <c r="L610" s="30">
        <v>100</v>
      </c>
      <c r="M610" s="30">
        <v>5</v>
      </c>
      <c r="N610" s="31">
        <v>17750</v>
      </c>
      <c r="O610" s="31">
        <v>7000</v>
      </c>
      <c r="P610" s="31">
        <v>1768000</v>
      </c>
      <c r="Q610" s="31">
        <v>1775000</v>
      </c>
      <c r="R610" s="1" t="s">
        <v>2525</v>
      </c>
      <c r="S610" s="1" t="s">
        <v>2526</v>
      </c>
      <c r="T610" s="1" t="s">
        <v>1548</v>
      </c>
      <c r="U610" s="1" t="s">
        <v>169</v>
      </c>
      <c r="V610" s="1" t="s">
        <v>118</v>
      </c>
      <c r="W610" s="1" t="str">
        <f>VLOOKUP(Table1[[#This Row],[Material Code]],'Product Master Data'!$A$1:$D$16,4,FALSE)</f>
        <v>Beignet Flour</v>
      </c>
      <c r="X610" s="1" t="str">
        <f>VLOOKUP(Table1[[#This Row],[Material Code]],'Product Master Data'!$A$1:$D$15,3,FALSE)</f>
        <v>Local Label</v>
      </c>
      <c r="Y610" s="1">
        <f>DAY(Table1[[#This Row],[Billing date]])</f>
        <v>16</v>
      </c>
      <c r="Z610" s="1" t="str">
        <f>TEXT(Table1[[#This Row],[Billing date]],"mmm")</f>
        <v>Jun</v>
      </c>
      <c r="AA610" s="1">
        <f>YEAR(Table1[[#This Row],[Billing date]])</f>
        <v>2021</v>
      </c>
    </row>
    <row r="611" spans="1:27" s="1" customFormat="1" ht="12.75" x14ac:dyDescent="0.2">
      <c r="A611" s="1" t="s">
        <v>316</v>
      </c>
      <c r="B611" s="1" t="s">
        <v>289</v>
      </c>
      <c r="C611" s="29">
        <v>44363</v>
      </c>
      <c r="D611" s="1" t="s">
        <v>2521</v>
      </c>
      <c r="E611" s="1" t="s">
        <v>2522</v>
      </c>
      <c r="F611" s="1" t="s">
        <v>2523</v>
      </c>
      <c r="G611" s="1" t="s">
        <v>2524</v>
      </c>
      <c r="H611" s="1">
        <v>1026481</v>
      </c>
      <c r="I611" s="1" t="s">
        <v>50</v>
      </c>
      <c r="J611" s="1" t="s">
        <v>1728</v>
      </c>
      <c r="K611" s="1" t="s">
        <v>1729</v>
      </c>
      <c r="L611" s="30">
        <v>200</v>
      </c>
      <c r="M611" s="30">
        <v>10</v>
      </c>
      <c r="N611" s="31">
        <v>18000</v>
      </c>
      <c r="O611" s="31">
        <v>14000</v>
      </c>
      <c r="P611" s="31">
        <v>3586000</v>
      </c>
      <c r="Q611" s="31">
        <v>3600000</v>
      </c>
      <c r="R611" s="1" t="s">
        <v>2525</v>
      </c>
      <c r="S611" s="1" t="s">
        <v>2526</v>
      </c>
      <c r="T611" s="1" t="s">
        <v>1548</v>
      </c>
      <c r="U611" s="1" t="s">
        <v>169</v>
      </c>
      <c r="V611" s="1" t="s">
        <v>118</v>
      </c>
      <c r="W611" s="1" t="str">
        <f>VLOOKUP(Table1[[#This Row],[Material Code]],'Product Master Data'!$A$1:$D$16,4,FALSE)</f>
        <v>Bread Flour</v>
      </c>
      <c r="X611" s="1" t="str">
        <f>VLOOKUP(Table1[[#This Row],[Material Code]],'Product Master Data'!$A$1:$D$15,3,FALSE)</f>
        <v>Local Label</v>
      </c>
      <c r="Y611" s="1">
        <f>DAY(Table1[[#This Row],[Billing date]])</f>
        <v>16</v>
      </c>
      <c r="Z611" s="1" t="str">
        <f>TEXT(Table1[[#This Row],[Billing date]],"mmm")</f>
        <v>Jun</v>
      </c>
      <c r="AA611" s="1">
        <f>YEAR(Table1[[#This Row],[Billing date]])</f>
        <v>2021</v>
      </c>
    </row>
    <row r="612" spans="1:27" s="1" customFormat="1" ht="10.5" customHeight="1" x14ac:dyDescent="0.2">
      <c r="A612" s="1" t="s">
        <v>107</v>
      </c>
      <c r="B612" s="1" t="s">
        <v>108</v>
      </c>
      <c r="C612" s="29">
        <v>44363</v>
      </c>
      <c r="D612" s="1" t="s">
        <v>2527</v>
      </c>
      <c r="E612" s="1" t="s">
        <v>2528</v>
      </c>
      <c r="F612" s="1" t="s">
        <v>2529</v>
      </c>
      <c r="G612" s="1" t="s">
        <v>2530</v>
      </c>
      <c r="H612" s="1">
        <v>1095733</v>
      </c>
      <c r="I612" s="1" t="s">
        <v>449</v>
      </c>
      <c r="J612" s="1" t="s">
        <v>164</v>
      </c>
      <c r="K612" s="1" t="s">
        <v>165</v>
      </c>
      <c r="L612" s="30">
        <v>340</v>
      </c>
      <c r="M612" s="30">
        <v>17</v>
      </c>
      <c r="N612" s="31">
        <v>18300</v>
      </c>
      <c r="O612" s="31">
        <v>23800</v>
      </c>
      <c r="P612" s="31">
        <v>6198200</v>
      </c>
      <c r="Q612" s="31">
        <v>6222000</v>
      </c>
      <c r="R612" s="1" t="s">
        <v>1882</v>
      </c>
      <c r="S612" s="1" t="s">
        <v>2531</v>
      </c>
      <c r="T612" s="1" t="s">
        <v>1884</v>
      </c>
      <c r="U612" s="1" t="s">
        <v>450</v>
      </c>
      <c r="V612" s="1" t="s">
        <v>118</v>
      </c>
      <c r="W612" s="1" t="str">
        <f>VLOOKUP(Table1[[#This Row],[Material Code]],'Product Master Data'!$A$1:$D$16,4,FALSE)</f>
        <v>Bread Flour</v>
      </c>
      <c r="X612" s="1" t="str">
        <f>VLOOKUP(Table1[[#This Row],[Material Code]],'Product Master Data'!$A$1:$D$15,3,FALSE)</f>
        <v>Local Label</v>
      </c>
      <c r="Y612" s="1">
        <f>DAY(Table1[[#This Row],[Billing date]])</f>
        <v>16</v>
      </c>
      <c r="Z612" s="1" t="str">
        <f>TEXT(Table1[[#This Row],[Billing date]],"mmm")</f>
        <v>Jun</v>
      </c>
      <c r="AA612" s="1">
        <f>YEAR(Table1[[#This Row],[Billing date]])</f>
        <v>2021</v>
      </c>
    </row>
    <row r="613" spans="1:27" s="1" customFormat="1" ht="12.75" x14ac:dyDescent="0.2">
      <c r="A613" s="1" t="s">
        <v>131</v>
      </c>
      <c r="B613" s="1" t="s">
        <v>289</v>
      </c>
      <c r="C613" s="29">
        <v>44363</v>
      </c>
      <c r="D613" s="1" t="s">
        <v>2532</v>
      </c>
      <c r="E613" s="1" t="s">
        <v>2533</v>
      </c>
      <c r="F613" s="1" t="s">
        <v>2534</v>
      </c>
      <c r="G613" s="1" t="s">
        <v>2535</v>
      </c>
      <c r="H613" s="1">
        <v>1026481</v>
      </c>
      <c r="I613" s="1" t="s">
        <v>50</v>
      </c>
      <c r="J613" s="1" t="s">
        <v>125</v>
      </c>
      <c r="K613" s="1" t="s">
        <v>126</v>
      </c>
      <c r="L613" s="30">
        <v>640</v>
      </c>
      <c r="M613" s="30">
        <v>32</v>
      </c>
      <c r="N613" s="31">
        <v>17000</v>
      </c>
      <c r="O613" s="31">
        <v>44800</v>
      </c>
      <c r="P613" s="31">
        <v>10835200</v>
      </c>
      <c r="Q613" s="31">
        <v>10880000</v>
      </c>
      <c r="R613" s="1" t="s">
        <v>2536</v>
      </c>
      <c r="S613" s="1" t="s">
        <v>2537</v>
      </c>
      <c r="T613" s="1" t="s">
        <v>2538</v>
      </c>
      <c r="U613" s="1" t="s">
        <v>169</v>
      </c>
      <c r="V613" s="1" t="s">
        <v>118</v>
      </c>
      <c r="W613" s="1" t="str">
        <f>VLOOKUP(Table1[[#This Row],[Material Code]],'Product Master Data'!$A$1:$D$16,4,FALSE)</f>
        <v>Bread Flour</v>
      </c>
      <c r="X613" s="1" t="str">
        <f>VLOOKUP(Table1[[#This Row],[Material Code]],'Product Master Data'!$A$1:$D$15,3,FALSE)</f>
        <v>Local Label</v>
      </c>
      <c r="Y613" s="1">
        <f>DAY(Table1[[#This Row],[Billing date]])</f>
        <v>16</v>
      </c>
      <c r="Z613" s="1" t="str">
        <f>TEXT(Table1[[#This Row],[Billing date]],"mmm")</f>
        <v>Jun</v>
      </c>
      <c r="AA613" s="1">
        <f>YEAR(Table1[[#This Row],[Billing date]])</f>
        <v>2021</v>
      </c>
    </row>
    <row r="614" spans="1:27" s="1" customFormat="1" ht="10.5" customHeight="1" x14ac:dyDescent="0.2">
      <c r="A614" s="1" t="s">
        <v>131</v>
      </c>
      <c r="B614" s="1" t="s">
        <v>289</v>
      </c>
      <c r="C614" s="29">
        <v>44363</v>
      </c>
      <c r="D614" s="1" t="s">
        <v>2532</v>
      </c>
      <c r="E614" s="1" t="s">
        <v>2533</v>
      </c>
      <c r="F614" s="1" t="s">
        <v>2534</v>
      </c>
      <c r="G614" s="1" t="s">
        <v>2539</v>
      </c>
      <c r="H614" s="1">
        <v>1026481</v>
      </c>
      <c r="I614" s="1" t="s">
        <v>50</v>
      </c>
      <c r="J614" s="1" t="s">
        <v>125</v>
      </c>
      <c r="K614" s="1" t="s">
        <v>126</v>
      </c>
      <c r="L614" s="30">
        <v>640</v>
      </c>
      <c r="M614" s="30">
        <v>32</v>
      </c>
      <c r="N614" s="31">
        <v>17000</v>
      </c>
      <c r="O614" s="31">
        <v>44800</v>
      </c>
      <c r="P614" s="31">
        <v>10835200</v>
      </c>
      <c r="Q614" s="31">
        <v>10880000</v>
      </c>
      <c r="R614" s="1" t="s">
        <v>2540</v>
      </c>
      <c r="S614" s="1" t="s">
        <v>2541</v>
      </c>
      <c r="T614" s="1" t="s">
        <v>2542</v>
      </c>
      <c r="U614" s="1" t="s">
        <v>169</v>
      </c>
      <c r="V614" s="1" t="s">
        <v>118</v>
      </c>
      <c r="W614" s="1" t="str">
        <f>VLOOKUP(Table1[[#This Row],[Material Code]],'Product Master Data'!$A$1:$D$16,4,FALSE)</f>
        <v>Bread Flour</v>
      </c>
      <c r="X614" s="1" t="str">
        <f>VLOOKUP(Table1[[#This Row],[Material Code]],'Product Master Data'!$A$1:$D$15,3,FALSE)</f>
        <v>Local Label</v>
      </c>
      <c r="Y614" s="1">
        <f>DAY(Table1[[#This Row],[Billing date]])</f>
        <v>16</v>
      </c>
      <c r="Z614" s="1" t="str">
        <f>TEXT(Table1[[#This Row],[Billing date]],"mmm")</f>
        <v>Jun</v>
      </c>
      <c r="AA614" s="1">
        <f>YEAR(Table1[[#This Row],[Billing date]])</f>
        <v>2021</v>
      </c>
    </row>
    <row r="615" spans="1:27" s="1" customFormat="1" ht="10.5" customHeight="1" x14ac:dyDescent="0.2">
      <c r="A615" s="1" t="s">
        <v>316</v>
      </c>
      <c r="B615" s="1" t="s">
        <v>289</v>
      </c>
      <c r="C615" s="29">
        <v>44364</v>
      </c>
      <c r="D615" s="1" t="s">
        <v>2543</v>
      </c>
      <c r="E615" s="1" t="s">
        <v>2544</v>
      </c>
      <c r="F615" s="1" t="s">
        <v>2545</v>
      </c>
      <c r="G615" s="1" t="s">
        <v>2546</v>
      </c>
      <c r="H615" s="1">
        <v>1064215</v>
      </c>
      <c r="I615" s="1" t="s">
        <v>32</v>
      </c>
      <c r="J615" s="1" t="s">
        <v>125</v>
      </c>
      <c r="K615" s="1" t="s">
        <v>126</v>
      </c>
      <c r="L615" s="30">
        <v>640</v>
      </c>
      <c r="M615" s="30">
        <v>32</v>
      </c>
      <c r="N615" s="31">
        <v>18500</v>
      </c>
      <c r="O615" s="31">
        <v>44800</v>
      </c>
      <c r="P615" s="31">
        <v>11795200</v>
      </c>
      <c r="Q615" s="31">
        <v>11840000</v>
      </c>
      <c r="R615" s="1" t="s">
        <v>2547</v>
      </c>
      <c r="S615" s="1" t="s">
        <v>2548</v>
      </c>
      <c r="T615" s="1" t="s">
        <v>2549</v>
      </c>
      <c r="U615" s="1" t="s">
        <v>169</v>
      </c>
      <c r="V615" s="1" t="s">
        <v>118</v>
      </c>
      <c r="W615" s="1" t="str">
        <f>VLOOKUP(Table1[[#This Row],[Material Code]],'Product Master Data'!$A$1:$D$16,4,FALSE)</f>
        <v>Bread Flour</v>
      </c>
      <c r="X615" s="1" t="str">
        <f>VLOOKUP(Table1[[#This Row],[Material Code]],'Product Master Data'!$A$1:$D$15,3,FALSE)</f>
        <v>Local Label</v>
      </c>
      <c r="Y615" s="1">
        <f>DAY(Table1[[#This Row],[Billing date]])</f>
        <v>17</v>
      </c>
      <c r="Z615" s="1" t="str">
        <f>TEXT(Table1[[#This Row],[Billing date]],"mmm")</f>
        <v>Jun</v>
      </c>
      <c r="AA615" s="1">
        <f>YEAR(Table1[[#This Row],[Billing date]])</f>
        <v>2021</v>
      </c>
    </row>
    <row r="616" spans="1:27" s="1" customFormat="1" ht="12.75" x14ac:dyDescent="0.2">
      <c r="A616" s="1" t="s">
        <v>107</v>
      </c>
      <c r="B616" s="1" t="s">
        <v>108</v>
      </c>
      <c r="C616" s="29">
        <v>44364</v>
      </c>
      <c r="D616" s="1" t="s">
        <v>2550</v>
      </c>
      <c r="E616" s="1" t="s">
        <v>2551</v>
      </c>
      <c r="F616" s="1" t="s">
        <v>2552</v>
      </c>
      <c r="G616" s="1" t="s">
        <v>2553</v>
      </c>
      <c r="H616" s="1">
        <v>1098550</v>
      </c>
      <c r="I616" s="1" t="s">
        <v>2554</v>
      </c>
      <c r="J616" s="1" t="s">
        <v>24</v>
      </c>
      <c r="K616" s="1" t="s">
        <v>113</v>
      </c>
      <c r="L616" s="30">
        <v>150</v>
      </c>
      <c r="M616" s="30">
        <v>6</v>
      </c>
      <c r="N616" s="31">
        <v>2000</v>
      </c>
      <c r="O616" s="31">
        <v>5882</v>
      </c>
      <c r="P616" s="31">
        <v>294118</v>
      </c>
      <c r="Q616" s="31">
        <v>300000</v>
      </c>
      <c r="R616" s="1" t="s">
        <v>2555</v>
      </c>
      <c r="S616" s="1" t="s">
        <v>2556</v>
      </c>
      <c r="T616" s="1" t="s">
        <v>2557</v>
      </c>
      <c r="U616" s="1" t="s">
        <v>2558</v>
      </c>
      <c r="V616" s="1" t="s">
        <v>118</v>
      </c>
      <c r="W616" s="1" t="str">
        <f>VLOOKUP(Table1[[#This Row],[Material Code]],'Product Master Data'!$A$1:$D$16,4,FALSE)</f>
        <v>Bread Flour</v>
      </c>
      <c r="X616" s="1" t="str">
        <f>VLOOKUP(Table1[[#This Row],[Material Code]],'Product Master Data'!$A$1:$D$15,3,FALSE)</f>
        <v>Local Label</v>
      </c>
      <c r="Y616" s="1">
        <f>DAY(Table1[[#This Row],[Billing date]])</f>
        <v>17</v>
      </c>
      <c r="Z616" s="1" t="str">
        <f>TEXT(Table1[[#This Row],[Billing date]],"mmm")</f>
        <v>Jun</v>
      </c>
      <c r="AA616" s="1">
        <f>YEAR(Table1[[#This Row],[Billing date]])</f>
        <v>2021</v>
      </c>
    </row>
    <row r="617" spans="1:27" s="1" customFormat="1" ht="10.5" customHeight="1" x14ac:dyDescent="0.2">
      <c r="A617" s="1" t="s">
        <v>316</v>
      </c>
      <c r="B617" s="1" t="s">
        <v>289</v>
      </c>
      <c r="C617" s="29">
        <v>44364</v>
      </c>
      <c r="D617" s="1" t="s">
        <v>2559</v>
      </c>
      <c r="E617" s="1" t="s">
        <v>2560</v>
      </c>
      <c r="F617" s="1" t="s">
        <v>2561</v>
      </c>
      <c r="G617" s="1" t="s">
        <v>2562</v>
      </c>
      <c r="H617" s="1">
        <v>1064215</v>
      </c>
      <c r="I617" s="1" t="s">
        <v>32</v>
      </c>
      <c r="J617" s="1" t="s">
        <v>164</v>
      </c>
      <c r="K617" s="1" t="s">
        <v>165</v>
      </c>
      <c r="L617" s="30">
        <v>640</v>
      </c>
      <c r="M617" s="30">
        <v>32</v>
      </c>
      <c r="N617" s="31">
        <v>17750</v>
      </c>
      <c r="O617" s="31">
        <v>44800</v>
      </c>
      <c r="P617" s="31">
        <v>11315200</v>
      </c>
      <c r="Q617" s="31">
        <v>11360000</v>
      </c>
      <c r="R617" s="1" t="s">
        <v>2563</v>
      </c>
      <c r="S617" s="1" t="s">
        <v>2564</v>
      </c>
      <c r="T617" s="1" t="s">
        <v>2565</v>
      </c>
      <c r="U617" s="1" t="s">
        <v>169</v>
      </c>
      <c r="V617" s="1" t="s">
        <v>118</v>
      </c>
      <c r="W617" s="1" t="str">
        <f>VLOOKUP(Table1[[#This Row],[Material Code]],'Product Master Data'!$A$1:$D$16,4,FALSE)</f>
        <v>Bread Flour</v>
      </c>
      <c r="X617" s="1" t="str">
        <f>VLOOKUP(Table1[[#This Row],[Material Code]],'Product Master Data'!$A$1:$D$15,3,FALSE)</f>
        <v>Local Label</v>
      </c>
      <c r="Y617" s="1">
        <f>DAY(Table1[[#This Row],[Billing date]])</f>
        <v>17</v>
      </c>
      <c r="Z617" s="1" t="str">
        <f>TEXT(Table1[[#This Row],[Billing date]],"mmm")</f>
        <v>Jun</v>
      </c>
      <c r="AA617" s="1">
        <f>YEAR(Table1[[#This Row],[Billing date]])</f>
        <v>2021</v>
      </c>
    </row>
    <row r="618" spans="1:27" s="1" customFormat="1" ht="12.75" x14ac:dyDescent="0.2">
      <c r="A618" s="1" t="s">
        <v>451</v>
      </c>
      <c r="B618" s="1" t="s">
        <v>452</v>
      </c>
      <c r="C618" s="29">
        <v>44364</v>
      </c>
      <c r="D618" s="1" t="s">
        <v>1326</v>
      </c>
      <c r="E618" s="1" t="s">
        <v>2566</v>
      </c>
      <c r="F618" s="1" t="s">
        <v>1328</v>
      </c>
      <c r="G618" s="1" t="s">
        <v>2567</v>
      </c>
      <c r="H618" s="1">
        <v>1048185</v>
      </c>
      <c r="I618" s="1" t="s">
        <v>33</v>
      </c>
      <c r="J618" s="1" t="s">
        <v>24</v>
      </c>
      <c r="K618" s="1" t="s">
        <v>113</v>
      </c>
      <c r="L618" s="30">
        <v>175</v>
      </c>
      <c r="M618" s="30">
        <v>7</v>
      </c>
      <c r="N618" s="31">
        <v>2000</v>
      </c>
      <c r="O618" s="31">
        <v>6863</v>
      </c>
      <c r="P618" s="31">
        <v>343137</v>
      </c>
      <c r="Q618" s="31">
        <v>350000</v>
      </c>
      <c r="R618" s="1" t="s">
        <v>2568</v>
      </c>
      <c r="S618" s="1" t="s">
        <v>1459</v>
      </c>
      <c r="T618" s="1" t="s">
        <v>1460</v>
      </c>
      <c r="U618" s="1" t="s">
        <v>1333</v>
      </c>
      <c r="V618" s="1" t="s">
        <v>118</v>
      </c>
      <c r="W618" s="1" t="str">
        <f>VLOOKUP(Table1[[#This Row],[Material Code]],'Product Master Data'!$A$1:$D$16,4,FALSE)</f>
        <v>Bread Flour</v>
      </c>
      <c r="X618" s="1" t="str">
        <f>VLOOKUP(Table1[[#This Row],[Material Code]],'Product Master Data'!$A$1:$D$15,3,FALSE)</f>
        <v>Local Label</v>
      </c>
      <c r="Y618" s="1">
        <f>DAY(Table1[[#This Row],[Billing date]])</f>
        <v>17</v>
      </c>
      <c r="Z618" s="1" t="str">
        <f>TEXT(Table1[[#This Row],[Billing date]],"mmm")</f>
        <v>Jun</v>
      </c>
      <c r="AA618" s="1">
        <f>YEAR(Table1[[#This Row],[Billing date]])</f>
        <v>2021</v>
      </c>
    </row>
    <row r="619" spans="1:27" s="1" customFormat="1" ht="10.5" customHeight="1" x14ac:dyDescent="0.2">
      <c r="A619" s="1" t="s">
        <v>451</v>
      </c>
      <c r="B619" s="1" t="s">
        <v>452</v>
      </c>
      <c r="C619" s="29">
        <v>44364</v>
      </c>
      <c r="D619" s="1" t="s">
        <v>2569</v>
      </c>
      <c r="E619" s="1" t="s">
        <v>2570</v>
      </c>
      <c r="F619" s="1" t="s">
        <v>2571</v>
      </c>
      <c r="G619" s="1" t="s">
        <v>2567</v>
      </c>
      <c r="H619" s="1">
        <v>1048185</v>
      </c>
      <c r="I619" s="1" t="s">
        <v>33</v>
      </c>
      <c r="J619" s="1" t="s">
        <v>24</v>
      </c>
      <c r="K619" s="1" t="s">
        <v>113</v>
      </c>
      <c r="L619" s="30">
        <v>200</v>
      </c>
      <c r="M619" s="30">
        <v>8</v>
      </c>
      <c r="N619" s="31">
        <v>2000</v>
      </c>
      <c r="O619" s="31">
        <v>7843</v>
      </c>
      <c r="P619" s="31">
        <v>392157</v>
      </c>
      <c r="Q619" s="31">
        <v>400000</v>
      </c>
      <c r="R619" s="1" t="s">
        <v>2568</v>
      </c>
      <c r="S619" s="1" t="s">
        <v>1459</v>
      </c>
      <c r="T619" s="1" t="s">
        <v>1460</v>
      </c>
      <c r="U619" s="1" t="s">
        <v>2572</v>
      </c>
      <c r="V619" s="1" t="s">
        <v>118</v>
      </c>
      <c r="W619" s="1" t="str">
        <f>VLOOKUP(Table1[[#This Row],[Material Code]],'Product Master Data'!$A$1:$D$16,4,FALSE)</f>
        <v>Bread Flour</v>
      </c>
      <c r="X619" s="1" t="str">
        <f>VLOOKUP(Table1[[#This Row],[Material Code]],'Product Master Data'!$A$1:$D$15,3,FALSE)</f>
        <v>Local Label</v>
      </c>
      <c r="Y619" s="1">
        <f>DAY(Table1[[#This Row],[Billing date]])</f>
        <v>17</v>
      </c>
      <c r="Z619" s="1" t="str">
        <f>TEXT(Table1[[#This Row],[Billing date]],"mmm")</f>
        <v>Jun</v>
      </c>
      <c r="AA619" s="1">
        <f>YEAR(Table1[[#This Row],[Billing date]])</f>
        <v>2021</v>
      </c>
    </row>
    <row r="620" spans="1:27" s="1" customFormat="1" ht="12.75" x14ac:dyDescent="0.2">
      <c r="A620" s="1" t="s">
        <v>451</v>
      </c>
      <c r="B620" s="1" t="s">
        <v>452</v>
      </c>
      <c r="C620" s="29">
        <v>44364</v>
      </c>
      <c r="D620" s="1" t="s">
        <v>2569</v>
      </c>
      <c r="E620" s="1" t="s">
        <v>2573</v>
      </c>
      <c r="F620" s="1" t="s">
        <v>2571</v>
      </c>
      <c r="G620" s="1" t="s">
        <v>2574</v>
      </c>
      <c r="H620" s="1">
        <v>1048185</v>
      </c>
      <c r="I620" s="1" t="s">
        <v>33</v>
      </c>
      <c r="J620" s="1" t="s">
        <v>24</v>
      </c>
      <c r="K620" s="1" t="s">
        <v>113</v>
      </c>
      <c r="L620" s="30">
        <v>375</v>
      </c>
      <c r="M620" s="30">
        <v>15</v>
      </c>
      <c r="N620" s="31">
        <v>2000</v>
      </c>
      <c r="O620" s="31">
        <v>14706</v>
      </c>
      <c r="P620" s="31">
        <v>735294</v>
      </c>
      <c r="Q620" s="31">
        <v>750000</v>
      </c>
      <c r="R620" s="1" t="s">
        <v>2575</v>
      </c>
      <c r="S620" s="1" t="s">
        <v>2576</v>
      </c>
      <c r="T620" s="1" t="s">
        <v>2052</v>
      </c>
      <c r="U620" s="1" t="s">
        <v>2572</v>
      </c>
      <c r="V620" s="1" t="s">
        <v>118</v>
      </c>
      <c r="W620" s="1" t="str">
        <f>VLOOKUP(Table1[[#This Row],[Material Code]],'Product Master Data'!$A$1:$D$16,4,FALSE)</f>
        <v>Bread Flour</v>
      </c>
      <c r="X620" s="1" t="str">
        <f>VLOOKUP(Table1[[#This Row],[Material Code]],'Product Master Data'!$A$1:$D$15,3,FALSE)</f>
        <v>Local Label</v>
      </c>
      <c r="Y620" s="1">
        <f>DAY(Table1[[#This Row],[Billing date]])</f>
        <v>17</v>
      </c>
      <c r="Z620" s="1" t="str">
        <f>TEXT(Table1[[#This Row],[Billing date]],"mmm")</f>
        <v>Jun</v>
      </c>
      <c r="AA620" s="1">
        <f>YEAR(Table1[[#This Row],[Billing date]])</f>
        <v>2021</v>
      </c>
    </row>
    <row r="621" spans="1:27" s="1" customFormat="1" ht="10.5" customHeight="1" x14ac:dyDescent="0.2">
      <c r="A621" s="1" t="s">
        <v>119</v>
      </c>
      <c r="B621" s="1" t="s">
        <v>120</v>
      </c>
      <c r="C621" s="29">
        <v>44364</v>
      </c>
      <c r="D621" s="1" t="s">
        <v>2577</v>
      </c>
      <c r="E621" s="1" t="s">
        <v>2578</v>
      </c>
      <c r="F621" s="1" t="s">
        <v>2579</v>
      </c>
      <c r="G621" s="1" t="s">
        <v>2580</v>
      </c>
      <c r="H621" s="1">
        <v>1028221</v>
      </c>
      <c r="I621" s="1" t="s">
        <v>47</v>
      </c>
      <c r="J621" s="1" t="s">
        <v>125</v>
      </c>
      <c r="K621" s="1" t="s">
        <v>126</v>
      </c>
      <c r="L621" s="30">
        <v>200</v>
      </c>
      <c r="M621" s="30">
        <v>10</v>
      </c>
      <c r="N621" s="31">
        <v>19000</v>
      </c>
      <c r="O621" s="31">
        <v>14000</v>
      </c>
      <c r="P621" s="31">
        <v>3786000</v>
      </c>
      <c r="Q621" s="31">
        <v>3800000</v>
      </c>
      <c r="R621" s="1" t="s">
        <v>1577</v>
      </c>
      <c r="S621" s="1" t="s">
        <v>2581</v>
      </c>
      <c r="T621" s="1" t="s">
        <v>608</v>
      </c>
      <c r="U621" s="1" t="s">
        <v>169</v>
      </c>
      <c r="V621" s="1" t="s">
        <v>118</v>
      </c>
      <c r="W621" s="1" t="str">
        <f>VLOOKUP(Table1[[#This Row],[Material Code]],'Product Master Data'!$A$1:$D$16,4,FALSE)</f>
        <v>Bread Flour</v>
      </c>
      <c r="X621" s="1" t="str">
        <f>VLOOKUP(Table1[[#This Row],[Material Code]],'Product Master Data'!$A$1:$D$15,3,FALSE)</f>
        <v>Local Label</v>
      </c>
      <c r="Y621" s="1">
        <f>DAY(Table1[[#This Row],[Billing date]])</f>
        <v>17</v>
      </c>
      <c r="Z621" s="1" t="str">
        <f>TEXT(Table1[[#This Row],[Billing date]],"mmm")</f>
        <v>Jun</v>
      </c>
      <c r="AA621" s="1">
        <f>YEAR(Table1[[#This Row],[Billing date]])</f>
        <v>2021</v>
      </c>
    </row>
    <row r="622" spans="1:27" s="1" customFormat="1" ht="12.75" x14ac:dyDescent="0.2">
      <c r="A622" s="1" t="s">
        <v>451</v>
      </c>
      <c r="B622" s="1" t="s">
        <v>452</v>
      </c>
      <c r="C622" s="29">
        <v>44364</v>
      </c>
      <c r="D622" s="1" t="s">
        <v>2053</v>
      </c>
      <c r="E622" s="1" t="s">
        <v>2582</v>
      </c>
      <c r="F622" s="1" t="s">
        <v>2055</v>
      </c>
      <c r="G622" s="1" t="s">
        <v>2583</v>
      </c>
      <c r="H622" s="1">
        <v>1062965</v>
      </c>
      <c r="I622" s="1" t="s">
        <v>34</v>
      </c>
      <c r="J622" s="1" t="s">
        <v>24</v>
      </c>
      <c r="K622" s="1" t="s">
        <v>113</v>
      </c>
      <c r="L622" s="30">
        <v>525</v>
      </c>
      <c r="M622" s="30">
        <v>21</v>
      </c>
      <c r="N622" s="31">
        <v>2000</v>
      </c>
      <c r="O622" s="31">
        <v>20588</v>
      </c>
      <c r="P622" s="31">
        <v>1029412</v>
      </c>
      <c r="Q622" s="31">
        <v>1050000</v>
      </c>
      <c r="R622" s="1" t="s">
        <v>2584</v>
      </c>
      <c r="S622" s="1" t="s">
        <v>1459</v>
      </c>
      <c r="T622" s="1" t="s">
        <v>1460</v>
      </c>
      <c r="U622" s="1" t="s">
        <v>2059</v>
      </c>
      <c r="V622" s="1" t="s">
        <v>118</v>
      </c>
      <c r="W622" s="1" t="str">
        <f>VLOOKUP(Table1[[#This Row],[Material Code]],'Product Master Data'!$A$1:$D$16,4,FALSE)</f>
        <v>Bread Flour</v>
      </c>
      <c r="X622" s="1" t="str">
        <f>VLOOKUP(Table1[[#This Row],[Material Code]],'Product Master Data'!$A$1:$D$15,3,FALSE)</f>
        <v>Local Label</v>
      </c>
      <c r="Y622" s="1">
        <f>DAY(Table1[[#This Row],[Billing date]])</f>
        <v>17</v>
      </c>
      <c r="Z622" s="1" t="str">
        <f>TEXT(Table1[[#This Row],[Billing date]],"mmm")</f>
        <v>Jun</v>
      </c>
      <c r="AA622" s="1">
        <f>YEAR(Table1[[#This Row],[Billing date]])</f>
        <v>2021</v>
      </c>
    </row>
    <row r="623" spans="1:27" s="1" customFormat="1" ht="10.5" customHeight="1" x14ac:dyDescent="0.2">
      <c r="A623" s="1" t="s">
        <v>131</v>
      </c>
      <c r="B623" s="1" t="s">
        <v>132</v>
      </c>
      <c r="C623" s="29">
        <v>44364</v>
      </c>
      <c r="D623" s="1" t="s">
        <v>2585</v>
      </c>
      <c r="E623" s="1" t="s">
        <v>2586</v>
      </c>
      <c r="F623" s="1" t="s">
        <v>2587</v>
      </c>
      <c r="G623" s="1" t="s">
        <v>2588</v>
      </c>
      <c r="H623" s="1">
        <v>1062481</v>
      </c>
      <c r="I623" s="1" t="s">
        <v>38</v>
      </c>
      <c r="J623" s="1" t="s">
        <v>24</v>
      </c>
      <c r="K623" s="1" t="s">
        <v>113</v>
      </c>
      <c r="L623" s="30">
        <v>575</v>
      </c>
      <c r="M623" s="30">
        <v>23</v>
      </c>
      <c r="N623" s="31">
        <v>2000</v>
      </c>
      <c r="O623" s="31">
        <v>22549</v>
      </c>
      <c r="P623" s="31">
        <v>1127451</v>
      </c>
      <c r="Q623" s="31">
        <v>1150000</v>
      </c>
      <c r="R623" s="1" t="s">
        <v>2589</v>
      </c>
      <c r="S623" s="1" t="s">
        <v>2590</v>
      </c>
      <c r="T623" s="1" t="s">
        <v>843</v>
      </c>
      <c r="U623" s="1" t="s">
        <v>2591</v>
      </c>
      <c r="V623" s="1" t="s">
        <v>118</v>
      </c>
      <c r="W623" s="1" t="str">
        <f>VLOOKUP(Table1[[#This Row],[Material Code]],'Product Master Data'!$A$1:$D$16,4,FALSE)</f>
        <v>Bread Flour</v>
      </c>
      <c r="X623" s="1" t="str">
        <f>VLOOKUP(Table1[[#This Row],[Material Code]],'Product Master Data'!$A$1:$D$15,3,FALSE)</f>
        <v>Local Label</v>
      </c>
      <c r="Y623" s="1">
        <f>DAY(Table1[[#This Row],[Billing date]])</f>
        <v>17</v>
      </c>
      <c r="Z623" s="1" t="str">
        <f>TEXT(Table1[[#This Row],[Billing date]],"mmm")</f>
        <v>Jun</v>
      </c>
      <c r="AA623" s="1">
        <f>YEAR(Table1[[#This Row],[Billing date]])</f>
        <v>2021</v>
      </c>
    </row>
    <row r="624" spans="1:27" s="1" customFormat="1" ht="12.75" x14ac:dyDescent="0.2">
      <c r="A624" s="1" t="s">
        <v>193</v>
      </c>
      <c r="B624" s="1" t="s">
        <v>158</v>
      </c>
      <c r="C624" s="29">
        <v>44364</v>
      </c>
      <c r="D624" s="1" t="s">
        <v>1137</v>
      </c>
      <c r="E624" s="1" t="s">
        <v>2592</v>
      </c>
      <c r="F624" s="1" t="s">
        <v>1139</v>
      </c>
      <c r="G624" s="1" t="s">
        <v>2593</v>
      </c>
      <c r="H624" s="1">
        <v>1062483</v>
      </c>
      <c r="I624" s="1" t="s">
        <v>35</v>
      </c>
      <c r="J624" s="1" t="s">
        <v>24</v>
      </c>
      <c r="K624" s="1" t="s">
        <v>113</v>
      </c>
      <c r="L624" s="30">
        <v>575</v>
      </c>
      <c r="M624" s="30">
        <v>23</v>
      </c>
      <c r="N624" s="31">
        <v>2000</v>
      </c>
      <c r="O624" s="31">
        <v>22549</v>
      </c>
      <c r="P624" s="31">
        <v>1127451</v>
      </c>
      <c r="Q624" s="31">
        <v>1150000</v>
      </c>
      <c r="R624" s="1" t="s">
        <v>1035</v>
      </c>
      <c r="S624" s="1" t="s">
        <v>2594</v>
      </c>
      <c r="T624" s="1" t="s">
        <v>2595</v>
      </c>
      <c r="U624" s="1" t="s">
        <v>169</v>
      </c>
      <c r="V624" s="1" t="s">
        <v>118</v>
      </c>
      <c r="W624" s="1" t="str">
        <f>VLOOKUP(Table1[[#This Row],[Material Code]],'Product Master Data'!$A$1:$D$16,4,FALSE)</f>
        <v>Bread Flour</v>
      </c>
      <c r="X624" s="1" t="str">
        <f>VLOOKUP(Table1[[#This Row],[Material Code]],'Product Master Data'!$A$1:$D$15,3,FALSE)</f>
        <v>Local Label</v>
      </c>
      <c r="Y624" s="1">
        <f>DAY(Table1[[#This Row],[Billing date]])</f>
        <v>17</v>
      </c>
      <c r="Z624" s="1" t="str">
        <f>TEXT(Table1[[#This Row],[Billing date]],"mmm")</f>
        <v>Jun</v>
      </c>
      <c r="AA624" s="1">
        <f>YEAR(Table1[[#This Row],[Billing date]])</f>
        <v>2021</v>
      </c>
    </row>
    <row r="625" spans="1:27" s="1" customFormat="1" ht="10.5" customHeight="1" x14ac:dyDescent="0.2">
      <c r="A625" s="1" t="s">
        <v>157</v>
      </c>
      <c r="B625" s="1" t="s">
        <v>158</v>
      </c>
      <c r="C625" s="29">
        <v>44364</v>
      </c>
      <c r="D625" s="1" t="s">
        <v>2596</v>
      </c>
      <c r="E625" s="1" t="s">
        <v>2597</v>
      </c>
      <c r="F625" s="1" t="s">
        <v>2598</v>
      </c>
      <c r="G625" s="1" t="s">
        <v>2599</v>
      </c>
      <c r="H625" s="1">
        <v>1099243</v>
      </c>
      <c r="I625" s="1" t="s">
        <v>2600</v>
      </c>
      <c r="J625" s="1" t="s">
        <v>24</v>
      </c>
      <c r="K625" s="1" t="s">
        <v>113</v>
      </c>
      <c r="L625" s="30">
        <v>150</v>
      </c>
      <c r="M625" s="30">
        <v>6</v>
      </c>
      <c r="N625" s="31">
        <v>2000</v>
      </c>
      <c r="O625" s="31">
        <v>5882</v>
      </c>
      <c r="P625" s="31">
        <v>294118</v>
      </c>
      <c r="Q625" s="31">
        <v>300000</v>
      </c>
      <c r="R625" s="1" t="s">
        <v>1471</v>
      </c>
      <c r="S625" s="1" t="s">
        <v>1472</v>
      </c>
      <c r="T625" s="1" t="s">
        <v>1473</v>
      </c>
      <c r="U625" s="1" t="s">
        <v>2601</v>
      </c>
      <c r="V625" s="1" t="s">
        <v>118</v>
      </c>
      <c r="W625" s="1" t="str">
        <f>VLOOKUP(Table1[[#This Row],[Material Code]],'Product Master Data'!$A$1:$D$16,4,FALSE)</f>
        <v>Bread Flour</v>
      </c>
      <c r="X625" s="1" t="str">
        <f>VLOOKUP(Table1[[#This Row],[Material Code]],'Product Master Data'!$A$1:$D$15,3,FALSE)</f>
        <v>Local Label</v>
      </c>
      <c r="Y625" s="1">
        <f>DAY(Table1[[#This Row],[Billing date]])</f>
        <v>17</v>
      </c>
      <c r="Z625" s="1" t="str">
        <f>TEXT(Table1[[#This Row],[Billing date]],"mmm")</f>
        <v>Jun</v>
      </c>
      <c r="AA625" s="1">
        <f>YEAR(Table1[[#This Row],[Billing date]])</f>
        <v>2021</v>
      </c>
    </row>
    <row r="626" spans="1:27" s="1" customFormat="1" ht="12.75" x14ac:dyDescent="0.2">
      <c r="A626" s="1" t="s">
        <v>451</v>
      </c>
      <c r="B626" s="1" t="s">
        <v>452</v>
      </c>
      <c r="C626" s="29">
        <v>44364</v>
      </c>
      <c r="D626" s="1" t="s">
        <v>2483</v>
      </c>
      <c r="E626" s="1" t="s">
        <v>2602</v>
      </c>
      <c r="F626" s="1" t="s">
        <v>2485</v>
      </c>
      <c r="G626" s="1" t="s">
        <v>2603</v>
      </c>
      <c r="H626" s="1">
        <v>1048185</v>
      </c>
      <c r="I626" s="1" t="s">
        <v>33</v>
      </c>
      <c r="J626" s="1" t="s">
        <v>164</v>
      </c>
      <c r="K626" s="1" t="s">
        <v>165</v>
      </c>
      <c r="L626" s="30">
        <v>640</v>
      </c>
      <c r="M626" s="30">
        <v>32</v>
      </c>
      <c r="N626" s="31">
        <v>17000</v>
      </c>
      <c r="O626" s="31">
        <v>44800</v>
      </c>
      <c r="P626" s="31">
        <v>10835200</v>
      </c>
      <c r="Q626" s="31">
        <v>10880000</v>
      </c>
      <c r="R626" s="1" t="s">
        <v>2604</v>
      </c>
      <c r="S626" s="1" t="s">
        <v>2605</v>
      </c>
      <c r="T626" s="1" t="s">
        <v>200</v>
      </c>
      <c r="U626" s="1" t="s">
        <v>460</v>
      </c>
      <c r="V626" s="1" t="s">
        <v>118</v>
      </c>
      <c r="W626" s="1" t="str">
        <f>VLOOKUP(Table1[[#This Row],[Material Code]],'Product Master Data'!$A$1:$D$16,4,FALSE)</f>
        <v>Bread Flour</v>
      </c>
      <c r="X626" s="1" t="str">
        <f>VLOOKUP(Table1[[#This Row],[Material Code]],'Product Master Data'!$A$1:$D$15,3,FALSE)</f>
        <v>Local Label</v>
      </c>
      <c r="Y626" s="1">
        <f>DAY(Table1[[#This Row],[Billing date]])</f>
        <v>17</v>
      </c>
      <c r="Z626" s="1" t="str">
        <f>TEXT(Table1[[#This Row],[Billing date]],"mmm")</f>
        <v>Jun</v>
      </c>
      <c r="AA626" s="1">
        <f>YEAR(Table1[[#This Row],[Billing date]])</f>
        <v>2021</v>
      </c>
    </row>
    <row r="627" spans="1:27" s="1" customFormat="1" ht="10.5" customHeight="1" x14ac:dyDescent="0.2">
      <c r="A627" s="1" t="s">
        <v>451</v>
      </c>
      <c r="B627" s="1" t="s">
        <v>452</v>
      </c>
      <c r="C627" s="29">
        <v>44364</v>
      </c>
      <c r="D627" s="1" t="s">
        <v>2483</v>
      </c>
      <c r="E627" s="1" t="s">
        <v>2606</v>
      </c>
      <c r="F627" s="1" t="s">
        <v>2485</v>
      </c>
      <c r="G627" s="1" t="s">
        <v>2607</v>
      </c>
      <c r="H627" s="1">
        <v>1048185</v>
      </c>
      <c r="I627" s="1" t="s">
        <v>33</v>
      </c>
      <c r="J627" s="1" t="s">
        <v>164</v>
      </c>
      <c r="K627" s="1" t="s">
        <v>165</v>
      </c>
      <c r="L627" s="30">
        <v>640</v>
      </c>
      <c r="M627" s="30">
        <v>32</v>
      </c>
      <c r="N627" s="31">
        <v>17000</v>
      </c>
      <c r="O627" s="31">
        <v>44800</v>
      </c>
      <c r="P627" s="31">
        <v>10835200</v>
      </c>
      <c r="Q627" s="31">
        <v>10880000</v>
      </c>
      <c r="R627" s="1" t="s">
        <v>2608</v>
      </c>
      <c r="S627" s="1" t="s">
        <v>2609</v>
      </c>
      <c r="T627" s="1" t="s">
        <v>2610</v>
      </c>
      <c r="U627" s="1" t="s">
        <v>460</v>
      </c>
      <c r="V627" s="1" t="s">
        <v>118</v>
      </c>
      <c r="W627" s="1" t="str">
        <f>VLOOKUP(Table1[[#This Row],[Material Code]],'Product Master Data'!$A$1:$D$16,4,FALSE)</f>
        <v>Bread Flour</v>
      </c>
      <c r="X627" s="1" t="str">
        <f>VLOOKUP(Table1[[#This Row],[Material Code]],'Product Master Data'!$A$1:$D$15,3,FALSE)</f>
        <v>Local Label</v>
      </c>
      <c r="Y627" s="1">
        <f>DAY(Table1[[#This Row],[Billing date]])</f>
        <v>17</v>
      </c>
      <c r="Z627" s="1" t="str">
        <f>TEXT(Table1[[#This Row],[Billing date]],"mmm")</f>
        <v>Jun</v>
      </c>
      <c r="AA627" s="1">
        <f>YEAR(Table1[[#This Row],[Billing date]])</f>
        <v>2021</v>
      </c>
    </row>
    <row r="628" spans="1:27" s="1" customFormat="1" ht="12.75" x14ac:dyDescent="0.2">
      <c r="A628" s="1" t="s">
        <v>451</v>
      </c>
      <c r="B628" s="1" t="s">
        <v>452</v>
      </c>
      <c r="C628" s="29">
        <v>44364</v>
      </c>
      <c r="D628" s="1" t="s">
        <v>2483</v>
      </c>
      <c r="E628" s="1" t="s">
        <v>2611</v>
      </c>
      <c r="F628" s="1" t="s">
        <v>2485</v>
      </c>
      <c r="G628" s="1" t="s">
        <v>2612</v>
      </c>
      <c r="H628" s="1">
        <v>1048185</v>
      </c>
      <c r="I628" s="1" t="s">
        <v>33</v>
      </c>
      <c r="J628" s="1" t="s">
        <v>164</v>
      </c>
      <c r="K628" s="1" t="s">
        <v>165</v>
      </c>
      <c r="L628" s="30">
        <v>640</v>
      </c>
      <c r="M628" s="30">
        <v>32</v>
      </c>
      <c r="N628" s="31">
        <v>17000</v>
      </c>
      <c r="O628" s="31">
        <v>44800</v>
      </c>
      <c r="P628" s="31">
        <v>10835200</v>
      </c>
      <c r="Q628" s="31">
        <v>10880000</v>
      </c>
      <c r="R628" s="1" t="s">
        <v>2613</v>
      </c>
      <c r="S628" s="1" t="s">
        <v>2614</v>
      </c>
      <c r="T628" s="1" t="s">
        <v>2615</v>
      </c>
      <c r="U628" s="1" t="s">
        <v>460</v>
      </c>
      <c r="V628" s="1" t="s">
        <v>118</v>
      </c>
      <c r="W628" s="1" t="str">
        <f>VLOOKUP(Table1[[#This Row],[Material Code]],'Product Master Data'!$A$1:$D$16,4,FALSE)</f>
        <v>Bread Flour</v>
      </c>
      <c r="X628" s="1" t="str">
        <f>VLOOKUP(Table1[[#This Row],[Material Code]],'Product Master Data'!$A$1:$D$15,3,FALSE)</f>
        <v>Local Label</v>
      </c>
      <c r="Y628" s="1">
        <f>DAY(Table1[[#This Row],[Billing date]])</f>
        <v>17</v>
      </c>
      <c r="Z628" s="1" t="str">
        <f>TEXT(Table1[[#This Row],[Billing date]],"mmm")</f>
        <v>Jun</v>
      </c>
      <c r="AA628" s="1">
        <f>YEAR(Table1[[#This Row],[Billing date]])</f>
        <v>2021</v>
      </c>
    </row>
    <row r="629" spans="1:27" s="1" customFormat="1" ht="10.5" customHeight="1" x14ac:dyDescent="0.2">
      <c r="A629" s="1" t="s">
        <v>157</v>
      </c>
      <c r="B629" s="1" t="s">
        <v>158</v>
      </c>
      <c r="C629" s="29">
        <v>44364</v>
      </c>
      <c r="D629" s="1" t="s">
        <v>2616</v>
      </c>
      <c r="E629" s="1" t="s">
        <v>2617</v>
      </c>
      <c r="F629" s="1" t="s">
        <v>2618</v>
      </c>
      <c r="G629" s="1" t="s">
        <v>2619</v>
      </c>
      <c r="H629" s="1">
        <v>1047731</v>
      </c>
      <c r="I629" s="1" t="s">
        <v>2620</v>
      </c>
      <c r="J629" s="1" t="s">
        <v>24</v>
      </c>
      <c r="K629" s="1" t="s">
        <v>113</v>
      </c>
      <c r="L629" s="30">
        <v>150</v>
      </c>
      <c r="M629" s="30">
        <v>6</v>
      </c>
      <c r="N629" s="31">
        <v>2000</v>
      </c>
      <c r="O629" s="31">
        <v>5882</v>
      </c>
      <c r="P629" s="31">
        <v>294118</v>
      </c>
      <c r="Q629" s="31">
        <v>300000</v>
      </c>
      <c r="R629" s="1" t="s">
        <v>2621</v>
      </c>
      <c r="S629" s="1" t="s">
        <v>1472</v>
      </c>
      <c r="T629" s="1" t="s">
        <v>2622</v>
      </c>
      <c r="U629" s="1" t="s">
        <v>2623</v>
      </c>
      <c r="V629" s="1" t="s">
        <v>118</v>
      </c>
      <c r="W629" s="1" t="str">
        <f>VLOOKUP(Table1[[#This Row],[Material Code]],'Product Master Data'!$A$1:$D$16,4,FALSE)</f>
        <v>Bread Flour</v>
      </c>
      <c r="X629" s="1" t="str">
        <f>VLOOKUP(Table1[[#This Row],[Material Code]],'Product Master Data'!$A$1:$D$15,3,FALSE)</f>
        <v>Local Label</v>
      </c>
      <c r="Y629" s="1">
        <f>DAY(Table1[[#This Row],[Billing date]])</f>
        <v>17</v>
      </c>
      <c r="Z629" s="1" t="str">
        <f>TEXT(Table1[[#This Row],[Billing date]],"mmm")</f>
        <v>Jun</v>
      </c>
      <c r="AA629" s="1">
        <f>YEAR(Table1[[#This Row],[Billing date]])</f>
        <v>2021</v>
      </c>
    </row>
    <row r="630" spans="1:27" s="1" customFormat="1" ht="12.75" x14ac:dyDescent="0.2">
      <c r="A630" s="1" t="s">
        <v>107</v>
      </c>
      <c r="B630" s="1" t="s">
        <v>108</v>
      </c>
      <c r="C630" s="29">
        <v>44364</v>
      </c>
      <c r="D630" s="1" t="s">
        <v>2624</v>
      </c>
      <c r="E630" s="1" t="s">
        <v>2625</v>
      </c>
      <c r="F630" s="1" t="s">
        <v>2626</v>
      </c>
      <c r="G630" s="1" t="s">
        <v>2627</v>
      </c>
      <c r="H630" s="1">
        <v>1050682</v>
      </c>
      <c r="I630" s="1" t="s">
        <v>46</v>
      </c>
      <c r="J630" s="1" t="s">
        <v>164</v>
      </c>
      <c r="K630" s="1" t="s">
        <v>165</v>
      </c>
      <c r="L630" s="30">
        <v>460</v>
      </c>
      <c r="M630" s="30">
        <v>23</v>
      </c>
      <c r="N630" s="31">
        <v>18300</v>
      </c>
      <c r="O630" s="31">
        <v>0</v>
      </c>
      <c r="P630" s="31">
        <v>8418000</v>
      </c>
      <c r="Q630" s="31">
        <v>8418000</v>
      </c>
      <c r="R630" s="1" t="s">
        <v>1452</v>
      </c>
      <c r="S630" s="1" t="s">
        <v>1453</v>
      </c>
      <c r="T630" s="1" t="s">
        <v>831</v>
      </c>
      <c r="U630" s="1" t="s">
        <v>353</v>
      </c>
      <c r="V630" s="1" t="s">
        <v>118</v>
      </c>
      <c r="W630" s="1" t="str">
        <f>VLOOKUP(Table1[[#This Row],[Material Code]],'Product Master Data'!$A$1:$D$16,4,FALSE)</f>
        <v>Bread Flour</v>
      </c>
      <c r="X630" s="1" t="str">
        <f>VLOOKUP(Table1[[#This Row],[Material Code]],'Product Master Data'!$A$1:$D$15,3,FALSE)</f>
        <v>Local Label</v>
      </c>
      <c r="Y630" s="1">
        <f>DAY(Table1[[#This Row],[Billing date]])</f>
        <v>17</v>
      </c>
      <c r="Z630" s="1" t="str">
        <f>TEXT(Table1[[#This Row],[Billing date]],"mmm")</f>
        <v>Jun</v>
      </c>
      <c r="AA630" s="1">
        <f>YEAR(Table1[[#This Row],[Billing date]])</f>
        <v>2021</v>
      </c>
    </row>
    <row r="631" spans="1:27" s="1" customFormat="1" ht="10.5" customHeight="1" x14ac:dyDescent="0.2">
      <c r="A631" s="1" t="s">
        <v>170</v>
      </c>
      <c r="B631" s="1" t="s">
        <v>171</v>
      </c>
      <c r="C631" s="29">
        <v>44364</v>
      </c>
      <c r="D631" s="1" t="s">
        <v>2628</v>
      </c>
      <c r="E631" s="1" t="s">
        <v>2629</v>
      </c>
      <c r="F631" s="1" t="s">
        <v>2630</v>
      </c>
      <c r="G631" s="1" t="s">
        <v>2631</v>
      </c>
      <c r="H631" s="1">
        <v>1037061</v>
      </c>
      <c r="I631" s="1" t="s">
        <v>25</v>
      </c>
      <c r="J631" s="1" t="s">
        <v>176</v>
      </c>
      <c r="K631" s="1" t="s">
        <v>177</v>
      </c>
      <c r="L631" s="30">
        <v>75</v>
      </c>
      <c r="M631" s="30">
        <v>3.75</v>
      </c>
      <c r="N631" s="31">
        <v>17900</v>
      </c>
      <c r="O631" s="31">
        <v>0</v>
      </c>
      <c r="P631" s="31">
        <v>1342500</v>
      </c>
      <c r="Q631" s="31">
        <v>1342500</v>
      </c>
      <c r="R631" s="1" t="s">
        <v>2632</v>
      </c>
      <c r="S631" s="1" t="s">
        <v>2633</v>
      </c>
      <c r="T631" s="1" t="s">
        <v>2634</v>
      </c>
      <c r="U631" s="1" t="s">
        <v>1482</v>
      </c>
      <c r="V631" s="1" t="s">
        <v>118</v>
      </c>
      <c r="W631" s="1" t="str">
        <f>VLOOKUP(Table1[[#This Row],[Material Code]],'Product Master Data'!$A$1:$D$16,4,FALSE)</f>
        <v>Beignet Flour</v>
      </c>
      <c r="X631" s="1" t="str">
        <f>VLOOKUP(Table1[[#This Row],[Material Code]],'Product Master Data'!$A$1:$D$15,3,FALSE)</f>
        <v>Local Label</v>
      </c>
      <c r="Y631" s="1">
        <f>DAY(Table1[[#This Row],[Billing date]])</f>
        <v>17</v>
      </c>
      <c r="Z631" s="1" t="str">
        <f>TEXT(Table1[[#This Row],[Billing date]],"mmm")</f>
        <v>Jun</v>
      </c>
      <c r="AA631" s="1">
        <f>YEAR(Table1[[#This Row],[Billing date]])</f>
        <v>2021</v>
      </c>
    </row>
    <row r="632" spans="1:27" s="1" customFormat="1" ht="12.75" x14ac:dyDescent="0.2">
      <c r="A632" s="1" t="s">
        <v>170</v>
      </c>
      <c r="B632" s="1" t="s">
        <v>171</v>
      </c>
      <c r="C632" s="29">
        <v>44364</v>
      </c>
      <c r="D632" s="1" t="s">
        <v>2628</v>
      </c>
      <c r="E632" s="1" t="s">
        <v>2629</v>
      </c>
      <c r="F632" s="1" t="s">
        <v>2630</v>
      </c>
      <c r="G632" s="1" t="s">
        <v>2631</v>
      </c>
      <c r="H632" s="1">
        <v>1037061</v>
      </c>
      <c r="I632" s="1" t="s">
        <v>25</v>
      </c>
      <c r="J632" s="1" t="s">
        <v>181</v>
      </c>
      <c r="K632" s="1" t="s">
        <v>182</v>
      </c>
      <c r="L632" s="30">
        <v>200</v>
      </c>
      <c r="M632" s="30">
        <v>5</v>
      </c>
      <c r="N632" s="31">
        <v>8950</v>
      </c>
      <c r="O632" s="31">
        <v>0</v>
      </c>
      <c r="P632" s="31">
        <v>1790000</v>
      </c>
      <c r="Q632" s="31">
        <v>1790000</v>
      </c>
      <c r="R632" s="1" t="s">
        <v>2632</v>
      </c>
      <c r="S632" s="1" t="s">
        <v>2633</v>
      </c>
      <c r="T632" s="1" t="s">
        <v>2634</v>
      </c>
      <c r="U632" s="1" t="s">
        <v>1482</v>
      </c>
      <c r="V632" s="1" t="s">
        <v>118</v>
      </c>
      <c r="W632" s="1" t="str">
        <f>VLOOKUP(Table1[[#This Row],[Material Code]],'Product Master Data'!$A$1:$D$16,4,FALSE)</f>
        <v>Beignet Flour</v>
      </c>
      <c r="X632" s="1" t="str">
        <f>VLOOKUP(Table1[[#This Row],[Material Code]],'Product Master Data'!$A$1:$D$15,3,FALSE)</f>
        <v>Local Label</v>
      </c>
      <c r="Y632" s="1">
        <f>DAY(Table1[[#This Row],[Billing date]])</f>
        <v>17</v>
      </c>
      <c r="Z632" s="1" t="str">
        <f>TEXT(Table1[[#This Row],[Billing date]],"mmm")</f>
        <v>Jun</v>
      </c>
      <c r="AA632" s="1">
        <f>YEAR(Table1[[#This Row],[Billing date]])</f>
        <v>2021</v>
      </c>
    </row>
    <row r="633" spans="1:27" s="1" customFormat="1" ht="10.5" customHeight="1" x14ac:dyDescent="0.2">
      <c r="A633" s="1" t="s">
        <v>170</v>
      </c>
      <c r="B633" s="1" t="s">
        <v>171</v>
      </c>
      <c r="C633" s="29">
        <v>44364</v>
      </c>
      <c r="D633" s="1" t="s">
        <v>2628</v>
      </c>
      <c r="E633" s="1" t="s">
        <v>2629</v>
      </c>
      <c r="F633" s="1" t="s">
        <v>2630</v>
      </c>
      <c r="G633" s="1" t="s">
        <v>2631</v>
      </c>
      <c r="H633" s="1">
        <v>1037061</v>
      </c>
      <c r="I633" s="1" t="s">
        <v>25</v>
      </c>
      <c r="J633" s="1" t="s">
        <v>183</v>
      </c>
      <c r="K633" s="1" t="s">
        <v>184</v>
      </c>
      <c r="L633" s="30">
        <v>250</v>
      </c>
      <c r="M633" s="30">
        <v>1.25</v>
      </c>
      <c r="N633" s="31">
        <v>1840</v>
      </c>
      <c r="O633" s="31">
        <v>0</v>
      </c>
      <c r="P633" s="31">
        <v>460000</v>
      </c>
      <c r="Q633" s="31">
        <v>460000</v>
      </c>
      <c r="R633" s="1" t="s">
        <v>2632</v>
      </c>
      <c r="S633" s="1" t="s">
        <v>2633</v>
      </c>
      <c r="T633" s="1" t="s">
        <v>2634</v>
      </c>
      <c r="U633" s="1" t="s">
        <v>1482</v>
      </c>
      <c r="V633" s="1" t="s">
        <v>118</v>
      </c>
      <c r="W633" s="1" t="str">
        <f>VLOOKUP(Table1[[#This Row],[Material Code]],'Product Master Data'!$A$1:$D$16,4,FALSE)</f>
        <v>Beignet Flour</v>
      </c>
      <c r="X633" s="1" t="str">
        <f>VLOOKUP(Table1[[#This Row],[Material Code]],'Product Master Data'!$A$1:$D$15,3,FALSE)</f>
        <v>Local Label</v>
      </c>
      <c r="Y633" s="1">
        <f>DAY(Table1[[#This Row],[Billing date]])</f>
        <v>17</v>
      </c>
      <c r="Z633" s="1" t="str">
        <f>TEXT(Table1[[#This Row],[Billing date]],"mmm")</f>
        <v>Jun</v>
      </c>
      <c r="AA633" s="1">
        <f>YEAR(Table1[[#This Row],[Billing date]])</f>
        <v>2021</v>
      </c>
    </row>
    <row r="634" spans="1:27" s="1" customFormat="1" ht="12.75" x14ac:dyDescent="0.2">
      <c r="A634" s="1" t="s">
        <v>170</v>
      </c>
      <c r="B634" s="1" t="s">
        <v>171</v>
      </c>
      <c r="C634" s="29">
        <v>44364</v>
      </c>
      <c r="D634" s="1" t="s">
        <v>2628</v>
      </c>
      <c r="E634" s="1" t="s">
        <v>2629</v>
      </c>
      <c r="F634" s="1" t="s">
        <v>2630</v>
      </c>
      <c r="G634" s="1" t="s">
        <v>2631</v>
      </c>
      <c r="H634" s="1">
        <v>1037061</v>
      </c>
      <c r="I634" s="1" t="s">
        <v>25</v>
      </c>
      <c r="J634" s="1" t="s">
        <v>125</v>
      </c>
      <c r="K634" s="1" t="s">
        <v>126</v>
      </c>
      <c r="L634" s="30">
        <v>200</v>
      </c>
      <c r="M634" s="30">
        <v>10</v>
      </c>
      <c r="N634" s="31">
        <v>18400</v>
      </c>
      <c r="O634" s="31">
        <v>0</v>
      </c>
      <c r="P634" s="31">
        <v>3680000</v>
      </c>
      <c r="Q634" s="31">
        <v>3680000</v>
      </c>
      <c r="R634" s="1" t="s">
        <v>2632</v>
      </c>
      <c r="S634" s="1" t="s">
        <v>2633</v>
      </c>
      <c r="T634" s="1" t="s">
        <v>2634</v>
      </c>
      <c r="U634" s="1" t="s">
        <v>1482</v>
      </c>
      <c r="V634" s="1" t="s">
        <v>118</v>
      </c>
      <c r="W634" s="1" t="str">
        <f>VLOOKUP(Table1[[#This Row],[Material Code]],'Product Master Data'!$A$1:$D$16,4,FALSE)</f>
        <v>Bread Flour</v>
      </c>
      <c r="X634" s="1" t="str">
        <f>VLOOKUP(Table1[[#This Row],[Material Code]],'Product Master Data'!$A$1:$D$15,3,FALSE)</f>
        <v>Local Label</v>
      </c>
      <c r="Y634" s="1">
        <f>DAY(Table1[[#This Row],[Billing date]])</f>
        <v>17</v>
      </c>
      <c r="Z634" s="1" t="str">
        <f>TEXT(Table1[[#This Row],[Billing date]],"mmm")</f>
        <v>Jun</v>
      </c>
      <c r="AA634" s="1">
        <f>YEAR(Table1[[#This Row],[Billing date]])</f>
        <v>2021</v>
      </c>
    </row>
    <row r="635" spans="1:27" s="1" customFormat="1" ht="12.75" x14ac:dyDescent="0.2">
      <c r="A635" s="1" t="s">
        <v>193</v>
      </c>
      <c r="B635" s="1" t="s">
        <v>158</v>
      </c>
      <c r="C635" s="29">
        <v>44364</v>
      </c>
      <c r="D635" s="1" t="s">
        <v>2072</v>
      </c>
      <c r="E635" s="1" t="s">
        <v>2635</v>
      </c>
      <c r="F635" s="1" t="s">
        <v>2074</v>
      </c>
      <c r="G635" s="1" t="s">
        <v>2636</v>
      </c>
      <c r="H635" s="1">
        <v>1062483</v>
      </c>
      <c r="I635" s="1" t="s">
        <v>35</v>
      </c>
      <c r="J635" s="1" t="s">
        <v>164</v>
      </c>
      <c r="K635" s="1" t="s">
        <v>165</v>
      </c>
      <c r="L635" s="30">
        <v>600</v>
      </c>
      <c r="M635" s="30">
        <v>30</v>
      </c>
      <c r="N635" s="31">
        <v>17750</v>
      </c>
      <c r="O635" s="31">
        <v>42000</v>
      </c>
      <c r="P635" s="31">
        <v>10608000</v>
      </c>
      <c r="Q635" s="31">
        <v>10650000</v>
      </c>
      <c r="R635" s="1" t="s">
        <v>1505</v>
      </c>
      <c r="S635" s="1" t="s">
        <v>2637</v>
      </c>
      <c r="T635" s="1" t="s">
        <v>1507</v>
      </c>
      <c r="U635" s="1" t="s">
        <v>2077</v>
      </c>
      <c r="V635" s="1" t="s">
        <v>118</v>
      </c>
      <c r="W635" s="1" t="str">
        <f>VLOOKUP(Table1[[#This Row],[Material Code]],'Product Master Data'!$A$1:$D$16,4,FALSE)</f>
        <v>Bread Flour</v>
      </c>
      <c r="X635" s="1" t="str">
        <f>VLOOKUP(Table1[[#This Row],[Material Code]],'Product Master Data'!$A$1:$D$15,3,FALSE)</f>
        <v>Local Label</v>
      </c>
      <c r="Y635" s="1">
        <f>DAY(Table1[[#This Row],[Billing date]])</f>
        <v>17</v>
      </c>
      <c r="Z635" s="1" t="str">
        <f>TEXT(Table1[[#This Row],[Billing date]],"mmm")</f>
        <v>Jun</v>
      </c>
      <c r="AA635" s="1">
        <f>YEAR(Table1[[#This Row],[Billing date]])</f>
        <v>2021</v>
      </c>
    </row>
    <row r="636" spans="1:27" s="1" customFormat="1" ht="12.75" x14ac:dyDescent="0.2">
      <c r="A636" s="1" t="s">
        <v>170</v>
      </c>
      <c r="B636" s="1" t="s">
        <v>171</v>
      </c>
      <c r="C636" s="29">
        <v>44364</v>
      </c>
      <c r="D636" s="1" t="s">
        <v>2638</v>
      </c>
      <c r="E636" s="1" t="s">
        <v>2639</v>
      </c>
      <c r="F636" s="1" t="s">
        <v>2640</v>
      </c>
      <c r="G636" s="1" t="s">
        <v>2641</v>
      </c>
      <c r="H636" s="1">
        <v>1095709</v>
      </c>
      <c r="I636" s="1" t="s">
        <v>498</v>
      </c>
      <c r="J636" s="1" t="s">
        <v>183</v>
      </c>
      <c r="K636" s="1" t="s">
        <v>184</v>
      </c>
      <c r="L636" s="30">
        <v>500</v>
      </c>
      <c r="M636" s="30">
        <v>2.5</v>
      </c>
      <c r="N636" s="31">
        <v>1900</v>
      </c>
      <c r="O636" s="31">
        <v>3500</v>
      </c>
      <c r="P636" s="31">
        <v>946500</v>
      </c>
      <c r="Q636" s="31">
        <v>950000</v>
      </c>
      <c r="R636" s="1" t="s">
        <v>672</v>
      </c>
      <c r="S636" s="1" t="s">
        <v>2642</v>
      </c>
      <c r="T636" s="1" t="s">
        <v>674</v>
      </c>
      <c r="U636" s="1" t="s">
        <v>502</v>
      </c>
      <c r="V636" s="1" t="s">
        <v>118</v>
      </c>
      <c r="W636" s="1" t="str">
        <f>VLOOKUP(Table1[[#This Row],[Material Code]],'Product Master Data'!$A$1:$D$16,4,FALSE)</f>
        <v>Beignet Flour</v>
      </c>
      <c r="X636" s="1" t="str">
        <f>VLOOKUP(Table1[[#This Row],[Material Code]],'Product Master Data'!$A$1:$D$15,3,FALSE)</f>
        <v>Local Label</v>
      </c>
      <c r="Y636" s="1">
        <f>DAY(Table1[[#This Row],[Billing date]])</f>
        <v>17</v>
      </c>
      <c r="Z636" s="1" t="str">
        <f>TEXT(Table1[[#This Row],[Billing date]],"mmm")</f>
        <v>Jun</v>
      </c>
      <c r="AA636" s="1">
        <f>YEAR(Table1[[#This Row],[Billing date]])</f>
        <v>2021</v>
      </c>
    </row>
    <row r="637" spans="1:27" s="1" customFormat="1" ht="10.5" customHeight="1" x14ac:dyDescent="0.2">
      <c r="A637" s="1" t="s">
        <v>170</v>
      </c>
      <c r="B637" s="1" t="s">
        <v>171</v>
      </c>
      <c r="C637" s="29">
        <v>44364</v>
      </c>
      <c r="D637" s="1" t="s">
        <v>2638</v>
      </c>
      <c r="E637" s="1" t="s">
        <v>2639</v>
      </c>
      <c r="F637" s="1" t="s">
        <v>2640</v>
      </c>
      <c r="G637" s="1" t="s">
        <v>2641</v>
      </c>
      <c r="H637" s="1">
        <v>1095709</v>
      </c>
      <c r="I637" s="1" t="s">
        <v>498</v>
      </c>
      <c r="J637" s="1" t="s">
        <v>164</v>
      </c>
      <c r="K637" s="1" t="s">
        <v>165</v>
      </c>
      <c r="L637" s="30">
        <v>200</v>
      </c>
      <c r="M637" s="30">
        <v>10</v>
      </c>
      <c r="N637" s="31">
        <v>18300</v>
      </c>
      <c r="O637" s="31">
        <v>14000</v>
      </c>
      <c r="P637" s="31">
        <v>3646000</v>
      </c>
      <c r="Q637" s="31">
        <v>3660000</v>
      </c>
      <c r="R637" s="1" t="s">
        <v>672</v>
      </c>
      <c r="S637" s="1" t="s">
        <v>2642</v>
      </c>
      <c r="T637" s="1" t="s">
        <v>674</v>
      </c>
      <c r="U637" s="1" t="s">
        <v>502</v>
      </c>
      <c r="V637" s="1" t="s">
        <v>118</v>
      </c>
      <c r="W637" s="1" t="str">
        <f>VLOOKUP(Table1[[#This Row],[Material Code]],'Product Master Data'!$A$1:$D$16,4,FALSE)</f>
        <v>Bread Flour</v>
      </c>
      <c r="X637" s="1" t="str">
        <f>VLOOKUP(Table1[[#This Row],[Material Code]],'Product Master Data'!$A$1:$D$15,3,FALSE)</f>
        <v>Local Label</v>
      </c>
      <c r="Y637" s="1">
        <f>DAY(Table1[[#This Row],[Billing date]])</f>
        <v>17</v>
      </c>
      <c r="Z637" s="1" t="str">
        <f>TEXT(Table1[[#This Row],[Billing date]],"mmm")</f>
        <v>Jun</v>
      </c>
      <c r="AA637" s="1">
        <f>YEAR(Table1[[#This Row],[Billing date]])</f>
        <v>2021</v>
      </c>
    </row>
    <row r="638" spans="1:27" s="1" customFormat="1" ht="12.75" x14ac:dyDescent="0.2">
      <c r="A638" s="1" t="s">
        <v>170</v>
      </c>
      <c r="B638" s="1" t="s">
        <v>171</v>
      </c>
      <c r="C638" s="29">
        <v>44364</v>
      </c>
      <c r="D638" s="1" t="s">
        <v>2638</v>
      </c>
      <c r="E638" s="1" t="s">
        <v>2639</v>
      </c>
      <c r="F638" s="1" t="s">
        <v>2640</v>
      </c>
      <c r="G638" s="1" t="s">
        <v>2641</v>
      </c>
      <c r="H638" s="1">
        <v>1095709</v>
      </c>
      <c r="I638" s="1" t="s">
        <v>498</v>
      </c>
      <c r="J638" s="1" t="s">
        <v>125</v>
      </c>
      <c r="K638" s="1" t="s">
        <v>126</v>
      </c>
      <c r="L638" s="30">
        <v>100</v>
      </c>
      <c r="M638" s="30">
        <v>5</v>
      </c>
      <c r="N638" s="31">
        <v>19000</v>
      </c>
      <c r="O638" s="31">
        <v>7000</v>
      </c>
      <c r="P638" s="31">
        <v>1893000</v>
      </c>
      <c r="Q638" s="31">
        <v>1900000</v>
      </c>
      <c r="R638" s="1" t="s">
        <v>672</v>
      </c>
      <c r="S638" s="1" t="s">
        <v>2642</v>
      </c>
      <c r="T638" s="1" t="s">
        <v>674</v>
      </c>
      <c r="U638" s="1" t="s">
        <v>502</v>
      </c>
      <c r="V638" s="1" t="s">
        <v>118</v>
      </c>
      <c r="W638" s="1" t="str">
        <f>VLOOKUP(Table1[[#This Row],[Material Code]],'Product Master Data'!$A$1:$D$16,4,FALSE)</f>
        <v>Bread Flour</v>
      </c>
      <c r="X638" s="1" t="str">
        <f>VLOOKUP(Table1[[#This Row],[Material Code]],'Product Master Data'!$A$1:$D$15,3,FALSE)</f>
        <v>Local Label</v>
      </c>
      <c r="Y638" s="1">
        <f>DAY(Table1[[#This Row],[Billing date]])</f>
        <v>17</v>
      </c>
      <c r="Z638" s="1" t="str">
        <f>TEXT(Table1[[#This Row],[Billing date]],"mmm")</f>
        <v>Jun</v>
      </c>
      <c r="AA638" s="1">
        <f>YEAR(Table1[[#This Row],[Billing date]])</f>
        <v>2021</v>
      </c>
    </row>
    <row r="639" spans="1:27" s="1" customFormat="1" ht="10.5" customHeight="1" x14ac:dyDescent="0.2">
      <c r="A639" s="1" t="s">
        <v>170</v>
      </c>
      <c r="B639" s="1" t="s">
        <v>171</v>
      </c>
      <c r="C639" s="29">
        <v>44364</v>
      </c>
      <c r="D639" s="1" t="s">
        <v>2643</v>
      </c>
      <c r="E639" s="1" t="s">
        <v>2644</v>
      </c>
      <c r="F639" s="1" t="s">
        <v>2645</v>
      </c>
      <c r="G639" s="1" t="s">
        <v>2646</v>
      </c>
      <c r="H639" s="1">
        <v>1050151</v>
      </c>
      <c r="I639" s="1" t="s">
        <v>37</v>
      </c>
      <c r="J639" s="1" t="s">
        <v>164</v>
      </c>
      <c r="K639" s="1" t="s">
        <v>165</v>
      </c>
      <c r="L639" s="30">
        <v>200</v>
      </c>
      <c r="M639" s="30">
        <v>10</v>
      </c>
      <c r="N639" s="31">
        <v>18300</v>
      </c>
      <c r="O639" s="31">
        <v>0</v>
      </c>
      <c r="P639" s="31">
        <v>3660000</v>
      </c>
      <c r="Q639" s="31">
        <v>3660000</v>
      </c>
      <c r="R639" s="1" t="s">
        <v>888</v>
      </c>
      <c r="S639" s="1" t="s">
        <v>2647</v>
      </c>
      <c r="T639" s="1" t="s">
        <v>369</v>
      </c>
      <c r="U639" s="1" t="s">
        <v>370</v>
      </c>
      <c r="V639" s="1" t="s">
        <v>118</v>
      </c>
      <c r="W639" s="1" t="str">
        <f>VLOOKUP(Table1[[#This Row],[Material Code]],'Product Master Data'!$A$1:$D$16,4,FALSE)</f>
        <v>Bread Flour</v>
      </c>
      <c r="X639" s="1" t="str">
        <f>VLOOKUP(Table1[[#This Row],[Material Code]],'Product Master Data'!$A$1:$D$15,3,FALSE)</f>
        <v>Local Label</v>
      </c>
      <c r="Y639" s="1">
        <f>DAY(Table1[[#This Row],[Billing date]])</f>
        <v>17</v>
      </c>
      <c r="Z639" s="1" t="str">
        <f>TEXT(Table1[[#This Row],[Billing date]],"mmm")</f>
        <v>Jun</v>
      </c>
      <c r="AA639" s="1">
        <f>YEAR(Table1[[#This Row],[Billing date]])</f>
        <v>2021</v>
      </c>
    </row>
    <row r="640" spans="1:27" s="1" customFormat="1" ht="12.75" x14ac:dyDescent="0.2">
      <c r="A640" s="1" t="s">
        <v>170</v>
      </c>
      <c r="B640" s="1" t="s">
        <v>171</v>
      </c>
      <c r="C640" s="29">
        <v>44364</v>
      </c>
      <c r="D640" s="1" t="s">
        <v>2643</v>
      </c>
      <c r="E640" s="1" t="s">
        <v>2644</v>
      </c>
      <c r="F640" s="1" t="s">
        <v>2645</v>
      </c>
      <c r="G640" s="1" t="s">
        <v>2646</v>
      </c>
      <c r="H640" s="1">
        <v>1050151</v>
      </c>
      <c r="I640" s="1" t="s">
        <v>37</v>
      </c>
      <c r="J640" s="1" t="s">
        <v>125</v>
      </c>
      <c r="K640" s="1" t="s">
        <v>126</v>
      </c>
      <c r="L640" s="30">
        <v>100</v>
      </c>
      <c r="M640" s="30">
        <v>5</v>
      </c>
      <c r="N640" s="31">
        <v>19000</v>
      </c>
      <c r="O640" s="31">
        <v>0</v>
      </c>
      <c r="P640" s="31">
        <v>1900000</v>
      </c>
      <c r="Q640" s="31">
        <v>1900000</v>
      </c>
      <c r="R640" s="1" t="s">
        <v>888</v>
      </c>
      <c r="S640" s="1" t="s">
        <v>2647</v>
      </c>
      <c r="T640" s="1" t="s">
        <v>369</v>
      </c>
      <c r="U640" s="1" t="s">
        <v>370</v>
      </c>
      <c r="V640" s="1" t="s">
        <v>118</v>
      </c>
      <c r="W640" s="1" t="str">
        <f>VLOOKUP(Table1[[#This Row],[Material Code]],'Product Master Data'!$A$1:$D$16,4,FALSE)</f>
        <v>Bread Flour</v>
      </c>
      <c r="X640" s="1" t="str">
        <f>VLOOKUP(Table1[[#This Row],[Material Code]],'Product Master Data'!$A$1:$D$15,3,FALSE)</f>
        <v>Local Label</v>
      </c>
      <c r="Y640" s="1">
        <f>DAY(Table1[[#This Row],[Billing date]])</f>
        <v>17</v>
      </c>
      <c r="Z640" s="1" t="str">
        <f>TEXT(Table1[[#This Row],[Billing date]],"mmm")</f>
        <v>Jun</v>
      </c>
      <c r="AA640" s="1">
        <f>YEAR(Table1[[#This Row],[Billing date]])</f>
        <v>2021</v>
      </c>
    </row>
    <row r="641" spans="1:27" s="1" customFormat="1" ht="12.75" x14ac:dyDescent="0.2">
      <c r="A641" s="1" t="s">
        <v>451</v>
      </c>
      <c r="B641" s="1" t="s">
        <v>452</v>
      </c>
      <c r="C641" s="29">
        <v>44364</v>
      </c>
      <c r="D641" s="1" t="s">
        <v>2483</v>
      </c>
      <c r="E641" s="1" t="s">
        <v>2648</v>
      </c>
      <c r="F641" s="1" t="s">
        <v>2485</v>
      </c>
      <c r="G641" s="1" t="s">
        <v>2649</v>
      </c>
      <c r="H641" s="1">
        <v>1048185</v>
      </c>
      <c r="I641" s="1" t="s">
        <v>33</v>
      </c>
      <c r="J641" s="1" t="s">
        <v>164</v>
      </c>
      <c r="K641" s="1" t="s">
        <v>165</v>
      </c>
      <c r="L641" s="30">
        <v>20</v>
      </c>
      <c r="M641" s="30">
        <v>1</v>
      </c>
      <c r="N641" s="31">
        <v>17000</v>
      </c>
      <c r="O641" s="31">
        <v>1400</v>
      </c>
      <c r="P641" s="31">
        <v>338600</v>
      </c>
      <c r="Q641" s="31">
        <v>340000</v>
      </c>
      <c r="R641" s="1" t="s">
        <v>198</v>
      </c>
      <c r="S641" s="1" t="s">
        <v>199</v>
      </c>
      <c r="T641" s="1" t="s">
        <v>200</v>
      </c>
      <c r="U641" s="1" t="s">
        <v>460</v>
      </c>
      <c r="V641" s="1" t="s">
        <v>118</v>
      </c>
      <c r="W641" s="1" t="str">
        <f>VLOOKUP(Table1[[#This Row],[Material Code]],'Product Master Data'!$A$1:$D$16,4,FALSE)</f>
        <v>Bread Flour</v>
      </c>
      <c r="X641" s="1" t="str">
        <f>VLOOKUP(Table1[[#This Row],[Material Code]],'Product Master Data'!$A$1:$D$15,3,FALSE)</f>
        <v>Local Label</v>
      </c>
      <c r="Y641" s="1">
        <f>DAY(Table1[[#This Row],[Billing date]])</f>
        <v>17</v>
      </c>
      <c r="Z641" s="1" t="str">
        <f>TEXT(Table1[[#This Row],[Billing date]],"mmm")</f>
        <v>Jun</v>
      </c>
      <c r="AA641" s="1">
        <f>YEAR(Table1[[#This Row],[Billing date]])</f>
        <v>2021</v>
      </c>
    </row>
    <row r="642" spans="1:27" s="1" customFormat="1" ht="12.75" x14ac:dyDescent="0.2">
      <c r="A642" s="1" t="s">
        <v>119</v>
      </c>
      <c r="B642" s="1" t="s">
        <v>120</v>
      </c>
      <c r="C642" s="29">
        <v>44364</v>
      </c>
      <c r="D642" s="1" t="s">
        <v>2650</v>
      </c>
      <c r="E642" s="1" t="s">
        <v>2651</v>
      </c>
      <c r="F642" s="1" t="s">
        <v>2652</v>
      </c>
      <c r="G642" s="1" t="s">
        <v>2653</v>
      </c>
      <c r="H642" s="1">
        <v>1075994</v>
      </c>
      <c r="I642" s="1" t="s">
        <v>40</v>
      </c>
      <c r="J642" s="1" t="s">
        <v>164</v>
      </c>
      <c r="K642" s="1" t="s">
        <v>165</v>
      </c>
      <c r="L642" s="30">
        <v>200</v>
      </c>
      <c r="M642" s="30">
        <v>10</v>
      </c>
      <c r="N642" s="31">
        <v>18300</v>
      </c>
      <c r="O642" s="31">
        <v>14000</v>
      </c>
      <c r="P642" s="31">
        <v>3646000</v>
      </c>
      <c r="Q642" s="31">
        <v>3660000</v>
      </c>
      <c r="R642" s="1" t="s">
        <v>466</v>
      </c>
      <c r="S642" s="1" t="s">
        <v>2654</v>
      </c>
      <c r="T642" s="1" t="s">
        <v>2354</v>
      </c>
      <c r="U642" s="1" t="s">
        <v>169</v>
      </c>
      <c r="V642" s="1" t="s">
        <v>118</v>
      </c>
      <c r="W642" s="1" t="str">
        <f>VLOOKUP(Table1[[#This Row],[Material Code]],'Product Master Data'!$A$1:$D$16,4,FALSE)</f>
        <v>Bread Flour</v>
      </c>
      <c r="X642" s="1" t="str">
        <f>VLOOKUP(Table1[[#This Row],[Material Code]],'Product Master Data'!$A$1:$D$15,3,FALSE)</f>
        <v>Local Label</v>
      </c>
      <c r="Y642" s="1">
        <f>DAY(Table1[[#This Row],[Billing date]])</f>
        <v>17</v>
      </c>
      <c r="Z642" s="1" t="str">
        <f>TEXT(Table1[[#This Row],[Billing date]],"mmm")</f>
        <v>Jun</v>
      </c>
      <c r="AA642" s="1">
        <f>YEAR(Table1[[#This Row],[Billing date]])</f>
        <v>2021</v>
      </c>
    </row>
    <row r="643" spans="1:27" s="1" customFormat="1" ht="12.75" x14ac:dyDescent="0.2">
      <c r="A643" s="1" t="s">
        <v>107</v>
      </c>
      <c r="B643" s="1" t="s">
        <v>108</v>
      </c>
      <c r="C643" s="29">
        <v>44364</v>
      </c>
      <c r="D643" s="1" t="s">
        <v>2655</v>
      </c>
      <c r="E643" s="1" t="s">
        <v>2656</v>
      </c>
      <c r="F643" s="1" t="s">
        <v>2657</v>
      </c>
      <c r="G643" s="1" t="s">
        <v>2658</v>
      </c>
      <c r="H643" s="1">
        <v>1026501</v>
      </c>
      <c r="I643" s="1" t="s">
        <v>45</v>
      </c>
      <c r="J643" s="1" t="s">
        <v>164</v>
      </c>
      <c r="K643" s="1" t="s">
        <v>165</v>
      </c>
      <c r="L643" s="30">
        <v>480</v>
      </c>
      <c r="M643" s="30">
        <v>24</v>
      </c>
      <c r="N643" s="31">
        <v>18200</v>
      </c>
      <c r="O643" s="31">
        <v>33600</v>
      </c>
      <c r="P643" s="31">
        <v>8702400</v>
      </c>
      <c r="Q643" s="31">
        <v>8736000</v>
      </c>
      <c r="R643" s="1" t="s">
        <v>2659</v>
      </c>
      <c r="S643" s="1" t="s">
        <v>2660</v>
      </c>
      <c r="T643" s="1" t="s">
        <v>2661</v>
      </c>
      <c r="U643" s="1" t="s">
        <v>246</v>
      </c>
      <c r="V643" s="1" t="s">
        <v>118</v>
      </c>
      <c r="W643" s="1" t="str">
        <f>VLOOKUP(Table1[[#This Row],[Material Code]],'Product Master Data'!$A$1:$D$16,4,FALSE)</f>
        <v>Bread Flour</v>
      </c>
      <c r="X643" s="1" t="str">
        <f>VLOOKUP(Table1[[#This Row],[Material Code]],'Product Master Data'!$A$1:$D$15,3,FALSE)</f>
        <v>Local Label</v>
      </c>
      <c r="Y643" s="1">
        <f>DAY(Table1[[#This Row],[Billing date]])</f>
        <v>17</v>
      </c>
      <c r="Z643" s="1" t="str">
        <f>TEXT(Table1[[#This Row],[Billing date]],"mmm")</f>
        <v>Jun</v>
      </c>
      <c r="AA643" s="1">
        <f>YEAR(Table1[[#This Row],[Billing date]])</f>
        <v>2021</v>
      </c>
    </row>
    <row r="644" spans="1:27" s="1" customFormat="1" ht="12.75" x14ac:dyDescent="0.2">
      <c r="A644" s="1" t="s">
        <v>170</v>
      </c>
      <c r="B644" s="1" t="s">
        <v>171</v>
      </c>
      <c r="C644" s="29">
        <v>44364</v>
      </c>
      <c r="D644" s="1" t="s">
        <v>2662</v>
      </c>
      <c r="E644" s="1" t="s">
        <v>2663</v>
      </c>
      <c r="F644" s="1" t="s">
        <v>2664</v>
      </c>
      <c r="G644" s="1" t="s">
        <v>2665</v>
      </c>
      <c r="H644" s="1">
        <v>1076077</v>
      </c>
      <c r="I644" s="1" t="s">
        <v>758</v>
      </c>
      <c r="J644" s="1" t="s">
        <v>176</v>
      </c>
      <c r="K644" s="1" t="s">
        <v>177</v>
      </c>
      <c r="L644" s="30">
        <v>300</v>
      </c>
      <c r="M644" s="30">
        <v>15</v>
      </c>
      <c r="N644" s="31">
        <v>17900</v>
      </c>
      <c r="O644" s="31">
        <v>21000</v>
      </c>
      <c r="P644" s="31">
        <v>5349000</v>
      </c>
      <c r="Q644" s="31">
        <v>5370000</v>
      </c>
      <c r="R644" s="1" t="s">
        <v>2666</v>
      </c>
      <c r="S644" s="1" t="s">
        <v>2667</v>
      </c>
      <c r="T644" s="1" t="s">
        <v>2668</v>
      </c>
      <c r="U644" s="1" t="s">
        <v>2669</v>
      </c>
      <c r="V644" s="1" t="s">
        <v>118</v>
      </c>
      <c r="W644" s="1" t="str">
        <f>VLOOKUP(Table1[[#This Row],[Material Code]],'Product Master Data'!$A$1:$D$16,4,FALSE)</f>
        <v>Beignet Flour</v>
      </c>
      <c r="X644" s="1" t="str">
        <f>VLOOKUP(Table1[[#This Row],[Material Code]],'Product Master Data'!$A$1:$D$15,3,FALSE)</f>
        <v>Local Label</v>
      </c>
      <c r="Y644" s="1">
        <f>DAY(Table1[[#This Row],[Billing date]])</f>
        <v>17</v>
      </c>
      <c r="Z644" s="1" t="str">
        <f>TEXT(Table1[[#This Row],[Billing date]],"mmm")</f>
        <v>Jun</v>
      </c>
      <c r="AA644" s="1">
        <f>YEAR(Table1[[#This Row],[Billing date]])</f>
        <v>2021</v>
      </c>
    </row>
    <row r="645" spans="1:27" s="1" customFormat="1" ht="12.75" x14ac:dyDescent="0.2">
      <c r="A645" s="1" t="s">
        <v>170</v>
      </c>
      <c r="B645" s="1" t="s">
        <v>171</v>
      </c>
      <c r="C645" s="29">
        <v>44364</v>
      </c>
      <c r="D645" s="1" t="s">
        <v>2662</v>
      </c>
      <c r="E645" s="1" t="s">
        <v>2663</v>
      </c>
      <c r="F645" s="1" t="s">
        <v>2664</v>
      </c>
      <c r="G645" s="1" t="s">
        <v>2665</v>
      </c>
      <c r="H645" s="1">
        <v>1076077</v>
      </c>
      <c r="I645" s="1" t="s">
        <v>758</v>
      </c>
      <c r="J645" s="1" t="s">
        <v>183</v>
      </c>
      <c r="K645" s="1" t="s">
        <v>184</v>
      </c>
      <c r="L645" s="30">
        <v>1000</v>
      </c>
      <c r="M645" s="30">
        <v>5</v>
      </c>
      <c r="N645" s="31">
        <v>1840</v>
      </c>
      <c r="O645" s="31">
        <v>7000</v>
      </c>
      <c r="P645" s="31">
        <v>1833000</v>
      </c>
      <c r="Q645" s="31">
        <v>1840000</v>
      </c>
      <c r="R645" s="1" t="s">
        <v>2666</v>
      </c>
      <c r="S645" s="1" t="s">
        <v>2667</v>
      </c>
      <c r="T645" s="1" t="s">
        <v>2668</v>
      </c>
      <c r="U645" s="1" t="s">
        <v>2669</v>
      </c>
      <c r="V645" s="1" t="s">
        <v>118</v>
      </c>
      <c r="W645" s="1" t="str">
        <f>VLOOKUP(Table1[[#This Row],[Material Code]],'Product Master Data'!$A$1:$D$16,4,FALSE)</f>
        <v>Beignet Flour</v>
      </c>
      <c r="X645" s="1" t="str">
        <f>VLOOKUP(Table1[[#This Row],[Material Code]],'Product Master Data'!$A$1:$D$15,3,FALSE)</f>
        <v>Local Label</v>
      </c>
      <c r="Y645" s="1">
        <f>DAY(Table1[[#This Row],[Billing date]])</f>
        <v>17</v>
      </c>
      <c r="Z645" s="1" t="str">
        <f>TEXT(Table1[[#This Row],[Billing date]],"mmm")</f>
        <v>Jun</v>
      </c>
      <c r="AA645" s="1">
        <f>YEAR(Table1[[#This Row],[Billing date]])</f>
        <v>2021</v>
      </c>
    </row>
    <row r="646" spans="1:27" s="1" customFormat="1" ht="12.75" x14ac:dyDescent="0.2">
      <c r="A646" s="1" t="s">
        <v>119</v>
      </c>
      <c r="B646" s="1" t="s">
        <v>120</v>
      </c>
      <c r="C646" s="29">
        <v>44364</v>
      </c>
      <c r="D646" s="1" t="s">
        <v>2670</v>
      </c>
      <c r="E646" s="1" t="s">
        <v>2671</v>
      </c>
      <c r="F646" s="1" t="s">
        <v>2672</v>
      </c>
      <c r="G646" s="1" t="s">
        <v>2673</v>
      </c>
      <c r="H646" s="1">
        <v>1047470</v>
      </c>
      <c r="I646" s="1" t="s">
        <v>30</v>
      </c>
      <c r="J646" s="1" t="s">
        <v>164</v>
      </c>
      <c r="K646" s="1" t="s">
        <v>165</v>
      </c>
      <c r="L646" s="30">
        <v>60</v>
      </c>
      <c r="M646" s="30">
        <v>3</v>
      </c>
      <c r="N646" s="31">
        <v>18300</v>
      </c>
      <c r="O646" s="31">
        <v>4200</v>
      </c>
      <c r="P646" s="31">
        <v>1093800</v>
      </c>
      <c r="Q646" s="31">
        <v>1098000</v>
      </c>
      <c r="R646" s="1" t="s">
        <v>466</v>
      </c>
      <c r="S646" s="1" t="s">
        <v>2674</v>
      </c>
      <c r="T646" s="1" t="s">
        <v>2354</v>
      </c>
      <c r="U646" s="1" t="s">
        <v>169</v>
      </c>
      <c r="V646" s="1" t="s">
        <v>118</v>
      </c>
      <c r="W646" s="1" t="str">
        <f>VLOOKUP(Table1[[#This Row],[Material Code]],'Product Master Data'!$A$1:$D$16,4,FALSE)</f>
        <v>Bread Flour</v>
      </c>
      <c r="X646" s="1" t="str">
        <f>VLOOKUP(Table1[[#This Row],[Material Code]],'Product Master Data'!$A$1:$D$15,3,FALSE)</f>
        <v>Local Label</v>
      </c>
      <c r="Y646" s="1">
        <f>DAY(Table1[[#This Row],[Billing date]])</f>
        <v>17</v>
      </c>
      <c r="Z646" s="1" t="str">
        <f>TEXT(Table1[[#This Row],[Billing date]],"mmm")</f>
        <v>Jun</v>
      </c>
      <c r="AA646" s="1">
        <f>YEAR(Table1[[#This Row],[Billing date]])</f>
        <v>2021</v>
      </c>
    </row>
    <row r="647" spans="1:27" s="1" customFormat="1" ht="12.75" x14ac:dyDescent="0.2">
      <c r="A647" s="1" t="s">
        <v>157</v>
      </c>
      <c r="B647" s="1" t="s">
        <v>158</v>
      </c>
      <c r="C647" s="29">
        <v>44364</v>
      </c>
      <c r="D647" s="1" t="s">
        <v>2675</v>
      </c>
      <c r="E647" s="1" t="s">
        <v>2676</v>
      </c>
      <c r="F647" s="1" t="s">
        <v>2677</v>
      </c>
      <c r="G647" s="1" t="s">
        <v>2678</v>
      </c>
      <c r="H647" s="1">
        <v>1063955</v>
      </c>
      <c r="I647" s="1" t="s">
        <v>55</v>
      </c>
      <c r="J647" s="1" t="s">
        <v>164</v>
      </c>
      <c r="K647" s="1" t="s">
        <v>165</v>
      </c>
      <c r="L647" s="30">
        <v>600</v>
      </c>
      <c r="M647" s="30">
        <v>30</v>
      </c>
      <c r="N647" s="31">
        <v>18700</v>
      </c>
      <c r="O647" s="31">
        <v>0</v>
      </c>
      <c r="P647" s="31">
        <v>11220000</v>
      </c>
      <c r="Q647" s="31">
        <v>11220000</v>
      </c>
      <c r="R647" s="1" t="s">
        <v>2009</v>
      </c>
      <c r="S647" s="1" t="s">
        <v>2679</v>
      </c>
      <c r="T647" s="1" t="s">
        <v>2680</v>
      </c>
      <c r="U647" s="1" t="s">
        <v>169</v>
      </c>
      <c r="V647" s="1" t="s">
        <v>118</v>
      </c>
      <c r="W647" s="1" t="str">
        <f>VLOOKUP(Table1[[#This Row],[Material Code]],'Product Master Data'!$A$1:$D$16,4,FALSE)</f>
        <v>Bread Flour</v>
      </c>
      <c r="X647" s="1" t="str">
        <f>VLOOKUP(Table1[[#This Row],[Material Code]],'Product Master Data'!$A$1:$D$15,3,FALSE)</f>
        <v>Local Label</v>
      </c>
      <c r="Y647" s="1">
        <f>DAY(Table1[[#This Row],[Billing date]])</f>
        <v>17</v>
      </c>
      <c r="Z647" s="1" t="str">
        <f>TEXT(Table1[[#This Row],[Billing date]],"mmm")</f>
        <v>Jun</v>
      </c>
      <c r="AA647" s="1">
        <f>YEAR(Table1[[#This Row],[Billing date]])</f>
        <v>2021</v>
      </c>
    </row>
    <row r="648" spans="1:27" s="1" customFormat="1" ht="12.75" x14ac:dyDescent="0.2">
      <c r="A648" s="1" t="s">
        <v>107</v>
      </c>
      <c r="B648" s="1" t="s">
        <v>108</v>
      </c>
      <c r="C648" s="29">
        <v>44364</v>
      </c>
      <c r="D648" s="1" t="s">
        <v>2681</v>
      </c>
      <c r="E648" s="1" t="s">
        <v>2682</v>
      </c>
      <c r="F648" s="1" t="s">
        <v>2683</v>
      </c>
      <c r="G648" s="1" t="s">
        <v>2684</v>
      </c>
      <c r="H648" s="1">
        <v>1098550</v>
      </c>
      <c r="I648" s="1" t="s">
        <v>2554</v>
      </c>
      <c r="J648" s="1" t="s">
        <v>183</v>
      </c>
      <c r="K648" s="1" t="s">
        <v>184</v>
      </c>
      <c r="L648" s="30">
        <v>1500</v>
      </c>
      <c r="M648" s="30">
        <v>7.5</v>
      </c>
      <c r="N648" s="31">
        <v>1950</v>
      </c>
      <c r="O648" s="31">
        <v>10500</v>
      </c>
      <c r="P648" s="31">
        <v>2914500</v>
      </c>
      <c r="Q648" s="31">
        <v>2925000</v>
      </c>
      <c r="R648" s="1" t="s">
        <v>970</v>
      </c>
      <c r="S648" s="1" t="s">
        <v>2685</v>
      </c>
      <c r="T648" s="1" t="s">
        <v>2686</v>
      </c>
      <c r="U648" s="1" t="s">
        <v>2687</v>
      </c>
      <c r="V648" s="1" t="s">
        <v>118</v>
      </c>
      <c r="W648" s="1" t="str">
        <f>VLOOKUP(Table1[[#This Row],[Material Code]],'Product Master Data'!$A$1:$D$16,4,FALSE)</f>
        <v>Beignet Flour</v>
      </c>
      <c r="X648" s="1" t="str">
        <f>VLOOKUP(Table1[[#This Row],[Material Code]],'Product Master Data'!$A$1:$D$15,3,FALSE)</f>
        <v>Local Label</v>
      </c>
      <c r="Y648" s="1">
        <f>DAY(Table1[[#This Row],[Billing date]])</f>
        <v>17</v>
      </c>
      <c r="Z648" s="1" t="str">
        <f>TEXT(Table1[[#This Row],[Billing date]],"mmm")</f>
        <v>Jun</v>
      </c>
      <c r="AA648" s="1">
        <f>YEAR(Table1[[#This Row],[Billing date]])</f>
        <v>2021</v>
      </c>
    </row>
    <row r="649" spans="1:27" s="1" customFormat="1" ht="12.75" x14ac:dyDescent="0.2">
      <c r="A649" s="1" t="s">
        <v>107</v>
      </c>
      <c r="B649" s="1" t="s">
        <v>108</v>
      </c>
      <c r="C649" s="29">
        <v>44364</v>
      </c>
      <c r="D649" s="1" t="s">
        <v>2681</v>
      </c>
      <c r="E649" s="1" t="s">
        <v>2682</v>
      </c>
      <c r="F649" s="1" t="s">
        <v>2683</v>
      </c>
      <c r="G649" s="1" t="s">
        <v>2684</v>
      </c>
      <c r="H649" s="1">
        <v>1098550</v>
      </c>
      <c r="I649" s="1" t="s">
        <v>2554</v>
      </c>
      <c r="J649" s="1" t="s">
        <v>164</v>
      </c>
      <c r="K649" s="1" t="s">
        <v>165</v>
      </c>
      <c r="L649" s="30">
        <v>450</v>
      </c>
      <c r="M649" s="30">
        <v>22.5</v>
      </c>
      <c r="N649" s="31">
        <v>18800</v>
      </c>
      <c r="O649" s="31">
        <v>31500</v>
      </c>
      <c r="P649" s="31">
        <v>8428500</v>
      </c>
      <c r="Q649" s="31">
        <v>8460000</v>
      </c>
      <c r="R649" s="1" t="s">
        <v>970</v>
      </c>
      <c r="S649" s="1" t="s">
        <v>2685</v>
      </c>
      <c r="T649" s="1" t="s">
        <v>2686</v>
      </c>
      <c r="U649" s="1" t="s">
        <v>2687</v>
      </c>
      <c r="V649" s="1" t="s">
        <v>118</v>
      </c>
      <c r="W649" s="1" t="str">
        <f>VLOOKUP(Table1[[#This Row],[Material Code]],'Product Master Data'!$A$1:$D$16,4,FALSE)</f>
        <v>Bread Flour</v>
      </c>
      <c r="X649" s="1" t="str">
        <f>VLOOKUP(Table1[[#This Row],[Material Code]],'Product Master Data'!$A$1:$D$15,3,FALSE)</f>
        <v>Local Label</v>
      </c>
      <c r="Y649" s="1">
        <f>DAY(Table1[[#This Row],[Billing date]])</f>
        <v>17</v>
      </c>
      <c r="Z649" s="1" t="str">
        <f>TEXT(Table1[[#This Row],[Billing date]],"mmm")</f>
        <v>Jun</v>
      </c>
      <c r="AA649" s="1">
        <f>YEAR(Table1[[#This Row],[Billing date]])</f>
        <v>2021</v>
      </c>
    </row>
    <row r="650" spans="1:27" s="1" customFormat="1" ht="12.75" x14ac:dyDescent="0.2">
      <c r="A650" s="1" t="s">
        <v>157</v>
      </c>
      <c r="B650" s="1" t="s">
        <v>158</v>
      </c>
      <c r="C650" s="29">
        <v>44364</v>
      </c>
      <c r="D650" s="1" t="s">
        <v>2688</v>
      </c>
      <c r="E650" s="1" t="s">
        <v>2689</v>
      </c>
      <c r="F650" s="1" t="s">
        <v>2690</v>
      </c>
      <c r="G650" s="1" t="s">
        <v>2691</v>
      </c>
      <c r="H650" s="1">
        <v>1034106</v>
      </c>
      <c r="I650" s="1" t="s">
        <v>56</v>
      </c>
      <c r="J650" s="1" t="s">
        <v>164</v>
      </c>
      <c r="K650" s="1" t="s">
        <v>165</v>
      </c>
      <c r="L650" s="30">
        <v>600</v>
      </c>
      <c r="M650" s="30">
        <v>30</v>
      </c>
      <c r="N650" s="31">
        <v>18700</v>
      </c>
      <c r="O650" s="31">
        <v>0</v>
      </c>
      <c r="P650" s="31">
        <v>11220000</v>
      </c>
      <c r="Q650" s="31">
        <v>11220000</v>
      </c>
      <c r="R650" s="1" t="s">
        <v>204</v>
      </c>
      <c r="S650" s="1" t="s">
        <v>205</v>
      </c>
      <c r="T650" s="1" t="s">
        <v>206</v>
      </c>
      <c r="U650" s="1" t="s">
        <v>169</v>
      </c>
      <c r="V650" s="1" t="s">
        <v>118</v>
      </c>
      <c r="W650" s="1" t="str">
        <f>VLOOKUP(Table1[[#This Row],[Material Code]],'Product Master Data'!$A$1:$D$16,4,FALSE)</f>
        <v>Bread Flour</v>
      </c>
      <c r="X650" s="1" t="str">
        <f>VLOOKUP(Table1[[#This Row],[Material Code]],'Product Master Data'!$A$1:$D$15,3,FALSE)</f>
        <v>Local Label</v>
      </c>
      <c r="Y650" s="1">
        <f>DAY(Table1[[#This Row],[Billing date]])</f>
        <v>17</v>
      </c>
      <c r="Z650" s="1" t="str">
        <f>TEXT(Table1[[#This Row],[Billing date]],"mmm")</f>
        <v>Jun</v>
      </c>
      <c r="AA650" s="1">
        <f>YEAR(Table1[[#This Row],[Billing date]])</f>
        <v>2021</v>
      </c>
    </row>
    <row r="651" spans="1:27" s="1" customFormat="1" ht="12.75" x14ac:dyDescent="0.2">
      <c r="A651" s="1" t="s">
        <v>107</v>
      </c>
      <c r="B651" s="1" t="s">
        <v>108</v>
      </c>
      <c r="C651" s="29">
        <v>44365</v>
      </c>
      <c r="D651" s="1" t="s">
        <v>2692</v>
      </c>
      <c r="E651" s="1" t="s">
        <v>2693</v>
      </c>
      <c r="F651" s="1" t="s">
        <v>2694</v>
      </c>
      <c r="G651" s="1" t="s">
        <v>2695</v>
      </c>
      <c r="H651" s="1">
        <v>1026501</v>
      </c>
      <c r="I651" s="1" t="s">
        <v>45</v>
      </c>
      <c r="J651" s="1" t="s">
        <v>24</v>
      </c>
      <c r="K651" s="1" t="s">
        <v>113</v>
      </c>
      <c r="L651" s="30">
        <v>250</v>
      </c>
      <c r="M651" s="30">
        <v>10</v>
      </c>
      <c r="N651" s="31">
        <v>2000</v>
      </c>
      <c r="O651" s="31">
        <v>9804</v>
      </c>
      <c r="P651" s="31">
        <v>490196</v>
      </c>
      <c r="Q651" s="31">
        <v>500000</v>
      </c>
      <c r="R651" s="1" t="s">
        <v>1423</v>
      </c>
      <c r="S651" s="1" t="s">
        <v>2696</v>
      </c>
      <c r="T651" s="1" t="s">
        <v>946</v>
      </c>
      <c r="U651" s="1" t="s">
        <v>2697</v>
      </c>
      <c r="V651" s="1" t="s">
        <v>118</v>
      </c>
      <c r="W651" s="1" t="str">
        <f>VLOOKUP(Table1[[#This Row],[Material Code]],'Product Master Data'!$A$1:$D$16,4,FALSE)</f>
        <v>Bread Flour</v>
      </c>
      <c r="X651" s="1" t="str">
        <f>VLOOKUP(Table1[[#This Row],[Material Code]],'Product Master Data'!$A$1:$D$15,3,FALSE)</f>
        <v>Local Label</v>
      </c>
      <c r="Y651" s="1">
        <f>DAY(Table1[[#This Row],[Billing date]])</f>
        <v>18</v>
      </c>
      <c r="Z651" s="1" t="str">
        <f>TEXT(Table1[[#This Row],[Billing date]],"mmm")</f>
        <v>Jun</v>
      </c>
      <c r="AA651" s="1">
        <f>YEAR(Table1[[#This Row],[Billing date]])</f>
        <v>2021</v>
      </c>
    </row>
    <row r="652" spans="1:27" s="1" customFormat="1" ht="12.75" x14ac:dyDescent="0.2">
      <c r="A652" s="1" t="s">
        <v>170</v>
      </c>
      <c r="B652" s="1" t="s">
        <v>171</v>
      </c>
      <c r="C652" s="29">
        <v>44365</v>
      </c>
      <c r="D652" s="1" t="s">
        <v>2698</v>
      </c>
      <c r="E652" s="1" t="s">
        <v>2699</v>
      </c>
      <c r="F652" s="1" t="s">
        <v>2700</v>
      </c>
      <c r="G652" s="1" t="s">
        <v>2701</v>
      </c>
      <c r="H652" s="1">
        <v>1050151</v>
      </c>
      <c r="I652" s="1" t="s">
        <v>37</v>
      </c>
      <c r="J652" s="1" t="s">
        <v>24</v>
      </c>
      <c r="K652" s="1" t="s">
        <v>113</v>
      </c>
      <c r="L652" s="30">
        <v>750</v>
      </c>
      <c r="M652" s="30">
        <v>30</v>
      </c>
      <c r="N652" s="31">
        <v>2000</v>
      </c>
      <c r="O652" s="31">
        <v>29412</v>
      </c>
      <c r="P652" s="31">
        <v>1470588</v>
      </c>
      <c r="Q652" s="31">
        <v>1500000</v>
      </c>
      <c r="R652" s="1" t="s">
        <v>2702</v>
      </c>
      <c r="S652" s="1" t="s">
        <v>2703</v>
      </c>
      <c r="T652" s="1" t="s">
        <v>2704</v>
      </c>
      <c r="U652" s="1" t="s">
        <v>2705</v>
      </c>
      <c r="V652" s="1" t="s">
        <v>118</v>
      </c>
      <c r="W652" s="1" t="str">
        <f>VLOOKUP(Table1[[#This Row],[Material Code]],'Product Master Data'!$A$1:$D$16,4,FALSE)</f>
        <v>Bread Flour</v>
      </c>
      <c r="X652" s="1" t="str">
        <f>VLOOKUP(Table1[[#This Row],[Material Code]],'Product Master Data'!$A$1:$D$15,3,FALSE)</f>
        <v>Local Label</v>
      </c>
      <c r="Y652" s="1">
        <f>DAY(Table1[[#This Row],[Billing date]])</f>
        <v>18</v>
      </c>
      <c r="Z652" s="1" t="str">
        <f>TEXT(Table1[[#This Row],[Billing date]],"mmm")</f>
        <v>Jun</v>
      </c>
      <c r="AA652" s="1">
        <f>YEAR(Table1[[#This Row],[Billing date]])</f>
        <v>2021</v>
      </c>
    </row>
    <row r="653" spans="1:27" s="1" customFormat="1" ht="12.75" x14ac:dyDescent="0.2">
      <c r="A653" s="1" t="s">
        <v>119</v>
      </c>
      <c r="B653" s="1" t="s">
        <v>120</v>
      </c>
      <c r="C653" s="29">
        <v>44365</v>
      </c>
      <c r="D653" s="1" t="s">
        <v>1636</v>
      </c>
      <c r="E653" s="1" t="s">
        <v>2706</v>
      </c>
      <c r="F653" s="1" t="s">
        <v>1638</v>
      </c>
      <c r="G653" s="1" t="s">
        <v>2707</v>
      </c>
      <c r="H653" s="1">
        <v>1064509</v>
      </c>
      <c r="I653" s="1" t="s">
        <v>52</v>
      </c>
      <c r="J653" s="1" t="s">
        <v>24</v>
      </c>
      <c r="K653" s="1" t="s">
        <v>113</v>
      </c>
      <c r="L653" s="30">
        <v>250</v>
      </c>
      <c r="M653" s="30">
        <v>10</v>
      </c>
      <c r="N653" s="31">
        <v>2000</v>
      </c>
      <c r="O653" s="31">
        <v>9804</v>
      </c>
      <c r="P653" s="31">
        <v>490196</v>
      </c>
      <c r="Q653" s="31">
        <v>500000</v>
      </c>
      <c r="R653" s="1" t="s">
        <v>1640</v>
      </c>
      <c r="S653" s="1" t="s">
        <v>1641</v>
      </c>
      <c r="T653" s="1" t="s">
        <v>1642</v>
      </c>
      <c r="U653" s="1" t="s">
        <v>1643</v>
      </c>
      <c r="V653" s="1" t="s">
        <v>118</v>
      </c>
      <c r="W653" s="1" t="str">
        <f>VLOOKUP(Table1[[#This Row],[Material Code]],'Product Master Data'!$A$1:$D$16,4,FALSE)</f>
        <v>Bread Flour</v>
      </c>
      <c r="X653" s="1" t="str">
        <f>VLOOKUP(Table1[[#This Row],[Material Code]],'Product Master Data'!$A$1:$D$15,3,FALSE)</f>
        <v>Local Label</v>
      </c>
      <c r="Y653" s="1">
        <f>DAY(Table1[[#This Row],[Billing date]])</f>
        <v>18</v>
      </c>
      <c r="Z653" s="1" t="str">
        <f>TEXT(Table1[[#This Row],[Billing date]],"mmm")</f>
        <v>Jun</v>
      </c>
      <c r="AA653" s="1">
        <f>YEAR(Table1[[#This Row],[Billing date]])</f>
        <v>2021</v>
      </c>
    </row>
    <row r="654" spans="1:27" s="1" customFormat="1" ht="12.75" x14ac:dyDescent="0.2">
      <c r="A654" s="1" t="s">
        <v>107</v>
      </c>
      <c r="B654" s="1" t="s">
        <v>108</v>
      </c>
      <c r="C654" s="29">
        <v>44365</v>
      </c>
      <c r="D654" s="1" t="s">
        <v>2708</v>
      </c>
      <c r="E654" s="1" t="s">
        <v>2709</v>
      </c>
      <c r="F654" s="1" t="s">
        <v>2710</v>
      </c>
      <c r="G654" s="1" t="s">
        <v>2711</v>
      </c>
      <c r="H654" s="1">
        <v>1026506</v>
      </c>
      <c r="I654" s="1" t="s">
        <v>2712</v>
      </c>
      <c r="J654" s="1" t="s">
        <v>24</v>
      </c>
      <c r="K654" s="1" t="s">
        <v>113</v>
      </c>
      <c r="L654" s="30">
        <v>300</v>
      </c>
      <c r="M654" s="30">
        <v>12</v>
      </c>
      <c r="N654" s="31">
        <v>2000</v>
      </c>
      <c r="O654" s="31">
        <v>11765</v>
      </c>
      <c r="P654" s="31">
        <v>588235</v>
      </c>
      <c r="Q654" s="31">
        <v>600000</v>
      </c>
      <c r="R654" s="1" t="s">
        <v>2713</v>
      </c>
      <c r="S654" s="1" t="s">
        <v>2714</v>
      </c>
      <c r="T654" s="1" t="s">
        <v>2557</v>
      </c>
      <c r="U654" s="1" t="s">
        <v>2715</v>
      </c>
      <c r="V654" s="1" t="s">
        <v>118</v>
      </c>
      <c r="W654" s="1" t="str">
        <f>VLOOKUP(Table1[[#This Row],[Material Code]],'Product Master Data'!$A$1:$D$16,4,FALSE)</f>
        <v>Bread Flour</v>
      </c>
      <c r="X654" s="1" t="str">
        <f>VLOOKUP(Table1[[#This Row],[Material Code]],'Product Master Data'!$A$1:$D$15,3,FALSE)</f>
        <v>Local Label</v>
      </c>
      <c r="Y654" s="1">
        <f>DAY(Table1[[#This Row],[Billing date]])</f>
        <v>18</v>
      </c>
      <c r="Z654" s="1" t="str">
        <f>TEXT(Table1[[#This Row],[Billing date]],"mmm")</f>
        <v>Jun</v>
      </c>
      <c r="AA654" s="1">
        <f>YEAR(Table1[[#This Row],[Billing date]])</f>
        <v>2021</v>
      </c>
    </row>
    <row r="655" spans="1:27" s="1" customFormat="1" ht="12.75" x14ac:dyDescent="0.2">
      <c r="A655" s="1" t="s">
        <v>119</v>
      </c>
      <c r="B655" s="1" t="s">
        <v>120</v>
      </c>
      <c r="C655" s="29">
        <v>44365</v>
      </c>
      <c r="D655" s="1" t="s">
        <v>2577</v>
      </c>
      <c r="E655" s="1" t="s">
        <v>2716</v>
      </c>
      <c r="F655" s="1" t="s">
        <v>2579</v>
      </c>
      <c r="G655" s="1" t="s">
        <v>2717</v>
      </c>
      <c r="H655" s="1">
        <v>1028221</v>
      </c>
      <c r="I655" s="1" t="s">
        <v>47</v>
      </c>
      <c r="J655" s="1" t="s">
        <v>164</v>
      </c>
      <c r="K655" s="1" t="s">
        <v>165</v>
      </c>
      <c r="L655" s="30">
        <v>300</v>
      </c>
      <c r="M655" s="30">
        <v>15</v>
      </c>
      <c r="N655" s="31">
        <v>18300</v>
      </c>
      <c r="O655" s="31">
        <v>21000</v>
      </c>
      <c r="P655" s="31">
        <v>5469000</v>
      </c>
      <c r="Q655" s="31">
        <v>5490000</v>
      </c>
      <c r="R655" s="1" t="s">
        <v>926</v>
      </c>
      <c r="S655" s="1" t="s">
        <v>1060</v>
      </c>
      <c r="T655" s="1" t="s">
        <v>1061</v>
      </c>
      <c r="U655" s="1" t="s">
        <v>169</v>
      </c>
      <c r="V655" s="1" t="s">
        <v>118</v>
      </c>
      <c r="W655" s="1" t="str">
        <f>VLOOKUP(Table1[[#This Row],[Material Code]],'Product Master Data'!$A$1:$D$16,4,FALSE)</f>
        <v>Bread Flour</v>
      </c>
      <c r="X655" s="1" t="str">
        <f>VLOOKUP(Table1[[#This Row],[Material Code]],'Product Master Data'!$A$1:$D$15,3,FALSE)</f>
        <v>Local Label</v>
      </c>
      <c r="Y655" s="1">
        <f>DAY(Table1[[#This Row],[Billing date]])</f>
        <v>18</v>
      </c>
      <c r="Z655" s="1" t="str">
        <f>TEXT(Table1[[#This Row],[Billing date]],"mmm")</f>
        <v>Jun</v>
      </c>
      <c r="AA655" s="1">
        <f>YEAR(Table1[[#This Row],[Billing date]])</f>
        <v>2021</v>
      </c>
    </row>
    <row r="656" spans="1:27" s="1" customFormat="1" ht="12.75" x14ac:dyDescent="0.2">
      <c r="A656" s="1" t="s">
        <v>451</v>
      </c>
      <c r="B656" s="1" t="s">
        <v>452</v>
      </c>
      <c r="C656" s="29">
        <v>44365</v>
      </c>
      <c r="D656" s="1" t="s">
        <v>2053</v>
      </c>
      <c r="E656" s="1" t="s">
        <v>2718</v>
      </c>
      <c r="F656" s="1" t="s">
        <v>2055</v>
      </c>
      <c r="G656" s="1" t="s">
        <v>2719</v>
      </c>
      <c r="H656" s="1">
        <v>1062965</v>
      </c>
      <c r="I656" s="1" t="s">
        <v>34</v>
      </c>
      <c r="J656" s="1" t="s">
        <v>24</v>
      </c>
      <c r="K656" s="1" t="s">
        <v>113</v>
      </c>
      <c r="L656" s="30">
        <v>350</v>
      </c>
      <c r="M656" s="30">
        <v>14</v>
      </c>
      <c r="N656" s="31">
        <v>2000</v>
      </c>
      <c r="O656" s="31">
        <v>13725</v>
      </c>
      <c r="P656" s="31">
        <v>686275</v>
      </c>
      <c r="Q656" s="31">
        <v>700000</v>
      </c>
      <c r="R656" s="1" t="s">
        <v>1949</v>
      </c>
      <c r="S656" s="1" t="s">
        <v>955</v>
      </c>
      <c r="T656" s="1" t="s">
        <v>956</v>
      </c>
      <c r="U656" s="1" t="s">
        <v>2059</v>
      </c>
      <c r="V656" s="1" t="s">
        <v>118</v>
      </c>
      <c r="W656" s="1" t="str">
        <f>VLOOKUP(Table1[[#This Row],[Material Code]],'Product Master Data'!$A$1:$D$16,4,FALSE)</f>
        <v>Bread Flour</v>
      </c>
      <c r="X656" s="1" t="str">
        <f>VLOOKUP(Table1[[#This Row],[Material Code]],'Product Master Data'!$A$1:$D$15,3,FALSE)</f>
        <v>Local Label</v>
      </c>
      <c r="Y656" s="1">
        <f>DAY(Table1[[#This Row],[Billing date]])</f>
        <v>18</v>
      </c>
      <c r="Z656" s="1" t="str">
        <f>TEXT(Table1[[#This Row],[Billing date]],"mmm")</f>
        <v>Jun</v>
      </c>
      <c r="AA656" s="1">
        <f>YEAR(Table1[[#This Row],[Billing date]])</f>
        <v>2021</v>
      </c>
    </row>
    <row r="657" spans="1:27" s="1" customFormat="1" ht="12.75" x14ac:dyDescent="0.2">
      <c r="A657" s="1" t="s">
        <v>131</v>
      </c>
      <c r="B657" s="1" t="s">
        <v>132</v>
      </c>
      <c r="C657" s="29">
        <v>44365</v>
      </c>
      <c r="D657" s="1" t="s">
        <v>2585</v>
      </c>
      <c r="E657" s="1" t="s">
        <v>2720</v>
      </c>
      <c r="F657" s="1" t="s">
        <v>2587</v>
      </c>
      <c r="G657" s="1" t="s">
        <v>2721</v>
      </c>
      <c r="H657" s="1">
        <v>1062481</v>
      </c>
      <c r="I657" s="1" t="s">
        <v>38</v>
      </c>
      <c r="J657" s="1" t="s">
        <v>24</v>
      </c>
      <c r="K657" s="1" t="s">
        <v>113</v>
      </c>
      <c r="L657" s="30">
        <v>575</v>
      </c>
      <c r="M657" s="30">
        <v>23</v>
      </c>
      <c r="N657" s="31">
        <v>2000</v>
      </c>
      <c r="O657" s="31">
        <v>22549</v>
      </c>
      <c r="P657" s="31">
        <v>1127451</v>
      </c>
      <c r="Q657" s="31">
        <v>1150000</v>
      </c>
      <c r="R657" s="1" t="s">
        <v>2722</v>
      </c>
      <c r="S657" s="1" t="s">
        <v>2723</v>
      </c>
      <c r="T657" s="1" t="s">
        <v>806</v>
      </c>
      <c r="U657" s="1" t="s">
        <v>2591</v>
      </c>
      <c r="V657" s="1" t="s">
        <v>118</v>
      </c>
      <c r="W657" s="1" t="str">
        <f>VLOOKUP(Table1[[#This Row],[Material Code]],'Product Master Data'!$A$1:$D$16,4,FALSE)</f>
        <v>Bread Flour</v>
      </c>
      <c r="X657" s="1" t="str">
        <f>VLOOKUP(Table1[[#This Row],[Material Code]],'Product Master Data'!$A$1:$D$15,3,FALSE)</f>
        <v>Local Label</v>
      </c>
      <c r="Y657" s="1">
        <f>DAY(Table1[[#This Row],[Billing date]])</f>
        <v>18</v>
      </c>
      <c r="Z657" s="1" t="str">
        <f>TEXT(Table1[[#This Row],[Billing date]],"mmm")</f>
        <v>Jun</v>
      </c>
      <c r="AA657" s="1">
        <f>YEAR(Table1[[#This Row],[Billing date]])</f>
        <v>2021</v>
      </c>
    </row>
    <row r="658" spans="1:27" s="1" customFormat="1" ht="12.75" x14ac:dyDescent="0.2">
      <c r="A658" s="1" t="s">
        <v>288</v>
      </c>
      <c r="B658" s="1" t="s">
        <v>132</v>
      </c>
      <c r="C658" s="29">
        <v>44365</v>
      </c>
      <c r="D658" s="1" t="s">
        <v>2447</v>
      </c>
      <c r="E658" s="1" t="s">
        <v>2724</v>
      </c>
      <c r="F658" s="1" t="s">
        <v>2449</v>
      </c>
      <c r="G658" s="1" t="s">
        <v>2725</v>
      </c>
      <c r="H658" s="1">
        <v>1062482</v>
      </c>
      <c r="I658" s="1" t="s">
        <v>31</v>
      </c>
      <c r="J658" s="1" t="s">
        <v>164</v>
      </c>
      <c r="K658" s="1" t="s">
        <v>165</v>
      </c>
      <c r="L658" s="30">
        <v>640</v>
      </c>
      <c r="M658" s="30">
        <v>32</v>
      </c>
      <c r="N658" s="31">
        <v>18000</v>
      </c>
      <c r="O658" s="31">
        <v>44800</v>
      </c>
      <c r="P658" s="31">
        <v>11475200</v>
      </c>
      <c r="Q658" s="31">
        <v>11520000</v>
      </c>
      <c r="R658" s="1" t="s">
        <v>2726</v>
      </c>
      <c r="S658" s="1" t="s">
        <v>2727</v>
      </c>
      <c r="T658" s="1" t="s">
        <v>2728</v>
      </c>
      <c r="U658" s="1" t="s">
        <v>169</v>
      </c>
      <c r="V658" s="1" t="s">
        <v>118</v>
      </c>
      <c r="W658" s="1" t="str">
        <f>VLOOKUP(Table1[[#This Row],[Material Code]],'Product Master Data'!$A$1:$D$16,4,FALSE)</f>
        <v>Bread Flour</v>
      </c>
      <c r="X658" s="1" t="str">
        <f>VLOOKUP(Table1[[#This Row],[Material Code]],'Product Master Data'!$A$1:$D$15,3,FALSE)</f>
        <v>Local Label</v>
      </c>
      <c r="Y658" s="1">
        <f>DAY(Table1[[#This Row],[Billing date]])</f>
        <v>18</v>
      </c>
      <c r="Z658" s="1" t="str">
        <f>TEXT(Table1[[#This Row],[Billing date]],"mmm")</f>
        <v>Jun</v>
      </c>
      <c r="AA658" s="1">
        <f>YEAR(Table1[[#This Row],[Billing date]])</f>
        <v>2021</v>
      </c>
    </row>
    <row r="659" spans="1:27" s="1" customFormat="1" ht="12.75" x14ac:dyDescent="0.2">
      <c r="A659" s="1" t="s">
        <v>119</v>
      </c>
      <c r="B659" s="1" t="s">
        <v>120</v>
      </c>
      <c r="C659" s="29">
        <v>44365</v>
      </c>
      <c r="D659" s="1" t="s">
        <v>2729</v>
      </c>
      <c r="E659" s="1" t="s">
        <v>2730</v>
      </c>
      <c r="F659" s="1" t="s">
        <v>2731</v>
      </c>
      <c r="G659" s="1" t="s">
        <v>2732</v>
      </c>
      <c r="H659" s="1">
        <v>1076068</v>
      </c>
      <c r="I659" s="1" t="s">
        <v>1011</v>
      </c>
      <c r="J659" s="1" t="s">
        <v>164</v>
      </c>
      <c r="K659" s="1" t="s">
        <v>165</v>
      </c>
      <c r="L659" s="30">
        <v>432</v>
      </c>
      <c r="M659" s="30">
        <v>21.6</v>
      </c>
      <c r="N659" s="31">
        <v>18300</v>
      </c>
      <c r="O659" s="31">
        <v>30240</v>
      </c>
      <c r="P659" s="31">
        <v>7875360</v>
      </c>
      <c r="Q659" s="31">
        <v>7905600</v>
      </c>
      <c r="R659" s="1" t="s">
        <v>2733</v>
      </c>
      <c r="S659" s="1" t="s">
        <v>2734</v>
      </c>
      <c r="T659" s="1" t="s">
        <v>2735</v>
      </c>
      <c r="U659" s="1" t="s">
        <v>169</v>
      </c>
      <c r="V659" s="1" t="s">
        <v>118</v>
      </c>
      <c r="W659" s="1" t="str">
        <f>VLOOKUP(Table1[[#This Row],[Material Code]],'Product Master Data'!$A$1:$D$16,4,FALSE)</f>
        <v>Bread Flour</v>
      </c>
      <c r="X659" s="1" t="str">
        <f>VLOOKUP(Table1[[#This Row],[Material Code]],'Product Master Data'!$A$1:$D$15,3,FALSE)</f>
        <v>Local Label</v>
      </c>
      <c r="Y659" s="1">
        <f>DAY(Table1[[#This Row],[Billing date]])</f>
        <v>18</v>
      </c>
      <c r="Z659" s="1" t="str">
        <f>TEXT(Table1[[#This Row],[Billing date]],"mmm")</f>
        <v>Jun</v>
      </c>
      <c r="AA659" s="1">
        <f>YEAR(Table1[[#This Row],[Billing date]])</f>
        <v>2021</v>
      </c>
    </row>
    <row r="660" spans="1:27" s="1" customFormat="1" ht="12.75" x14ac:dyDescent="0.2">
      <c r="A660" s="1" t="s">
        <v>119</v>
      </c>
      <c r="B660" s="1" t="s">
        <v>120</v>
      </c>
      <c r="C660" s="29">
        <v>44365</v>
      </c>
      <c r="D660" s="1" t="s">
        <v>2736</v>
      </c>
      <c r="E660" s="1" t="s">
        <v>2737</v>
      </c>
      <c r="F660" s="1" t="s">
        <v>2738</v>
      </c>
      <c r="G660" s="1" t="s">
        <v>2739</v>
      </c>
      <c r="H660" s="1">
        <v>1075994</v>
      </c>
      <c r="I660" s="1" t="s">
        <v>40</v>
      </c>
      <c r="J660" s="1" t="s">
        <v>24</v>
      </c>
      <c r="K660" s="1" t="s">
        <v>113</v>
      </c>
      <c r="L660" s="30">
        <v>300</v>
      </c>
      <c r="M660" s="30">
        <v>12</v>
      </c>
      <c r="N660" s="31">
        <v>2000</v>
      </c>
      <c r="O660" s="31">
        <v>11765</v>
      </c>
      <c r="P660" s="31">
        <v>588235</v>
      </c>
      <c r="Q660" s="31">
        <v>600000</v>
      </c>
      <c r="R660" s="1" t="s">
        <v>1471</v>
      </c>
      <c r="S660" s="1" t="s">
        <v>1472</v>
      </c>
      <c r="T660" s="1" t="s">
        <v>2126</v>
      </c>
      <c r="U660" s="1" t="s">
        <v>2740</v>
      </c>
      <c r="V660" s="1" t="s">
        <v>118</v>
      </c>
      <c r="W660" s="1" t="str">
        <f>VLOOKUP(Table1[[#This Row],[Material Code]],'Product Master Data'!$A$1:$D$16,4,FALSE)</f>
        <v>Bread Flour</v>
      </c>
      <c r="X660" s="1" t="str">
        <f>VLOOKUP(Table1[[#This Row],[Material Code]],'Product Master Data'!$A$1:$D$15,3,FALSE)</f>
        <v>Local Label</v>
      </c>
      <c r="Y660" s="1">
        <f>DAY(Table1[[#This Row],[Billing date]])</f>
        <v>18</v>
      </c>
      <c r="Z660" s="1" t="str">
        <f>TEXT(Table1[[#This Row],[Billing date]],"mmm")</f>
        <v>Jun</v>
      </c>
      <c r="AA660" s="1">
        <f>YEAR(Table1[[#This Row],[Billing date]])</f>
        <v>2021</v>
      </c>
    </row>
    <row r="661" spans="1:27" s="1" customFormat="1" ht="12.75" x14ac:dyDescent="0.2">
      <c r="A661" s="1" t="s">
        <v>451</v>
      </c>
      <c r="B661" s="1" t="s">
        <v>452</v>
      </c>
      <c r="C661" s="29">
        <v>44365</v>
      </c>
      <c r="D661" s="1" t="s">
        <v>2483</v>
      </c>
      <c r="E661" s="1" t="s">
        <v>2741</v>
      </c>
      <c r="F661" s="1" t="s">
        <v>2485</v>
      </c>
      <c r="G661" s="1" t="s">
        <v>2742</v>
      </c>
      <c r="H661" s="1">
        <v>1048185</v>
      </c>
      <c r="I661" s="1" t="s">
        <v>33</v>
      </c>
      <c r="J661" s="1" t="s">
        <v>164</v>
      </c>
      <c r="K661" s="1" t="s">
        <v>165</v>
      </c>
      <c r="L661" s="30">
        <v>640</v>
      </c>
      <c r="M661" s="30">
        <v>32</v>
      </c>
      <c r="N661" s="31">
        <v>17000</v>
      </c>
      <c r="O661" s="31">
        <v>44800</v>
      </c>
      <c r="P661" s="31">
        <v>10835200</v>
      </c>
      <c r="Q661" s="31">
        <v>10880000</v>
      </c>
      <c r="R661" s="1" t="s">
        <v>2743</v>
      </c>
      <c r="S661" s="1" t="s">
        <v>2744</v>
      </c>
      <c r="T661" s="1" t="s">
        <v>2745</v>
      </c>
      <c r="U661" s="1" t="s">
        <v>460</v>
      </c>
      <c r="V661" s="1" t="s">
        <v>118</v>
      </c>
      <c r="W661" s="1" t="str">
        <f>VLOOKUP(Table1[[#This Row],[Material Code]],'Product Master Data'!$A$1:$D$16,4,FALSE)</f>
        <v>Bread Flour</v>
      </c>
      <c r="X661" s="1" t="str">
        <f>VLOOKUP(Table1[[#This Row],[Material Code]],'Product Master Data'!$A$1:$D$15,3,FALSE)</f>
        <v>Local Label</v>
      </c>
      <c r="Y661" s="1">
        <f>DAY(Table1[[#This Row],[Billing date]])</f>
        <v>18</v>
      </c>
      <c r="Z661" s="1" t="str">
        <f>TEXT(Table1[[#This Row],[Billing date]],"mmm")</f>
        <v>Jun</v>
      </c>
      <c r="AA661" s="1">
        <f>YEAR(Table1[[#This Row],[Billing date]])</f>
        <v>2021</v>
      </c>
    </row>
    <row r="662" spans="1:27" s="1" customFormat="1" ht="12.75" x14ac:dyDescent="0.2">
      <c r="A662" s="1" t="s">
        <v>451</v>
      </c>
      <c r="B662" s="1" t="s">
        <v>452</v>
      </c>
      <c r="C662" s="29">
        <v>44365</v>
      </c>
      <c r="D662" s="1" t="s">
        <v>2746</v>
      </c>
      <c r="E662" s="1" t="s">
        <v>2747</v>
      </c>
      <c r="F662" s="1" t="s">
        <v>2748</v>
      </c>
      <c r="G662" s="1" t="s">
        <v>2749</v>
      </c>
      <c r="H662" s="1">
        <v>1048185</v>
      </c>
      <c r="I662" s="1" t="s">
        <v>33</v>
      </c>
      <c r="J662" s="1" t="s">
        <v>24</v>
      </c>
      <c r="K662" s="1" t="s">
        <v>113</v>
      </c>
      <c r="L662" s="30">
        <v>500</v>
      </c>
      <c r="M662" s="30">
        <v>20</v>
      </c>
      <c r="N662" s="31">
        <v>2000</v>
      </c>
      <c r="O662" s="31">
        <v>19608</v>
      </c>
      <c r="P662" s="31">
        <v>980392</v>
      </c>
      <c r="Q662" s="31">
        <v>1000000</v>
      </c>
      <c r="R662" s="1" t="s">
        <v>1150</v>
      </c>
      <c r="S662" s="1" t="s">
        <v>2750</v>
      </c>
      <c r="T662" s="1" t="s">
        <v>2751</v>
      </c>
      <c r="U662" s="1" t="s">
        <v>2752</v>
      </c>
      <c r="V662" s="1" t="s">
        <v>118</v>
      </c>
      <c r="W662" s="1" t="str">
        <f>VLOOKUP(Table1[[#This Row],[Material Code]],'Product Master Data'!$A$1:$D$16,4,FALSE)</f>
        <v>Bread Flour</v>
      </c>
      <c r="X662" s="1" t="str">
        <f>VLOOKUP(Table1[[#This Row],[Material Code]],'Product Master Data'!$A$1:$D$15,3,FALSE)</f>
        <v>Local Label</v>
      </c>
      <c r="Y662" s="1">
        <f>DAY(Table1[[#This Row],[Billing date]])</f>
        <v>18</v>
      </c>
      <c r="Z662" s="1" t="str">
        <f>TEXT(Table1[[#This Row],[Billing date]],"mmm")</f>
        <v>Jun</v>
      </c>
      <c r="AA662" s="1">
        <f>YEAR(Table1[[#This Row],[Billing date]])</f>
        <v>2021</v>
      </c>
    </row>
    <row r="663" spans="1:27" s="1" customFormat="1" ht="12.75" x14ac:dyDescent="0.2">
      <c r="A663" s="1" t="s">
        <v>107</v>
      </c>
      <c r="B663" s="1" t="s">
        <v>108</v>
      </c>
      <c r="C663" s="29">
        <v>44365</v>
      </c>
      <c r="D663" s="1" t="s">
        <v>1616</v>
      </c>
      <c r="E663" s="1" t="s">
        <v>2753</v>
      </c>
      <c r="F663" s="1" t="s">
        <v>1618</v>
      </c>
      <c r="G663" s="1" t="s">
        <v>2754</v>
      </c>
      <c r="H663" s="1">
        <v>1026474</v>
      </c>
      <c r="I663" s="1" t="s">
        <v>36</v>
      </c>
      <c r="J663" s="1" t="s">
        <v>24</v>
      </c>
      <c r="K663" s="1" t="s">
        <v>113</v>
      </c>
      <c r="L663" s="30">
        <v>150</v>
      </c>
      <c r="M663" s="30">
        <v>6</v>
      </c>
      <c r="N663" s="31">
        <v>2000</v>
      </c>
      <c r="O663" s="31">
        <v>5882</v>
      </c>
      <c r="P663" s="31">
        <v>294118</v>
      </c>
      <c r="Q663" s="31">
        <v>300000</v>
      </c>
      <c r="R663" s="1" t="s">
        <v>2755</v>
      </c>
      <c r="S663" s="1" t="s">
        <v>2756</v>
      </c>
      <c r="T663" s="1" t="s">
        <v>2757</v>
      </c>
      <c r="U663" s="1" t="s">
        <v>1623</v>
      </c>
      <c r="V663" s="1" t="s">
        <v>118</v>
      </c>
      <c r="W663" s="1" t="str">
        <f>VLOOKUP(Table1[[#This Row],[Material Code]],'Product Master Data'!$A$1:$D$16,4,FALSE)</f>
        <v>Bread Flour</v>
      </c>
      <c r="X663" s="1" t="str">
        <f>VLOOKUP(Table1[[#This Row],[Material Code]],'Product Master Data'!$A$1:$D$15,3,FALSE)</f>
        <v>Local Label</v>
      </c>
      <c r="Y663" s="1">
        <f>DAY(Table1[[#This Row],[Billing date]])</f>
        <v>18</v>
      </c>
      <c r="Z663" s="1" t="str">
        <f>TEXT(Table1[[#This Row],[Billing date]],"mmm")</f>
        <v>Jun</v>
      </c>
      <c r="AA663" s="1">
        <f>YEAR(Table1[[#This Row],[Billing date]])</f>
        <v>2021</v>
      </c>
    </row>
    <row r="664" spans="1:27" s="1" customFormat="1" ht="12.75" x14ac:dyDescent="0.2">
      <c r="A664" s="1" t="s">
        <v>131</v>
      </c>
      <c r="B664" s="1" t="s">
        <v>132</v>
      </c>
      <c r="C664" s="29">
        <v>44365</v>
      </c>
      <c r="D664" s="1" t="s">
        <v>2758</v>
      </c>
      <c r="E664" s="1" t="s">
        <v>2759</v>
      </c>
      <c r="F664" s="1" t="s">
        <v>2760</v>
      </c>
      <c r="G664" s="1" t="s">
        <v>2761</v>
      </c>
      <c r="H664" s="1">
        <v>1062481</v>
      </c>
      <c r="I664" s="1" t="s">
        <v>38</v>
      </c>
      <c r="J664" s="1" t="s">
        <v>125</v>
      </c>
      <c r="K664" s="1" t="s">
        <v>126</v>
      </c>
      <c r="L664" s="30">
        <v>620</v>
      </c>
      <c r="M664" s="30">
        <v>31</v>
      </c>
      <c r="N664" s="31">
        <v>17000</v>
      </c>
      <c r="O664" s="31">
        <v>43400</v>
      </c>
      <c r="P664" s="31">
        <v>10496600</v>
      </c>
      <c r="Q664" s="31">
        <v>10540000</v>
      </c>
      <c r="R664" s="1" t="s">
        <v>2762</v>
      </c>
      <c r="S664" s="1" t="s">
        <v>2763</v>
      </c>
      <c r="T664" s="1" t="s">
        <v>2764</v>
      </c>
      <c r="U664" s="1" t="s">
        <v>169</v>
      </c>
      <c r="V664" s="1" t="s">
        <v>118</v>
      </c>
      <c r="W664" s="1" t="str">
        <f>VLOOKUP(Table1[[#This Row],[Material Code]],'Product Master Data'!$A$1:$D$16,4,FALSE)</f>
        <v>Bread Flour</v>
      </c>
      <c r="X664" s="1" t="str">
        <f>VLOOKUP(Table1[[#This Row],[Material Code]],'Product Master Data'!$A$1:$D$15,3,FALSE)</f>
        <v>Local Label</v>
      </c>
      <c r="Y664" s="1">
        <f>DAY(Table1[[#This Row],[Billing date]])</f>
        <v>18</v>
      </c>
      <c r="Z664" s="1" t="str">
        <f>TEXT(Table1[[#This Row],[Billing date]],"mmm")</f>
        <v>Jun</v>
      </c>
      <c r="AA664" s="1">
        <f>YEAR(Table1[[#This Row],[Billing date]])</f>
        <v>2021</v>
      </c>
    </row>
    <row r="665" spans="1:27" s="1" customFormat="1" ht="12.75" x14ac:dyDescent="0.2">
      <c r="A665" s="1" t="s">
        <v>119</v>
      </c>
      <c r="B665" s="1" t="s">
        <v>120</v>
      </c>
      <c r="C665" s="29">
        <v>44365</v>
      </c>
      <c r="D665" s="1" t="s">
        <v>2765</v>
      </c>
      <c r="E665" s="1" t="s">
        <v>2766</v>
      </c>
      <c r="F665" s="1" t="s">
        <v>2767</v>
      </c>
      <c r="G665" s="1" t="s">
        <v>2768</v>
      </c>
      <c r="H665" s="1">
        <v>1076068</v>
      </c>
      <c r="I665" s="1" t="s">
        <v>1011</v>
      </c>
      <c r="J665" s="1" t="s">
        <v>164</v>
      </c>
      <c r="K665" s="1" t="s">
        <v>165</v>
      </c>
      <c r="L665" s="30">
        <v>8</v>
      </c>
      <c r="M665" s="30">
        <v>0.4</v>
      </c>
      <c r="N665" s="31">
        <v>17000</v>
      </c>
      <c r="O665" s="31">
        <v>19040</v>
      </c>
      <c r="P665" s="31">
        <v>0</v>
      </c>
      <c r="Q665" s="31">
        <v>19040</v>
      </c>
      <c r="R665" s="1" t="s">
        <v>2733</v>
      </c>
      <c r="S665" s="1" t="s">
        <v>2734</v>
      </c>
      <c r="T665" s="1" t="s">
        <v>2735</v>
      </c>
      <c r="U665" s="1" t="s">
        <v>2500</v>
      </c>
      <c r="V665" s="1" t="s">
        <v>118</v>
      </c>
      <c r="W665" s="1" t="str">
        <f>VLOOKUP(Table1[[#This Row],[Material Code]],'Product Master Data'!$A$1:$D$16,4,FALSE)</f>
        <v>Bread Flour</v>
      </c>
      <c r="X665" s="1" t="str">
        <f>VLOOKUP(Table1[[#This Row],[Material Code]],'Product Master Data'!$A$1:$D$15,3,FALSE)</f>
        <v>Local Label</v>
      </c>
      <c r="Y665" s="1">
        <f>DAY(Table1[[#This Row],[Billing date]])</f>
        <v>18</v>
      </c>
      <c r="Z665" s="1" t="str">
        <f>TEXT(Table1[[#This Row],[Billing date]],"mmm")</f>
        <v>Jun</v>
      </c>
      <c r="AA665" s="1">
        <f>YEAR(Table1[[#This Row],[Billing date]])</f>
        <v>2021</v>
      </c>
    </row>
    <row r="666" spans="1:27" s="1" customFormat="1" ht="12.75" x14ac:dyDescent="0.2">
      <c r="A666" s="1" t="s">
        <v>107</v>
      </c>
      <c r="B666" s="1" t="s">
        <v>108</v>
      </c>
      <c r="C666" s="29">
        <v>44365</v>
      </c>
      <c r="D666" s="1" t="s">
        <v>2769</v>
      </c>
      <c r="E666" s="1" t="s">
        <v>2770</v>
      </c>
      <c r="F666" s="1" t="s">
        <v>2771</v>
      </c>
      <c r="G666" s="1" t="s">
        <v>2772</v>
      </c>
      <c r="H666" s="1">
        <v>1067076</v>
      </c>
      <c r="I666" s="1" t="s">
        <v>1677</v>
      </c>
      <c r="J666" s="1" t="s">
        <v>24</v>
      </c>
      <c r="K666" s="1" t="s">
        <v>113</v>
      </c>
      <c r="L666" s="30">
        <v>100</v>
      </c>
      <c r="M666" s="30">
        <v>4</v>
      </c>
      <c r="N666" s="31">
        <v>2000</v>
      </c>
      <c r="O666" s="31">
        <v>3922</v>
      </c>
      <c r="P666" s="31">
        <v>196078</v>
      </c>
      <c r="Q666" s="31">
        <v>200000</v>
      </c>
      <c r="R666" s="1" t="s">
        <v>2755</v>
      </c>
      <c r="S666" s="1" t="s">
        <v>2756</v>
      </c>
      <c r="T666" s="1" t="s">
        <v>2757</v>
      </c>
      <c r="U666" s="1" t="s">
        <v>2773</v>
      </c>
      <c r="V666" s="1" t="s">
        <v>118</v>
      </c>
      <c r="W666" s="1" t="str">
        <f>VLOOKUP(Table1[[#This Row],[Material Code]],'Product Master Data'!$A$1:$D$16,4,FALSE)</f>
        <v>Bread Flour</v>
      </c>
      <c r="X666" s="1" t="str">
        <f>VLOOKUP(Table1[[#This Row],[Material Code]],'Product Master Data'!$A$1:$D$15,3,FALSE)</f>
        <v>Local Label</v>
      </c>
      <c r="Y666" s="1">
        <f>DAY(Table1[[#This Row],[Billing date]])</f>
        <v>18</v>
      </c>
      <c r="Z666" s="1" t="str">
        <f>TEXT(Table1[[#This Row],[Billing date]],"mmm")</f>
        <v>Jun</v>
      </c>
      <c r="AA666" s="1">
        <f>YEAR(Table1[[#This Row],[Billing date]])</f>
        <v>2021</v>
      </c>
    </row>
    <row r="667" spans="1:27" s="1" customFormat="1" ht="12.75" x14ac:dyDescent="0.2">
      <c r="A667" s="1" t="s">
        <v>316</v>
      </c>
      <c r="B667" s="1" t="s">
        <v>289</v>
      </c>
      <c r="C667" s="29">
        <v>44365</v>
      </c>
      <c r="D667" s="1" t="s">
        <v>2774</v>
      </c>
      <c r="E667" s="1" t="s">
        <v>2775</v>
      </c>
      <c r="F667" s="1" t="s">
        <v>2776</v>
      </c>
      <c r="G667" s="1" t="s">
        <v>2777</v>
      </c>
      <c r="H667" s="1">
        <v>1048967</v>
      </c>
      <c r="I667" s="1" t="s">
        <v>48</v>
      </c>
      <c r="J667" s="1" t="s">
        <v>164</v>
      </c>
      <c r="K667" s="1" t="s">
        <v>165</v>
      </c>
      <c r="L667" s="30">
        <v>300</v>
      </c>
      <c r="M667" s="30">
        <v>15</v>
      </c>
      <c r="N667" s="31">
        <v>18000</v>
      </c>
      <c r="O667" s="31">
        <v>0</v>
      </c>
      <c r="P667" s="31">
        <v>5400000</v>
      </c>
      <c r="Q667" s="31">
        <v>5400000</v>
      </c>
      <c r="R667" s="1" t="s">
        <v>2778</v>
      </c>
      <c r="S667" s="1" t="s">
        <v>2779</v>
      </c>
      <c r="T667" s="1" t="s">
        <v>2780</v>
      </c>
      <c r="U667" s="1" t="s">
        <v>169</v>
      </c>
      <c r="V667" s="1" t="s">
        <v>118</v>
      </c>
      <c r="W667" s="1" t="str">
        <f>VLOOKUP(Table1[[#This Row],[Material Code]],'Product Master Data'!$A$1:$D$16,4,FALSE)</f>
        <v>Bread Flour</v>
      </c>
      <c r="X667" s="1" t="str">
        <f>VLOOKUP(Table1[[#This Row],[Material Code]],'Product Master Data'!$A$1:$D$15,3,FALSE)</f>
        <v>Local Label</v>
      </c>
      <c r="Y667" s="1">
        <f>DAY(Table1[[#This Row],[Billing date]])</f>
        <v>18</v>
      </c>
      <c r="Z667" s="1" t="str">
        <f>TEXT(Table1[[#This Row],[Billing date]],"mmm")</f>
        <v>Jun</v>
      </c>
      <c r="AA667" s="1">
        <f>YEAR(Table1[[#This Row],[Billing date]])</f>
        <v>2021</v>
      </c>
    </row>
    <row r="668" spans="1:27" s="1" customFormat="1" ht="12.75" x14ac:dyDescent="0.2">
      <c r="A668" s="1" t="s">
        <v>316</v>
      </c>
      <c r="B668" s="1" t="s">
        <v>289</v>
      </c>
      <c r="C668" s="29">
        <v>44365</v>
      </c>
      <c r="D668" s="1" t="s">
        <v>2774</v>
      </c>
      <c r="E668" s="1" t="s">
        <v>2775</v>
      </c>
      <c r="F668" s="1" t="s">
        <v>2776</v>
      </c>
      <c r="G668" s="1" t="s">
        <v>2777</v>
      </c>
      <c r="H668" s="1">
        <v>1048967</v>
      </c>
      <c r="I668" s="1" t="s">
        <v>48</v>
      </c>
      <c r="J668" s="1" t="s">
        <v>183</v>
      </c>
      <c r="K668" s="1" t="s">
        <v>184</v>
      </c>
      <c r="L668" s="30">
        <v>500</v>
      </c>
      <c r="M668" s="30">
        <v>2.5</v>
      </c>
      <c r="N668" s="31">
        <v>1850</v>
      </c>
      <c r="O668" s="31">
        <v>0</v>
      </c>
      <c r="P668" s="31">
        <v>925000</v>
      </c>
      <c r="Q668" s="31">
        <v>925000</v>
      </c>
      <c r="R668" s="1" t="s">
        <v>2778</v>
      </c>
      <c r="S668" s="1" t="s">
        <v>2779</v>
      </c>
      <c r="T668" s="1" t="s">
        <v>2780</v>
      </c>
      <c r="U668" s="1" t="s">
        <v>169</v>
      </c>
      <c r="V668" s="1" t="s">
        <v>118</v>
      </c>
      <c r="W668" s="1" t="str">
        <f>VLOOKUP(Table1[[#This Row],[Material Code]],'Product Master Data'!$A$1:$D$16,4,FALSE)</f>
        <v>Beignet Flour</v>
      </c>
      <c r="X668" s="1" t="str">
        <f>VLOOKUP(Table1[[#This Row],[Material Code]],'Product Master Data'!$A$1:$D$15,3,FALSE)</f>
        <v>Local Label</v>
      </c>
      <c r="Y668" s="1">
        <f>DAY(Table1[[#This Row],[Billing date]])</f>
        <v>18</v>
      </c>
      <c r="Z668" s="1" t="str">
        <f>TEXT(Table1[[#This Row],[Billing date]],"mmm")</f>
        <v>Jun</v>
      </c>
      <c r="AA668" s="1">
        <f>YEAR(Table1[[#This Row],[Billing date]])</f>
        <v>2021</v>
      </c>
    </row>
    <row r="669" spans="1:27" s="1" customFormat="1" ht="12.75" x14ac:dyDescent="0.2">
      <c r="A669" s="1" t="s">
        <v>119</v>
      </c>
      <c r="B669" s="1" t="s">
        <v>120</v>
      </c>
      <c r="C669" s="29">
        <v>44365</v>
      </c>
      <c r="D669" s="1" t="s">
        <v>2781</v>
      </c>
      <c r="E669" s="1" t="s">
        <v>2782</v>
      </c>
      <c r="F669" s="1" t="s">
        <v>2783</v>
      </c>
      <c r="G669" s="1" t="s">
        <v>2784</v>
      </c>
      <c r="H669" s="1">
        <v>1026460</v>
      </c>
      <c r="I669" s="1" t="s">
        <v>53</v>
      </c>
      <c r="J669" s="1" t="s">
        <v>164</v>
      </c>
      <c r="K669" s="1" t="s">
        <v>165</v>
      </c>
      <c r="L669" s="30">
        <v>48</v>
      </c>
      <c r="M669" s="30">
        <v>2.4</v>
      </c>
      <c r="N669" s="31">
        <v>18300</v>
      </c>
      <c r="O669" s="31">
        <v>3360</v>
      </c>
      <c r="P669" s="31">
        <v>875040</v>
      </c>
      <c r="Q669" s="31">
        <v>878400</v>
      </c>
      <c r="R669" s="1" t="s">
        <v>1281</v>
      </c>
      <c r="S669" s="1" t="s">
        <v>1849</v>
      </c>
      <c r="T669" s="1" t="s">
        <v>1850</v>
      </c>
      <c r="U669" s="1" t="s">
        <v>169</v>
      </c>
      <c r="V669" s="1" t="s">
        <v>118</v>
      </c>
      <c r="W669" s="1" t="str">
        <f>VLOOKUP(Table1[[#This Row],[Material Code]],'Product Master Data'!$A$1:$D$16,4,FALSE)</f>
        <v>Bread Flour</v>
      </c>
      <c r="X669" s="1" t="str">
        <f>VLOOKUP(Table1[[#This Row],[Material Code]],'Product Master Data'!$A$1:$D$15,3,FALSE)</f>
        <v>Local Label</v>
      </c>
      <c r="Y669" s="1">
        <f>DAY(Table1[[#This Row],[Billing date]])</f>
        <v>18</v>
      </c>
      <c r="Z669" s="1" t="str">
        <f>TEXT(Table1[[#This Row],[Billing date]],"mmm")</f>
        <v>Jun</v>
      </c>
      <c r="AA669" s="1">
        <f>YEAR(Table1[[#This Row],[Billing date]])</f>
        <v>2021</v>
      </c>
    </row>
    <row r="670" spans="1:27" s="1" customFormat="1" ht="12.75" x14ac:dyDescent="0.2">
      <c r="A670" s="1" t="s">
        <v>157</v>
      </c>
      <c r="B670" s="1" t="s">
        <v>158</v>
      </c>
      <c r="C670" s="29">
        <v>44365</v>
      </c>
      <c r="D670" s="1" t="s">
        <v>2785</v>
      </c>
      <c r="E670" s="1" t="s">
        <v>2786</v>
      </c>
      <c r="F670" s="1" t="s">
        <v>2787</v>
      </c>
      <c r="G670" s="1" t="s">
        <v>2788</v>
      </c>
      <c r="H670" s="1">
        <v>1026465</v>
      </c>
      <c r="I670" s="1" t="s">
        <v>28</v>
      </c>
      <c r="J670" s="1" t="s">
        <v>164</v>
      </c>
      <c r="K670" s="1" t="s">
        <v>165</v>
      </c>
      <c r="L670" s="30">
        <v>600</v>
      </c>
      <c r="M670" s="30">
        <v>30</v>
      </c>
      <c r="N670" s="31">
        <v>18700</v>
      </c>
      <c r="O670" s="31">
        <v>42000</v>
      </c>
      <c r="P670" s="31">
        <v>11178000</v>
      </c>
      <c r="Q670" s="31">
        <v>11220000</v>
      </c>
      <c r="R670" s="1" t="s">
        <v>601</v>
      </c>
      <c r="S670" s="1" t="s">
        <v>2789</v>
      </c>
      <c r="T670" s="1" t="s">
        <v>981</v>
      </c>
      <c r="U670" s="1" t="s">
        <v>169</v>
      </c>
      <c r="V670" s="1" t="s">
        <v>118</v>
      </c>
      <c r="W670" s="1" t="str">
        <f>VLOOKUP(Table1[[#This Row],[Material Code]],'Product Master Data'!$A$1:$D$16,4,FALSE)</f>
        <v>Bread Flour</v>
      </c>
      <c r="X670" s="1" t="str">
        <f>VLOOKUP(Table1[[#This Row],[Material Code]],'Product Master Data'!$A$1:$D$15,3,FALSE)</f>
        <v>Local Label</v>
      </c>
      <c r="Y670" s="1">
        <f>DAY(Table1[[#This Row],[Billing date]])</f>
        <v>18</v>
      </c>
      <c r="Z670" s="1" t="str">
        <f>TEXT(Table1[[#This Row],[Billing date]],"mmm")</f>
        <v>Jun</v>
      </c>
      <c r="AA670" s="1">
        <f>YEAR(Table1[[#This Row],[Billing date]])</f>
        <v>2021</v>
      </c>
    </row>
    <row r="671" spans="1:27" s="1" customFormat="1" ht="12.75" x14ac:dyDescent="0.2">
      <c r="A671" s="1" t="s">
        <v>157</v>
      </c>
      <c r="B671" s="1" t="s">
        <v>158</v>
      </c>
      <c r="C671" s="29">
        <v>44365</v>
      </c>
      <c r="D671" s="1" t="s">
        <v>2785</v>
      </c>
      <c r="E671" s="1" t="s">
        <v>2790</v>
      </c>
      <c r="F671" s="1" t="s">
        <v>2787</v>
      </c>
      <c r="G671" s="1" t="s">
        <v>2791</v>
      </c>
      <c r="H671" s="1">
        <v>1026465</v>
      </c>
      <c r="I671" s="1" t="s">
        <v>28</v>
      </c>
      <c r="J671" s="1" t="s">
        <v>164</v>
      </c>
      <c r="K671" s="1" t="s">
        <v>165</v>
      </c>
      <c r="L671" s="30">
        <v>600</v>
      </c>
      <c r="M671" s="30">
        <v>30</v>
      </c>
      <c r="N671" s="31">
        <v>18700</v>
      </c>
      <c r="O671" s="31">
        <v>42000</v>
      </c>
      <c r="P671" s="31">
        <v>11178000</v>
      </c>
      <c r="Q671" s="31">
        <v>11220000</v>
      </c>
      <c r="R671" s="1" t="s">
        <v>223</v>
      </c>
      <c r="S671" s="1" t="s">
        <v>2792</v>
      </c>
      <c r="T671" s="1" t="s">
        <v>2793</v>
      </c>
      <c r="U671" s="1" t="s">
        <v>169</v>
      </c>
      <c r="V671" s="1" t="s">
        <v>118</v>
      </c>
      <c r="W671" s="1" t="str">
        <f>VLOOKUP(Table1[[#This Row],[Material Code]],'Product Master Data'!$A$1:$D$16,4,FALSE)</f>
        <v>Bread Flour</v>
      </c>
      <c r="X671" s="1" t="str">
        <f>VLOOKUP(Table1[[#This Row],[Material Code]],'Product Master Data'!$A$1:$D$15,3,FALSE)</f>
        <v>Local Label</v>
      </c>
      <c r="Y671" s="1">
        <f>DAY(Table1[[#This Row],[Billing date]])</f>
        <v>18</v>
      </c>
      <c r="Z671" s="1" t="str">
        <f>TEXT(Table1[[#This Row],[Billing date]],"mmm")</f>
        <v>Jun</v>
      </c>
      <c r="AA671" s="1">
        <f>YEAR(Table1[[#This Row],[Billing date]])</f>
        <v>2021</v>
      </c>
    </row>
    <row r="672" spans="1:27" s="1" customFormat="1" ht="12.75" x14ac:dyDescent="0.2">
      <c r="A672" s="1" t="s">
        <v>451</v>
      </c>
      <c r="B672" s="1" t="s">
        <v>452</v>
      </c>
      <c r="C672" s="29">
        <v>44365</v>
      </c>
      <c r="D672" s="1" t="s">
        <v>2794</v>
      </c>
      <c r="E672" s="1" t="s">
        <v>2795</v>
      </c>
      <c r="F672" s="1" t="s">
        <v>2796</v>
      </c>
      <c r="G672" s="1" t="s">
        <v>2797</v>
      </c>
      <c r="H672" s="1">
        <v>1048185</v>
      </c>
      <c r="I672" s="1" t="s">
        <v>33</v>
      </c>
      <c r="J672" s="1" t="s">
        <v>1728</v>
      </c>
      <c r="K672" s="1" t="s">
        <v>1729</v>
      </c>
      <c r="L672" s="30">
        <v>620</v>
      </c>
      <c r="M672" s="30">
        <v>31</v>
      </c>
      <c r="N672" s="31">
        <v>17250</v>
      </c>
      <c r="O672" s="31">
        <v>43400</v>
      </c>
      <c r="P672" s="31">
        <v>10651600</v>
      </c>
      <c r="Q672" s="31">
        <v>10695000</v>
      </c>
      <c r="R672" s="1" t="s">
        <v>2798</v>
      </c>
      <c r="S672" s="1" t="s">
        <v>2799</v>
      </c>
      <c r="T672" s="1" t="s">
        <v>2800</v>
      </c>
      <c r="U672" s="1" t="s">
        <v>460</v>
      </c>
      <c r="V672" s="1" t="s">
        <v>118</v>
      </c>
      <c r="W672" s="1" t="str">
        <f>VLOOKUP(Table1[[#This Row],[Material Code]],'Product Master Data'!$A$1:$D$16,4,FALSE)</f>
        <v>Bread Flour</v>
      </c>
      <c r="X672" s="1" t="str">
        <f>VLOOKUP(Table1[[#This Row],[Material Code]],'Product Master Data'!$A$1:$D$15,3,FALSE)</f>
        <v>Local Label</v>
      </c>
      <c r="Y672" s="1">
        <f>DAY(Table1[[#This Row],[Billing date]])</f>
        <v>18</v>
      </c>
      <c r="Z672" s="1" t="str">
        <f>TEXT(Table1[[#This Row],[Billing date]],"mmm")</f>
        <v>Jun</v>
      </c>
      <c r="AA672" s="1">
        <f>YEAR(Table1[[#This Row],[Billing date]])</f>
        <v>2021</v>
      </c>
    </row>
    <row r="673" spans="1:27" s="1" customFormat="1" ht="12.75" x14ac:dyDescent="0.2">
      <c r="A673" s="1" t="s">
        <v>451</v>
      </c>
      <c r="B673" s="1" t="s">
        <v>452</v>
      </c>
      <c r="C673" s="29">
        <v>44365</v>
      </c>
      <c r="D673" s="1" t="s">
        <v>2794</v>
      </c>
      <c r="E673" s="1" t="s">
        <v>2801</v>
      </c>
      <c r="F673" s="1" t="s">
        <v>2796</v>
      </c>
      <c r="G673" s="1" t="s">
        <v>2802</v>
      </c>
      <c r="H673" s="1">
        <v>1048185</v>
      </c>
      <c r="I673" s="1" t="s">
        <v>33</v>
      </c>
      <c r="J673" s="1" t="s">
        <v>1728</v>
      </c>
      <c r="K673" s="1" t="s">
        <v>1729</v>
      </c>
      <c r="L673" s="30">
        <v>540</v>
      </c>
      <c r="M673" s="30">
        <v>27</v>
      </c>
      <c r="N673" s="31">
        <v>17250</v>
      </c>
      <c r="O673" s="31">
        <v>37800</v>
      </c>
      <c r="P673" s="31">
        <v>9277200</v>
      </c>
      <c r="Q673" s="31">
        <v>9315000</v>
      </c>
      <c r="R673" s="1" t="s">
        <v>2803</v>
      </c>
      <c r="S673" s="1" t="s">
        <v>2804</v>
      </c>
      <c r="T673" s="1" t="s">
        <v>2805</v>
      </c>
      <c r="U673" s="1" t="s">
        <v>460</v>
      </c>
      <c r="V673" s="1" t="s">
        <v>118</v>
      </c>
      <c r="W673" s="1" t="str">
        <f>VLOOKUP(Table1[[#This Row],[Material Code]],'Product Master Data'!$A$1:$D$16,4,FALSE)</f>
        <v>Bread Flour</v>
      </c>
      <c r="X673" s="1" t="str">
        <f>VLOOKUP(Table1[[#This Row],[Material Code]],'Product Master Data'!$A$1:$D$15,3,FALSE)</f>
        <v>Local Label</v>
      </c>
      <c r="Y673" s="1">
        <f>DAY(Table1[[#This Row],[Billing date]])</f>
        <v>18</v>
      </c>
      <c r="Z673" s="1" t="str">
        <f>TEXT(Table1[[#This Row],[Billing date]],"mmm")</f>
        <v>Jun</v>
      </c>
      <c r="AA673" s="1">
        <f>YEAR(Table1[[#This Row],[Billing date]])</f>
        <v>2021</v>
      </c>
    </row>
    <row r="674" spans="1:27" s="1" customFormat="1" ht="12.75" x14ac:dyDescent="0.2">
      <c r="A674" s="1" t="s">
        <v>119</v>
      </c>
      <c r="B674" s="1" t="s">
        <v>120</v>
      </c>
      <c r="C674" s="29">
        <v>44365</v>
      </c>
      <c r="D674" s="1" t="s">
        <v>2806</v>
      </c>
      <c r="E674" s="1" t="s">
        <v>2807</v>
      </c>
      <c r="F674" s="1" t="s">
        <v>2808</v>
      </c>
      <c r="G674" s="1" t="s">
        <v>2809</v>
      </c>
      <c r="H674" s="1">
        <v>1075967</v>
      </c>
      <c r="I674" s="1" t="s">
        <v>2810</v>
      </c>
      <c r="J674" s="1" t="s">
        <v>164</v>
      </c>
      <c r="K674" s="1" t="s">
        <v>165</v>
      </c>
      <c r="L674" s="30">
        <v>350</v>
      </c>
      <c r="M674" s="30">
        <v>17.5</v>
      </c>
      <c r="N674" s="31">
        <v>16500</v>
      </c>
      <c r="O674" s="31">
        <v>0</v>
      </c>
      <c r="P674" s="31">
        <v>5775000</v>
      </c>
      <c r="Q674" s="31">
        <v>5775000</v>
      </c>
      <c r="R674" s="1" t="s">
        <v>281</v>
      </c>
      <c r="S674" s="1" t="s">
        <v>282</v>
      </c>
      <c r="T674" s="1" t="s">
        <v>283</v>
      </c>
      <c r="U674" s="1" t="s">
        <v>2811</v>
      </c>
      <c r="V674" s="1" t="s">
        <v>118</v>
      </c>
      <c r="W674" s="1" t="str">
        <f>VLOOKUP(Table1[[#This Row],[Material Code]],'Product Master Data'!$A$1:$D$16,4,FALSE)</f>
        <v>Bread Flour</v>
      </c>
      <c r="X674" s="1" t="str">
        <f>VLOOKUP(Table1[[#This Row],[Material Code]],'Product Master Data'!$A$1:$D$15,3,FALSE)</f>
        <v>Local Label</v>
      </c>
      <c r="Y674" s="1">
        <f>DAY(Table1[[#This Row],[Billing date]])</f>
        <v>18</v>
      </c>
      <c r="Z674" s="1" t="str">
        <f>TEXT(Table1[[#This Row],[Billing date]],"mmm")</f>
        <v>Jun</v>
      </c>
      <c r="AA674" s="1">
        <f>YEAR(Table1[[#This Row],[Billing date]])</f>
        <v>2021</v>
      </c>
    </row>
    <row r="675" spans="1:27" s="1" customFormat="1" ht="12.75" x14ac:dyDescent="0.2">
      <c r="A675" s="1" t="s">
        <v>131</v>
      </c>
      <c r="B675" s="1" t="s">
        <v>132</v>
      </c>
      <c r="C675" s="29">
        <v>44365</v>
      </c>
      <c r="D675" s="1" t="s">
        <v>2812</v>
      </c>
      <c r="E675" s="1" t="s">
        <v>2813</v>
      </c>
      <c r="F675" s="1" t="s">
        <v>2814</v>
      </c>
      <c r="G675" s="1" t="s">
        <v>2815</v>
      </c>
      <c r="H675" s="1">
        <v>1067392</v>
      </c>
      <c r="I675" s="1" t="s">
        <v>43</v>
      </c>
      <c r="J675" s="1" t="s">
        <v>125</v>
      </c>
      <c r="K675" s="1" t="s">
        <v>126</v>
      </c>
      <c r="L675" s="30">
        <v>400</v>
      </c>
      <c r="M675" s="30">
        <v>20</v>
      </c>
      <c r="N675" s="31">
        <v>17000</v>
      </c>
      <c r="O675" s="31">
        <v>28000</v>
      </c>
      <c r="P675" s="31">
        <v>6772000</v>
      </c>
      <c r="Q675" s="31">
        <v>6800000</v>
      </c>
      <c r="R675" s="1" t="s">
        <v>2816</v>
      </c>
      <c r="S675" s="1" t="s">
        <v>2817</v>
      </c>
      <c r="T675" s="1" t="s">
        <v>2818</v>
      </c>
      <c r="U675" s="1" t="s">
        <v>661</v>
      </c>
      <c r="V675" s="1" t="s">
        <v>118</v>
      </c>
      <c r="W675" s="1" t="str">
        <f>VLOOKUP(Table1[[#This Row],[Material Code]],'Product Master Data'!$A$1:$D$16,4,FALSE)</f>
        <v>Bread Flour</v>
      </c>
      <c r="X675" s="1" t="str">
        <f>VLOOKUP(Table1[[#This Row],[Material Code]],'Product Master Data'!$A$1:$D$15,3,FALSE)</f>
        <v>Local Label</v>
      </c>
      <c r="Y675" s="1">
        <f>DAY(Table1[[#This Row],[Billing date]])</f>
        <v>18</v>
      </c>
      <c r="Z675" s="1" t="str">
        <f>TEXT(Table1[[#This Row],[Billing date]],"mmm")</f>
        <v>Jun</v>
      </c>
      <c r="AA675" s="1">
        <f>YEAR(Table1[[#This Row],[Billing date]])</f>
        <v>2021</v>
      </c>
    </row>
    <row r="676" spans="1:27" s="1" customFormat="1" ht="12.75" x14ac:dyDescent="0.2">
      <c r="A676" s="1" t="s">
        <v>131</v>
      </c>
      <c r="B676" s="1" t="s">
        <v>132</v>
      </c>
      <c r="C676" s="29">
        <v>44365</v>
      </c>
      <c r="D676" s="1" t="s">
        <v>2758</v>
      </c>
      <c r="E676" s="1" t="s">
        <v>2819</v>
      </c>
      <c r="F676" s="1" t="s">
        <v>2760</v>
      </c>
      <c r="G676" s="1" t="s">
        <v>2820</v>
      </c>
      <c r="H676" s="1">
        <v>1062481</v>
      </c>
      <c r="I676" s="1" t="s">
        <v>38</v>
      </c>
      <c r="J676" s="1" t="s">
        <v>125</v>
      </c>
      <c r="K676" s="1" t="s">
        <v>126</v>
      </c>
      <c r="L676" s="30">
        <v>620</v>
      </c>
      <c r="M676" s="30">
        <v>31</v>
      </c>
      <c r="N676" s="31">
        <v>17000</v>
      </c>
      <c r="O676" s="31">
        <v>43400</v>
      </c>
      <c r="P676" s="31">
        <v>10496600</v>
      </c>
      <c r="Q676" s="31">
        <v>10540000</v>
      </c>
      <c r="R676" s="1" t="s">
        <v>2821</v>
      </c>
      <c r="S676" s="1" t="s">
        <v>2822</v>
      </c>
      <c r="T676" s="1" t="s">
        <v>2823</v>
      </c>
      <c r="U676" s="1" t="s">
        <v>169</v>
      </c>
      <c r="V676" s="1" t="s">
        <v>118</v>
      </c>
      <c r="W676" s="1" t="str">
        <f>VLOOKUP(Table1[[#This Row],[Material Code]],'Product Master Data'!$A$1:$D$16,4,FALSE)</f>
        <v>Bread Flour</v>
      </c>
      <c r="X676" s="1" t="str">
        <f>VLOOKUP(Table1[[#This Row],[Material Code]],'Product Master Data'!$A$1:$D$15,3,FALSE)</f>
        <v>Local Label</v>
      </c>
      <c r="Y676" s="1">
        <f>DAY(Table1[[#This Row],[Billing date]])</f>
        <v>18</v>
      </c>
      <c r="Z676" s="1" t="str">
        <f>TEXT(Table1[[#This Row],[Billing date]],"mmm")</f>
        <v>Jun</v>
      </c>
      <c r="AA676" s="1">
        <f>YEAR(Table1[[#This Row],[Billing date]])</f>
        <v>2021</v>
      </c>
    </row>
    <row r="677" spans="1:27" s="1" customFormat="1" ht="12.75" x14ac:dyDescent="0.2">
      <c r="A677" s="1" t="s">
        <v>170</v>
      </c>
      <c r="B677" s="1" t="s">
        <v>171</v>
      </c>
      <c r="C677" s="29">
        <v>44365</v>
      </c>
      <c r="D677" s="1" t="s">
        <v>2824</v>
      </c>
      <c r="E677" s="1" t="s">
        <v>2825</v>
      </c>
      <c r="F677" s="1" t="s">
        <v>2826</v>
      </c>
      <c r="G677" s="1" t="s">
        <v>2827</v>
      </c>
      <c r="H677" s="1">
        <v>1076077</v>
      </c>
      <c r="I677" s="1" t="s">
        <v>758</v>
      </c>
      <c r="J677" s="1" t="s">
        <v>125</v>
      </c>
      <c r="K677" s="1" t="s">
        <v>126</v>
      </c>
      <c r="L677" s="30">
        <v>150</v>
      </c>
      <c r="M677" s="30">
        <v>7.5</v>
      </c>
      <c r="N677" s="31">
        <v>18400</v>
      </c>
      <c r="O677" s="31">
        <v>10500</v>
      </c>
      <c r="P677" s="31">
        <v>2749500</v>
      </c>
      <c r="Q677" s="31">
        <v>2760000</v>
      </c>
      <c r="R677" s="1" t="s">
        <v>2666</v>
      </c>
      <c r="S677" s="1" t="s">
        <v>2828</v>
      </c>
      <c r="T677" s="1" t="s">
        <v>2829</v>
      </c>
      <c r="U677" s="1" t="s">
        <v>169</v>
      </c>
      <c r="V677" s="1" t="s">
        <v>118</v>
      </c>
      <c r="W677" s="1" t="str">
        <f>VLOOKUP(Table1[[#This Row],[Material Code]],'Product Master Data'!$A$1:$D$16,4,FALSE)</f>
        <v>Bread Flour</v>
      </c>
      <c r="X677" s="1" t="str">
        <f>VLOOKUP(Table1[[#This Row],[Material Code]],'Product Master Data'!$A$1:$D$15,3,FALSE)</f>
        <v>Local Label</v>
      </c>
      <c r="Y677" s="1">
        <f>DAY(Table1[[#This Row],[Billing date]])</f>
        <v>18</v>
      </c>
      <c r="Z677" s="1" t="str">
        <f>TEXT(Table1[[#This Row],[Billing date]],"mmm")</f>
        <v>Jun</v>
      </c>
      <c r="AA677" s="1">
        <f>YEAR(Table1[[#This Row],[Billing date]])</f>
        <v>2021</v>
      </c>
    </row>
    <row r="678" spans="1:27" s="1" customFormat="1" ht="12.75" x14ac:dyDescent="0.2">
      <c r="A678" s="1" t="s">
        <v>170</v>
      </c>
      <c r="B678" s="1" t="s">
        <v>171</v>
      </c>
      <c r="C678" s="29">
        <v>44365</v>
      </c>
      <c r="D678" s="1" t="s">
        <v>2824</v>
      </c>
      <c r="E678" s="1" t="s">
        <v>2825</v>
      </c>
      <c r="F678" s="1" t="s">
        <v>2826</v>
      </c>
      <c r="G678" s="1" t="s">
        <v>2827</v>
      </c>
      <c r="H678" s="1">
        <v>1076077</v>
      </c>
      <c r="I678" s="1" t="s">
        <v>758</v>
      </c>
      <c r="J678" s="1" t="s">
        <v>181</v>
      </c>
      <c r="K678" s="1" t="s">
        <v>182</v>
      </c>
      <c r="L678" s="30">
        <v>500</v>
      </c>
      <c r="M678" s="30">
        <v>12.5</v>
      </c>
      <c r="N678" s="31">
        <v>8950</v>
      </c>
      <c r="O678" s="31">
        <v>17500</v>
      </c>
      <c r="P678" s="31">
        <v>4457500</v>
      </c>
      <c r="Q678" s="31">
        <v>4475000</v>
      </c>
      <c r="R678" s="1" t="s">
        <v>2666</v>
      </c>
      <c r="S678" s="1" t="s">
        <v>2828</v>
      </c>
      <c r="T678" s="1" t="s">
        <v>2829</v>
      </c>
      <c r="U678" s="1" t="s">
        <v>169</v>
      </c>
      <c r="V678" s="1" t="s">
        <v>118</v>
      </c>
      <c r="W678" s="1" t="str">
        <f>VLOOKUP(Table1[[#This Row],[Material Code]],'Product Master Data'!$A$1:$D$16,4,FALSE)</f>
        <v>Beignet Flour</v>
      </c>
      <c r="X678" s="1" t="str">
        <f>VLOOKUP(Table1[[#This Row],[Material Code]],'Product Master Data'!$A$1:$D$15,3,FALSE)</f>
        <v>Local Label</v>
      </c>
      <c r="Y678" s="1">
        <f>DAY(Table1[[#This Row],[Billing date]])</f>
        <v>18</v>
      </c>
      <c r="Z678" s="1" t="str">
        <f>TEXT(Table1[[#This Row],[Billing date]],"mmm")</f>
        <v>Jun</v>
      </c>
      <c r="AA678" s="1">
        <f>YEAR(Table1[[#This Row],[Billing date]])</f>
        <v>2021</v>
      </c>
    </row>
    <row r="679" spans="1:27" s="1" customFormat="1" ht="12.75" x14ac:dyDescent="0.2">
      <c r="A679" s="1" t="s">
        <v>119</v>
      </c>
      <c r="B679" s="1" t="s">
        <v>120</v>
      </c>
      <c r="C679" s="29">
        <v>44365</v>
      </c>
      <c r="D679" s="1" t="s">
        <v>2830</v>
      </c>
      <c r="E679" s="1" t="s">
        <v>2831</v>
      </c>
      <c r="F679" s="1" t="s">
        <v>2832</v>
      </c>
      <c r="G679" s="1" t="s">
        <v>2833</v>
      </c>
      <c r="H679" s="1">
        <v>1085219</v>
      </c>
      <c r="I679" s="1" t="s">
        <v>23</v>
      </c>
      <c r="J679" s="1" t="s">
        <v>164</v>
      </c>
      <c r="K679" s="1" t="s">
        <v>165</v>
      </c>
      <c r="L679" s="30">
        <v>200</v>
      </c>
      <c r="M679" s="30">
        <v>10</v>
      </c>
      <c r="N679" s="31">
        <v>18300</v>
      </c>
      <c r="O679" s="31">
        <v>0</v>
      </c>
      <c r="P679" s="31">
        <v>3660000</v>
      </c>
      <c r="Q679" s="31">
        <v>3660000</v>
      </c>
      <c r="R679" s="1" t="s">
        <v>127</v>
      </c>
      <c r="S679" s="1" t="s">
        <v>2834</v>
      </c>
      <c r="T679" s="1" t="s">
        <v>489</v>
      </c>
      <c r="U679" s="1" t="s">
        <v>169</v>
      </c>
      <c r="V679" s="1" t="s">
        <v>118</v>
      </c>
      <c r="W679" s="1" t="str">
        <f>VLOOKUP(Table1[[#This Row],[Material Code]],'Product Master Data'!$A$1:$D$16,4,FALSE)</f>
        <v>Bread Flour</v>
      </c>
      <c r="X679" s="1" t="str">
        <f>VLOOKUP(Table1[[#This Row],[Material Code]],'Product Master Data'!$A$1:$D$15,3,FALSE)</f>
        <v>Local Label</v>
      </c>
      <c r="Y679" s="1">
        <f>DAY(Table1[[#This Row],[Billing date]])</f>
        <v>18</v>
      </c>
      <c r="Z679" s="1" t="str">
        <f>TEXT(Table1[[#This Row],[Billing date]],"mmm")</f>
        <v>Jun</v>
      </c>
      <c r="AA679" s="1">
        <f>YEAR(Table1[[#This Row],[Billing date]])</f>
        <v>2021</v>
      </c>
    </row>
    <row r="680" spans="1:27" s="1" customFormat="1" ht="12.75" x14ac:dyDescent="0.2">
      <c r="A680" s="1" t="s">
        <v>119</v>
      </c>
      <c r="B680" s="1" t="s">
        <v>120</v>
      </c>
      <c r="C680" s="29">
        <v>44365</v>
      </c>
      <c r="D680" s="1" t="s">
        <v>2835</v>
      </c>
      <c r="E680" s="1" t="s">
        <v>2836</v>
      </c>
      <c r="F680" s="1" t="s">
        <v>2837</v>
      </c>
      <c r="G680" s="1" t="s">
        <v>2838</v>
      </c>
      <c r="H680" s="1">
        <v>1099132</v>
      </c>
      <c r="I680" s="1" t="s">
        <v>443</v>
      </c>
      <c r="J680" s="1" t="s">
        <v>176</v>
      </c>
      <c r="K680" s="1" t="s">
        <v>177</v>
      </c>
      <c r="L680" s="30">
        <v>79</v>
      </c>
      <c r="M680" s="30">
        <v>3.95</v>
      </c>
      <c r="N680" s="31">
        <v>18500</v>
      </c>
      <c r="O680" s="31">
        <v>5530</v>
      </c>
      <c r="P680" s="31">
        <v>1455970</v>
      </c>
      <c r="Q680" s="31">
        <v>1461500</v>
      </c>
      <c r="R680" s="1" t="s">
        <v>1281</v>
      </c>
      <c r="S680" s="1" t="s">
        <v>1849</v>
      </c>
      <c r="T680" s="1" t="s">
        <v>169</v>
      </c>
      <c r="U680" s="1" t="s">
        <v>2839</v>
      </c>
      <c r="V680" s="1" t="s">
        <v>118</v>
      </c>
      <c r="W680" s="1" t="str">
        <f>VLOOKUP(Table1[[#This Row],[Material Code]],'Product Master Data'!$A$1:$D$16,4,FALSE)</f>
        <v>Beignet Flour</v>
      </c>
      <c r="X680" s="1" t="str">
        <f>VLOOKUP(Table1[[#This Row],[Material Code]],'Product Master Data'!$A$1:$D$15,3,FALSE)</f>
        <v>Local Label</v>
      </c>
      <c r="Y680" s="1">
        <f>DAY(Table1[[#This Row],[Billing date]])</f>
        <v>18</v>
      </c>
      <c r="Z680" s="1" t="str">
        <f>TEXT(Table1[[#This Row],[Billing date]],"mmm")</f>
        <v>Jun</v>
      </c>
      <c r="AA680" s="1">
        <f>YEAR(Table1[[#This Row],[Billing date]])</f>
        <v>2021</v>
      </c>
    </row>
    <row r="681" spans="1:27" s="1" customFormat="1" ht="12.75" x14ac:dyDescent="0.2">
      <c r="A681" s="1" t="s">
        <v>119</v>
      </c>
      <c r="B681" s="1" t="s">
        <v>120</v>
      </c>
      <c r="C681" s="29">
        <v>44365</v>
      </c>
      <c r="D681" s="1" t="s">
        <v>2835</v>
      </c>
      <c r="E681" s="1" t="s">
        <v>2836</v>
      </c>
      <c r="F681" s="1" t="s">
        <v>2837</v>
      </c>
      <c r="G681" s="1" t="s">
        <v>2838</v>
      </c>
      <c r="H681" s="1">
        <v>1099132</v>
      </c>
      <c r="I681" s="1" t="s">
        <v>443</v>
      </c>
      <c r="J681" s="1" t="s">
        <v>181</v>
      </c>
      <c r="K681" s="1" t="s">
        <v>182</v>
      </c>
      <c r="L681" s="30">
        <v>50</v>
      </c>
      <c r="M681" s="30">
        <v>1.25</v>
      </c>
      <c r="N681" s="31">
        <v>9250</v>
      </c>
      <c r="O681" s="31">
        <v>1750</v>
      </c>
      <c r="P681" s="31">
        <v>460750</v>
      </c>
      <c r="Q681" s="31">
        <v>462500</v>
      </c>
      <c r="R681" s="1" t="s">
        <v>1281</v>
      </c>
      <c r="S681" s="1" t="s">
        <v>1849</v>
      </c>
      <c r="T681" s="1" t="s">
        <v>169</v>
      </c>
      <c r="U681" s="1" t="s">
        <v>2839</v>
      </c>
      <c r="V681" s="1" t="s">
        <v>118</v>
      </c>
      <c r="W681" s="1" t="str">
        <f>VLOOKUP(Table1[[#This Row],[Material Code]],'Product Master Data'!$A$1:$D$16,4,FALSE)</f>
        <v>Beignet Flour</v>
      </c>
      <c r="X681" s="1" t="str">
        <f>VLOOKUP(Table1[[#This Row],[Material Code]],'Product Master Data'!$A$1:$D$15,3,FALSE)</f>
        <v>Local Label</v>
      </c>
      <c r="Y681" s="1">
        <f>DAY(Table1[[#This Row],[Billing date]])</f>
        <v>18</v>
      </c>
      <c r="Z681" s="1" t="str">
        <f>TEXT(Table1[[#This Row],[Billing date]],"mmm")</f>
        <v>Jun</v>
      </c>
      <c r="AA681" s="1">
        <f>YEAR(Table1[[#This Row],[Billing date]])</f>
        <v>2021</v>
      </c>
    </row>
    <row r="682" spans="1:27" s="1" customFormat="1" ht="12.75" x14ac:dyDescent="0.2">
      <c r="A682" s="1" t="s">
        <v>119</v>
      </c>
      <c r="B682" s="1" t="s">
        <v>120</v>
      </c>
      <c r="C682" s="29">
        <v>44365</v>
      </c>
      <c r="D682" s="1" t="s">
        <v>2835</v>
      </c>
      <c r="E682" s="1" t="s">
        <v>2836</v>
      </c>
      <c r="F682" s="1" t="s">
        <v>2837</v>
      </c>
      <c r="G682" s="1" t="s">
        <v>2838</v>
      </c>
      <c r="H682" s="1">
        <v>1099132</v>
      </c>
      <c r="I682" s="1" t="s">
        <v>443</v>
      </c>
      <c r="J682" s="1" t="s">
        <v>183</v>
      </c>
      <c r="K682" s="1" t="s">
        <v>184</v>
      </c>
      <c r="L682" s="30">
        <v>300</v>
      </c>
      <c r="M682" s="30">
        <v>1.5</v>
      </c>
      <c r="N682" s="31">
        <v>1900</v>
      </c>
      <c r="O682" s="31">
        <v>2100</v>
      </c>
      <c r="P682" s="31">
        <v>567900</v>
      </c>
      <c r="Q682" s="31">
        <v>570000</v>
      </c>
      <c r="R682" s="1" t="s">
        <v>1281</v>
      </c>
      <c r="S682" s="1" t="s">
        <v>1849</v>
      </c>
      <c r="T682" s="1" t="s">
        <v>169</v>
      </c>
      <c r="U682" s="1" t="s">
        <v>2839</v>
      </c>
      <c r="V682" s="1" t="s">
        <v>118</v>
      </c>
      <c r="W682" s="1" t="str">
        <f>VLOOKUP(Table1[[#This Row],[Material Code]],'Product Master Data'!$A$1:$D$16,4,FALSE)</f>
        <v>Beignet Flour</v>
      </c>
      <c r="X682" s="1" t="str">
        <f>VLOOKUP(Table1[[#This Row],[Material Code]],'Product Master Data'!$A$1:$D$15,3,FALSE)</f>
        <v>Local Label</v>
      </c>
      <c r="Y682" s="1">
        <f>DAY(Table1[[#This Row],[Billing date]])</f>
        <v>18</v>
      </c>
      <c r="Z682" s="1" t="str">
        <f>TEXT(Table1[[#This Row],[Billing date]],"mmm")</f>
        <v>Jun</v>
      </c>
      <c r="AA682" s="1">
        <f>YEAR(Table1[[#This Row],[Billing date]])</f>
        <v>2021</v>
      </c>
    </row>
    <row r="683" spans="1:27" s="1" customFormat="1" ht="12.75" x14ac:dyDescent="0.2">
      <c r="A683" s="1" t="s">
        <v>119</v>
      </c>
      <c r="B683" s="1" t="s">
        <v>120</v>
      </c>
      <c r="C683" s="29">
        <v>44365</v>
      </c>
      <c r="D683" s="1" t="s">
        <v>2835</v>
      </c>
      <c r="E683" s="1" t="s">
        <v>2836</v>
      </c>
      <c r="F683" s="1" t="s">
        <v>2837</v>
      </c>
      <c r="G683" s="1" t="s">
        <v>2838</v>
      </c>
      <c r="H683" s="1">
        <v>1099132</v>
      </c>
      <c r="I683" s="1" t="s">
        <v>443</v>
      </c>
      <c r="J683" s="1" t="s">
        <v>164</v>
      </c>
      <c r="K683" s="1" t="s">
        <v>165</v>
      </c>
      <c r="L683" s="30">
        <v>80</v>
      </c>
      <c r="M683" s="30">
        <v>4</v>
      </c>
      <c r="N683" s="31">
        <v>18300</v>
      </c>
      <c r="O683" s="31">
        <v>5600</v>
      </c>
      <c r="P683" s="31">
        <v>1458400</v>
      </c>
      <c r="Q683" s="31">
        <v>1464000</v>
      </c>
      <c r="R683" s="1" t="s">
        <v>1281</v>
      </c>
      <c r="S683" s="1" t="s">
        <v>1849</v>
      </c>
      <c r="T683" s="1" t="s">
        <v>169</v>
      </c>
      <c r="U683" s="1" t="s">
        <v>2839</v>
      </c>
      <c r="V683" s="1" t="s">
        <v>118</v>
      </c>
      <c r="W683" s="1" t="str">
        <f>VLOOKUP(Table1[[#This Row],[Material Code]],'Product Master Data'!$A$1:$D$16,4,FALSE)</f>
        <v>Bread Flour</v>
      </c>
      <c r="X683" s="1" t="str">
        <f>VLOOKUP(Table1[[#This Row],[Material Code]],'Product Master Data'!$A$1:$D$15,3,FALSE)</f>
        <v>Local Label</v>
      </c>
      <c r="Y683" s="1">
        <f>DAY(Table1[[#This Row],[Billing date]])</f>
        <v>18</v>
      </c>
      <c r="Z683" s="1" t="str">
        <f>TEXT(Table1[[#This Row],[Billing date]],"mmm")</f>
        <v>Jun</v>
      </c>
      <c r="AA683" s="1">
        <f>YEAR(Table1[[#This Row],[Billing date]])</f>
        <v>2021</v>
      </c>
    </row>
    <row r="684" spans="1:27" s="1" customFormat="1" ht="12.75" x14ac:dyDescent="0.2">
      <c r="A684" s="1" t="s">
        <v>119</v>
      </c>
      <c r="B684" s="1" t="s">
        <v>120</v>
      </c>
      <c r="C684" s="29">
        <v>44365</v>
      </c>
      <c r="D684" s="1" t="s">
        <v>2840</v>
      </c>
      <c r="E684" s="1" t="s">
        <v>2841</v>
      </c>
      <c r="F684" s="1" t="s">
        <v>2842</v>
      </c>
      <c r="G684" s="1" t="s">
        <v>2843</v>
      </c>
      <c r="H684" s="1">
        <v>1026678</v>
      </c>
      <c r="I684" s="1" t="s">
        <v>49</v>
      </c>
      <c r="J684" s="1" t="s">
        <v>183</v>
      </c>
      <c r="K684" s="1" t="s">
        <v>184</v>
      </c>
      <c r="L684" s="30">
        <v>4</v>
      </c>
      <c r="M684" s="30">
        <v>0.02</v>
      </c>
      <c r="N684" s="31">
        <v>1650</v>
      </c>
      <c r="O684" s="31">
        <v>924</v>
      </c>
      <c r="P684" s="31">
        <v>0</v>
      </c>
      <c r="Q684" s="31">
        <v>924</v>
      </c>
      <c r="R684" s="1" t="s">
        <v>169</v>
      </c>
      <c r="S684" s="1" t="s">
        <v>2844</v>
      </c>
      <c r="T684" s="1" t="s">
        <v>169</v>
      </c>
      <c r="U684" s="1" t="s">
        <v>2845</v>
      </c>
      <c r="V684" s="1" t="s">
        <v>118</v>
      </c>
      <c r="W684" s="1" t="str">
        <f>VLOOKUP(Table1[[#This Row],[Material Code]],'Product Master Data'!$A$1:$D$16,4,FALSE)</f>
        <v>Beignet Flour</v>
      </c>
      <c r="X684" s="1" t="str">
        <f>VLOOKUP(Table1[[#This Row],[Material Code]],'Product Master Data'!$A$1:$D$15,3,FALSE)</f>
        <v>Local Label</v>
      </c>
      <c r="Y684" s="1">
        <f>DAY(Table1[[#This Row],[Billing date]])</f>
        <v>18</v>
      </c>
      <c r="Z684" s="1" t="str">
        <f>TEXT(Table1[[#This Row],[Billing date]],"mmm")</f>
        <v>Jun</v>
      </c>
      <c r="AA684" s="1">
        <f>YEAR(Table1[[#This Row],[Billing date]])</f>
        <v>2021</v>
      </c>
    </row>
    <row r="685" spans="1:27" s="1" customFormat="1" ht="12.75" x14ac:dyDescent="0.2">
      <c r="A685" s="1" t="s">
        <v>107</v>
      </c>
      <c r="B685" s="1" t="s">
        <v>108</v>
      </c>
      <c r="C685" s="29">
        <v>44365</v>
      </c>
      <c r="D685" s="1" t="s">
        <v>2846</v>
      </c>
      <c r="E685" s="1" t="s">
        <v>2847</v>
      </c>
      <c r="F685" s="1" t="s">
        <v>2848</v>
      </c>
      <c r="G685" s="1" t="s">
        <v>2849</v>
      </c>
      <c r="H685" s="1">
        <v>1029639</v>
      </c>
      <c r="I685" s="1" t="s">
        <v>524</v>
      </c>
      <c r="J685" s="1" t="s">
        <v>164</v>
      </c>
      <c r="K685" s="1" t="s">
        <v>165</v>
      </c>
      <c r="L685" s="30">
        <v>600</v>
      </c>
      <c r="M685" s="30">
        <v>30</v>
      </c>
      <c r="N685" s="31">
        <v>18850</v>
      </c>
      <c r="O685" s="31">
        <v>42000</v>
      </c>
      <c r="P685" s="31">
        <v>11268000</v>
      </c>
      <c r="Q685" s="31">
        <v>11310000</v>
      </c>
      <c r="R685" s="1" t="s">
        <v>1216</v>
      </c>
      <c r="S685" s="1" t="s">
        <v>2850</v>
      </c>
      <c r="T685" s="1" t="s">
        <v>2851</v>
      </c>
      <c r="U685" s="1" t="s">
        <v>169</v>
      </c>
      <c r="V685" s="1" t="s">
        <v>118</v>
      </c>
      <c r="W685" s="1" t="str">
        <f>VLOOKUP(Table1[[#This Row],[Material Code]],'Product Master Data'!$A$1:$D$16,4,FALSE)</f>
        <v>Bread Flour</v>
      </c>
      <c r="X685" s="1" t="str">
        <f>VLOOKUP(Table1[[#This Row],[Material Code]],'Product Master Data'!$A$1:$D$15,3,FALSE)</f>
        <v>Local Label</v>
      </c>
      <c r="Y685" s="1">
        <f>DAY(Table1[[#This Row],[Billing date]])</f>
        <v>18</v>
      </c>
      <c r="Z685" s="1" t="str">
        <f>TEXT(Table1[[#This Row],[Billing date]],"mmm")</f>
        <v>Jun</v>
      </c>
      <c r="AA685" s="1">
        <f>YEAR(Table1[[#This Row],[Billing date]])</f>
        <v>2021</v>
      </c>
    </row>
    <row r="686" spans="1:27" s="1" customFormat="1" ht="12.75" x14ac:dyDescent="0.2">
      <c r="A686" s="1" t="s">
        <v>107</v>
      </c>
      <c r="B686" s="1" t="s">
        <v>108</v>
      </c>
      <c r="C686" s="29">
        <v>44365</v>
      </c>
      <c r="D686" s="1" t="s">
        <v>2846</v>
      </c>
      <c r="E686" s="1" t="s">
        <v>2852</v>
      </c>
      <c r="F686" s="1" t="s">
        <v>2848</v>
      </c>
      <c r="G686" s="1" t="s">
        <v>2853</v>
      </c>
      <c r="H686" s="1">
        <v>1029639</v>
      </c>
      <c r="I686" s="1" t="s">
        <v>524</v>
      </c>
      <c r="J686" s="1" t="s">
        <v>176</v>
      </c>
      <c r="K686" s="1" t="s">
        <v>177</v>
      </c>
      <c r="L686" s="30">
        <v>400</v>
      </c>
      <c r="M686" s="30">
        <v>20</v>
      </c>
      <c r="N686" s="31">
        <v>19050</v>
      </c>
      <c r="O686" s="31">
        <v>28000</v>
      </c>
      <c r="P686" s="31">
        <v>7592000</v>
      </c>
      <c r="Q686" s="31">
        <v>7620000</v>
      </c>
      <c r="R686" s="1" t="s">
        <v>894</v>
      </c>
      <c r="S686" s="1" t="s">
        <v>1381</v>
      </c>
      <c r="T686" s="1" t="s">
        <v>1382</v>
      </c>
      <c r="U686" s="1" t="s">
        <v>169</v>
      </c>
      <c r="V686" s="1" t="s">
        <v>118</v>
      </c>
      <c r="W686" s="1" t="str">
        <f>VLOOKUP(Table1[[#This Row],[Material Code]],'Product Master Data'!$A$1:$D$16,4,FALSE)</f>
        <v>Beignet Flour</v>
      </c>
      <c r="X686" s="1" t="str">
        <f>VLOOKUP(Table1[[#This Row],[Material Code]],'Product Master Data'!$A$1:$D$15,3,FALSE)</f>
        <v>Local Label</v>
      </c>
      <c r="Y686" s="1">
        <f>DAY(Table1[[#This Row],[Billing date]])</f>
        <v>18</v>
      </c>
      <c r="Z686" s="1" t="str">
        <f>TEXT(Table1[[#This Row],[Billing date]],"mmm")</f>
        <v>Jun</v>
      </c>
      <c r="AA686" s="1">
        <f>YEAR(Table1[[#This Row],[Billing date]])</f>
        <v>2021</v>
      </c>
    </row>
    <row r="687" spans="1:27" s="1" customFormat="1" ht="12.75" x14ac:dyDescent="0.2">
      <c r="A687" s="1" t="s">
        <v>107</v>
      </c>
      <c r="B687" s="1" t="s">
        <v>108</v>
      </c>
      <c r="C687" s="29">
        <v>44365</v>
      </c>
      <c r="D687" s="1" t="s">
        <v>2846</v>
      </c>
      <c r="E687" s="1" t="s">
        <v>2852</v>
      </c>
      <c r="F687" s="1" t="s">
        <v>2848</v>
      </c>
      <c r="G687" s="1" t="s">
        <v>2853</v>
      </c>
      <c r="H687" s="1">
        <v>1029639</v>
      </c>
      <c r="I687" s="1" t="s">
        <v>524</v>
      </c>
      <c r="J687" s="1" t="s">
        <v>181</v>
      </c>
      <c r="K687" s="1" t="s">
        <v>182</v>
      </c>
      <c r="L687" s="30">
        <v>400</v>
      </c>
      <c r="M687" s="30">
        <v>10</v>
      </c>
      <c r="N687" s="31">
        <v>9525</v>
      </c>
      <c r="O687" s="31">
        <v>14000</v>
      </c>
      <c r="P687" s="31">
        <v>3796000</v>
      </c>
      <c r="Q687" s="31">
        <v>3810000</v>
      </c>
      <c r="R687" s="1" t="s">
        <v>894</v>
      </c>
      <c r="S687" s="1" t="s">
        <v>1381</v>
      </c>
      <c r="T687" s="1" t="s">
        <v>1382</v>
      </c>
      <c r="U687" s="1" t="s">
        <v>169</v>
      </c>
      <c r="V687" s="1" t="s">
        <v>118</v>
      </c>
      <c r="W687" s="1" t="str">
        <f>VLOOKUP(Table1[[#This Row],[Material Code]],'Product Master Data'!$A$1:$D$16,4,FALSE)</f>
        <v>Beignet Flour</v>
      </c>
      <c r="X687" s="1" t="str">
        <f>VLOOKUP(Table1[[#This Row],[Material Code]],'Product Master Data'!$A$1:$D$15,3,FALSE)</f>
        <v>Local Label</v>
      </c>
      <c r="Y687" s="1">
        <f>DAY(Table1[[#This Row],[Billing date]])</f>
        <v>18</v>
      </c>
      <c r="Z687" s="1" t="str">
        <f>TEXT(Table1[[#This Row],[Billing date]],"mmm")</f>
        <v>Jun</v>
      </c>
      <c r="AA687" s="1">
        <f>YEAR(Table1[[#This Row],[Billing date]])</f>
        <v>2021</v>
      </c>
    </row>
    <row r="688" spans="1:27" s="1" customFormat="1" ht="12.75" x14ac:dyDescent="0.2">
      <c r="A688" s="1" t="s">
        <v>107</v>
      </c>
      <c r="B688" s="1" t="s">
        <v>108</v>
      </c>
      <c r="C688" s="29">
        <v>44366</v>
      </c>
      <c r="D688" s="1" t="s">
        <v>2854</v>
      </c>
      <c r="E688" s="1" t="s">
        <v>2855</v>
      </c>
      <c r="F688" s="1" t="s">
        <v>2856</v>
      </c>
      <c r="G688" s="1" t="s">
        <v>2857</v>
      </c>
      <c r="H688" s="1">
        <v>1037074</v>
      </c>
      <c r="I688" s="1" t="s">
        <v>2858</v>
      </c>
      <c r="J688" s="1" t="s">
        <v>176</v>
      </c>
      <c r="K688" s="1" t="s">
        <v>177</v>
      </c>
      <c r="L688" s="30">
        <v>120</v>
      </c>
      <c r="M688" s="30">
        <v>6</v>
      </c>
      <c r="N688" s="31">
        <v>18500</v>
      </c>
      <c r="O688" s="31">
        <v>8400</v>
      </c>
      <c r="P688" s="31">
        <v>2211600</v>
      </c>
      <c r="Q688" s="31">
        <v>2220000</v>
      </c>
      <c r="R688" s="1" t="s">
        <v>2859</v>
      </c>
      <c r="S688" s="1" t="s">
        <v>2860</v>
      </c>
      <c r="T688" s="1" t="s">
        <v>2861</v>
      </c>
      <c r="U688" s="1" t="s">
        <v>169</v>
      </c>
      <c r="V688" s="1" t="s">
        <v>118</v>
      </c>
      <c r="W688" s="1" t="str">
        <f>VLOOKUP(Table1[[#This Row],[Material Code]],'Product Master Data'!$A$1:$D$16,4,FALSE)</f>
        <v>Beignet Flour</v>
      </c>
      <c r="X688" s="1" t="str">
        <f>VLOOKUP(Table1[[#This Row],[Material Code]],'Product Master Data'!$A$1:$D$15,3,FALSE)</f>
        <v>Local Label</v>
      </c>
      <c r="Y688" s="1">
        <f>DAY(Table1[[#This Row],[Billing date]])</f>
        <v>19</v>
      </c>
      <c r="Z688" s="1" t="str">
        <f>TEXT(Table1[[#This Row],[Billing date]],"mmm")</f>
        <v>Jun</v>
      </c>
      <c r="AA688" s="1">
        <f>YEAR(Table1[[#This Row],[Billing date]])</f>
        <v>2021</v>
      </c>
    </row>
    <row r="689" spans="1:27" s="1" customFormat="1" ht="12.75" x14ac:dyDescent="0.2">
      <c r="A689" s="1" t="s">
        <v>107</v>
      </c>
      <c r="B689" s="1" t="s">
        <v>108</v>
      </c>
      <c r="C689" s="29">
        <v>44366</v>
      </c>
      <c r="D689" s="1" t="s">
        <v>2854</v>
      </c>
      <c r="E689" s="1" t="s">
        <v>2855</v>
      </c>
      <c r="F689" s="1" t="s">
        <v>2856</v>
      </c>
      <c r="G689" s="1" t="s">
        <v>2857</v>
      </c>
      <c r="H689" s="1">
        <v>1037074</v>
      </c>
      <c r="I689" s="1" t="s">
        <v>2858</v>
      </c>
      <c r="J689" s="1" t="s">
        <v>181</v>
      </c>
      <c r="K689" s="1" t="s">
        <v>182</v>
      </c>
      <c r="L689" s="30">
        <v>300</v>
      </c>
      <c r="M689" s="30">
        <v>7.5</v>
      </c>
      <c r="N689" s="31">
        <v>9250</v>
      </c>
      <c r="O689" s="31">
        <v>10500</v>
      </c>
      <c r="P689" s="31">
        <v>2764500</v>
      </c>
      <c r="Q689" s="31">
        <v>2775000</v>
      </c>
      <c r="R689" s="1" t="s">
        <v>2859</v>
      </c>
      <c r="S689" s="1" t="s">
        <v>2860</v>
      </c>
      <c r="T689" s="1" t="s">
        <v>2861</v>
      </c>
      <c r="U689" s="1" t="s">
        <v>169</v>
      </c>
      <c r="V689" s="1" t="s">
        <v>118</v>
      </c>
      <c r="W689" s="1" t="str">
        <f>VLOOKUP(Table1[[#This Row],[Material Code]],'Product Master Data'!$A$1:$D$16,4,FALSE)</f>
        <v>Beignet Flour</v>
      </c>
      <c r="X689" s="1" t="str">
        <f>VLOOKUP(Table1[[#This Row],[Material Code]],'Product Master Data'!$A$1:$D$15,3,FALSE)</f>
        <v>Local Label</v>
      </c>
      <c r="Y689" s="1">
        <f>DAY(Table1[[#This Row],[Billing date]])</f>
        <v>19</v>
      </c>
      <c r="Z689" s="1" t="str">
        <f>TEXT(Table1[[#This Row],[Billing date]],"mmm")</f>
        <v>Jun</v>
      </c>
      <c r="AA689" s="1">
        <f>YEAR(Table1[[#This Row],[Billing date]])</f>
        <v>2021</v>
      </c>
    </row>
    <row r="690" spans="1:27" s="1" customFormat="1" ht="12.75" x14ac:dyDescent="0.2">
      <c r="A690" s="1" t="s">
        <v>157</v>
      </c>
      <c r="B690" s="1" t="s">
        <v>158</v>
      </c>
      <c r="C690" s="29">
        <v>44366</v>
      </c>
      <c r="D690" s="1" t="s">
        <v>2862</v>
      </c>
      <c r="E690" s="1" t="s">
        <v>2863</v>
      </c>
      <c r="F690" s="1" t="s">
        <v>2864</v>
      </c>
      <c r="G690" s="1" t="s">
        <v>2865</v>
      </c>
      <c r="H690" s="1">
        <v>1037173</v>
      </c>
      <c r="I690" s="1" t="s">
        <v>1747</v>
      </c>
      <c r="J690" s="1" t="s">
        <v>24</v>
      </c>
      <c r="K690" s="1" t="s">
        <v>113</v>
      </c>
      <c r="L690" s="30">
        <v>150</v>
      </c>
      <c r="M690" s="30">
        <v>6</v>
      </c>
      <c r="N690" s="31">
        <v>2000</v>
      </c>
      <c r="O690" s="31">
        <v>5882</v>
      </c>
      <c r="P690" s="31">
        <v>294118</v>
      </c>
      <c r="Q690" s="31">
        <v>300000</v>
      </c>
      <c r="R690" s="1" t="s">
        <v>944</v>
      </c>
      <c r="S690" s="1" t="s">
        <v>1012</v>
      </c>
      <c r="T690" s="1" t="s">
        <v>1013</v>
      </c>
      <c r="U690" s="1" t="s">
        <v>2866</v>
      </c>
      <c r="V690" s="1" t="s">
        <v>118</v>
      </c>
      <c r="W690" s="1" t="str">
        <f>VLOOKUP(Table1[[#This Row],[Material Code]],'Product Master Data'!$A$1:$D$16,4,FALSE)</f>
        <v>Bread Flour</v>
      </c>
      <c r="X690" s="1" t="str">
        <f>VLOOKUP(Table1[[#This Row],[Material Code]],'Product Master Data'!$A$1:$D$15,3,FALSE)</f>
        <v>Local Label</v>
      </c>
      <c r="Y690" s="1">
        <f>DAY(Table1[[#This Row],[Billing date]])</f>
        <v>19</v>
      </c>
      <c r="Z690" s="1" t="str">
        <f>TEXT(Table1[[#This Row],[Billing date]],"mmm")</f>
        <v>Jun</v>
      </c>
      <c r="AA690" s="1">
        <f>YEAR(Table1[[#This Row],[Billing date]])</f>
        <v>2021</v>
      </c>
    </row>
    <row r="691" spans="1:27" s="1" customFormat="1" ht="12.75" x14ac:dyDescent="0.2">
      <c r="A691" s="1" t="s">
        <v>193</v>
      </c>
      <c r="B691" s="1" t="s">
        <v>158</v>
      </c>
      <c r="C691" s="29">
        <v>44366</v>
      </c>
      <c r="D691" s="1" t="s">
        <v>1137</v>
      </c>
      <c r="E691" s="1" t="s">
        <v>2867</v>
      </c>
      <c r="F691" s="1" t="s">
        <v>1139</v>
      </c>
      <c r="G691" s="1" t="s">
        <v>2868</v>
      </c>
      <c r="H691" s="1">
        <v>1062483</v>
      </c>
      <c r="I691" s="1" t="s">
        <v>35</v>
      </c>
      <c r="J691" s="1" t="s">
        <v>24</v>
      </c>
      <c r="K691" s="1" t="s">
        <v>113</v>
      </c>
      <c r="L691" s="30">
        <v>575</v>
      </c>
      <c r="M691" s="30">
        <v>23</v>
      </c>
      <c r="N691" s="31">
        <v>2000</v>
      </c>
      <c r="O691" s="31">
        <v>22549</v>
      </c>
      <c r="P691" s="31">
        <v>1127451</v>
      </c>
      <c r="Q691" s="31">
        <v>1150000</v>
      </c>
      <c r="R691" s="1" t="s">
        <v>2869</v>
      </c>
      <c r="S691" s="1" t="s">
        <v>2870</v>
      </c>
      <c r="T691" s="1" t="s">
        <v>2871</v>
      </c>
      <c r="U691" s="1" t="s">
        <v>169</v>
      </c>
      <c r="V691" s="1" t="s">
        <v>118</v>
      </c>
      <c r="W691" s="1" t="str">
        <f>VLOOKUP(Table1[[#This Row],[Material Code]],'Product Master Data'!$A$1:$D$16,4,FALSE)</f>
        <v>Bread Flour</v>
      </c>
      <c r="X691" s="1" t="str">
        <f>VLOOKUP(Table1[[#This Row],[Material Code]],'Product Master Data'!$A$1:$D$15,3,FALSE)</f>
        <v>Local Label</v>
      </c>
      <c r="Y691" s="1">
        <f>DAY(Table1[[#This Row],[Billing date]])</f>
        <v>19</v>
      </c>
      <c r="Z691" s="1" t="str">
        <f>TEXT(Table1[[#This Row],[Billing date]],"mmm")</f>
        <v>Jun</v>
      </c>
      <c r="AA691" s="1">
        <f>YEAR(Table1[[#This Row],[Billing date]])</f>
        <v>2021</v>
      </c>
    </row>
    <row r="692" spans="1:27" s="1" customFormat="1" ht="12.75" x14ac:dyDescent="0.2">
      <c r="A692" s="1" t="s">
        <v>451</v>
      </c>
      <c r="B692" s="1" t="s">
        <v>452</v>
      </c>
      <c r="C692" s="29">
        <v>44366</v>
      </c>
      <c r="D692" s="1" t="s">
        <v>2053</v>
      </c>
      <c r="E692" s="1" t="s">
        <v>2872</v>
      </c>
      <c r="F692" s="1" t="s">
        <v>2055</v>
      </c>
      <c r="G692" s="1" t="s">
        <v>2873</v>
      </c>
      <c r="H692" s="1">
        <v>1062965</v>
      </c>
      <c r="I692" s="1" t="s">
        <v>34</v>
      </c>
      <c r="J692" s="1" t="s">
        <v>24</v>
      </c>
      <c r="K692" s="1" t="s">
        <v>113</v>
      </c>
      <c r="L692" s="30">
        <v>275</v>
      </c>
      <c r="M692" s="30">
        <v>11</v>
      </c>
      <c r="N692" s="31">
        <v>2000</v>
      </c>
      <c r="O692" s="31">
        <v>10784</v>
      </c>
      <c r="P692" s="31">
        <v>539216</v>
      </c>
      <c r="Q692" s="31">
        <v>550000</v>
      </c>
      <c r="R692" s="1" t="s">
        <v>2050</v>
      </c>
      <c r="S692" s="1" t="s">
        <v>2874</v>
      </c>
      <c r="T692" s="1" t="s">
        <v>2875</v>
      </c>
      <c r="U692" s="1" t="s">
        <v>2059</v>
      </c>
      <c r="V692" s="1" t="s">
        <v>118</v>
      </c>
      <c r="W692" s="1" t="str">
        <f>VLOOKUP(Table1[[#This Row],[Material Code]],'Product Master Data'!$A$1:$D$16,4,FALSE)</f>
        <v>Bread Flour</v>
      </c>
      <c r="X692" s="1" t="str">
        <f>VLOOKUP(Table1[[#This Row],[Material Code]],'Product Master Data'!$A$1:$D$15,3,FALSE)</f>
        <v>Local Label</v>
      </c>
      <c r="Y692" s="1">
        <f>DAY(Table1[[#This Row],[Billing date]])</f>
        <v>19</v>
      </c>
      <c r="Z692" s="1" t="str">
        <f>TEXT(Table1[[#This Row],[Billing date]],"mmm")</f>
        <v>Jun</v>
      </c>
      <c r="AA692" s="1">
        <f>YEAR(Table1[[#This Row],[Billing date]])</f>
        <v>2021</v>
      </c>
    </row>
    <row r="693" spans="1:27" s="1" customFormat="1" ht="12.75" x14ac:dyDescent="0.2">
      <c r="A693" s="1" t="s">
        <v>451</v>
      </c>
      <c r="B693" s="1" t="s">
        <v>452</v>
      </c>
      <c r="C693" s="29">
        <v>44366</v>
      </c>
      <c r="D693" s="1" t="s">
        <v>2053</v>
      </c>
      <c r="E693" s="1" t="s">
        <v>2876</v>
      </c>
      <c r="F693" s="1" t="s">
        <v>2055</v>
      </c>
      <c r="G693" s="1" t="s">
        <v>2877</v>
      </c>
      <c r="H693" s="1">
        <v>1062965</v>
      </c>
      <c r="I693" s="1" t="s">
        <v>34</v>
      </c>
      <c r="J693" s="1" t="s">
        <v>24</v>
      </c>
      <c r="K693" s="1" t="s">
        <v>113</v>
      </c>
      <c r="L693" s="30">
        <v>525</v>
      </c>
      <c r="M693" s="30">
        <v>21</v>
      </c>
      <c r="N693" s="31">
        <v>2000</v>
      </c>
      <c r="O693" s="31">
        <v>20588</v>
      </c>
      <c r="P693" s="31">
        <v>1029412</v>
      </c>
      <c r="Q693" s="31">
        <v>1050000</v>
      </c>
      <c r="R693" s="1" t="s">
        <v>2057</v>
      </c>
      <c r="S693" s="1" t="s">
        <v>955</v>
      </c>
      <c r="T693" s="1" t="s">
        <v>956</v>
      </c>
      <c r="U693" s="1" t="s">
        <v>2059</v>
      </c>
      <c r="V693" s="1" t="s">
        <v>118</v>
      </c>
      <c r="W693" s="1" t="str">
        <f>VLOOKUP(Table1[[#This Row],[Material Code]],'Product Master Data'!$A$1:$D$16,4,FALSE)</f>
        <v>Bread Flour</v>
      </c>
      <c r="X693" s="1" t="str">
        <f>VLOOKUP(Table1[[#This Row],[Material Code]],'Product Master Data'!$A$1:$D$15,3,FALSE)</f>
        <v>Local Label</v>
      </c>
      <c r="Y693" s="1">
        <f>DAY(Table1[[#This Row],[Billing date]])</f>
        <v>19</v>
      </c>
      <c r="Z693" s="1" t="str">
        <f>TEXT(Table1[[#This Row],[Billing date]],"mmm")</f>
        <v>Jun</v>
      </c>
      <c r="AA693" s="1">
        <f>YEAR(Table1[[#This Row],[Billing date]])</f>
        <v>2021</v>
      </c>
    </row>
    <row r="694" spans="1:27" s="1" customFormat="1" ht="12.75" x14ac:dyDescent="0.2">
      <c r="A694" s="1" t="s">
        <v>131</v>
      </c>
      <c r="B694" s="1" t="s">
        <v>132</v>
      </c>
      <c r="C694" s="29">
        <v>44366</v>
      </c>
      <c r="D694" s="1" t="s">
        <v>2585</v>
      </c>
      <c r="E694" s="1" t="s">
        <v>2878</v>
      </c>
      <c r="F694" s="1" t="s">
        <v>2587</v>
      </c>
      <c r="G694" s="1" t="s">
        <v>2879</v>
      </c>
      <c r="H694" s="1">
        <v>1062481</v>
      </c>
      <c r="I694" s="1" t="s">
        <v>38</v>
      </c>
      <c r="J694" s="1" t="s">
        <v>24</v>
      </c>
      <c r="K694" s="1" t="s">
        <v>113</v>
      </c>
      <c r="L694" s="30">
        <v>575</v>
      </c>
      <c r="M694" s="30">
        <v>23</v>
      </c>
      <c r="N694" s="31">
        <v>2000</v>
      </c>
      <c r="O694" s="31">
        <v>22549</v>
      </c>
      <c r="P694" s="31">
        <v>1127451</v>
      </c>
      <c r="Q694" s="31">
        <v>1150000</v>
      </c>
      <c r="R694" s="1" t="s">
        <v>2880</v>
      </c>
      <c r="S694" s="1" t="s">
        <v>2881</v>
      </c>
      <c r="T694" s="1" t="s">
        <v>2882</v>
      </c>
      <c r="U694" s="1" t="s">
        <v>2591</v>
      </c>
      <c r="V694" s="1" t="s">
        <v>118</v>
      </c>
      <c r="W694" s="1" t="str">
        <f>VLOOKUP(Table1[[#This Row],[Material Code]],'Product Master Data'!$A$1:$D$16,4,FALSE)</f>
        <v>Bread Flour</v>
      </c>
      <c r="X694" s="1" t="str">
        <f>VLOOKUP(Table1[[#This Row],[Material Code]],'Product Master Data'!$A$1:$D$15,3,FALSE)</f>
        <v>Local Label</v>
      </c>
      <c r="Y694" s="1">
        <f>DAY(Table1[[#This Row],[Billing date]])</f>
        <v>19</v>
      </c>
      <c r="Z694" s="1" t="str">
        <f>TEXT(Table1[[#This Row],[Billing date]],"mmm")</f>
        <v>Jun</v>
      </c>
      <c r="AA694" s="1">
        <f>YEAR(Table1[[#This Row],[Billing date]])</f>
        <v>2021</v>
      </c>
    </row>
    <row r="695" spans="1:27" s="1" customFormat="1" ht="12.75" x14ac:dyDescent="0.2">
      <c r="A695" s="1" t="s">
        <v>157</v>
      </c>
      <c r="B695" s="1" t="s">
        <v>158</v>
      </c>
      <c r="C695" s="29">
        <v>44366</v>
      </c>
      <c r="D695" s="1" t="s">
        <v>2139</v>
      </c>
      <c r="E695" s="1" t="s">
        <v>2883</v>
      </c>
      <c r="F695" s="1" t="s">
        <v>2141</v>
      </c>
      <c r="G695" s="1" t="s">
        <v>2884</v>
      </c>
      <c r="H695" s="1">
        <v>1034106</v>
      </c>
      <c r="I695" s="1" t="s">
        <v>56</v>
      </c>
      <c r="J695" s="1" t="s">
        <v>24</v>
      </c>
      <c r="K695" s="1" t="s">
        <v>113</v>
      </c>
      <c r="L695" s="30">
        <v>200</v>
      </c>
      <c r="M695" s="30">
        <v>8</v>
      </c>
      <c r="N695" s="31">
        <v>2000</v>
      </c>
      <c r="O695" s="31">
        <v>7843</v>
      </c>
      <c r="P695" s="31">
        <v>392157</v>
      </c>
      <c r="Q695" s="31">
        <v>400000</v>
      </c>
      <c r="R695" s="1" t="s">
        <v>2885</v>
      </c>
      <c r="S695" s="1" t="s">
        <v>2886</v>
      </c>
      <c r="T695" s="1" t="s">
        <v>2887</v>
      </c>
      <c r="U695" s="1" t="s">
        <v>2146</v>
      </c>
      <c r="V695" s="1" t="s">
        <v>118</v>
      </c>
      <c r="W695" s="1" t="str">
        <f>VLOOKUP(Table1[[#This Row],[Material Code]],'Product Master Data'!$A$1:$D$16,4,FALSE)</f>
        <v>Bread Flour</v>
      </c>
      <c r="X695" s="1" t="str">
        <f>VLOOKUP(Table1[[#This Row],[Material Code]],'Product Master Data'!$A$1:$D$15,3,FALSE)</f>
        <v>Local Label</v>
      </c>
      <c r="Y695" s="1">
        <f>DAY(Table1[[#This Row],[Billing date]])</f>
        <v>19</v>
      </c>
      <c r="Z695" s="1" t="str">
        <f>TEXT(Table1[[#This Row],[Billing date]],"mmm")</f>
        <v>Jun</v>
      </c>
      <c r="AA695" s="1">
        <f>YEAR(Table1[[#This Row],[Billing date]])</f>
        <v>2021</v>
      </c>
    </row>
    <row r="696" spans="1:27" s="1" customFormat="1" ht="12.75" x14ac:dyDescent="0.2">
      <c r="A696" s="1" t="s">
        <v>157</v>
      </c>
      <c r="B696" s="1" t="s">
        <v>158</v>
      </c>
      <c r="C696" s="29">
        <v>44366</v>
      </c>
      <c r="D696" s="1" t="s">
        <v>2888</v>
      </c>
      <c r="E696" s="1" t="s">
        <v>2889</v>
      </c>
      <c r="F696" s="1" t="s">
        <v>2890</v>
      </c>
      <c r="G696" s="1" t="s">
        <v>2891</v>
      </c>
      <c r="H696" s="1">
        <v>1063956</v>
      </c>
      <c r="I696" s="1" t="s">
        <v>295</v>
      </c>
      <c r="J696" s="1" t="s">
        <v>24</v>
      </c>
      <c r="K696" s="1" t="s">
        <v>113</v>
      </c>
      <c r="L696" s="30">
        <v>150</v>
      </c>
      <c r="M696" s="30">
        <v>6</v>
      </c>
      <c r="N696" s="31">
        <v>2000</v>
      </c>
      <c r="O696" s="31">
        <v>5882</v>
      </c>
      <c r="P696" s="31">
        <v>294118</v>
      </c>
      <c r="Q696" s="31">
        <v>300000</v>
      </c>
      <c r="R696" s="1" t="s">
        <v>944</v>
      </c>
      <c r="S696" s="1" t="s">
        <v>1012</v>
      </c>
      <c r="T696" s="1" t="s">
        <v>169</v>
      </c>
      <c r="U696" s="1" t="s">
        <v>2892</v>
      </c>
      <c r="V696" s="1" t="s">
        <v>118</v>
      </c>
      <c r="W696" s="1" t="str">
        <f>VLOOKUP(Table1[[#This Row],[Material Code]],'Product Master Data'!$A$1:$D$16,4,FALSE)</f>
        <v>Bread Flour</v>
      </c>
      <c r="X696" s="1" t="str">
        <f>VLOOKUP(Table1[[#This Row],[Material Code]],'Product Master Data'!$A$1:$D$15,3,FALSE)</f>
        <v>Local Label</v>
      </c>
      <c r="Y696" s="1">
        <f>DAY(Table1[[#This Row],[Billing date]])</f>
        <v>19</v>
      </c>
      <c r="Z696" s="1" t="str">
        <f>TEXT(Table1[[#This Row],[Billing date]],"mmm")</f>
        <v>Jun</v>
      </c>
      <c r="AA696" s="1">
        <f>YEAR(Table1[[#This Row],[Billing date]])</f>
        <v>2021</v>
      </c>
    </row>
    <row r="697" spans="1:27" s="1" customFormat="1" ht="12.75" x14ac:dyDescent="0.2">
      <c r="A697" s="1" t="s">
        <v>157</v>
      </c>
      <c r="B697" s="1" t="s">
        <v>158</v>
      </c>
      <c r="C697" s="29">
        <v>44366</v>
      </c>
      <c r="D697" s="1" t="s">
        <v>2893</v>
      </c>
      <c r="E697" s="1" t="s">
        <v>2894</v>
      </c>
      <c r="F697" s="1" t="s">
        <v>2895</v>
      </c>
      <c r="G697" s="1" t="s">
        <v>2896</v>
      </c>
      <c r="H697" s="1">
        <v>1041636</v>
      </c>
      <c r="I697" s="1" t="s">
        <v>2897</v>
      </c>
      <c r="J697" s="1" t="s">
        <v>24</v>
      </c>
      <c r="K697" s="1" t="s">
        <v>113</v>
      </c>
      <c r="L697" s="30">
        <v>300</v>
      </c>
      <c r="M697" s="30">
        <v>12</v>
      </c>
      <c r="N697" s="31">
        <v>2000</v>
      </c>
      <c r="O697" s="31">
        <v>11765</v>
      </c>
      <c r="P697" s="31">
        <v>588235</v>
      </c>
      <c r="Q697" s="31">
        <v>600000</v>
      </c>
      <c r="R697" s="1" t="s">
        <v>1920</v>
      </c>
      <c r="S697" s="1" t="s">
        <v>1921</v>
      </c>
      <c r="T697" s="1" t="s">
        <v>1922</v>
      </c>
      <c r="U697" s="1" t="s">
        <v>2898</v>
      </c>
      <c r="V697" s="1" t="s">
        <v>118</v>
      </c>
      <c r="W697" s="1" t="str">
        <f>VLOOKUP(Table1[[#This Row],[Material Code]],'Product Master Data'!$A$1:$D$16,4,FALSE)</f>
        <v>Bread Flour</v>
      </c>
      <c r="X697" s="1" t="str">
        <f>VLOOKUP(Table1[[#This Row],[Material Code]],'Product Master Data'!$A$1:$D$15,3,FALSE)</f>
        <v>Local Label</v>
      </c>
      <c r="Y697" s="1">
        <f>DAY(Table1[[#This Row],[Billing date]])</f>
        <v>19</v>
      </c>
      <c r="Z697" s="1" t="str">
        <f>TEXT(Table1[[#This Row],[Billing date]],"mmm")</f>
        <v>Jun</v>
      </c>
      <c r="AA697" s="1">
        <f>YEAR(Table1[[#This Row],[Billing date]])</f>
        <v>2021</v>
      </c>
    </row>
    <row r="698" spans="1:27" s="1" customFormat="1" ht="12.75" x14ac:dyDescent="0.2">
      <c r="A698" s="1" t="s">
        <v>288</v>
      </c>
      <c r="B698" s="1" t="s">
        <v>289</v>
      </c>
      <c r="C698" s="29">
        <v>44366</v>
      </c>
      <c r="D698" s="1" t="s">
        <v>2899</v>
      </c>
      <c r="E698" s="1" t="s">
        <v>2900</v>
      </c>
      <c r="F698" s="1" t="s">
        <v>2901</v>
      </c>
      <c r="G698" s="1" t="s">
        <v>2902</v>
      </c>
      <c r="H698" s="1">
        <v>1064215</v>
      </c>
      <c r="I698" s="1" t="s">
        <v>32</v>
      </c>
      <c r="J698" s="1" t="s">
        <v>176</v>
      </c>
      <c r="K698" s="1" t="s">
        <v>177</v>
      </c>
      <c r="L698" s="30">
        <v>300</v>
      </c>
      <c r="M698" s="30">
        <v>15</v>
      </c>
      <c r="N698" s="31">
        <v>18000</v>
      </c>
      <c r="O698" s="31">
        <v>21000</v>
      </c>
      <c r="P698" s="31">
        <v>5379000</v>
      </c>
      <c r="Q698" s="31">
        <v>5400000</v>
      </c>
      <c r="R698" s="1" t="s">
        <v>2903</v>
      </c>
      <c r="S698" s="1" t="s">
        <v>2904</v>
      </c>
      <c r="T698" s="1" t="s">
        <v>2905</v>
      </c>
      <c r="U698" s="1" t="s">
        <v>169</v>
      </c>
      <c r="V698" s="1" t="s">
        <v>118</v>
      </c>
      <c r="W698" s="1" t="str">
        <f>VLOOKUP(Table1[[#This Row],[Material Code]],'Product Master Data'!$A$1:$D$16,4,FALSE)</f>
        <v>Beignet Flour</v>
      </c>
      <c r="X698" s="1" t="str">
        <f>VLOOKUP(Table1[[#This Row],[Material Code]],'Product Master Data'!$A$1:$D$15,3,FALSE)</f>
        <v>Local Label</v>
      </c>
      <c r="Y698" s="1">
        <f>DAY(Table1[[#This Row],[Billing date]])</f>
        <v>19</v>
      </c>
      <c r="Z698" s="1" t="str">
        <f>TEXT(Table1[[#This Row],[Billing date]],"mmm")</f>
        <v>Jun</v>
      </c>
      <c r="AA698" s="1">
        <f>YEAR(Table1[[#This Row],[Billing date]])</f>
        <v>2021</v>
      </c>
    </row>
    <row r="699" spans="1:27" s="1" customFormat="1" ht="12.75" x14ac:dyDescent="0.2">
      <c r="A699" s="1" t="s">
        <v>288</v>
      </c>
      <c r="B699" s="1" t="s">
        <v>289</v>
      </c>
      <c r="C699" s="29">
        <v>44366</v>
      </c>
      <c r="D699" s="1" t="s">
        <v>2899</v>
      </c>
      <c r="E699" s="1" t="s">
        <v>2900</v>
      </c>
      <c r="F699" s="1" t="s">
        <v>2901</v>
      </c>
      <c r="G699" s="1" t="s">
        <v>2902</v>
      </c>
      <c r="H699" s="1">
        <v>1064215</v>
      </c>
      <c r="I699" s="1" t="s">
        <v>32</v>
      </c>
      <c r="J699" s="1" t="s">
        <v>181</v>
      </c>
      <c r="K699" s="1" t="s">
        <v>182</v>
      </c>
      <c r="L699" s="30">
        <v>500</v>
      </c>
      <c r="M699" s="30">
        <v>12.5</v>
      </c>
      <c r="N699" s="31">
        <v>9000</v>
      </c>
      <c r="O699" s="31">
        <v>17500</v>
      </c>
      <c r="P699" s="31">
        <v>4482500</v>
      </c>
      <c r="Q699" s="31">
        <v>4500000</v>
      </c>
      <c r="R699" s="1" t="s">
        <v>2903</v>
      </c>
      <c r="S699" s="1" t="s">
        <v>2904</v>
      </c>
      <c r="T699" s="1" t="s">
        <v>2905</v>
      </c>
      <c r="U699" s="1" t="s">
        <v>169</v>
      </c>
      <c r="V699" s="1" t="s">
        <v>118</v>
      </c>
      <c r="W699" s="1" t="str">
        <f>VLOOKUP(Table1[[#This Row],[Material Code]],'Product Master Data'!$A$1:$D$16,4,FALSE)</f>
        <v>Beignet Flour</v>
      </c>
      <c r="X699" s="1" t="str">
        <f>VLOOKUP(Table1[[#This Row],[Material Code]],'Product Master Data'!$A$1:$D$15,3,FALSE)</f>
        <v>Local Label</v>
      </c>
      <c r="Y699" s="1">
        <f>DAY(Table1[[#This Row],[Billing date]])</f>
        <v>19</v>
      </c>
      <c r="Z699" s="1" t="str">
        <f>TEXT(Table1[[#This Row],[Billing date]],"mmm")</f>
        <v>Jun</v>
      </c>
      <c r="AA699" s="1">
        <f>YEAR(Table1[[#This Row],[Billing date]])</f>
        <v>2021</v>
      </c>
    </row>
    <row r="700" spans="1:27" s="1" customFormat="1" ht="12.75" x14ac:dyDescent="0.2">
      <c r="A700" s="1" t="s">
        <v>288</v>
      </c>
      <c r="B700" s="1" t="s">
        <v>289</v>
      </c>
      <c r="C700" s="29">
        <v>44366</v>
      </c>
      <c r="D700" s="1" t="s">
        <v>2899</v>
      </c>
      <c r="E700" s="1" t="s">
        <v>2900</v>
      </c>
      <c r="F700" s="1" t="s">
        <v>2901</v>
      </c>
      <c r="G700" s="1" t="s">
        <v>2902</v>
      </c>
      <c r="H700" s="1">
        <v>1064215</v>
      </c>
      <c r="I700" s="1" t="s">
        <v>32</v>
      </c>
      <c r="J700" s="1" t="s">
        <v>183</v>
      </c>
      <c r="K700" s="1" t="s">
        <v>184</v>
      </c>
      <c r="L700" s="30">
        <v>900</v>
      </c>
      <c r="M700" s="30">
        <v>4.5</v>
      </c>
      <c r="N700" s="31">
        <v>1850</v>
      </c>
      <c r="O700" s="31">
        <v>6300</v>
      </c>
      <c r="P700" s="31">
        <v>1658700</v>
      </c>
      <c r="Q700" s="31">
        <v>1665000</v>
      </c>
      <c r="R700" s="1" t="s">
        <v>2903</v>
      </c>
      <c r="S700" s="1" t="s">
        <v>2904</v>
      </c>
      <c r="T700" s="1" t="s">
        <v>2905</v>
      </c>
      <c r="U700" s="1" t="s">
        <v>169</v>
      </c>
      <c r="V700" s="1" t="s">
        <v>118</v>
      </c>
      <c r="W700" s="1" t="str">
        <f>VLOOKUP(Table1[[#This Row],[Material Code]],'Product Master Data'!$A$1:$D$16,4,FALSE)</f>
        <v>Beignet Flour</v>
      </c>
      <c r="X700" s="1" t="str">
        <f>VLOOKUP(Table1[[#This Row],[Material Code]],'Product Master Data'!$A$1:$D$15,3,FALSE)</f>
        <v>Local Label</v>
      </c>
      <c r="Y700" s="1">
        <f>DAY(Table1[[#This Row],[Billing date]])</f>
        <v>19</v>
      </c>
      <c r="Z700" s="1" t="str">
        <f>TEXT(Table1[[#This Row],[Billing date]],"mmm")</f>
        <v>Jun</v>
      </c>
      <c r="AA700" s="1">
        <f>YEAR(Table1[[#This Row],[Billing date]])</f>
        <v>2021</v>
      </c>
    </row>
    <row r="701" spans="1:27" s="1" customFormat="1" ht="12.75" x14ac:dyDescent="0.2">
      <c r="A701" s="1" t="s">
        <v>131</v>
      </c>
      <c r="B701" s="1" t="s">
        <v>132</v>
      </c>
      <c r="C701" s="29">
        <v>44366</v>
      </c>
      <c r="D701" s="1" t="s">
        <v>2585</v>
      </c>
      <c r="E701" s="1" t="s">
        <v>2906</v>
      </c>
      <c r="F701" s="1" t="s">
        <v>2587</v>
      </c>
      <c r="G701" s="1" t="s">
        <v>2907</v>
      </c>
      <c r="H701" s="1">
        <v>1062481</v>
      </c>
      <c r="I701" s="1" t="s">
        <v>38</v>
      </c>
      <c r="J701" s="1" t="s">
        <v>24</v>
      </c>
      <c r="K701" s="1" t="s">
        <v>113</v>
      </c>
      <c r="L701" s="30">
        <v>575</v>
      </c>
      <c r="M701" s="30">
        <v>23</v>
      </c>
      <c r="N701" s="31">
        <v>2000</v>
      </c>
      <c r="O701" s="31">
        <v>22549</v>
      </c>
      <c r="P701" s="31">
        <v>1127451</v>
      </c>
      <c r="Q701" s="31">
        <v>1150000</v>
      </c>
      <c r="R701" s="1" t="s">
        <v>328</v>
      </c>
      <c r="S701" s="1" t="s">
        <v>329</v>
      </c>
      <c r="T701" s="1" t="s">
        <v>2908</v>
      </c>
      <c r="U701" s="1" t="s">
        <v>2591</v>
      </c>
      <c r="V701" s="1" t="s">
        <v>118</v>
      </c>
      <c r="W701" s="1" t="str">
        <f>VLOOKUP(Table1[[#This Row],[Material Code]],'Product Master Data'!$A$1:$D$16,4,FALSE)</f>
        <v>Bread Flour</v>
      </c>
      <c r="X701" s="1" t="str">
        <f>VLOOKUP(Table1[[#This Row],[Material Code]],'Product Master Data'!$A$1:$D$15,3,FALSE)</f>
        <v>Local Label</v>
      </c>
      <c r="Y701" s="1">
        <f>DAY(Table1[[#This Row],[Billing date]])</f>
        <v>19</v>
      </c>
      <c r="Z701" s="1" t="str">
        <f>TEXT(Table1[[#This Row],[Billing date]],"mmm")</f>
        <v>Jun</v>
      </c>
      <c r="AA701" s="1">
        <f>YEAR(Table1[[#This Row],[Billing date]])</f>
        <v>2021</v>
      </c>
    </row>
    <row r="702" spans="1:27" s="1" customFormat="1" ht="12.75" x14ac:dyDescent="0.2">
      <c r="A702" s="1" t="s">
        <v>119</v>
      </c>
      <c r="B702" s="1" t="s">
        <v>120</v>
      </c>
      <c r="C702" s="29">
        <v>44366</v>
      </c>
      <c r="D702" s="1" t="s">
        <v>2781</v>
      </c>
      <c r="E702" s="1" t="s">
        <v>2909</v>
      </c>
      <c r="F702" s="1" t="s">
        <v>2783</v>
      </c>
      <c r="G702" s="1" t="s">
        <v>2910</v>
      </c>
      <c r="H702" s="1">
        <v>1026460</v>
      </c>
      <c r="I702" s="1" t="s">
        <v>53</v>
      </c>
      <c r="J702" s="1" t="s">
        <v>183</v>
      </c>
      <c r="K702" s="1" t="s">
        <v>184</v>
      </c>
      <c r="L702" s="30">
        <v>500</v>
      </c>
      <c r="M702" s="30">
        <v>2.5</v>
      </c>
      <c r="N702" s="31">
        <v>1900</v>
      </c>
      <c r="O702" s="31">
        <v>3500</v>
      </c>
      <c r="P702" s="31">
        <v>946500</v>
      </c>
      <c r="Q702" s="31">
        <v>950000</v>
      </c>
      <c r="R702" s="1" t="s">
        <v>127</v>
      </c>
      <c r="S702" s="1" t="s">
        <v>1051</v>
      </c>
      <c r="T702" s="1" t="s">
        <v>489</v>
      </c>
      <c r="U702" s="1" t="s">
        <v>169</v>
      </c>
      <c r="V702" s="1" t="s">
        <v>118</v>
      </c>
      <c r="W702" s="1" t="str">
        <f>VLOOKUP(Table1[[#This Row],[Material Code]],'Product Master Data'!$A$1:$D$16,4,FALSE)</f>
        <v>Beignet Flour</v>
      </c>
      <c r="X702" s="1" t="str">
        <f>VLOOKUP(Table1[[#This Row],[Material Code]],'Product Master Data'!$A$1:$D$15,3,FALSE)</f>
        <v>Local Label</v>
      </c>
      <c r="Y702" s="1">
        <f>DAY(Table1[[#This Row],[Billing date]])</f>
        <v>19</v>
      </c>
      <c r="Z702" s="1" t="str">
        <f>TEXT(Table1[[#This Row],[Billing date]],"mmm")</f>
        <v>Jun</v>
      </c>
      <c r="AA702" s="1">
        <f>YEAR(Table1[[#This Row],[Billing date]])</f>
        <v>2021</v>
      </c>
    </row>
    <row r="703" spans="1:27" s="1" customFormat="1" ht="12.75" x14ac:dyDescent="0.2">
      <c r="A703" s="1" t="s">
        <v>157</v>
      </c>
      <c r="B703" s="1" t="s">
        <v>158</v>
      </c>
      <c r="C703" s="29">
        <v>44366</v>
      </c>
      <c r="D703" s="1" t="s">
        <v>2911</v>
      </c>
      <c r="E703" s="1" t="s">
        <v>2912</v>
      </c>
      <c r="F703" s="1" t="s">
        <v>2913</v>
      </c>
      <c r="G703" s="1" t="s">
        <v>2914</v>
      </c>
      <c r="H703" s="1">
        <v>1042434</v>
      </c>
      <c r="I703" s="1" t="s">
        <v>26</v>
      </c>
      <c r="J703" s="1" t="s">
        <v>24</v>
      </c>
      <c r="K703" s="1" t="s">
        <v>113</v>
      </c>
      <c r="L703" s="30">
        <v>150</v>
      </c>
      <c r="M703" s="30">
        <v>6</v>
      </c>
      <c r="N703" s="31">
        <v>2000</v>
      </c>
      <c r="O703" s="31">
        <v>5882</v>
      </c>
      <c r="P703" s="31">
        <v>294118</v>
      </c>
      <c r="Q703" s="31">
        <v>300000</v>
      </c>
      <c r="R703" s="1" t="s">
        <v>2915</v>
      </c>
      <c r="S703" s="1" t="s">
        <v>2916</v>
      </c>
      <c r="T703" s="1" t="s">
        <v>2391</v>
      </c>
      <c r="U703" s="1" t="s">
        <v>2917</v>
      </c>
      <c r="V703" s="1" t="s">
        <v>118</v>
      </c>
      <c r="W703" s="1" t="str">
        <f>VLOOKUP(Table1[[#This Row],[Material Code]],'Product Master Data'!$A$1:$D$16,4,FALSE)</f>
        <v>Bread Flour</v>
      </c>
      <c r="X703" s="1" t="str">
        <f>VLOOKUP(Table1[[#This Row],[Material Code]],'Product Master Data'!$A$1:$D$15,3,FALSE)</f>
        <v>Local Label</v>
      </c>
      <c r="Y703" s="1">
        <f>DAY(Table1[[#This Row],[Billing date]])</f>
        <v>19</v>
      </c>
      <c r="Z703" s="1" t="str">
        <f>TEXT(Table1[[#This Row],[Billing date]],"mmm")</f>
        <v>Jun</v>
      </c>
      <c r="AA703" s="1">
        <f>YEAR(Table1[[#This Row],[Billing date]])</f>
        <v>2021</v>
      </c>
    </row>
    <row r="704" spans="1:27" s="1" customFormat="1" ht="12.75" x14ac:dyDescent="0.2">
      <c r="A704" s="1" t="s">
        <v>131</v>
      </c>
      <c r="B704" s="1" t="s">
        <v>132</v>
      </c>
      <c r="C704" s="29">
        <v>44366</v>
      </c>
      <c r="D704" s="1" t="s">
        <v>2758</v>
      </c>
      <c r="E704" s="1" t="s">
        <v>2918</v>
      </c>
      <c r="F704" s="1" t="s">
        <v>2760</v>
      </c>
      <c r="G704" s="1" t="s">
        <v>2919</v>
      </c>
      <c r="H704" s="1">
        <v>1062481</v>
      </c>
      <c r="I704" s="1" t="s">
        <v>38</v>
      </c>
      <c r="J704" s="1" t="s">
        <v>125</v>
      </c>
      <c r="K704" s="1" t="s">
        <v>126</v>
      </c>
      <c r="L704" s="30">
        <v>640</v>
      </c>
      <c r="M704" s="30">
        <v>32</v>
      </c>
      <c r="N704" s="31">
        <v>17000</v>
      </c>
      <c r="O704" s="31">
        <v>44800</v>
      </c>
      <c r="P704" s="31">
        <v>10835200</v>
      </c>
      <c r="Q704" s="31">
        <v>10880000</v>
      </c>
      <c r="R704" s="1" t="s">
        <v>2920</v>
      </c>
      <c r="S704" s="1" t="s">
        <v>2921</v>
      </c>
      <c r="T704" s="1" t="s">
        <v>2922</v>
      </c>
      <c r="U704" s="1" t="s">
        <v>169</v>
      </c>
      <c r="V704" s="1" t="s">
        <v>118</v>
      </c>
      <c r="W704" s="1" t="str">
        <f>VLOOKUP(Table1[[#This Row],[Material Code]],'Product Master Data'!$A$1:$D$16,4,FALSE)</f>
        <v>Bread Flour</v>
      </c>
      <c r="X704" s="1" t="str">
        <f>VLOOKUP(Table1[[#This Row],[Material Code]],'Product Master Data'!$A$1:$D$15,3,FALSE)</f>
        <v>Local Label</v>
      </c>
      <c r="Y704" s="1">
        <f>DAY(Table1[[#This Row],[Billing date]])</f>
        <v>19</v>
      </c>
      <c r="Z704" s="1" t="str">
        <f>TEXT(Table1[[#This Row],[Billing date]],"mmm")</f>
        <v>Jun</v>
      </c>
      <c r="AA704" s="1">
        <f>YEAR(Table1[[#This Row],[Billing date]])</f>
        <v>2021</v>
      </c>
    </row>
    <row r="705" spans="1:27" s="1" customFormat="1" ht="12.75" x14ac:dyDescent="0.2">
      <c r="A705" s="1" t="s">
        <v>131</v>
      </c>
      <c r="B705" s="1" t="s">
        <v>132</v>
      </c>
      <c r="C705" s="29">
        <v>44366</v>
      </c>
      <c r="D705" s="1" t="s">
        <v>2758</v>
      </c>
      <c r="E705" s="1" t="s">
        <v>2918</v>
      </c>
      <c r="F705" s="1" t="s">
        <v>2760</v>
      </c>
      <c r="G705" s="1" t="s">
        <v>2923</v>
      </c>
      <c r="H705" s="1">
        <v>1062481</v>
      </c>
      <c r="I705" s="1" t="s">
        <v>38</v>
      </c>
      <c r="J705" s="1" t="s">
        <v>125</v>
      </c>
      <c r="K705" s="1" t="s">
        <v>126</v>
      </c>
      <c r="L705" s="30">
        <v>640</v>
      </c>
      <c r="M705" s="30">
        <v>32</v>
      </c>
      <c r="N705" s="31">
        <v>17000</v>
      </c>
      <c r="O705" s="31">
        <v>44800</v>
      </c>
      <c r="P705" s="31">
        <v>10835200</v>
      </c>
      <c r="Q705" s="31">
        <v>10880000</v>
      </c>
      <c r="R705" s="1" t="s">
        <v>2924</v>
      </c>
      <c r="S705" s="1" t="s">
        <v>2925</v>
      </c>
      <c r="T705" s="1" t="s">
        <v>2926</v>
      </c>
      <c r="U705" s="1" t="s">
        <v>169</v>
      </c>
      <c r="V705" s="1" t="s">
        <v>118</v>
      </c>
      <c r="W705" s="1" t="str">
        <f>VLOOKUP(Table1[[#This Row],[Material Code]],'Product Master Data'!$A$1:$D$16,4,FALSE)</f>
        <v>Bread Flour</v>
      </c>
      <c r="X705" s="1" t="str">
        <f>VLOOKUP(Table1[[#This Row],[Material Code]],'Product Master Data'!$A$1:$D$15,3,FALSE)</f>
        <v>Local Label</v>
      </c>
      <c r="Y705" s="1">
        <f>DAY(Table1[[#This Row],[Billing date]])</f>
        <v>19</v>
      </c>
      <c r="Z705" s="1" t="str">
        <f>TEXT(Table1[[#This Row],[Billing date]],"mmm")</f>
        <v>Jun</v>
      </c>
      <c r="AA705" s="1">
        <f>YEAR(Table1[[#This Row],[Billing date]])</f>
        <v>2021</v>
      </c>
    </row>
    <row r="706" spans="1:27" s="1" customFormat="1" ht="12.75" x14ac:dyDescent="0.2">
      <c r="A706" s="1" t="s">
        <v>288</v>
      </c>
      <c r="B706" s="1" t="s">
        <v>289</v>
      </c>
      <c r="C706" s="29">
        <v>44366</v>
      </c>
      <c r="D706" s="1" t="s">
        <v>2927</v>
      </c>
      <c r="E706" s="1" t="s">
        <v>2928</v>
      </c>
      <c r="F706" s="1" t="s">
        <v>2929</v>
      </c>
      <c r="G706" s="1" t="s">
        <v>2930</v>
      </c>
      <c r="H706" s="1">
        <v>1064215</v>
      </c>
      <c r="I706" s="1" t="s">
        <v>32</v>
      </c>
      <c r="J706" s="1" t="s">
        <v>176</v>
      </c>
      <c r="K706" s="1" t="s">
        <v>177</v>
      </c>
      <c r="L706" s="30">
        <v>380</v>
      </c>
      <c r="M706" s="30">
        <v>19</v>
      </c>
      <c r="N706" s="31">
        <v>18000</v>
      </c>
      <c r="O706" s="31">
        <v>26600</v>
      </c>
      <c r="P706" s="31">
        <v>6813400</v>
      </c>
      <c r="Q706" s="31">
        <v>6840000</v>
      </c>
      <c r="R706" s="1" t="s">
        <v>2931</v>
      </c>
      <c r="S706" s="1" t="s">
        <v>2932</v>
      </c>
      <c r="T706" s="1" t="s">
        <v>2933</v>
      </c>
      <c r="U706" s="1" t="s">
        <v>169</v>
      </c>
      <c r="V706" s="1" t="s">
        <v>118</v>
      </c>
      <c r="W706" s="1" t="str">
        <f>VLOOKUP(Table1[[#This Row],[Material Code]],'Product Master Data'!$A$1:$D$16,4,FALSE)</f>
        <v>Beignet Flour</v>
      </c>
      <c r="X706" s="1" t="str">
        <f>VLOOKUP(Table1[[#This Row],[Material Code]],'Product Master Data'!$A$1:$D$15,3,FALSE)</f>
        <v>Local Label</v>
      </c>
      <c r="Y706" s="1">
        <f>DAY(Table1[[#This Row],[Billing date]])</f>
        <v>19</v>
      </c>
      <c r="Z706" s="1" t="str">
        <f>TEXT(Table1[[#This Row],[Billing date]],"mmm")</f>
        <v>Jun</v>
      </c>
      <c r="AA706" s="1">
        <f>YEAR(Table1[[#This Row],[Billing date]])</f>
        <v>2021</v>
      </c>
    </row>
    <row r="707" spans="1:27" s="1" customFormat="1" ht="12.75" x14ac:dyDescent="0.2">
      <c r="A707" s="1" t="s">
        <v>288</v>
      </c>
      <c r="B707" s="1" t="s">
        <v>289</v>
      </c>
      <c r="C707" s="29">
        <v>44366</v>
      </c>
      <c r="D707" s="1" t="s">
        <v>2927</v>
      </c>
      <c r="E707" s="1" t="s">
        <v>2928</v>
      </c>
      <c r="F707" s="1" t="s">
        <v>2929</v>
      </c>
      <c r="G707" s="1" t="s">
        <v>2930</v>
      </c>
      <c r="H707" s="1">
        <v>1064215</v>
      </c>
      <c r="I707" s="1" t="s">
        <v>32</v>
      </c>
      <c r="J707" s="1" t="s">
        <v>181</v>
      </c>
      <c r="K707" s="1" t="s">
        <v>182</v>
      </c>
      <c r="L707" s="30">
        <v>300</v>
      </c>
      <c r="M707" s="30">
        <v>7.5</v>
      </c>
      <c r="N707" s="31">
        <v>9000</v>
      </c>
      <c r="O707" s="31">
        <v>10500</v>
      </c>
      <c r="P707" s="31">
        <v>2689500</v>
      </c>
      <c r="Q707" s="31">
        <v>2700000</v>
      </c>
      <c r="R707" s="1" t="s">
        <v>2931</v>
      </c>
      <c r="S707" s="1" t="s">
        <v>2932</v>
      </c>
      <c r="T707" s="1" t="s">
        <v>2933</v>
      </c>
      <c r="U707" s="1" t="s">
        <v>169</v>
      </c>
      <c r="V707" s="1" t="s">
        <v>118</v>
      </c>
      <c r="W707" s="1" t="str">
        <f>VLOOKUP(Table1[[#This Row],[Material Code]],'Product Master Data'!$A$1:$D$16,4,FALSE)</f>
        <v>Beignet Flour</v>
      </c>
      <c r="X707" s="1" t="str">
        <f>VLOOKUP(Table1[[#This Row],[Material Code]],'Product Master Data'!$A$1:$D$15,3,FALSE)</f>
        <v>Local Label</v>
      </c>
      <c r="Y707" s="1">
        <f>DAY(Table1[[#This Row],[Billing date]])</f>
        <v>19</v>
      </c>
      <c r="Z707" s="1" t="str">
        <f>TEXT(Table1[[#This Row],[Billing date]],"mmm")</f>
        <v>Jun</v>
      </c>
      <c r="AA707" s="1">
        <f>YEAR(Table1[[#This Row],[Billing date]])</f>
        <v>2021</v>
      </c>
    </row>
    <row r="708" spans="1:27" s="1" customFormat="1" ht="12.75" x14ac:dyDescent="0.2">
      <c r="A708" s="1" t="s">
        <v>288</v>
      </c>
      <c r="B708" s="1" t="s">
        <v>289</v>
      </c>
      <c r="C708" s="29">
        <v>44366</v>
      </c>
      <c r="D708" s="1" t="s">
        <v>2927</v>
      </c>
      <c r="E708" s="1" t="s">
        <v>2928</v>
      </c>
      <c r="F708" s="1" t="s">
        <v>2929</v>
      </c>
      <c r="G708" s="1" t="s">
        <v>2930</v>
      </c>
      <c r="H708" s="1">
        <v>1064215</v>
      </c>
      <c r="I708" s="1" t="s">
        <v>32</v>
      </c>
      <c r="J708" s="1" t="s">
        <v>183</v>
      </c>
      <c r="K708" s="1" t="s">
        <v>184</v>
      </c>
      <c r="L708" s="30">
        <v>900</v>
      </c>
      <c r="M708" s="30">
        <v>4.5</v>
      </c>
      <c r="N708" s="31">
        <v>1850</v>
      </c>
      <c r="O708" s="31">
        <v>6300</v>
      </c>
      <c r="P708" s="31">
        <v>1658700</v>
      </c>
      <c r="Q708" s="31">
        <v>1665000</v>
      </c>
      <c r="R708" s="1" t="s">
        <v>2931</v>
      </c>
      <c r="S708" s="1" t="s">
        <v>2932</v>
      </c>
      <c r="T708" s="1" t="s">
        <v>2933</v>
      </c>
      <c r="U708" s="1" t="s">
        <v>169</v>
      </c>
      <c r="V708" s="1" t="s">
        <v>118</v>
      </c>
      <c r="W708" s="1" t="str">
        <f>VLOOKUP(Table1[[#This Row],[Material Code]],'Product Master Data'!$A$1:$D$16,4,FALSE)</f>
        <v>Beignet Flour</v>
      </c>
      <c r="X708" s="1" t="str">
        <f>VLOOKUP(Table1[[#This Row],[Material Code]],'Product Master Data'!$A$1:$D$15,3,FALSE)</f>
        <v>Local Label</v>
      </c>
      <c r="Y708" s="1">
        <f>DAY(Table1[[#This Row],[Billing date]])</f>
        <v>19</v>
      </c>
      <c r="Z708" s="1" t="str">
        <f>TEXT(Table1[[#This Row],[Billing date]],"mmm")</f>
        <v>Jun</v>
      </c>
      <c r="AA708" s="1">
        <f>YEAR(Table1[[#This Row],[Billing date]])</f>
        <v>2021</v>
      </c>
    </row>
    <row r="709" spans="1:27" s="1" customFormat="1" ht="12.75" x14ac:dyDescent="0.2">
      <c r="A709" s="1" t="s">
        <v>193</v>
      </c>
      <c r="B709" s="1" t="s">
        <v>158</v>
      </c>
      <c r="C709" s="29">
        <v>44366</v>
      </c>
      <c r="D709" s="1" t="s">
        <v>2934</v>
      </c>
      <c r="E709" s="1" t="s">
        <v>2935</v>
      </c>
      <c r="F709" s="1" t="s">
        <v>2936</v>
      </c>
      <c r="G709" s="1" t="s">
        <v>2937</v>
      </c>
      <c r="H709" s="1">
        <v>1062483</v>
      </c>
      <c r="I709" s="1" t="s">
        <v>35</v>
      </c>
      <c r="J709" s="1" t="s">
        <v>164</v>
      </c>
      <c r="K709" s="1" t="s">
        <v>165</v>
      </c>
      <c r="L709" s="30">
        <v>600</v>
      </c>
      <c r="M709" s="30">
        <v>30</v>
      </c>
      <c r="N709" s="31">
        <v>17750</v>
      </c>
      <c r="O709" s="31">
        <v>42000</v>
      </c>
      <c r="P709" s="31">
        <v>10608000</v>
      </c>
      <c r="Q709" s="31">
        <v>10650000</v>
      </c>
      <c r="R709" s="1" t="s">
        <v>2938</v>
      </c>
      <c r="S709" s="1" t="s">
        <v>2939</v>
      </c>
      <c r="T709" s="1" t="s">
        <v>2940</v>
      </c>
      <c r="U709" s="1" t="s">
        <v>1052</v>
      </c>
      <c r="V709" s="1" t="s">
        <v>118</v>
      </c>
      <c r="W709" s="1" t="str">
        <f>VLOOKUP(Table1[[#This Row],[Material Code]],'Product Master Data'!$A$1:$D$16,4,FALSE)</f>
        <v>Bread Flour</v>
      </c>
      <c r="X709" s="1" t="str">
        <f>VLOOKUP(Table1[[#This Row],[Material Code]],'Product Master Data'!$A$1:$D$15,3,FALSE)</f>
        <v>Local Label</v>
      </c>
      <c r="Y709" s="1">
        <f>DAY(Table1[[#This Row],[Billing date]])</f>
        <v>19</v>
      </c>
      <c r="Z709" s="1" t="str">
        <f>TEXT(Table1[[#This Row],[Billing date]],"mmm")</f>
        <v>Jun</v>
      </c>
      <c r="AA709" s="1">
        <f>YEAR(Table1[[#This Row],[Billing date]])</f>
        <v>2021</v>
      </c>
    </row>
    <row r="710" spans="1:27" s="1" customFormat="1" ht="12.75" x14ac:dyDescent="0.2">
      <c r="A710" s="1" t="s">
        <v>193</v>
      </c>
      <c r="B710" s="1" t="s">
        <v>158</v>
      </c>
      <c r="C710" s="29">
        <v>44366</v>
      </c>
      <c r="D710" s="1" t="s">
        <v>2934</v>
      </c>
      <c r="E710" s="1" t="s">
        <v>2941</v>
      </c>
      <c r="F710" s="1" t="s">
        <v>2936</v>
      </c>
      <c r="G710" s="1" t="s">
        <v>2942</v>
      </c>
      <c r="H710" s="1">
        <v>1062483</v>
      </c>
      <c r="I710" s="1" t="s">
        <v>35</v>
      </c>
      <c r="J710" s="1" t="s">
        <v>164</v>
      </c>
      <c r="K710" s="1" t="s">
        <v>165</v>
      </c>
      <c r="L710" s="30">
        <v>600</v>
      </c>
      <c r="M710" s="30">
        <v>30</v>
      </c>
      <c r="N710" s="31">
        <v>17750</v>
      </c>
      <c r="O710" s="31">
        <v>42000</v>
      </c>
      <c r="P710" s="31">
        <v>10608000</v>
      </c>
      <c r="Q710" s="31">
        <v>10650000</v>
      </c>
      <c r="R710" s="1" t="s">
        <v>1211</v>
      </c>
      <c r="S710" s="1" t="s">
        <v>2943</v>
      </c>
      <c r="T710" s="1" t="s">
        <v>2944</v>
      </c>
      <c r="U710" s="1" t="s">
        <v>1052</v>
      </c>
      <c r="V710" s="1" t="s">
        <v>118</v>
      </c>
      <c r="W710" s="1" t="str">
        <f>VLOOKUP(Table1[[#This Row],[Material Code]],'Product Master Data'!$A$1:$D$16,4,FALSE)</f>
        <v>Bread Flour</v>
      </c>
      <c r="X710" s="1" t="str">
        <f>VLOOKUP(Table1[[#This Row],[Material Code]],'Product Master Data'!$A$1:$D$15,3,FALSE)</f>
        <v>Local Label</v>
      </c>
      <c r="Y710" s="1">
        <f>DAY(Table1[[#This Row],[Billing date]])</f>
        <v>19</v>
      </c>
      <c r="Z710" s="1" t="str">
        <f>TEXT(Table1[[#This Row],[Billing date]],"mmm")</f>
        <v>Jun</v>
      </c>
      <c r="AA710" s="1">
        <f>YEAR(Table1[[#This Row],[Billing date]])</f>
        <v>2021</v>
      </c>
    </row>
    <row r="711" spans="1:27" s="1" customFormat="1" ht="12.75" x14ac:dyDescent="0.2">
      <c r="A711" s="1" t="s">
        <v>193</v>
      </c>
      <c r="B711" s="1" t="s">
        <v>158</v>
      </c>
      <c r="C711" s="29">
        <v>44366</v>
      </c>
      <c r="D711" s="1" t="s">
        <v>2934</v>
      </c>
      <c r="E711" s="1" t="s">
        <v>2945</v>
      </c>
      <c r="F711" s="1" t="s">
        <v>2936</v>
      </c>
      <c r="G711" s="1" t="s">
        <v>2946</v>
      </c>
      <c r="H711" s="1">
        <v>1062483</v>
      </c>
      <c r="I711" s="1" t="s">
        <v>35</v>
      </c>
      <c r="J711" s="1" t="s">
        <v>164</v>
      </c>
      <c r="K711" s="1" t="s">
        <v>165</v>
      </c>
      <c r="L711" s="30">
        <v>600</v>
      </c>
      <c r="M711" s="30">
        <v>30</v>
      </c>
      <c r="N711" s="31">
        <v>17750</v>
      </c>
      <c r="O711" s="31">
        <v>42000</v>
      </c>
      <c r="P711" s="31">
        <v>10608000</v>
      </c>
      <c r="Q711" s="31">
        <v>10650000</v>
      </c>
      <c r="R711" s="1" t="s">
        <v>975</v>
      </c>
      <c r="S711" s="1" t="s">
        <v>2947</v>
      </c>
      <c r="T711" s="1" t="s">
        <v>2948</v>
      </c>
      <c r="U711" s="1" t="s">
        <v>1052</v>
      </c>
      <c r="V711" s="1" t="s">
        <v>118</v>
      </c>
      <c r="W711" s="1" t="str">
        <f>VLOOKUP(Table1[[#This Row],[Material Code]],'Product Master Data'!$A$1:$D$16,4,FALSE)</f>
        <v>Bread Flour</v>
      </c>
      <c r="X711" s="1" t="str">
        <f>VLOOKUP(Table1[[#This Row],[Material Code]],'Product Master Data'!$A$1:$D$15,3,FALSE)</f>
        <v>Local Label</v>
      </c>
      <c r="Y711" s="1">
        <f>DAY(Table1[[#This Row],[Billing date]])</f>
        <v>19</v>
      </c>
      <c r="Z711" s="1" t="str">
        <f>TEXT(Table1[[#This Row],[Billing date]],"mmm")</f>
        <v>Jun</v>
      </c>
      <c r="AA711" s="1">
        <f>YEAR(Table1[[#This Row],[Billing date]])</f>
        <v>2021</v>
      </c>
    </row>
    <row r="712" spans="1:27" s="1" customFormat="1" ht="12.75" x14ac:dyDescent="0.2">
      <c r="A712" s="1" t="s">
        <v>193</v>
      </c>
      <c r="B712" s="1" t="s">
        <v>158</v>
      </c>
      <c r="C712" s="29">
        <v>44366</v>
      </c>
      <c r="D712" s="1" t="s">
        <v>2934</v>
      </c>
      <c r="E712" s="1" t="s">
        <v>2949</v>
      </c>
      <c r="F712" s="1" t="s">
        <v>2936</v>
      </c>
      <c r="G712" s="1" t="s">
        <v>2950</v>
      </c>
      <c r="H712" s="1">
        <v>1062483</v>
      </c>
      <c r="I712" s="1" t="s">
        <v>35</v>
      </c>
      <c r="J712" s="1" t="s">
        <v>164</v>
      </c>
      <c r="K712" s="1" t="s">
        <v>165</v>
      </c>
      <c r="L712" s="30">
        <v>600</v>
      </c>
      <c r="M712" s="30">
        <v>30</v>
      </c>
      <c r="N712" s="31">
        <v>17750</v>
      </c>
      <c r="O712" s="31">
        <v>42000</v>
      </c>
      <c r="P712" s="31">
        <v>10608000</v>
      </c>
      <c r="Q712" s="31">
        <v>10650000</v>
      </c>
      <c r="R712" s="1" t="s">
        <v>990</v>
      </c>
      <c r="S712" s="1" t="s">
        <v>991</v>
      </c>
      <c r="T712" s="1" t="s">
        <v>992</v>
      </c>
      <c r="U712" s="1" t="s">
        <v>1052</v>
      </c>
      <c r="V712" s="1" t="s">
        <v>118</v>
      </c>
      <c r="W712" s="1" t="str">
        <f>VLOOKUP(Table1[[#This Row],[Material Code]],'Product Master Data'!$A$1:$D$16,4,FALSE)</f>
        <v>Bread Flour</v>
      </c>
      <c r="X712" s="1" t="str">
        <f>VLOOKUP(Table1[[#This Row],[Material Code]],'Product Master Data'!$A$1:$D$15,3,FALSE)</f>
        <v>Local Label</v>
      </c>
      <c r="Y712" s="1">
        <f>DAY(Table1[[#This Row],[Billing date]])</f>
        <v>19</v>
      </c>
      <c r="Z712" s="1" t="str">
        <f>TEXT(Table1[[#This Row],[Billing date]],"mmm")</f>
        <v>Jun</v>
      </c>
      <c r="AA712" s="1">
        <f>YEAR(Table1[[#This Row],[Billing date]])</f>
        <v>2021</v>
      </c>
    </row>
    <row r="713" spans="1:27" s="1" customFormat="1" ht="12.75" x14ac:dyDescent="0.2">
      <c r="A713" s="1" t="s">
        <v>131</v>
      </c>
      <c r="B713" s="1" t="s">
        <v>132</v>
      </c>
      <c r="C713" s="29">
        <v>44366</v>
      </c>
      <c r="D713" s="1" t="s">
        <v>2758</v>
      </c>
      <c r="E713" s="1" t="s">
        <v>2951</v>
      </c>
      <c r="F713" s="1" t="s">
        <v>2760</v>
      </c>
      <c r="G713" s="1" t="s">
        <v>2952</v>
      </c>
      <c r="H713" s="1">
        <v>1062481</v>
      </c>
      <c r="I713" s="1" t="s">
        <v>38</v>
      </c>
      <c r="J713" s="1" t="s">
        <v>125</v>
      </c>
      <c r="K713" s="1" t="s">
        <v>126</v>
      </c>
      <c r="L713" s="30">
        <v>640</v>
      </c>
      <c r="M713" s="30">
        <v>32</v>
      </c>
      <c r="N713" s="31">
        <v>17000</v>
      </c>
      <c r="O713" s="31">
        <v>44800</v>
      </c>
      <c r="P713" s="31">
        <v>10835200</v>
      </c>
      <c r="Q713" s="31">
        <v>10880000</v>
      </c>
      <c r="R713" s="1" t="s">
        <v>2953</v>
      </c>
      <c r="S713" s="1" t="s">
        <v>2954</v>
      </c>
      <c r="T713" s="1" t="s">
        <v>2955</v>
      </c>
      <c r="U713" s="1" t="s">
        <v>169</v>
      </c>
      <c r="V713" s="1" t="s">
        <v>118</v>
      </c>
      <c r="W713" s="1" t="str">
        <f>VLOOKUP(Table1[[#This Row],[Material Code]],'Product Master Data'!$A$1:$D$16,4,FALSE)</f>
        <v>Bread Flour</v>
      </c>
      <c r="X713" s="1" t="str">
        <f>VLOOKUP(Table1[[#This Row],[Material Code]],'Product Master Data'!$A$1:$D$15,3,FALSE)</f>
        <v>Local Label</v>
      </c>
      <c r="Y713" s="1">
        <f>DAY(Table1[[#This Row],[Billing date]])</f>
        <v>19</v>
      </c>
      <c r="Z713" s="1" t="str">
        <f>TEXT(Table1[[#This Row],[Billing date]],"mmm")</f>
        <v>Jun</v>
      </c>
      <c r="AA713" s="1">
        <f>YEAR(Table1[[#This Row],[Billing date]])</f>
        <v>2021</v>
      </c>
    </row>
    <row r="714" spans="1:27" s="1" customFormat="1" ht="12.75" x14ac:dyDescent="0.2">
      <c r="A714" s="1" t="s">
        <v>131</v>
      </c>
      <c r="B714" s="1" t="s">
        <v>132</v>
      </c>
      <c r="C714" s="29">
        <v>44366</v>
      </c>
      <c r="D714" s="1" t="s">
        <v>2758</v>
      </c>
      <c r="E714" s="1" t="s">
        <v>2956</v>
      </c>
      <c r="F714" s="1" t="s">
        <v>2760</v>
      </c>
      <c r="G714" s="1" t="s">
        <v>2957</v>
      </c>
      <c r="H714" s="1">
        <v>1062481</v>
      </c>
      <c r="I714" s="1" t="s">
        <v>38</v>
      </c>
      <c r="J714" s="1" t="s">
        <v>125</v>
      </c>
      <c r="K714" s="1" t="s">
        <v>126</v>
      </c>
      <c r="L714" s="30">
        <v>640</v>
      </c>
      <c r="M714" s="30">
        <v>32</v>
      </c>
      <c r="N714" s="31">
        <v>17000</v>
      </c>
      <c r="O714" s="31">
        <v>44800</v>
      </c>
      <c r="P714" s="31">
        <v>10835200</v>
      </c>
      <c r="Q714" s="31">
        <v>10880000</v>
      </c>
      <c r="R714" s="1" t="s">
        <v>2958</v>
      </c>
      <c r="S714" s="1" t="s">
        <v>2959</v>
      </c>
      <c r="T714" s="1" t="s">
        <v>2960</v>
      </c>
      <c r="U714" s="1" t="s">
        <v>169</v>
      </c>
      <c r="V714" s="1" t="s">
        <v>118</v>
      </c>
      <c r="W714" s="1" t="str">
        <f>VLOOKUP(Table1[[#This Row],[Material Code]],'Product Master Data'!$A$1:$D$16,4,FALSE)</f>
        <v>Bread Flour</v>
      </c>
      <c r="X714" s="1" t="str">
        <f>VLOOKUP(Table1[[#This Row],[Material Code]],'Product Master Data'!$A$1:$D$15,3,FALSE)</f>
        <v>Local Label</v>
      </c>
      <c r="Y714" s="1">
        <f>DAY(Table1[[#This Row],[Billing date]])</f>
        <v>19</v>
      </c>
      <c r="Z714" s="1" t="str">
        <f>TEXT(Table1[[#This Row],[Billing date]],"mmm")</f>
        <v>Jun</v>
      </c>
      <c r="AA714" s="1">
        <f>YEAR(Table1[[#This Row],[Billing date]])</f>
        <v>2021</v>
      </c>
    </row>
    <row r="715" spans="1:27" s="1" customFormat="1" ht="12.75" x14ac:dyDescent="0.2">
      <c r="A715" s="1" t="s">
        <v>170</v>
      </c>
      <c r="B715" s="1" t="s">
        <v>171</v>
      </c>
      <c r="C715" s="29">
        <v>44366</v>
      </c>
      <c r="D715" s="1" t="s">
        <v>2961</v>
      </c>
      <c r="E715" s="1" t="s">
        <v>2962</v>
      </c>
      <c r="F715" s="1" t="s">
        <v>2963</v>
      </c>
      <c r="G715" s="1" t="s">
        <v>2964</v>
      </c>
      <c r="H715" s="1">
        <v>1037061</v>
      </c>
      <c r="I715" s="1" t="s">
        <v>25</v>
      </c>
      <c r="J715" s="1" t="s">
        <v>176</v>
      </c>
      <c r="K715" s="1" t="s">
        <v>177</v>
      </c>
      <c r="L715" s="30">
        <v>50</v>
      </c>
      <c r="M715" s="30">
        <v>2.5</v>
      </c>
      <c r="N715" s="31">
        <v>17900</v>
      </c>
      <c r="O715" s="31">
        <v>0</v>
      </c>
      <c r="P715" s="31">
        <v>895000</v>
      </c>
      <c r="Q715" s="31">
        <v>895000</v>
      </c>
      <c r="R715" s="1" t="s">
        <v>1525</v>
      </c>
      <c r="S715" s="1" t="s">
        <v>1526</v>
      </c>
      <c r="T715" s="1" t="s">
        <v>2965</v>
      </c>
      <c r="U715" s="1" t="s">
        <v>169</v>
      </c>
      <c r="V715" s="1" t="s">
        <v>118</v>
      </c>
      <c r="W715" s="1" t="str">
        <f>VLOOKUP(Table1[[#This Row],[Material Code]],'Product Master Data'!$A$1:$D$16,4,FALSE)</f>
        <v>Beignet Flour</v>
      </c>
      <c r="X715" s="1" t="str">
        <f>VLOOKUP(Table1[[#This Row],[Material Code]],'Product Master Data'!$A$1:$D$15,3,FALSE)</f>
        <v>Local Label</v>
      </c>
      <c r="Y715" s="1">
        <f>DAY(Table1[[#This Row],[Billing date]])</f>
        <v>19</v>
      </c>
      <c r="Z715" s="1" t="str">
        <f>TEXT(Table1[[#This Row],[Billing date]],"mmm")</f>
        <v>Jun</v>
      </c>
      <c r="AA715" s="1">
        <f>YEAR(Table1[[#This Row],[Billing date]])</f>
        <v>2021</v>
      </c>
    </row>
    <row r="716" spans="1:27" s="1" customFormat="1" ht="12.75" x14ac:dyDescent="0.2">
      <c r="A716" s="1" t="s">
        <v>170</v>
      </c>
      <c r="B716" s="1" t="s">
        <v>171</v>
      </c>
      <c r="C716" s="29">
        <v>44366</v>
      </c>
      <c r="D716" s="1" t="s">
        <v>2961</v>
      </c>
      <c r="E716" s="1" t="s">
        <v>2962</v>
      </c>
      <c r="F716" s="1" t="s">
        <v>2963</v>
      </c>
      <c r="G716" s="1" t="s">
        <v>2964</v>
      </c>
      <c r="H716" s="1">
        <v>1037061</v>
      </c>
      <c r="I716" s="1" t="s">
        <v>25</v>
      </c>
      <c r="J716" s="1" t="s">
        <v>181</v>
      </c>
      <c r="K716" s="1" t="s">
        <v>182</v>
      </c>
      <c r="L716" s="30">
        <v>150</v>
      </c>
      <c r="M716" s="30">
        <v>3.75</v>
      </c>
      <c r="N716" s="31">
        <v>8950</v>
      </c>
      <c r="O716" s="31">
        <v>0</v>
      </c>
      <c r="P716" s="31">
        <v>1342500</v>
      </c>
      <c r="Q716" s="31">
        <v>1342500</v>
      </c>
      <c r="R716" s="1" t="s">
        <v>1525</v>
      </c>
      <c r="S716" s="1" t="s">
        <v>1526</v>
      </c>
      <c r="T716" s="1" t="s">
        <v>2965</v>
      </c>
      <c r="U716" s="1" t="s">
        <v>169</v>
      </c>
      <c r="V716" s="1" t="s">
        <v>118</v>
      </c>
      <c r="W716" s="1" t="str">
        <f>VLOOKUP(Table1[[#This Row],[Material Code]],'Product Master Data'!$A$1:$D$16,4,FALSE)</f>
        <v>Beignet Flour</v>
      </c>
      <c r="X716" s="1" t="str">
        <f>VLOOKUP(Table1[[#This Row],[Material Code]],'Product Master Data'!$A$1:$D$15,3,FALSE)</f>
        <v>Local Label</v>
      </c>
      <c r="Y716" s="1">
        <f>DAY(Table1[[#This Row],[Billing date]])</f>
        <v>19</v>
      </c>
      <c r="Z716" s="1" t="str">
        <f>TEXT(Table1[[#This Row],[Billing date]],"mmm")</f>
        <v>Jun</v>
      </c>
      <c r="AA716" s="1">
        <f>YEAR(Table1[[#This Row],[Billing date]])</f>
        <v>2021</v>
      </c>
    </row>
    <row r="717" spans="1:27" s="1" customFormat="1" ht="12.75" x14ac:dyDescent="0.2">
      <c r="A717" s="1" t="s">
        <v>170</v>
      </c>
      <c r="B717" s="1" t="s">
        <v>171</v>
      </c>
      <c r="C717" s="29">
        <v>44366</v>
      </c>
      <c r="D717" s="1" t="s">
        <v>2961</v>
      </c>
      <c r="E717" s="1" t="s">
        <v>2962</v>
      </c>
      <c r="F717" s="1" t="s">
        <v>2963</v>
      </c>
      <c r="G717" s="1" t="s">
        <v>2964</v>
      </c>
      <c r="H717" s="1">
        <v>1037061</v>
      </c>
      <c r="I717" s="1" t="s">
        <v>25</v>
      </c>
      <c r="J717" s="1" t="s">
        <v>183</v>
      </c>
      <c r="K717" s="1" t="s">
        <v>184</v>
      </c>
      <c r="L717" s="30">
        <v>750</v>
      </c>
      <c r="M717" s="30">
        <v>3.75</v>
      </c>
      <c r="N717" s="31">
        <v>1840</v>
      </c>
      <c r="O717" s="31">
        <v>0</v>
      </c>
      <c r="P717" s="31">
        <v>1380000</v>
      </c>
      <c r="Q717" s="31">
        <v>1380000</v>
      </c>
      <c r="R717" s="1" t="s">
        <v>1525</v>
      </c>
      <c r="S717" s="1" t="s">
        <v>1526</v>
      </c>
      <c r="T717" s="1" t="s">
        <v>2965</v>
      </c>
      <c r="U717" s="1" t="s">
        <v>169</v>
      </c>
      <c r="V717" s="1" t="s">
        <v>118</v>
      </c>
      <c r="W717" s="1" t="str">
        <f>VLOOKUP(Table1[[#This Row],[Material Code]],'Product Master Data'!$A$1:$D$16,4,FALSE)</f>
        <v>Beignet Flour</v>
      </c>
      <c r="X717" s="1" t="str">
        <f>VLOOKUP(Table1[[#This Row],[Material Code]],'Product Master Data'!$A$1:$D$15,3,FALSE)</f>
        <v>Local Label</v>
      </c>
      <c r="Y717" s="1">
        <f>DAY(Table1[[#This Row],[Billing date]])</f>
        <v>19</v>
      </c>
      <c r="Z717" s="1" t="str">
        <f>TEXT(Table1[[#This Row],[Billing date]],"mmm")</f>
        <v>Jun</v>
      </c>
      <c r="AA717" s="1">
        <f>YEAR(Table1[[#This Row],[Billing date]])</f>
        <v>2021</v>
      </c>
    </row>
    <row r="718" spans="1:27" s="1" customFormat="1" ht="12.75" x14ac:dyDescent="0.2">
      <c r="A718" s="1" t="s">
        <v>107</v>
      </c>
      <c r="B718" s="1" t="s">
        <v>108</v>
      </c>
      <c r="C718" s="29">
        <v>44366</v>
      </c>
      <c r="D718" s="1" t="s">
        <v>2966</v>
      </c>
      <c r="E718" s="1" t="s">
        <v>2967</v>
      </c>
      <c r="F718" s="1" t="s">
        <v>2968</v>
      </c>
      <c r="G718" s="1" t="s">
        <v>2969</v>
      </c>
      <c r="H718" s="1">
        <v>1026455</v>
      </c>
      <c r="I718" s="1" t="s">
        <v>41</v>
      </c>
      <c r="J718" s="1" t="s">
        <v>164</v>
      </c>
      <c r="K718" s="1" t="s">
        <v>165</v>
      </c>
      <c r="L718" s="30">
        <v>580</v>
      </c>
      <c r="M718" s="30">
        <v>29</v>
      </c>
      <c r="N718" s="31">
        <v>18300</v>
      </c>
      <c r="O718" s="31">
        <v>40600</v>
      </c>
      <c r="P718" s="31">
        <v>10573400</v>
      </c>
      <c r="Q718" s="31">
        <v>10614000</v>
      </c>
      <c r="R718" s="1" t="s">
        <v>1988</v>
      </c>
      <c r="S718" s="1" t="s">
        <v>1989</v>
      </c>
      <c r="T718" s="1" t="s">
        <v>2970</v>
      </c>
      <c r="U718" s="1" t="s">
        <v>169</v>
      </c>
      <c r="V718" s="1" t="s">
        <v>118</v>
      </c>
      <c r="W718" s="1" t="str">
        <f>VLOOKUP(Table1[[#This Row],[Material Code]],'Product Master Data'!$A$1:$D$16,4,FALSE)</f>
        <v>Bread Flour</v>
      </c>
      <c r="X718" s="1" t="str">
        <f>VLOOKUP(Table1[[#This Row],[Material Code]],'Product Master Data'!$A$1:$D$15,3,FALSE)</f>
        <v>Local Label</v>
      </c>
      <c r="Y718" s="1">
        <f>DAY(Table1[[#This Row],[Billing date]])</f>
        <v>19</v>
      </c>
      <c r="Z718" s="1" t="str">
        <f>TEXT(Table1[[#This Row],[Billing date]],"mmm")</f>
        <v>Jun</v>
      </c>
      <c r="AA718" s="1">
        <f>YEAR(Table1[[#This Row],[Billing date]])</f>
        <v>2021</v>
      </c>
    </row>
    <row r="719" spans="1:27" s="1" customFormat="1" ht="12.75" x14ac:dyDescent="0.2">
      <c r="A719" s="1" t="s">
        <v>119</v>
      </c>
      <c r="B719" s="1" t="s">
        <v>120</v>
      </c>
      <c r="C719" s="29">
        <v>44366</v>
      </c>
      <c r="D719" s="1" t="s">
        <v>2971</v>
      </c>
      <c r="E719" s="1" t="s">
        <v>2972</v>
      </c>
      <c r="F719" s="1" t="s">
        <v>2973</v>
      </c>
      <c r="G719" s="1" t="s">
        <v>2974</v>
      </c>
      <c r="H719" s="1">
        <v>1075994</v>
      </c>
      <c r="I719" s="1" t="s">
        <v>40</v>
      </c>
      <c r="J719" s="1" t="s">
        <v>125</v>
      </c>
      <c r="K719" s="1" t="s">
        <v>126</v>
      </c>
      <c r="L719" s="30">
        <v>60</v>
      </c>
      <c r="M719" s="30">
        <v>3</v>
      </c>
      <c r="N719" s="31">
        <v>19000</v>
      </c>
      <c r="O719" s="31">
        <v>4200</v>
      </c>
      <c r="P719" s="31">
        <v>1135800</v>
      </c>
      <c r="Q719" s="31">
        <v>1140000</v>
      </c>
      <c r="R719" s="1" t="s">
        <v>127</v>
      </c>
      <c r="S719" s="1" t="s">
        <v>1051</v>
      </c>
      <c r="T719" s="1" t="s">
        <v>489</v>
      </c>
      <c r="U719" s="1" t="s">
        <v>169</v>
      </c>
      <c r="V719" s="1" t="s">
        <v>118</v>
      </c>
      <c r="W719" s="1" t="str">
        <f>VLOOKUP(Table1[[#This Row],[Material Code]],'Product Master Data'!$A$1:$D$16,4,FALSE)</f>
        <v>Bread Flour</v>
      </c>
      <c r="X719" s="1" t="str">
        <f>VLOOKUP(Table1[[#This Row],[Material Code]],'Product Master Data'!$A$1:$D$15,3,FALSE)</f>
        <v>Local Label</v>
      </c>
      <c r="Y719" s="1">
        <f>DAY(Table1[[#This Row],[Billing date]])</f>
        <v>19</v>
      </c>
      <c r="Z719" s="1" t="str">
        <f>TEXT(Table1[[#This Row],[Billing date]],"mmm")</f>
        <v>Jun</v>
      </c>
      <c r="AA719" s="1">
        <f>YEAR(Table1[[#This Row],[Billing date]])</f>
        <v>2021</v>
      </c>
    </row>
    <row r="720" spans="1:27" s="1" customFormat="1" ht="12.75" x14ac:dyDescent="0.2">
      <c r="A720" s="1" t="s">
        <v>451</v>
      </c>
      <c r="B720" s="1" t="s">
        <v>452</v>
      </c>
      <c r="C720" s="29">
        <v>44366</v>
      </c>
      <c r="D720" s="1" t="s">
        <v>2975</v>
      </c>
      <c r="E720" s="1" t="s">
        <v>2976</v>
      </c>
      <c r="F720" s="1" t="s">
        <v>2977</v>
      </c>
      <c r="G720" s="1" t="s">
        <v>2978</v>
      </c>
      <c r="H720" s="1">
        <v>1048185</v>
      </c>
      <c r="I720" s="1" t="s">
        <v>33</v>
      </c>
      <c r="J720" s="1" t="s">
        <v>1728</v>
      </c>
      <c r="K720" s="1" t="s">
        <v>1729</v>
      </c>
      <c r="L720" s="30">
        <v>1</v>
      </c>
      <c r="M720" s="30">
        <v>0.05</v>
      </c>
      <c r="N720" s="31">
        <v>17250</v>
      </c>
      <c r="O720" s="31">
        <v>70</v>
      </c>
      <c r="P720" s="31">
        <v>17180</v>
      </c>
      <c r="Q720" s="31">
        <v>17250</v>
      </c>
      <c r="R720" s="1" t="s">
        <v>2979</v>
      </c>
      <c r="S720" s="1" t="s">
        <v>2980</v>
      </c>
      <c r="T720" s="1" t="s">
        <v>2981</v>
      </c>
      <c r="U720" s="1" t="s">
        <v>460</v>
      </c>
      <c r="V720" s="1" t="s">
        <v>118</v>
      </c>
      <c r="W720" s="1" t="str">
        <f>VLOOKUP(Table1[[#This Row],[Material Code]],'Product Master Data'!$A$1:$D$16,4,FALSE)</f>
        <v>Bread Flour</v>
      </c>
      <c r="X720" s="1" t="str">
        <f>VLOOKUP(Table1[[#This Row],[Material Code]],'Product Master Data'!$A$1:$D$15,3,FALSE)</f>
        <v>Local Label</v>
      </c>
      <c r="Y720" s="1">
        <f>DAY(Table1[[#This Row],[Billing date]])</f>
        <v>19</v>
      </c>
      <c r="Z720" s="1" t="str">
        <f>TEXT(Table1[[#This Row],[Billing date]],"mmm")</f>
        <v>Jun</v>
      </c>
      <c r="AA720" s="1">
        <f>YEAR(Table1[[#This Row],[Billing date]])</f>
        <v>2021</v>
      </c>
    </row>
    <row r="721" spans="1:27" s="1" customFormat="1" ht="12.75" x14ac:dyDescent="0.2">
      <c r="A721" s="1" t="s">
        <v>451</v>
      </c>
      <c r="B721" s="1" t="s">
        <v>452</v>
      </c>
      <c r="C721" s="29">
        <v>44366</v>
      </c>
      <c r="D721" s="1" t="s">
        <v>2975</v>
      </c>
      <c r="E721" s="1" t="s">
        <v>2976</v>
      </c>
      <c r="F721" s="1" t="s">
        <v>2977</v>
      </c>
      <c r="G721" s="1" t="s">
        <v>2978</v>
      </c>
      <c r="H721" s="1">
        <v>1048185</v>
      </c>
      <c r="I721" s="1" t="s">
        <v>33</v>
      </c>
      <c r="J721" s="1" t="s">
        <v>1728</v>
      </c>
      <c r="K721" s="1" t="s">
        <v>1729</v>
      </c>
      <c r="L721" s="30">
        <v>339</v>
      </c>
      <c r="M721" s="30">
        <v>16.95</v>
      </c>
      <c r="N721" s="31">
        <v>17250</v>
      </c>
      <c r="O721" s="31">
        <v>23730</v>
      </c>
      <c r="P721" s="31">
        <v>5824020</v>
      </c>
      <c r="Q721" s="31">
        <v>5847750</v>
      </c>
      <c r="R721" s="1" t="s">
        <v>2979</v>
      </c>
      <c r="S721" s="1" t="s">
        <v>2980</v>
      </c>
      <c r="T721" s="1" t="s">
        <v>2981</v>
      </c>
      <c r="U721" s="1" t="s">
        <v>460</v>
      </c>
      <c r="V721" s="1" t="s">
        <v>118</v>
      </c>
      <c r="W721" s="1" t="str">
        <f>VLOOKUP(Table1[[#This Row],[Material Code]],'Product Master Data'!$A$1:$D$16,4,FALSE)</f>
        <v>Bread Flour</v>
      </c>
      <c r="X721" s="1" t="str">
        <f>VLOOKUP(Table1[[#This Row],[Material Code]],'Product Master Data'!$A$1:$D$15,3,FALSE)</f>
        <v>Local Label</v>
      </c>
      <c r="Y721" s="1">
        <f>DAY(Table1[[#This Row],[Billing date]])</f>
        <v>19</v>
      </c>
      <c r="Z721" s="1" t="str">
        <f>TEXT(Table1[[#This Row],[Billing date]],"mmm")</f>
        <v>Jun</v>
      </c>
      <c r="AA721" s="1">
        <f>YEAR(Table1[[#This Row],[Billing date]])</f>
        <v>2021</v>
      </c>
    </row>
    <row r="722" spans="1:27" s="1" customFormat="1" ht="12.75" x14ac:dyDescent="0.2">
      <c r="A722" s="1" t="s">
        <v>451</v>
      </c>
      <c r="B722" s="1" t="s">
        <v>452</v>
      </c>
      <c r="C722" s="29">
        <v>44366</v>
      </c>
      <c r="D722" s="1" t="s">
        <v>2975</v>
      </c>
      <c r="E722" s="1" t="s">
        <v>2976</v>
      </c>
      <c r="F722" s="1" t="s">
        <v>2977</v>
      </c>
      <c r="G722" s="1" t="s">
        <v>2978</v>
      </c>
      <c r="H722" s="1">
        <v>1048185</v>
      </c>
      <c r="I722" s="1" t="s">
        <v>33</v>
      </c>
      <c r="J722" s="1" t="s">
        <v>1728</v>
      </c>
      <c r="K722" s="1" t="s">
        <v>1729</v>
      </c>
      <c r="L722" s="30">
        <v>300</v>
      </c>
      <c r="M722" s="30">
        <v>15</v>
      </c>
      <c r="N722" s="31">
        <v>17250</v>
      </c>
      <c r="O722" s="31">
        <v>21000</v>
      </c>
      <c r="P722" s="31">
        <v>5154000</v>
      </c>
      <c r="Q722" s="31">
        <v>5175000</v>
      </c>
      <c r="R722" s="1" t="s">
        <v>2979</v>
      </c>
      <c r="S722" s="1" t="s">
        <v>2980</v>
      </c>
      <c r="T722" s="1" t="s">
        <v>2981</v>
      </c>
      <c r="U722" s="1" t="s">
        <v>460</v>
      </c>
      <c r="V722" s="1" t="s">
        <v>118</v>
      </c>
      <c r="W722" s="1" t="str">
        <f>VLOOKUP(Table1[[#This Row],[Material Code]],'Product Master Data'!$A$1:$D$16,4,FALSE)</f>
        <v>Bread Flour</v>
      </c>
      <c r="X722" s="1" t="str">
        <f>VLOOKUP(Table1[[#This Row],[Material Code]],'Product Master Data'!$A$1:$D$15,3,FALSE)</f>
        <v>Local Label</v>
      </c>
      <c r="Y722" s="1">
        <f>DAY(Table1[[#This Row],[Billing date]])</f>
        <v>19</v>
      </c>
      <c r="Z722" s="1" t="str">
        <f>TEXT(Table1[[#This Row],[Billing date]],"mmm")</f>
        <v>Jun</v>
      </c>
      <c r="AA722" s="1">
        <f>YEAR(Table1[[#This Row],[Billing date]])</f>
        <v>2021</v>
      </c>
    </row>
    <row r="723" spans="1:27" s="1" customFormat="1" ht="12.75" x14ac:dyDescent="0.2">
      <c r="A723" s="1" t="s">
        <v>451</v>
      </c>
      <c r="B723" s="1" t="s">
        <v>452</v>
      </c>
      <c r="C723" s="29">
        <v>44366</v>
      </c>
      <c r="D723" s="1" t="s">
        <v>2975</v>
      </c>
      <c r="E723" s="1" t="s">
        <v>2982</v>
      </c>
      <c r="F723" s="1" t="s">
        <v>2977</v>
      </c>
      <c r="G723" s="1" t="s">
        <v>2983</v>
      </c>
      <c r="H723" s="1">
        <v>1048185</v>
      </c>
      <c r="I723" s="1" t="s">
        <v>33</v>
      </c>
      <c r="J723" s="1" t="s">
        <v>1728</v>
      </c>
      <c r="K723" s="1" t="s">
        <v>1729</v>
      </c>
      <c r="L723" s="30">
        <v>640</v>
      </c>
      <c r="M723" s="30">
        <v>32</v>
      </c>
      <c r="N723" s="31">
        <v>17250</v>
      </c>
      <c r="O723" s="31">
        <v>44800</v>
      </c>
      <c r="P723" s="31">
        <v>10995200</v>
      </c>
      <c r="Q723" s="31">
        <v>11040000</v>
      </c>
      <c r="R723" s="1" t="s">
        <v>2984</v>
      </c>
      <c r="S723" s="1" t="s">
        <v>2985</v>
      </c>
      <c r="T723" s="1" t="s">
        <v>2986</v>
      </c>
      <c r="U723" s="1" t="s">
        <v>460</v>
      </c>
      <c r="V723" s="1" t="s">
        <v>118</v>
      </c>
      <c r="W723" s="1" t="str">
        <f>VLOOKUP(Table1[[#This Row],[Material Code]],'Product Master Data'!$A$1:$D$16,4,FALSE)</f>
        <v>Bread Flour</v>
      </c>
      <c r="X723" s="1" t="str">
        <f>VLOOKUP(Table1[[#This Row],[Material Code]],'Product Master Data'!$A$1:$D$15,3,FALSE)</f>
        <v>Local Label</v>
      </c>
      <c r="Y723" s="1">
        <f>DAY(Table1[[#This Row],[Billing date]])</f>
        <v>19</v>
      </c>
      <c r="Z723" s="1" t="str">
        <f>TEXT(Table1[[#This Row],[Billing date]],"mmm")</f>
        <v>Jun</v>
      </c>
      <c r="AA723" s="1">
        <f>YEAR(Table1[[#This Row],[Billing date]])</f>
        <v>2021</v>
      </c>
    </row>
    <row r="724" spans="1:27" s="1" customFormat="1" ht="12.75" x14ac:dyDescent="0.2">
      <c r="A724" s="1" t="s">
        <v>131</v>
      </c>
      <c r="B724" s="1" t="s">
        <v>132</v>
      </c>
      <c r="C724" s="29">
        <v>44366</v>
      </c>
      <c r="D724" s="1" t="s">
        <v>2758</v>
      </c>
      <c r="E724" s="1" t="s">
        <v>2987</v>
      </c>
      <c r="F724" s="1" t="s">
        <v>2760</v>
      </c>
      <c r="G724" s="1" t="s">
        <v>2988</v>
      </c>
      <c r="H724" s="1">
        <v>1062481</v>
      </c>
      <c r="I724" s="1" t="s">
        <v>38</v>
      </c>
      <c r="J724" s="1" t="s">
        <v>723</v>
      </c>
      <c r="K724" s="1" t="s">
        <v>724</v>
      </c>
      <c r="L724" s="30">
        <v>640</v>
      </c>
      <c r="M724" s="30">
        <v>32</v>
      </c>
      <c r="N724" s="31">
        <v>16500</v>
      </c>
      <c r="O724" s="31">
        <v>44800</v>
      </c>
      <c r="P724" s="31">
        <v>10515200</v>
      </c>
      <c r="Q724" s="31">
        <v>10560000</v>
      </c>
      <c r="R724" s="1" t="s">
        <v>876</v>
      </c>
      <c r="S724" s="1" t="s">
        <v>2989</v>
      </c>
      <c r="T724" s="1" t="s">
        <v>2990</v>
      </c>
      <c r="U724" s="1" t="s">
        <v>169</v>
      </c>
      <c r="V724" s="1" t="s">
        <v>118</v>
      </c>
      <c r="W724" s="1" t="str">
        <f>VLOOKUP(Table1[[#This Row],[Material Code]],'Product Master Data'!$A$1:$D$16,4,FALSE)</f>
        <v>Beignet Flour</v>
      </c>
      <c r="X724" s="1" t="str">
        <f>VLOOKUP(Table1[[#This Row],[Material Code]],'Product Master Data'!$A$1:$D$15,3,FALSE)</f>
        <v>Private Label</v>
      </c>
      <c r="Y724" s="1">
        <f>DAY(Table1[[#This Row],[Billing date]])</f>
        <v>19</v>
      </c>
      <c r="Z724" s="1" t="str">
        <f>TEXT(Table1[[#This Row],[Billing date]],"mmm")</f>
        <v>Jun</v>
      </c>
      <c r="AA724" s="1">
        <f>YEAR(Table1[[#This Row],[Billing date]])</f>
        <v>2021</v>
      </c>
    </row>
    <row r="725" spans="1:27" s="1" customFormat="1" ht="12.75" x14ac:dyDescent="0.2">
      <c r="A725" s="1" t="s">
        <v>119</v>
      </c>
      <c r="B725" s="1" t="s">
        <v>120</v>
      </c>
      <c r="C725" s="29">
        <v>44366</v>
      </c>
      <c r="D725" s="1" t="s">
        <v>2670</v>
      </c>
      <c r="E725" s="1" t="s">
        <v>2991</v>
      </c>
      <c r="F725" s="1" t="s">
        <v>2672</v>
      </c>
      <c r="G725" s="1" t="s">
        <v>2992</v>
      </c>
      <c r="H725" s="1">
        <v>1047470</v>
      </c>
      <c r="I725" s="1" t="s">
        <v>30</v>
      </c>
      <c r="J725" s="1" t="s">
        <v>176</v>
      </c>
      <c r="K725" s="1" t="s">
        <v>177</v>
      </c>
      <c r="L725" s="30">
        <v>50</v>
      </c>
      <c r="M725" s="30">
        <v>2.5</v>
      </c>
      <c r="N725" s="31">
        <v>18500</v>
      </c>
      <c r="O725" s="31">
        <v>3500</v>
      </c>
      <c r="P725" s="31">
        <v>921500</v>
      </c>
      <c r="Q725" s="31">
        <v>925000</v>
      </c>
      <c r="R725" s="1" t="s">
        <v>127</v>
      </c>
      <c r="S725" s="1" t="s">
        <v>1051</v>
      </c>
      <c r="T725" s="1" t="s">
        <v>489</v>
      </c>
      <c r="U725" s="1" t="s">
        <v>169</v>
      </c>
      <c r="V725" s="1" t="s">
        <v>118</v>
      </c>
      <c r="W725" s="1" t="str">
        <f>VLOOKUP(Table1[[#This Row],[Material Code]],'Product Master Data'!$A$1:$D$16,4,FALSE)</f>
        <v>Beignet Flour</v>
      </c>
      <c r="X725" s="1" t="str">
        <f>VLOOKUP(Table1[[#This Row],[Material Code]],'Product Master Data'!$A$1:$D$15,3,FALSE)</f>
        <v>Local Label</v>
      </c>
      <c r="Y725" s="1">
        <f>DAY(Table1[[#This Row],[Billing date]])</f>
        <v>19</v>
      </c>
      <c r="Z725" s="1" t="str">
        <f>TEXT(Table1[[#This Row],[Billing date]],"mmm")</f>
        <v>Jun</v>
      </c>
      <c r="AA725" s="1">
        <f>YEAR(Table1[[#This Row],[Billing date]])</f>
        <v>2021</v>
      </c>
    </row>
    <row r="726" spans="1:27" s="1" customFormat="1" ht="12.75" x14ac:dyDescent="0.2">
      <c r="A726" s="1" t="s">
        <v>119</v>
      </c>
      <c r="B726" s="1" t="s">
        <v>120</v>
      </c>
      <c r="C726" s="29">
        <v>44366</v>
      </c>
      <c r="D726" s="1" t="s">
        <v>2670</v>
      </c>
      <c r="E726" s="1" t="s">
        <v>2991</v>
      </c>
      <c r="F726" s="1" t="s">
        <v>2672</v>
      </c>
      <c r="G726" s="1" t="s">
        <v>2992</v>
      </c>
      <c r="H726" s="1">
        <v>1047470</v>
      </c>
      <c r="I726" s="1" t="s">
        <v>30</v>
      </c>
      <c r="J726" s="1" t="s">
        <v>125</v>
      </c>
      <c r="K726" s="1" t="s">
        <v>126</v>
      </c>
      <c r="L726" s="30">
        <v>75</v>
      </c>
      <c r="M726" s="30">
        <v>3.75</v>
      </c>
      <c r="N726" s="31">
        <v>19000</v>
      </c>
      <c r="O726" s="31">
        <v>5250</v>
      </c>
      <c r="P726" s="31">
        <v>1419750</v>
      </c>
      <c r="Q726" s="31">
        <v>1425000</v>
      </c>
      <c r="R726" s="1" t="s">
        <v>127</v>
      </c>
      <c r="S726" s="1" t="s">
        <v>1051</v>
      </c>
      <c r="T726" s="1" t="s">
        <v>489</v>
      </c>
      <c r="U726" s="1" t="s">
        <v>169</v>
      </c>
      <c r="V726" s="1" t="s">
        <v>118</v>
      </c>
      <c r="W726" s="1" t="str">
        <f>VLOOKUP(Table1[[#This Row],[Material Code]],'Product Master Data'!$A$1:$D$16,4,FALSE)</f>
        <v>Bread Flour</v>
      </c>
      <c r="X726" s="1" t="str">
        <f>VLOOKUP(Table1[[#This Row],[Material Code]],'Product Master Data'!$A$1:$D$15,3,FALSE)</f>
        <v>Local Label</v>
      </c>
      <c r="Y726" s="1">
        <f>DAY(Table1[[#This Row],[Billing date]])</f>
        <v>19</v>
      </c>
      <c r="Z726" s="1" t="str">
        <f>TEXT(Table1[[#This Row],[Billing date]],"mmm")</f>
        <v>Jun</v>
      </c>
      <c r="AA726" s="1">
        <f>YEAR(Table1[[#This Row],[Billing date]])</f>
        <v>2021</v>
      </c>
    </row>
    <row r="727" spans="1:27" s="1" customFormat="1" ht="12.75" x14ac:dyDescent="0.2">
      <c r="A727" s="1" t="s">
        <v>170</v>
      </c>
      <c r="B727" s="1" t="s">
        <v>171</v>
      </c>
      <c r="C727" s="29">
        <v>44366</v>
      </c>
      <c r="D727" s="1" t="s">
        <v>2993</v>
      </c>
      <c r="E727" s="1" t="s">
        <v>2994</v>
      </c>
      <c r="F727" s="1" t="s">
        <v>2995</v>
      </c>
      <c r="G727" s="1" t="s">
        <v>2996</v>
      </c>
      <c r="H727" s="1">
        <v>1095709</v>
      </c>
      <c r="I727" s="1" t="s">
        <v>498</v>
      </c>
      <c r="J727" s="1" t="s">
        <v>176</v>
      </c>
      <c r="K727" s="1" t="s">
        <v>177</v>
      </c>
      <c r="L727" s="30">
        <v>100</v>
      </c>
      <c r="M727" s="30">
        <v>5</v>
      </c>
      <c r="N727" s="31">
        <v>18500</v>
      </c>
      <c r="O727" s="31">
        <v>7000</v>
      </c>
      <c r="P727" s="31">
        <v>1843000</v>
      </c>
      <c r="Q727" s="31">
        <v>1850000</v>
      </c>
      <c r="R727" s="1" t="s">
        <v>672</v>
      </c>
      <c r="S727" s="1" t="s">
        <v>2997</v>
      </c>
      <c r="T727" s="1" t="s">
        <v>1006</v>
      </c>
      <c r="U727" s="1" t="s">
        <v>502</v>
      </c>
      <c r="V727" s="1" t="s">
        <v>118</v>
      </c>
      <c r="W727" s="1" t="str">
        <f>VLOOKUP(Table1[[#This Row],[Material Code]],'Product Master Data'!$A$1:$D$16,4,FALSE)</f>
        <v>Beignet Flour</v>
      </c>
      <c r="X727" s="1" t="str">
        <f>VLOOKUP(Table1[[#This Row],[Material Code]],'Product Master Data'!$A$1:$D$15,3,FALSE)</f>
        <v>Local Label</v>
      </c>
      <c r="Y727" s="1">
        <f>DAY(Table1[[#This Row],[Billing date]])</f>
        <v>19</v>
      </c>
      <c r="Z727" s="1" t="str">
        <f>TEXT(Table1[[#This Row],[Billing date]],"mmm")</f>
        <v>Jun</v>
      </c>
      <c r="AA727" s="1">
        <f>YEAR(Table1[[#This Row],[Billing date]])</f>
        <v>2021</v>
      </c>
    </row>
    <row r="728" spans="1:27" s="1" customFormat="1" ht="12.75" x14ac:dyDescent="0.2">
      <c r="A728" s="1" t="s">
        <v>170</v>
      </c>
      <c r="B728" s="1" t="s">
        <v>171</v>
      </c>
      <c r="C728" s="29">
        <v>44366</v>
      </c>
      <c r="D728" s="1" t="s">
        <v>2993</v>
      </c>
      <c r="E728" s="1" t="s">
        <v>2994</v>
      </c>
      <c r="F728" s="1" t="s">
        <v>2995</v>
      </c>
      <c r="G728" s="1" t="s">
        <v>2996</v>
      </c>
      <c r="H728" s="1">
        <v>1095709</v>
      </c>
      <c r="I728" s="1" t="s">
        <v>498</v>
      </c>
      <c r="J728" s="1" t="s">
        <v>181</v>
      </c>
      <c r="K728" s="1" t="s">
        <v>182</v>
      </c>
      <c r="L728" s="30">
        <v>100</v>
      </c>
      <c r="M728" s="30">
        <v>2.5</v>
      </c>
      <c r="N728" s="31">
        <v>9250</v>
      </c>
      <c r="O728" s="31">
        <v>3500</v>
      </c>
      <c r="P728" s="31">
        <v>921500</v>
      </c>
      <c r="Q728" s="31">
        <v>925000</v>
      </c>
      <c r="R728" s="1" t="s">
        <v>672</v>
      </c>
      <c r="S728" s="1" t="s">
        <v>2997</v>
      </c>
      <c r="T728" s="1" t="s">
        <v>1006</v>
      </c>
      <c r="U728" s="1" t="s">
        <v>502</v>
      </c>
      <c r="V728" s="1" t="s">
        <v>118</v>
      </c>
      <c r="W728" s="1" t="str">
        <f>VLOOKUP(Table1[[#This Row],[Material Code]],'Product Master Data'!$A$1:$D$16,4,FALSE)</f>
        <v>Beignet Flour</v>
      </c>
      <c r="X728" s="1" t="str">
        <f>VLOOKUP(Table1[[#This Row],[Material Code]],'Product Master Data'!$A$1:$D$15,3,FALSE)</f>
        <v>Local Label</v>
      </c>
      <c r="Y728" s="1">
        <f>DAY(Table1[[#This Row],[Billing date]])</f>
        <v>19</v>
      </c>
      <c r="Z728" s="1" t="str">
        <f>TEXT(Table1[[#This Row],[Billing date]],"mmm")</f>
        <v>Jun</v>
      </c>
      <c r="AA728" s="1">
        <f>YEAR(Table1[[#This Row],[Billing date]])</f>
        <v>2021</v>
      </c>
    </row>
    <row r="729" spans="1:27" s="1" customFormat="1" ht="12.75" x14ac:dyDescent="0.2">
      <c r="A729" s="1" t="s">
        <v>170</v>
      </c>
      <c r="B729" s="1" t="s">
        <v>171</v>
      </c>
      <c r="C729" s="29">
        <v>44366</v>
      </c>
      <c r="D729" s="1" t="s">
        <v>2993</v>
      </c>
      <c r="E729" s="1" t="s">
        <v>2994</v>
      </c>
      <c r="F729" s="1" t="s">
        <v>2995</v>
      </c>
      <c r="G729" s="1" t="s">
        <v>2996</v>
      </c>
      <c r="H729" s="1">
        <v>1095709</v>
      </c>
      <c r="I729" s="1" t="s">
        <v>498</v>
      </c>
      <c r="J729" s="1" t="s">
        <v>164</v>
      </c>
      <c r="K729" s="1" t="s">
        <v>165</v>
      </c>
      <c r="L729" s="30">
        <v>200</v>
      </c>
      <c r="M729" s="30">
        <v>10</v>
      </c>
      <c r="N729" s="31">
        <v>18300</v>
      </c>
      <c r="O729" s="31">
        <v>14000</v>
      </c>
      <c r="P729" s="31">
        <v>3646000</v>
      </c>
      <c r="Q729" s="31">
        <v>3660000</v>
      </c>
      <c r="R729" s="1" t="s">
        <v>672</v>
      </c>
      <c r="S729" s="1" t="s">
        <v>2997</v>
      </c>
      <c r="T729" s="1" t="s">
        <v>1006</v>
      </c>
      <c r="U729" s="1" t="s">
        <v>502</v>
      </c>
      <c r="V729" s="1" t="s">
        <v>118</v>
      </c>
      <c r="W729" s="1" t="str">
        <f>VLOOKUP(Table1[[#This Row],[Material Code]],'Product Master Data'!$A$1:$D$16,4,FALSE)</f>
        <v>Bread Flour</v>
      </c>
      <c r="X729" s="1" t="str">
        <f>VLOOKUP(Table1[[#This Row],[Material Code]],'Product Master Data'!$A$1:$D$15,3,FALSE)</f>
        <v>Local Label</v>
      </c>
      <c r="Y729" s="1">
        <f>DAY(Table1[[#This Row],[Billing date]])</f>
        <v>19</v>
      </c>
      <c r="Z729" s="1" t="str">
        <f>TEXT(Table1[[#This Row],[Billing date]],"mmm")</f>
        <v>Jun</v>
      </c>
      <c r="AA729" s="1">
        <f>YEAR(Table1[[#This Row],[Billing date]])</f>
        <v>2021</v>
      </c>
    </row>
    <row r="730" spans="1:27" s="1" customFormat="1" ht="12.75" x14ac:dyDescent="0.2">
      <c r="A730" s="1" t="s">
        <v>131</v>
      </c>
      <c r="B730" s="1" t="s">
        <v>289</v>
      </c>
      <c r="C730" s="29">
        <v>44366</v>
      </c>
      <c r="D730" s="1" t="s">
        <v>2998</v>
      </c>
      <c r="E730" s="1" t="s">
        <v>2999</v>
      </c>
      <c r="F730" s="1" t="s">
        <v>3000</v>
      </c>
      <c r="G730" s="1" t="s">
        <v>3001</v>
      </c>
      <c r="H730" s="1">
        <v>1026481</v>
      </c>
      <c r="I730" s="1" t="s">
        <v>50</v>
      </c>
      <c r="J730" s="1" t="s">
        <v>782</v>
      </c>
      <c r="K730" s="1" t="s">
        <v>783</v>
      </c>
      <c r="L730" s="30">
        <v>640</v>
      </c>
      <c r="M730" s="30">
        <v>16</v>
      </c>
      <c r="N730" s="31">
        <v>8250</v>
      </c>
      <c r="O730" s="31">
        <v>22400</v>
      </c>
      <c r="P730" s="31">
        <v>5257600</v>
      </c>
      <c r="Q730" s="31">
        <v>5280000</v>
      </c>
      <c r="R730" s="1" t="s">
        <v>3002</v>
      </c>
      <c r="S730" s="1" t="s">
        <v>3003</v>
      </c>
      <c r="T730" s="1" t="s">
        <v>3004</v>
      </c>
      <c r="U730" s="1" t="s">
        <v>169</v>
      </c>
      <c r="V730" s="1" t="s">
        <v>118</v>
      </c>
      <c r="W730" s="1" t="str">
        <f>VLOOKUP(Table1[[#This Row],[Material Code]],'Product Master Data'!$A$1:$D$16,4,FALSE)</f>
        <v>Beignet Flour</v>
      </c>
      <c r="X730" s="1" t="str">
        <f>VLOOKUP(Table1[[#This Row],[Material Code]],'Product Master Data'!$A$1:$D$15,3,FALSE)</f>
        <v>Private Label</v>
      </c>
      <c r="Y730" s="1">
        <f>DAY(Table1[[#This Row],[Billing date]])</f>
        <v>19</v>
      </c>
      <c r="Z730" s="1" t="str">
        <f>TEXT(Table1[[#This Row],[Billing date]],"mmm")</f>
        <v>Jun</v>
      </c>
      <c r="AA730" s="1">
        <f>YEAR(Table1[[#This Row],[Billing date]])</f>
        <v>2021</v>
      </c>
    </row>
    <row r="731" spans="1:27" s="1" customFormat="1" ht="12.75" x14ac:dyDescent="0.2">
      <c r="A731" s="1" t="s">
        <v>131</v>
      </c>
      <c r="B731" s="1" t="s">
        <v>289</v>
      </c>
      <c r="C731" s="29">
        <v>44366</v>
      </c>
      <c r="D731" s="1" t="s">
        <v>2998</v>
      </c>
      <c r="E731" s="1" t="s">
        <v>2999</v>
      </c>
      <c r="F731" s="1" t="s">
        <v>3000</v>
      </c>
      <c r="G731" s="1" t="s">
        <v>3001</v>
      </c>
      <c r="H731" s="1">
        <v>1026481</v>
      </c>
      <c r="I731" s="1" t="s">
        <v>50</v>
      </c>
      <c r="J731" s="1" t="s">
        <v>723</v>
      </c>
      <c r="K731" s="1" t="s">
        <v>724</v>
      </c>
      <c r="L731" s="30">
        <v>320</v>
      </c>
      <c r="M731" s="30">
        <v>16</v>
      </c>
      <c r="N731" s="31">
        <v>16500</v>
      </c>
      <c r="O731" s="31">
        <v>22400</v>
      </c>
      <c r="P731" s="31">
        <v>5257600</v>
      </c>
      <c r="Q731" s="31">
        <v>5280000</v>
      </c>
      <c r="R731" s="1" t="s">
        <v>3002</v>
      </c>
      <c r="S731" s="1" t="s">
        <v>3003</v>
      </c>
      <c r="T731" s="1" t="s">
        <v>3004</v>
      </c>
      <c r="U731" s="1" t="s">
        <v>169</v>
      </c>
      <c r="V731" s="1" t="s">
        <v>118</v>
      </c>
      <c r="W731" s="1" t="str">
        <f>VLOOKUP(Table1[[#This Row],[Material Code]],'Product Master Data'!$A$1:$D$16,4,FALSE)</f>
        <v>Beignet Flour</v>
      </c>
      <c r="X731" s="1" t="str">
        <f>VLOOKUP(Table1[[#This Row],[Material Code]],'Product Master Data'!$A$1:$D$15,3,FALSE)</f>
        <v>Private Label</v>
      </c>
      <c r="Y731" s="1">
        <f>DAY(Table1[[#This Row],[Billing date]])</f>
        <v>19</v>
      </c>
      <c r="Z731" s="1" t="str">
        <f>TEXT(Table1[[#This Row],[Billing date]],"mmm")</f>
        <v>Jun</v>
      </c>
      <c r="AA731" s="1">
        <f>YEAR(Table1[[#This Row],[Billing date]])</f>
        <v>2021</v>
      </c>
    </row>
    <row r="732" spans="1:27" s="1" customFormat="1" ht="12.75" x14ac:dyDescent="0.2">
      <c r="A732" s="1" t="s">
        <v>157</v>
      </c>
      <c r="B732" s="1" t="s">
        <v>158</v>
      </c>
      <c r="C732" s="29">
        <v>44367</v>
      </c>
      <c r="D732" s="1" t="s">
        <v>3005</v>
      </c>
      <c r="E732" s="1" t="s">
        <v>3006</v>
      </c>
      <c r="F732" s="1" t="s">
        <v>3007</v>
      </c>
      <c r="G732" s="1" t="s">
        <v>3008</v>
      </c>
      <c r="H732" s="1">
        <v>1054242</v>
      </c>
      <c r="I732" s="1" t="s">
        <v>163</v>
      </c>
      <c r="J732" s="1" t="s">
        <v>24</v>
      </c>
      <c r="K732" s="1" t="s">
        <v>113</v>
      </c>
      <c r="L732" s="30">
        <v>300</v>
      </c>
      <c r="M732" s="30">
        <v>12</v>
      </c>
      <c r="N732" s="31">
        <v>2000</v>
      </c>
      <c r="O732" s="31">
        <v>11765</v>
      </c>
      <c r="P732" s="31">
        <v>588235</v>
      </c>
      <c r="Q732" s="31">
        <v>600000</v>
      </c>
      <c r="R732" s="1" t="s">
        <v>3009</v>
      </c>
      <c r="S732" s="1" t="s">
        <v>3010</v>
      </c>
      <c r="T732" s="1" t="s">
        <v>1275</v>
      </c>
      <c r="U732" s="1" t="s">
        <v>3011</v>
      </c>
      <c r="V732" s="1" t="s">
        <v>118</v>
      </c>
      <c r="W732" s="1" t="str">
        <f>VLOOKUP(Table1[[#This Row],[Material Code]],'Product Master Data'!$A$1:$D$16,4,FALSE)</f>
        <v>Bread Flour</v>
      </c>
      <c r="X732" s="1" t="str">
        <f>VLOOKUP(Table1[[#This Row],[Material Code]],'Product Master Data'!$A$1:$D$15,3,FALSE)</f>
        <v>Local Label</v>
      </c>
      <c r="Y732" s="1">
        <f>DAY(Table1[[#This Row],[Billing date]])</f>
        <v>20</v>
      </c>
      <c r="Z732" s="1" t="str">
        <f>TEXT(Table1[[#This Row],[Billing date]],"mmm")</f>
        <v>Jun</v>
      </c>
      <c r="AA732" s="1">
        <f>YEAR(Table1[[#This Row],[Billing date]])</f>
        <v>2021</v>
      </c>
    </row>
    <row r="733" spans="1:27" s="1" customFormat="1" ht="12.75" x14ac:dyDescent="0.2">
      <c r="A733" s="1" t="s">
        <v>119</v>
      </c>
      <c r="B733" s="1" t="s">
        <v>120</v>
      </c>
      <c r="C733" s="29">
        <v>44367</v>
      </c>
      <c r="D733" s="1" t="s">
        <v>3012</v>
      </c>
      <c r="E733" s="1" t="s">
        <v>3013</v>
      </c>
      <c r="F733" s="1" t="s">
        <v>3014</v>
      </c>
      <c r="G733" s="1" t="s">
        <v>3015</v>
      </c>
      <c r="H733" s="1">
        <v>1056089</v>
      </c>
      <c r="I733" s="1" t="s">
        <v>59</v>
      </c>
      <c r="J733" s="1" t="s">
        <v>24</v>
      </c>
      <c r="K733" s="1" t="s">
        <v>113</v>
      </c>
      <c r="L733" s="30">
        <v>175</v>
      </c>
      <c r="M733" s="30">
        <v>7</v>
      </c>
      <c r="N733" s="31">
        <v>2000</v>
      </c>
      <c r="O733" s="31">
        <v>6863</v>
      </c>
      <c r="P733" s="31">
        <v>343137</v>
      </c>
      <c r="Q733" s="31">
        <v>350000</v>
      </c>
      <c r="R733" s="1" t="s">
        <v>3009</v>
      </c>
      <c r="S733" s="1" t="s">
        <v>3010</v>
      </c>
      <c r="T733" s="1" t="s">
        <v>1275</v>
      </c>
      <c r="U733" s="1" t="s">
        <v>3016</v>
      </c>
      <c r="V733" s="1" t="s">
        <v>118</v>
      </c>
      <c r="W733" s="1" t="str">
        <f>VLOOKUP(Table1[[#This Row],[Material Code]],'Product Master Data'!$A$1:$D$16,4,FALSE)</f>
        <v>Bread Flour</v>
      </c>
      <c r="X733" s="1" t="str">
        <f>VLOOKUP(Table1[[#This Row],[Material Code]],'Product Master Data'!$A$1:$D$15,3,FALSE)</f>
        <v>Local Label</v>
      </c>
      <c r="Y733" s="1">
        <f>DAY(Table1[[#This Row],[Billing date]])</f>
        <v>20</v>
      </c>
      <c r="Z733" s="1" t="str">
        <f>TEXT(Table1[[#This Row],[Billing date]],"mmm")</f>
        <v>Jun</v>
      </c>
      <c r="AA733" s="1">
        <f>YEAR(Table1[[#This Row],[Billing date]])</f>
        <v>2021</v>
      </c>
    </row>
    <row r="734" spans="1:27" s="1" customFormat="1" ht="12.75" x14ac:dyDescent="0.2">
      <c r="A734" s="1" t="s">
        <v>119</v>
      </c>
      <c r="B734" s="1" t="s">
        <v>120</v>
      </c>
      <c r="C734" s="29">
        <v>44367</v>
      </c>
      <c r="D734" s="1" t="s">
        <v>1956</v>
      </c>
      <c r="E734" s="1" t="s">
        <v>3017</v>
      </c>
      <c r="F734" s="1" t="s">
        <v>1958</v>
      </c>
      <c r="G734" s="1" t="s">
        <v>3015</v>
      </c>
      <c r="H734" s="1">
        <v>1056089</v>
      </c>
      <c r="I734" s="1" t="s">
        <v>59</v>
      </c>
      <c r="J734" s="1" t="s">
        <v>24</v>
      </c>
      <c r="K734" s="1" t="s">
        <v>113</v>
      </c>
      <c r="L734" s="30">
        <v>100</v>
      </c>
      <c r="M734" s="30">
        <v>4</v>
      </c>
      <c r="N734" s="31">
        <v>2000</v>
      </c>
      <c r="O734" s="31">
        <v>3922</v>
      </c>
      <c r="P734" s="31">
        <v>196078</v>
      </c>
      <c r="Q734" s="31">
        <v>200000</v>
      </c>
      <c r="R734" s="1" t="s">
        <v>3009</v>
      </c>
      <c r="S734" s="1" t="s">
        <v>3010</v>
      </c>
      <c r="T734" s="1" t="s">
        <v>1275</v>
      </c>
      <c r="U734" s="1" t="s">
        <v>1960</v>
      </c>
      <c r="V734" s="1" t="s">
        <v>118</v>
      </c>
      <c r="W734" s="1" t="str">
        <f>VLOOKUP(Table1[[#This Row],[Material Code]],'Product Master Data'!$A$1:$D$16,4,FALSE)</f>
        <v>Bread Flour</v>
      </c>
      <c r="X734" s="1" t="str">
        <f>VLOOKUP(Table1[[#This Row],[Material Code]],'Product Master Data'!$A$1:$D$15,3,FALSE)</f>
        <v>Local Label</v>
      </c>
      <c r="Y734" s="1">
        <f>DAY(Table1[[#This Row],[Billing date]])</f>
        <v>20</v>
      </c>
      <c r="Z734" s="1" t="str">
        <f>TEXT(Table1[[#This Row],[Billing date]],"mmm")</f>
        <v>Jun</v>
      </c>
      <c r="AA734" s="1">
        <f>YEAR(Table1[[#This Row],[Billing date]])</f>
        <v>2021</v>
      </c>
    </row>
    <row r="735" spans="1:27" s="1" customFormat="1" ht="12.75" x14ac:dyDescent="0.2">
      <c r="A735" s="1" t="s">
        <v>193</v>
      </c>
      <c r="B735" s="1" t="s">
        <v>158</v>
      </c>
      <c r="C735" s="29">
        <v>44367</v>
      </c>
      <c r="D735" s="1" t="s">
        <v>1137</v>
      </c>
      <c r="E735" s="1" t="s">
        <v>3018</v>
      </c>
      <c r="F735" s="1" t="s">
        <v>1139</v>
      </c>
      <c r="G735" s="1" t="s">
        <v>3019</v>
      </c>
      <c r="H735" s="1">
        <v>1062483</v>
      </c>
      <c r="I735" s="1" t="s">
        <v>35</v>
      </c>
      <c r="J735" s="1" t="s">
        <v>24</v>
      </c>
      <c r="K735" s="1" t="s">
        <v>113</v>
      </c>
      <c r="L735" s="30">
        <v>575</v>
      </c>
      <c r="M735" s="30">
        <v>23</v>
      </c>
      <c r="N735" s="31">
        <v>2000</v>
      </c>
      <c r="O735" s="31">
        <v>22549</v>
      </c>
      <c r="P735" s="31">
        <v>1127451</v>
      </c>
      <c r="Q735" s="31">
        <v>1150000</v>
      </c>
      <c r="R735" s="1" t="s">
        <v>3020</v>
      </c>
      <c r="S735" s="1" t="s">
        <v>3021</v>
      </c>
      <c r="T735" s="1" t="s">
        <v>3022</v>
      </c>
      <c r="U735" s="1" t="s">
        <v>169</v>
      </c>
      <c r="V735" s="1" t="s">
        <v>118</v>
      </c>
      <c r="W735" s="1" t="str">
        <f>VLOOKUP(Table1[[#This Row],[Material Code]],'Product Master Data'!$A$1:$D$16,4,FALSE)</f>
        <v>Bread Flour</v>
      </c>
      <c r="X735" s="1" t="str">
        <f>VLOOKUP(Table1[[#This Row],[Material Code]],'Product Master Data'!$A$1:$D$15,3,FALSE)</f>
        <v>Local Label</v>
      </c>
      <c r="Y735" s="1">
        <f>DAY(Table1[[#This Row],[Billing date]])</f>
        <v>20</v>
      </c>
      <c r="Z735" s="1" t="str">
        <f>TEXT(Table1[[#This Row],[Billing date]],"mmm")</f>
        <v>Jun</v>
      </c>
      <c r="AA735" s="1">
        <f>YEAR(Table1[[#This Row],[Billing date]])</f>
        <v>2021</v>
      </c>
    </row>
    <row r="736" spans="1:27" s="1" customFormat="1" ht="12.75" x14ac:dyDescent="0.2">
      <c r="A736" s="1" t="s">
        <v>131</v>
      </c>
      <c r="B736" s="1" t="s">
        <v>132</v>
      </c>
      <c r="C736" s="29">
        <v>44367</v>
      </c>
      <c r="D736" s="1" t="s">
        <v>2585</v>
      </c>
      <c r="E736" s="1" t="s">
        <v>3023</v>
      </c>
      <c r="F736" s="1" t="s">
        <v>2587</v>
      </c>
      <c r="G736" s="1" t="s">
        <v>3024</v>
      </c>
      <c r="H736" s="1">
        <v>1062481</v>
      </c>
      <c r="I736" s="1" t="s">
        <v>38</v>
      </c>
      <c r="J736" s="1" t="s">
        <v>24</v>
      </c>
      <c r="K736" s="1" t="s">
        <v>113</v>
      </c>
      <c r="L736" s="30">
        <v>575</v>
      </c>
      <c r="M736" s="30">
        <v>23</v>
      </c>
      <c r="N736" s="31">
        <v>2000</v>
      </c>
      <c r="O736" s="31">
        <v>22549</v>
      </c>
      <c r="P736" s="31">
        <v>1127451</v>
      </c>
      <c r="Q736" s="31">
        <v>1150000</v>
      </c>
      <c r="R736" s="1" t="s">
        <v>143</v>
      </c>
      <c r="S736" s="1" t="s">
        <v>809</v>
      </c>
      <c r="T736" s="1" t="s">
        <v>810</v>
      </c>
      <c r="U736" s="1" t="s">
        <v>2591</v>
      </c>
      <c r="V736" s="1" t="s">
        <v>118</v>
      </c>
      <c r="W736" s="1" t="str">
        <f>VLOOKUP(Table1[[#This Row],[Material Code]],'Product Master Data'!$A$1:$D$16,4,FALSE)</f>
        <v>Bread Flour</v>
      </c>
      <c r="X736" s="1" t="str">
        <f>VLOOKUP(Table1[[#This Row],[Material Code]],'Product Master Data'!$A$1:$D$15,3,FALSE)</f>
        <v>Local Label</v>
      </c>
      <c r="Y736" s="1">
        <f>DAY(Table1[[#This Row],[Billing date]])</f>
        <v>20</v>
      </c>
      <c r="Z736" s="1" t="str">
        <f>TEXT(Table1[[#This Row],[Billing date]],"mmm")</f>
        <v>Jun</v>
      </c>
      <c r="AA736" s="1">
        <f>YEAR(Table1[[#This Row],[Billing date]])</f>
        <v>2021</v>
      </c>
    </row>
    <row r="737" spans="1:27" s="1" customFormat="1" ht="12.75" x14ac:dyDescent="0.2">
      <c r="A737" s="1" t="s">
        <v>131</v>
      </c>
      <c r="B737" s="1" t="s">
        <v>132</v>
      </c>
      <c r="C737" s="29">
        <v>44367</v>
      </c>
      <c r="D737" s="1" t="s">
        <v>3025</v>
      </c>
      <c r="E737" s="1" t="s">
        <v>3026</v>
      </c>
      <c r="F737" s="1" t="s">
        <v>3027</v>
      </c>
      <c r="G737" s="1" t="s">
        <v>3028</v>
      </c>
      <c r="H737" s="1">
        <v>1062481</v>
      </c>
      <c r="I737" s="1" t="s">
        <v>38</v>
      </c>
      <c r="J737" s="1" t="s">
        <v>24</v>
      </c>
      <c r="K737" s="1" t="s">
        <v>113</v>
      </c>
      <c r="L737" s="30">
        <v>575</v>
      </c>
      <c r="M737" s="30">
        <v>23</v>
      </c>
      <c r="N737" s="31">
        <v>2000</v>
      </c>
      <c r="O737" s="31">
        <v>22549</v>
      </c>
      <c r="P737" s="31">
        <v>1127451</v>
      </c>
      <c r="Q737" s="31">
        <v>1150000</v>
      </c>
      <c r="R737" s="1" t="s">
        <v>324</v>
      </c>
      <c r="S737" s="1" t="s">
        <v>3029</v>
      </c>
      <c r="T737" s="1" t="s">
        <v>1192</v>
      </c>
      <c r="U737" s="1" t="s">
        <v>3030</v>
      </c>
      <c r="V737" s="1" t="s">
        <v>118</v>
      </c>
      <c r="W737" s="1" t="str">
        <f>VLOOKUP(Table1[[#This Row],[Material Code]],'Product Master Data'!$A$1:$D$16,4,FALSE)</f>
        <v>Bread Flour</v>
      </c>
      <c r="X737" s="1" t="str">
        <f>VLOOKUP(Table1[[#This Row],[Material Code]],'Product Master Data'!$A$1:$D$15,3,FALSE)</f>
        <v>Local Label</v>
      </c>
      <c r="Y737" s="1">
        <f>DAY(Table1[[#This Row],[Billing date]])</f>
        <v>20</v>
      </c>
      <c r="Z737" s="1" t="str">
        <f>TEXT(Table1[[#This Row],[Billing date]],"mmm")</f>
        <v>Jun</v>
      </c>
      <c r="AA737" s="1">
        <f>YEAR(Table1[[#This Row],[Billing date]])</f>
        <v>2021</v>
      </c>
    </row>
    <row r="738" spans="1:27" s="1" customFormat="1" ht="12.75" x14ac:dyDescent="0.2">
      <c r="A738" s="1" t="s">
        <v>193</v>
      </c>
      <c r="B738" s="1" t="s">
        <v>158</v>
      </c>
      <c r="C738" s="29">
        <v>44367</v>
      </c>
      <c r="D738" s="1" t="s">
        <v>1137</v>
      </c>
      <c r="E738" s="1" t="s">
        <v>3031</v>
      </c>
      <c r="F738" s="1" t="s">
        <v>1139</v>
      </c>
      <c r="G738" s="1" t="s">
        <v>3032</v>
      </c>
      <c r="H738" s="1">
        <v>1062483</v>
      </c>
      <c r="I738" s="1" t="s">
        <v>35</v>
      </c>
      <c r="J738" s="1" t="s">
        <v>24</v>
      </c>
      <c r="K738" s="1" t="s">
        <v>113</v>
      </c>
      <c r="L738" s="30">
        <v>575</v>
      </c>
      <c r="M738" s="30">
        <v>23</v>
      </c>
      <c r="N738" s="31">
        <v>2000</v>
      </c>
      <c r="O738" s="31">
        <v>22549</v>
      </c>
      <c r="P738" s="31">
        <v>1127451</v>
      </c>
      <c r="Q738" s="31">
        <v>1150000</v>
      </c>
      <c r="R738" s="1" t="s">
        <v>564</v>
      </c>
      <c r="S738" s="1" t="s">
        <v>565</v>
      </c>
      <c r="T738" s="1" t="s">
        <v>566</v>
      </c>
      <c r="U738" s="1" t="s">
        <v>169</v>
      </c>
      <c r="V738" s="1" t="s">
        <v>118</v>
      </c>
      <c r="W738" s="1" t="str">
        <f>VLOOKUP(Table1[[#This Row],[Material Code]],'Product Master Data'!$A$1:$D$16,4,FALSE)</f>
        <v>Bread Flour</v>
      </c>
      <c r="X738" s="1" t="str">
        <f>VLOOKUP(Table1[[#This Row],[Material Code]],'Product Master Data'!$A$1:$D$15,3,FALSE)</f>
        <v>Local Label</v>
      </c>
      <c r="Y738" s="1">
        <f>DAY(Table1[[#This Row],[Billing date]])</f>
        <v>20</v>
      </c>
      <c r="Z738" s="1" t="str">
        <f>TEXT(Table1[[#This Row],[Billing date]],"mmm")</f>
        <v>Jun</v>
      </c>
      <c r="AA738" s="1">
        <f>YEAR(Table1[[#This Row],[Billing date]])</f>
        <v>2021</v>
      </c>
    </row>
    <row r="739" spans="1:27" s="1" customFormat="1" ht="12.75" x14ac:dyDescent="0.2">
      <c r="A739" s="1" t="s">
        <v>157</v>
      </c>
      <c r="B739" s="1" t="s">
        <v>158</v>
      </c>
      <c r="C739" s="29">
        <v>44367</v>
      </c>
      <c r="D739" s="1" t="s">
        <v>3033</v>
      </c>
      <c r="E739" s="1" t="s">
        <v>3034</v>
      </c>
      <c r="F739" s="1" t="s">
        <v>3035</v>
      </c>
      <c r="G739" s="1" t="s">
        <v>3036</v>
      </c>
      <c r="H739" s="1">
        <v>1099242</v>
      </c>
      <c r="I739" s="1" t="s">
        <v>2125</v>
      </c>
      <c r="J739" s="1" t="s">
        <v>164</v>
      </c>
      <c r="K739" s="1" t="s">
        <v>165</v>
      </c>
      <c r="L739" s="30">
        <v>600</v>
      </c>
      <c r="M739" s="30">
        <v>30</v>
      </c>
      <c r="N739" s="31">
        <v>18700</v>
      </c>
      <c r="O739" s="31">
        <v>42000</v>
      </c>
      <c r="P739" s="31">
        <v>11178000</v>
      </c>
      <c r="Q739" s="31">
        <v>11220000</v>
      </c>
      <c r="R739" s="1" t="s">
        <v>166</v>
      </c>
      <c r="S739" s="1" t="s">
        <v>167</v>
      </c>
      <c r="T739" s="1" t="s">
        <v>168</v>
      </c>
      <c r="U739" s="1" t="s">
        <v>169</v>
      </c>
      <c r="V739" s="1" t="s">
        <v>118</v>
      </c>
      <c r="W739" s="1" t="str">
        <f>VLOOKUP(Table1[[#This Row],[Material Code]],'Product Master Data'!$A$1:$D$16,4,FALSE)</f>
        <v>Bread Flour</v>
      </c>
      <c r="X739" s="1" t="str">
        <f>VLOOKUP(Table1[[#This Row],[Material Code]],'Product Master Data'!$A$1:$D$15,3,FALSE)</f>
        <v>Local Label</v>
      </c>
      <c r="Y739" s="1">
        <f>DAY(Table1[[#This Row],[Billing date]])</f>
        <v>20</v>
      </c>
      <c r="Z739" s="1" t="str">
        <f>TEXT(Table1[[#This Row],[Billing date]],"mmm")</f>
        <v>Jun</v>
      </c>
      <c r="AA739" s="1">
        <f>YEAR(Table1[[#This Row],[Billing date]])</f>
        <v>2021</v>
      </c>
    </row>
    <row r="740" spans="1:27" s="1" customFormat="1" ht="12.75" x14ac:dyDescent="0.2">
      <c r="A740" s="1" t="s">
        <v>107</v>
      </c>
      <c r="B740" s="1" t="s">
        <v>108</v>
      </c>
      <c r="C740" s="29">
        <v>44367</v>
      </c>
      <c r="D740" s="1" t="s">
        <v>3037</v>
      </c>
      <c r="E740" s="1" t="s">
        <v>3038</v>
      </c>
      <c r="F740" s="1" t="s">
        <v>3039</v>
      </c>
      <c r="G740" s="1" t="s">
        <v>3040</v>
      </c>
      <c r="H740" s="1">
        <v>1095733</v>
      </c>
      <c r="I740" s="1" t="s">
        <v>449</v>
      </c>
      <c r="J740" s="1" t="s">
        <v>164</v>
      </c>
      <c r="K740" s="1" t="s">
        <v>165</v>
      </c>
      <c r="L740" s="30">
        <v>249</v>
      </c>
      <c r="M740" s="30">
        <v>12.45</v>
      </c>
      <c r="N740" s="31">
        <v>18300</v>
      </c>
      <c r="O740" s="31">
        <v>17430</v>
      </c>
      <c r="P740" s="31">
        <v>4539270</v>
      </c>
      <c r="Q740" s="31">
        <v>4556700</v>
      </c>
      <c r="R740" s="1" t="s">
        <v>3041</v>
      </c>
      <c r="S740" s="1" t="s">
        <v>3042</v>
      </c>
      <c r="T740" s="1" t="s">
        <v>3043</v>
      </c>
      <c r="U740" s="1" t="s">
        <v>450</v>
      </c>
      <c r="V740" s="1" t="s">
        <v>118</v>
      </c>
      <c r="W740" s="1" t="str">
        <f>VLOOKUP(Table1[[#This Row],[Material Code]],'Product Master Data'!$A$1:$D$16,4,FALSE)</f>
        <v>Bread Flour</v>
      </c>
      <c r="X740" s="1" t="str">
        <f>VLOOKUP(Table1[[#This Row],[Material Code]],'Product Master Data'!$A$1:$D$15,3,FALSE)</f>
        <v>Local Label</v>
      </c>
      <c r="Y740" s="1">
        <f>DAY(Table1[[#This Row],[Billing date]])</f>
        <v>20</v>
      </c>
      <c r="Z740" s="1" t="str">
        <f>TEXT(Table1[[#This Row],[Billing date]],"mmm")</f>
        <v>Jun</v>
      </c>
      <c r="AA740" s="1">
        <f>YEAR(Table1[[#This Row],[Billing date]])</f>
        <v>2021</v>
      </c>
    </row>
    <row r="741" spans="1:27" s="1" customFormat="1" ht="12.75" x14ac:dyDescent="0.2">
      <c r="A741" s="1" t="s">
        <v>131</v>
      </c>
      <c r="B741" s="1" t="s">
        <v>289</v>
      </c>
      <c r="C741" s="29">
        <v>44367</v>
      </c>
      <c r="D741" s="1" t="s">
        <v>3044</v>
      </c>
      <c r="E741" s="1" t="s">
        <v>3045</v>
      </c>
      <c r="F741" s="1" t="s">
        <v>3046</v>
      </c>
      <c r="G741" s="1" t="s">
        <v>3047</v>
      </c>
      <c r="H741" s="1">
        <v>1026481</v>
      </c>
      <c r="I741" s="1" t="s">
        <v>50</v>
      </c>
      <c r="J741" s="1" t="s">
        <v>782</v>
      </c>
      <c r="K741" s="1" t="s">
        <v>783</v>
      </c>
      <c r="L741" s="30">
        <v>640</v>
      </c>
      <c r="M741" s="30">
        <v>16</v>
      </c>
      <c r="N741" s="31">
        <v>8250</v>
      </c>
      <c r="O741" s="31">
        <v>22400</v>
      </c>
      <c r="P741" s="31">
        <v>5257600</v>
      </c>
      <c r="Q741" s="31">
        <v>5280000</v>
      </c>
      <c r="R741" s="1" t="s">
        <v>3048</v>
      </c>
      <c r="S741" s="1" t="s">
        <v>3049</v>
      </c>
      <c r="T741" s="1" t="s">
        <v>3050</v>
      </c>
      <c r="U741" s="1" t="s">
        <v>169</v>
      </c>
      <c r="V741" s="1" t="s">
        <v>118</v>
      </c>
      <c r="W741" s="1" t="str">
        <f>VLOOKUP(Table1[[#This Row],[Material Code]],'Product Master Data'!$A$1:$D$16,4,FALSE)</f>
        <v>Beignet Flour</v>
      </c>
      <c r="X741" s="1" t="str">
        <f>VLOOKUP(Table1[[#This Row],[Material Code]],'Product Master Data'!$A$1:$D$15,3,FALSE)</f>
        <v>Private Label</v>
      </c>
      <c r="Y741" s="1">
        <f>DAY(Table1[[#This Row],[Billing date]])</f>
        <v>20</v>
      </c>
      <c r="Z741" s="1" t="str">
        <f>TEXT(Table1[[#This Row],[Billing date]],"mmm")</f>
        <v>Jun</v>
      </c>
      <c r="AA741" s="1">
        <f>YEAR(Table1[[#This Row],[Billing date]])</f>
        <v>2021</v>
      </c>
    </row>
    <row r="742" spans="1:27" s="1" customFormat="1" ht="12.75" x14ac:dyDescent="0.2">
      <c r="A742" s="1" t="s">
        <v>131</v>
      </c>
      <c r="B742" s="1" t="s">
        <v>289</v>
      </c>
      <c r="C742" s="29">
        <v>44367</v>
      </c>
      <c r="D742" s="1" t="s">
        <v>3044</v>
      </c>
      <c r="E742" s="1" t="s">
        <v>3045</v>
      </c>
      <c r="F742" s="1" t="s">
        <v>3046</v>
      </c>
      <c r="G742" s="1" t="s">
        <v>3047</v>
      </c>
      <c r="H742" s="1">
        <v>1026481</v>
      </c>
      <c r="I742" s="1" t="s">
        <v>50</v>
      </c>
      <c r="J742" s="1" t="s">
        <v>176</v>
      </c>
      <c r="K742" s="1" t="s">
        <v>177</v>
      </c>
      <c r="L742" s="30">
        <v>320</v>
      </c>
      <c r="M742" s="30">
        <v>16</v>
      </c>
      <c r="N742" s="31">
        <v>16500</v>
      </c>
      <c r="O742" s="31">
        <v>22400</v>
      </c>
      <c r="P742" s="31">
        <v>5257600</v>
      </c>
      <c r="Q742" s="31">
        <v>5280000</v>
      </c>
      <c r="R742" s="1" t="s">
        <v>3048</v>
      </c>
      <c r="S742" s="1" t="s">
        <v>3049</v>
      </c>
      <c r="T742" s="1" t="s">
        <v>3050</v>
      </c>
      <c r="U742" s="1" t="s">
        <v>169</v>
      </c>
      <c r="V742" s="1" t="s">
        <v>118</v>
      </c>
      <c r="W742" s="1" t="str">
        <f>VLOOKUP(Table1[[#This Row],[Material Code]],'Product Master Data'!$A$1:$D$16,4,FALSE)</f>
        <v>Beignet Flour</v>
      </c>
      <c r="X742" s="1" t="str">
        <f>VLOOKUP(Table1[[#This Row],[Material Code]],'Product Master Data'!$A$1:$D$15,3,FALSE)</f>
        <v>Local Label</v>
      </c>
      <c r="Y742" s="1">
        <f>DAY(Table1[[#This Row],[Billing date]])</f>
        <v>20</v>
      </c>
      <c r="Z742" s="1" t="str">
        <f>TEXT(Table1[[#This Row],[Billing date]],"mmm")</f>
        <v>Jun</v>
      </c>
      <c r="AA742" s="1">
        <f>YEAR(Table1[[#This Row],[Billing date]])</f>
        <v>2021</v>
      </c>
    </row>
    <row r="743" spans="1:27" s="1" customFormat="1" ht="12.75" x14ac:dyDescent="0.2">
      <c r="A743" s="1" t="s">
        <v>131</v>
      </c>
      <c r="B743" s="1" t="s">
        <v>132</v>
      </c>
      <c r="C743" s="29">
        <v>44367</v>
      </c>
      <c r="D743" s="1" t="s">
        <v>2812</v>
      </c>
      <c r="E743" s="1" t="s">
        <v>3051</v>
      </c>
      <c r="F743" s="1" t="s">
        <v>2814</v>
      </c>
      <c r="G743" s="1" t="s">
        <v>3052</v>
      </c>
      <c r="H743" s="1">
        <v>1067392</v>
      </c>
      <c r="I743" s="1" t="s">
        <v>43</v>
      </c>
      <c r="J743" s="1" t="s">
        <v>176</v>
      </c>
      <c r="K743" s="1" t="s">
        <v>177</v>
      </c>
      <c r="L743" s="30">
        <v>280</v>
      </c>
      <c r="M743" s="30">
        <v>14</v>
      </c>
      <c r="N743" s="31">
        <v>16500</v>
      </c>
      <c r="O743" s="31">
        <v>19600</v>
      </c>
      <c r="P743" s="31">
        <v>4600400</v>
      </c>
      <c r="Q743" s="31">
        <v>4620000</v>
      </c>
      <c r="R743" s="1" t="s">
        <v>3053</v>
      </c>
      <c r="S743" s="1" t="s">
        <v>1227</v>
      </c>
      <c r="T743" s="1" t="s">
        <v>3054</v>
      </c>
      <c r="U743" s="1" t="s">
        <v>661</v>
      </c>
      <c r="V743" s="1" t="s">
        <v>118</v>
      </c>
      <c r="W743" s="1" t="str">
        <f>VLOOKUP(Table1[[#This Row],[Material Code]],'Product Master Data'!$A$1:$D$16,4,FALSE)</f>
        <v>Beignet Flour</v>
      </c>
      <c r="X743" s="1" t="str">
        <f>VLOOKUP(Table1[[#This Row],[Material Code]],'Product Master Data'!$A$1:$D$15,3,FALSE)</f>
        <v>Local Label</v>
      </c>
      <c r="Y743" s="1">
        <f>DAY(Table1[[#This Row],[Billing date]])</f>
        <v>20</v>
      </c>
      <c r="Z743" s="1" t="str">
        <f>TEXT(Table1[[#This Row],[Billing date]],"mmm")</f>
        <v>Jun</v>
      </c>
      <c r="AA743" s="1">
        <f>YEAR(Table1[[#This Row],[Billing date]])</f>
        <v>2021</v>
      </c>
    </row>
    <row r="744" spans="1:27" s="1" customFormat="1" ht="12.75" x14ac:dyDescent="0.2">
      <c r="A744" s="1" t="s">
        <v>131</v>
      </c>
      <c r="B744" s="1" t="s">
        <v>132</v>
      </c>
      <c r="C744" s="29">
        <v>44367</v>
      </c>
      <c r="D744" s="1" t="s">
        <v>2758</v>
      </c>
      <c r="E744" s="1" t="s">
        <v>3055</v>
      </c>
      <c r="F744" s="1" t="s">
        <v>2760</v>
      </c>
      <c r="G744" s="1" t="s">
        <v>3056</v>
      </c>
      <c r="H744" s="1">
        <v>1062481</v>
      </c>
      <c r="I744" s="1" t="s">
        <v>38</v>
      </c>
      <c r="J744" s="1" t="s">
        <v>723</v>
      </c>
      <c r="K744" s="1" t="s">
        <v>724</v>
      </c>
      <c r="L744" s="30">
        <v>620</v>
      </c>
      <c r="M744" s="30">
        <v>31</v>
      </c>
      <c r="N744" s="31">
        <v>16500</v>
      </c>
      <c r="O744" s="31">
        <v>43400</v>
      </c>
      <c r="P744" s="31">
        <v>10186600</v>
      </c>
      <c r="Q744" s="31">
        <v>10230000</v>
      </c>
      <c r="R744" s="1" t="s">
        <v>3057</v>
      </c>
      <c r="S744" s="1" t="s">
        <v>3058</v>
      </c>
      <c r="T744" s="1" t="s">
        <v>3059</v>
      </c>
      <c r="U744" s="1" t="s">
        <v>169</v>
      </c>
      <c r="V744" s="1" t="s">
        <v>118</v>
      </c>
      <c r="W744" s="1" t="str">
        <f>VLOOKUP(Table1[[#This Row],[Material Code]],'Product Master Data'!$A$1:$D$16,4,FALSE)</f>
        <v>Beignet Flour</v>
      </c>
      <c r="X744" s="1" t="str">
        <f>VLOOKUP(Table1[[#This Row],[Material Code]],'Product Master Data'!$A$1:$D$15,3,FALSE)</f>
        <v>Private Label</v>
      </c>
      <c r="Y744" s="1">
        <f>DAY(Table1[[#This Row],[Billing date]])</f>
        <v>20</v>
      </c>
      <c r="Z744" s="1" t="str">
        <f>TEXT(Table1[[#This Row],[Billing date]],"mmm")</f>
        <v>Jun</v>
      </c>
      <c r="AA744" s="1">
        <f>YEAR(Table1[[#This Row],[Billing date]])</f>
        <v>2021</v>
      </c>
    </row>
    <row r="745" spans="1:27" s="1" customFormat="1" ht="12.75" x14ac:dyDescent="0.2">
      <c r="A745" s="1" t="s">
        <v>131</v>
      </c>
      <c r="B745" s="1" t="s">
        <v>132</v>
      </c>
      <c r="C745" s="29">
        <v>44367</v>
      </c>
      <c r="D745" s="1" t="s">
        <v>2758</v>
      </c>
      <c r="E745" s="1" t="s">
        <v>3055</v>
      </c>
      <c r="F745" s="1" t="s">
        <v>2760</v>
      </c>
      <c r="G745" s="1" t="s">
        <v>3060</v>
      </c>
      <c r="H745" s="1">
        <v>1062481</v>
      </c>
      <c r="I745" s="1" t="s">
        <v>38</v>
      </c>
      <c r="J745" s="1" t="s">
        <v>723</v>
      </c>
      <c r="K745" s="1" t="s">
        <v>724</v>
      </c>
      <c r="L745" s="30">
        <v>620</v>
      </c>
      <c r="M745" s="30">
        <v>31</v>
      </c>
      <c r="N745" s="31">
        <v>16500</v>
      </c>
      <c r="O745" s="31">
        <v>43400</v>
      </c>
      <c r="P745" s="31">
        <v>10186600</v>
      </c>
      <c r="Q745" s="31">
        <v>10230000</v>
      </c>
      <c r="R745" s="1" t="s">
        <v>3061</v>
      </c>
      <c r="S745" s="1" t="s">
        <v>3062</v>
      </c>
      <c r="T745" s="1" t="s">
        <v>3063</v>
      </c>
      <c r="U745" s="1" t="s">
        <v>169</v>
      </c>
      <c r="V745" s="1" t="s">
        <v>118</v>
      </c>
      <c r="W745" s="1" t="str">
        <f>VLOOKUP(Table1[[#This Row],[Material Code]],'Product Master Data'!$A$1:$D$16,4,FALSE)</f>
        <v>Beignet Flour</v>
      </c>
      <c r="X745" s="1" t="str">
        <f>VLOOKUP(Table1[[#This Row],[Material Code]],'Product Master Data'!$A$1:$D$15,3,FALSE)</f>
        <v>Private Label</v>
      </c>
      <c r="Y745" s="1">
        <f>DAY(Table1[[#This Row],[Billing date]])</f>
        <v>20</v>
      </c>
      <c r="Z745" s="1" t="str">
        <f>TEXT(Table1[[#This Row],[Billing date]],"mmm")</f>
        <v>Jun</v>
      </c>
      <c r="AA745" s="1">
        <f>YEAR(Table1[[#This Row],[Billing date]])</f>
        <v>2021</v>
      </c>
    </row>
    <row r="746" spans="1:27" s="1" customFormat="1" ht="12.75" x14ac:dyDescent="0.2">
      <c r="A746" s="1" t="s">
        <v>119</v>
      </c>
      <c r="B746" s="1" t="s">
        <v>120</v>
      </c>
      <c r="C746" s="29">
        <v>44367</v>
      </c>
      <c r="D746" s="1" t="s">
        <v>3064</v>
      </c>
      <c r="E746" s="1" t="s">
        <v>3065</v>
      </c>
      <c r="F746" s="1" t="s">
        <v>3066</v>
      </c>
      <c r="G746" s="1" t="s">
        <v>3067</v>
      </c>
      <c r="H746" s="1">
        <v>1047470</v>
      </c>
      <c r="I746" s="1" t="s">
        <v>30</v>
      </c>
      <c r="J746" s="1" t="s">
        <v>164</v>
      </c>
      <c r="K746" s="1" t="s">
        <v>165</v>
      </c>
      <c r="L746" s="30">
        <v>300</v>
      </c>
      <c r="M746" s="30">
        <v>15</v>
      </c>
      <c r="N746" s="31">
        <v>18300</v>
      </c>
      <c r="O746" s="31">
        <v>21000</v>
      </c>
      <c r="P746" s="31">
        <v>5469000</v>
      </c>
      <c r="Q746" s="31">
        <v>5490000</v>
      </c>
      <c r="R746" s="1" t="s">
        <v>926</v>
      </c>
      <c r="S746" s="1" t="s">
        <v>1208</v>
      </c>
      <c r="T746" s="1" t="s">
        <v>928</v>
      </c>
      <c r="U746" s="1" t="s">
        <v>169</v>
      </c>
      <c r="V746" s="1" t="s">
        <v>118</v>
      </c>
      <c r="W746" s="1" t="str">
        <f>VLOOKUP(Table1[[#This Row],[Material Code]],'Product Master Data'!$A$1:$D$16,4,FALSE)</f>
        <v>Bread Flour</v>
      </c>
      <c r="X746" s="1" t="str">
        <f>VLOOKUP(Table1[[#This Row],[Material Code]],'Product Master Data'!$A$1:$D$15,3,FALSE)</f>
        <v>Local Label</v>
      </c>
      <c r="Y746" s="1">
        <f>DAY(Table1[[#This Row],[Billing date]])</f>
        <v>20</v>
      </c>
      <c r="Z746" s="1" t="str">
        <f>TEXT(Table1[[#This Row],[Billing date]],"mmm")</f>
        <v>Jun</v>
      </c>
      <c r="AA746" s="1">
        <f>YEAR(Table1[[#This Row],[Billing date]])</f>
        <v>2021</v>
      </c>
    </row>
    <row r="747" spans="1:27" s="1" customFormat="1" ht="12.75" x14ac:dyDescent="0.2">
      <c r="A747" s="1" t="s">
        <v>119</v>
      </c>
      <c r="B747" s="1" t="s">
        <v>120</v>
      </c>
      <c r="C747" s="29">
        <v>44367</v>
      </c>
      <c r="D747" s="1" t="s">
        <v>3064</v>
      </c>
      <c r="E747" s="1" t="s">
        <v>3068</v>
      </c>
      <c r="F747" s="1" t="s">
        <v>3066</v>
      </c>
      <c r="G747" s="1" t="s">
        <v>3069</v>
      </c>
      <c r="H747" s="1">
        <v>1047470</v>
      </c>
      <c r="I747" s="1" t="s">
        <v>30</v>
      </c>
      <c r="J747" s="1" t="s">
        <v>164</v>
      </c>
      <c r="K747" s="1" t="s">
        <v>165</v>
      </c>
      <c r="L747" s="30">
        <v>176</v>
      </c>
      <c r="M747" s="30">
        <v>8.8000000000000007</v>
      </c>
      <c r="N747" s="31">
        <v>18300</v>
      </c>
      <c r="O747" s="31">
        <v>12320</v>
      </c>
      <c r="P747" s="31">
        <v>3208480</v>
      </c>
      <c r="Q747" s="31">
        <v>3220800</v>
      </c>
      <c r="R747" s="1" t="s">
        <v>216</v>
      </c>
      <c r="S747" s="1" t="s">
        <v>3070</v>
      </c>
      <c r="T747" s="1" t="s">
        <v>3071</v>
      </c>
      <c r="U747" s="1" t="s">
        <v>169</v>
      </c>
      <c r="V747" s="1" t="s">
        <v>118</v>
      </c>
      <c r="W747" s="1" t="str">
        <f>VLOOKUP(Table1[[#This Row],[Material Code]],'Product Master Data'!$A$1:$D$16,4,FALSE)</f>
        <v>Bread Flour</v>
      </c>
      <c r="X747" s="1" t="str">
        <f>VLOOKUP(Table1[[#This Row],[Material Code]],'Product Master Data'!$A$1:$D$15,3,FALSE)</f>
        <v>Local Label</v>
      </c>
      <c r="Y747" s="1">
        <f>DAY(Table1[[#This Row],[Billing date]])</f>
        <v>20</v>
      </c>
      <c r="Z747" s="1" t="str">
        <f>TEXT(Table1[[#This Row],[Billing date]],"mmm")</f>
        <v>Jun</v>
      </c>
      <c r="AA747" s="1">
        <f>YEAR(Table1[[#This Row],[Billing date]])</f>
        <v>2021</v>
      </c>
    </row>
    <row r="748" spans="1:27" s="1" customFormat="1" ht="12.75" x14ac:dyDescent="0.2">
      <c r="A748" s="1" t="s">
        <v>316</v>
      </c>
      <c r="B748" s="1" t="s">
        <v>289</v>
      </c>
      <c r="C748" s="29">
        <v>44367</v>
      </c>
      <c r="D748" s="1" t="s">
        <v>3072</v>
      </c>
      <c r="E748" s="1" t="s">
        <v>3073</v>
      </c>
      <c r="F748" s="1" t="s">
        <v>3074</v>
      </c>
      <c r="G748" s="1" t="s">
        <v>3075</v>
      </c>
      <c r="H748" s="1">
        <v>1048967</v>
      </c>
      <c r="I748" s="1" t="s">
        <v>48</v>
      </c>
      <c r="J748" s="1" t="s">
        <v>176</v>
      </c>
      <c r="K748" s="1" t="s">
        <v>177</v>
      </c>
      <c r="L748" s="30">
        <v>60</v>
      </c>
      <c r="M748" s="30">
        <v>3</v>
      </c>
      <c r="N748" s="31">
        <v>17750</v>
      </c>
      <c r="O748" s="31">
        <v>0</v>
      </c>
      <c r="P748" s="31">
        <v>1065000</v>
      </c>
      <c r="Q748" s="31">
        <v>1065000</v>
      </c>
      <c r="R748" s="1" t="s">
        <v>3076</v>
      </c>
      <c r="S748" s="1" t="s">
        <v>3077</v>
      </c>
      <c r="T748" s="1" t="s">
        <v>3078</v>
      </c>
      <c r="U748" s="1" t="s">
        <v>169</v>
      </c>
      <c r="V748" s="1" t="s">
        <v>118</v>
      </c>
      <c r="W748" s="1" t="str">
        <f>VLOOKUP(Table1[[#This Row],[Material Code]],'Product Master Data'!$A$1:$D$16,4,FALSE)</f>
        <v>Beignet Flour</v>
      </c>
      <c r="X748" s="1" t="str">
        <f>VLOOKUP(Table1[[#This Row],[Material Code]],'Product Master Data'!$A$1:$D$15,3,FALSE)</f>
        <v>Local Label</v>
      </c>
      <c r="Y748" s="1">
        <f>DAY(Table1[[#This Row],[Billing date]])</f>
        <v>20</v>
      </c>
      <c r="Z748" s="1" t="str">
        <f>TEXT(Table1[[#This Row],[Billing date]],"mmm")</f>
        <v>Jun</v>
      </c>
      <c r="AA748" s="1">
        <f>YEAR(Table1[[#This Row],[Billing date]])</f>
        <v>2021</v>
      </c>
    </row>
    <row r="749" spans="1:27" s="1" customFormat="1" ht="12.75" x14ac:dyDescent="0.2">
      <c r="A749" s="1" t="s">
        <v>316</v>
      </c>
      <c r="B749" s="1" t="s">
        <v>289</v>
      </c>
      <c r="C749" s="29">
        <v>44367</v>
      </c>
      <c r="D749" s="1" t="s">
        <v>3072</v>
      </c>
      <c r="E749" s="1" t="s">
        <v>3073</v>
      </c>
      <c r="F749" s="1" t="s">
        <v>3074</v>
      </c>
      <c r="G749" s="1" t="s">
        <v>3075</v>
      </c>
      <c r="H749" s="1">
        <v>1048967</v>
      </c>
      <c r="I749" s="1" t="s">
        <v>48</v>
      </c>
      <c r="J749" s="1" t="s">
        <v>181</v>
      </c>
      <c r="K749" s="1" t="s">
        <v>182</v>
      </c>
      <c r="L749" s="30">
        <v>120</v>
      </c>
      <c r="M749" s="30">
        <v>3</v>
      </c>
      <c r="N749" s="31">
        <v>8875</v>
      </c>
      <c r="O749" s="31">
        <v>0</v>
      </c>
      <c r="P749" s="31">
        <v>1065000</v>
      </c>
      <c r="Q749" s="31">
        <v>1065000</v>
      </c>
      <c r="R749" s="1" t="s">
        <v>3076</v>
      </c>
      <c r="S749" s="1" t="s">
        <v>3077</v>
      </c>
      <c r="T749" s="1" t="s">
        <v>3078</v>
      </c>
      <c r="U749" s="1" t="s">
        <v>169</v>
      </c>
      <c r="V749" s="1" t="s">
        <v>118</v>
      </c>
      <c r="W749" s="1" t="str">
        <f>VLOOKUP(Table1[[#This Row],[Material Code]],'Product Master Data'!$A$1:$D$16,4,FALSE)</f>
        <v>Beignet Flour</v>
      </c>
      <c r="X749" s="1" t="str">
        <f>VLOOKUP(Table1[[#This Row],[Material Code]],'Product Master Data'!$A$1:$D$15,3,FALSE)</f>
        <v>Local Label</v>
      </c>
      <c r="Y749" s="1">
        <f>DAY(Table1[[#This Row],[Billing date]])</f>
        <v>20</v>
      </c>
      <c r="Z749" s="1" t="str">
        <f>TEXT(Table1[[#This Row],[Billing date]],"mmm")</f>
        <v>Jun</v>
      </c>
      <c r="AA749" s="1">
        <f>YEAR(Table1[[#This Row],[Billing date]])</f>
        <v>2021</v>
      </c>
    </row>
    <row r="750" spans="1:27" s="1" customFormat="1" ht="12.75" x14ac:dyDescent="0.2">
      <c r="A750" s="1" t="s">
        <v>316</v>
      </c>
      <c r="B750" s="1" t="s">
        <v>289</v>
      </c>
      <c r="C750" s="29">
        <v>44367</v>
      </c>
      <c r="D750" s="1" t="s">
        <v>3072</v>
      </c>
      <c r="E750" s="1" t="s">
        <v>3073</v>
      </c>
      <c r="F750" s="1" t="s">
        <v>3074</v>
      </c>
      <c r="G750" s="1" t="s">
        <v>3075</v>
      </c>
      <c r="H750" s="1">
        <v>1048967</v>
      </c>
      <c r="I750" s="1" t="s">
        <v>48</v>
      </c>
      <c r="J750" s="1" t="s">
        <v>164</v>
      </c>
      <c r="K750" s="1" t="s">
        <v>165</v>
      </c>
      <c r="L750" s="30">
        <v>100</v>
      </c>
      <c r="M750" s="30">
        <v>5</v>
      </c>
      <c r="N750" s="31">
        <v>17750</v>
      </c>
      <c r="O750" s="31">
        <v>0</v>
      </c>
      <c r="P750" s="31">
        <v>1775000</v>
      </c>
      <c r="Q750" s="31">
        <v>1775000</v>
      </c>
      <c r="R750" s="1" t="s">
        <v>3076</v>
      </c>
      <c r="S750" s="1" t="s">
        <v>3077</v>
      </c>
      <c r="T750" s="1" t="s">
        <v>3078</v>
      </c>
      <c r="U750" s="1" t="s">
        <v>169</v>
      </c>
      <c r="V750" s="1" t="s">
        <v>118</v>
      </c>
      <c r="W750" s="1" t="str">
        <f>VLOOKUP(Table1[[#This Row],[Material Code]],'Product Master Data'!$A$1:$D$16,4,FALSE)</f>
        <v>Bread Flour</v>
      </c>
      <c r="X750" s="1" t="str">
        <f>VLOOKUP(Table1[[#This Row],[Material Code]],'Product Master Data'!$A$1:$D$15,3,FALSE)</f>
        <v>Local Label</v>
      </c>
      <c r="Y750" s="1">
        <f>DAY(Table1[[#This Row],[Billing date]])</f>
        <v>20</v>
      </c>
      <c r="Z750" s="1" t="str">
        <f>TEXT(Table1[[#This Row],[Billing date]],"mmm")</f>
        <v>Jun</v>
      </c>
      <c r="AA750" s="1">
        <f>YEAR(Table1[[#This Row],[Billing date]])</f>
        <v>2021</v>
      </c>
    </row>
    <row r="751" spans="1:27" s="1" customFormat="1" ht="12.75" x14ac:dyDescent="0.2">
      <c r="A751" s="1" t="s">
        <v>316</v>
      </c>
      <c r="B751" s="1" t="s">
        <v>289</v>
      </c>
      <c r="C751" s="29">
        <v>44367</v>
      </c>
      <c r="D751" s="1" t="s">
        <v>3072</v>
      </c>
      <c r="E751" s="1" t="s">
        <v>3073</v>
      </c>
      <c r="F751" s="1" t="s">
        <v>3074</v>
      </c>
      <c r="G751" s="1" t="s">
        <v>3075</v>
      </c>
      <c r="H751" s="1">
        <v>1048967</v>
      </c>
      <c r="I751" s="1" t="s">
        <v>48</v>
      </c>
      <c r="J751" s="1" t="s">
        <v>125</v>
      </c>
      <c r="K751" s="1" t="s">
        <v>126</v>
      </c>
      <c r="L751" s="30">
        <v>400</v>
      </c>
      <c r="M751" s="30">
        <v>20</v>
      </c>
      <c r="N751" s="31">
        <v>18500</v>
      </c>
      <c r="O751" s="31">
        <v>0</v>
      </c>
      <c r="P751" s="31">
        <v>7400000</v>
      </c>
      <c r="Q751" s="31">
        <v>7400000</v>
      </c>
      <c r="R751" s="1" t="s">
        <v>3076</v>
      </c>
      <c r="S751" s="1" t="s">
        <v>3077</v>
      </c>
      <c r="T751" s="1" t="s">
        <v>3078</v>
      </c>
      <c r="U751" s="1" t="s">
        <v>169</v>
      </c>
      <c r="V751" s="1" t="s">
        <v>118</v>
      </c>
      <c r="W751" s="1" t="str">
        <f>VLOOKUP(Table1[[#This Row],[Material Code]],'Product Master Data'!$A$1:$D$16,4,FALSE)</f>
        <v>Bread Flour</v>
      </c>
      <c r="X751" s="1" t="str">
        <f>VLOOKUP(Table1[[#This Row],[Material Code]],'Product Master Data'!$A$1:$D$15,3,FALSE)</f>
        <v>Local Label</v>
      </c>
      <c r="Y751" s="1">
        <f>DAY(Table1[[#This Row],[Billing date]])</f>
        <v>20</v>
      </c>
      <c r="Z751" s="1" t="str">
        <f>TEXT(Table1[[#This Row],[Billing date]],"mmm")</f>
        <v>Jun</v>
      </c>
      <c r="AA751" s="1">
        <f>YEAR(Table1[[#This Row],[Billing date]])</f>
        <v>2021</v>
      </c>
    </row>
    <row r="752" spans="1:27" s="1" customFormat="1" ht="12.75" x14ac:dyDescent="0.2">
      <c r="A752" s="1" t="s">
        <v>119</v>
      </c>
      <c r="B752" s="1" t="s">
        <v>120</v>
      </c>
      <c r="C752" s="29">
        <v>44367</v>
      </c>
      <c r="D752" s="1" t="s">
        <v>3079</v>
      </c>
      <c r="E752" s="1" t="s">
        <v>3080</v>
      </c>
      <c r="F752" s="1" t="s">
        <v>3081</v>
      </c>
      <c r="G752" s="1" t="s">
        <v>3082</v>
      </c>
      <c r="H752" s="1">
        <v>1085226</v>
      </c>
      <c r="I752" s="1" t="s">
        <v>251</v>
      </c>
      <c r="J752" s="1" t="s">
        <v>164</v>
      </c>
      <c r="K752" s="1" t="s">
        <v>165</v>
      </c>
      <c r="L752" s="30">
        <v>8</v>
      </c>
      <c r="M752" s="30">
        <v>0.4</v>
      </c>
      <c r="N752" s="31">
        <v>17000</v>
      </c>
      <c r="O752" s="31">
        <v>0</v>
      </c>
      <c r="P752" s="31">
        <v>0</v>
      </c>
      <c r="Q752" s="31">
        <v>0</v>
      </c>
      <c r="R752" s="1" t="s">
        <v>216</v>
      </c>
      <c r="S752" s="1" t="s">
        <v>1237</v>
      </c>
      <c r="T752" s="1" t="s">
        <v>3071</v>
      </c>
      <c r="U752" s="1" t="s">
        <v>2500</v>
      </c>
      <c r="V752" s="1" t="s">
        <v>118</v>
      </c>
      <c r="W752" s="1" t="str">
        <f>VLOOKUP(Table1[[#This Row],[Material Code]],'Product Master Data'!$A$1:$D$16,4,FALSE)</f>
        <v>Bread Flour</v>
      </c>
      <c r="X752" s="1" t="str">
        <f>VLOOKUP(Table1[[#This Row],[Material Code]],'Product Master Data'!$A$1:$D$15,3,FALSE)</f>
        <v>Local Label</v>
      </c>
      <c r="Y752" s="1">
        <f>DAY(Table1[[#This Row],[Billing date]])</f>
        <v>20</v>
      </c>
      <c r="Z752" s="1" t="str">
        <f>TEXT(Table1[[#This Row],[Billing date]],"mmm")</f>
        <v>Jun</v>
      </c>
      <c r="AA752" s="1">
        <f>YEAR(Table1[[#This Row],[Billing date]])</f>
        <v>2021</v>
      </c>
    </row>
    <row r="753" spans="1:27" s="1" customFormat="1" ht="12.75" x14ac:dyDescent="0.2">
      <c r="A753" s="1" t="s">
        <v>316</v>
      </c>
      <c r="B753" s="1" t="s">
        <v>289</v>
      </c>
      <c r="C753" s="29">
        <v>44368</v>
      </c>
      <c r="D753" s="1" t="s">
        <v>2775</v>
      </c>
      <c r="E753" s="1" t="s">
        <v>3083</v>
      </c>
      <c r="F753" s="1" t="s">
        <v>3084</v>
      </c>
      <c r="G753" s="1" t="s">
        <v>3084</v>
      </c>
      <c r="H753" s="1">
        <v>1048967</v>
      </c>
      <c r="I753" s="1" t="s">
        <v>48</v>
      </c>
      <c r="J753" s="1" t="s">
        <v>164</v>
      </c>
      <c r="K753" s="1" t="s">
        <v>165</v>
      </c>
      <c r="L753" s="30">
        <v>0</v>
      </c>
      <c r="M753" s="30">
        <v>0</v>
      </c>
      <c r="N753" s="31">
        <v>-250</v>
      </c>
      <c r="O753" s="31">
        <v>0</v>
      </c>
      <c r="P753" s="31">
        <v>-75000</v>
      </c>
      <c r="Q753" s="31">
        <v>-75000</v>
      </c>
      <c r="R753" s="1" t="s">
        <v>169</v>
      </c>
      <c r="S753" s="1" t="s">
        <v>169</v>
      </c>
      <c r="T753" s="1" t="s">
        <v>169</v>
      </c>
      <c r="U753" s="1" t="s">
        <v>2775</v>
      </c>
      <c r="V753" s="1" t="s">
        <v>118</v>
      </c>
      <c r="W753" s="1" t="str">
        <f>VLOOKUP(Table1[[#This Row],[Material Code]],'Product Master Data'!$A$1:$D$16,4,FALSE)</f>
        <v>Bread Flour</v>
      </c>
      <c r="X753" s="1" t="str">
        <f>VLOOKUP(Table1[[#This Row],[Material Code]],'Product Master Data'!$A$1:$D$15,3,FALSE)</f>
        <v>Local Label</v>
      </c>
      <c r="Y753" s="1">
        <f>DAY(Table1[[#This Row],[Billing date]])</f>
        <v>21</v>
      </c>
      <c r="Z753" s="1" t="str">
        <f>TEXT(Table1[[#This Row],[Billing date]],"mmm")</f>
        <v>Jun</v>
      </c>
      <c r="AA753" s="1">
        <f>YEAR(Table1[[#This Row],[Billing date]])</f>
        <v>2021</v>
      </c>
    </row>
    <row r="754" spans="1:27" s="1" customFormat="1" ht="12.75" x14ac:dyDescent="0.2">
      <c r="A754" s="1" t="s">
        <v>157</v>
      </c>
      <c r="B754" s="1" t="s">
        <v>158</v>
      </c>
      <c r="C754" s="29">
        <v>44368</v>
      </c>
      <c r="D754" s="1" t="s">
        <v>2339</v>
      </c>
      <c r="E754" s="1" t="s">
        <v>3085</v>
      </c>
      <c r="F754" s="1" t="s">
        <v>3086</v>
      </c>
      <c r="G754" s="1" t="s">
        <v>3086</v>
      </c>
      <c r="H754" s="1">
        <v>1033708</v>
      </c>
      <c r="I754" s="1" t="s">
        <v>515</v>
      </c>
      <c r="J754" s="1" t="s">
        <v>181</v>
      </c>
      <c r="K754" s="1" t="s">
        <v>182</v>
      </c>
      <c r="L754" s="30">
        <v>0</v>
      </c>
      <c r="M754" s="30">
        <v>0</v>
      </c>
      <c r="N754" s="31">
        <v>1000</v>
      </c>
      <c r="O754" s="31">
        <v>7000</v>
      </c>
      <c r="P754" s="31">
        <v>193000</v>
      </c>
      <c r="Q754" s="31">
        <v>200000</v>
      </c>
      <c r="R754" s="1" t="s">
        <v>169</v>
      </c>
      <c r="S754" s="1" t="s">
        <v>169</v>
      </c>
      <c r="T754" s="1" t="s">
        <v>169</v>
      </c>
      <c r="U754" s="1" t="s">
        <v>2339</v>
      </c>
      <c r="V754" s="1" t="s">
        <v>118</v>
      </c>
      <c r="W754" s="1" t="str">
        <f>VLOOKUP(Table1[[#This Row],[Material Code]],'Product Master Data'!$A$1:$D$16,4,FALSE)</f>
        <v>Beignet Flour</v>
      </c>
      <c r="X754" s="1" t="str">
        <f>VLOOKUP(Table1[[#This Row],[Material Code]],'Product Master Data'!$A$1:$D$15,3,FALSE)</f>
        <v>Local Label</v>
      </c>
      <c r="Y754" s="1">
        <f>DAY(Table1[[#This Row],[Billing date]])</f>
        <v>21</v>
      </c>
      <c r="Z754" s="1" t="str">
        <f>TEXT(Table1[[#This Row],[Billing date]],"mmm")</f>
        <v>Jun</v>
      </c>
      <c r="AA754" s="1">
        <f>YEAR(Table1[[#This Row],[Billing date]])</f>
        <v>2021</v>
      </c>
    </row>
    <row r="755" spans="1:27" s="1" customFormat="1" ht="12.75" x14ac:dyDescent="0.2">
      <c r="A755" s="1" t="s">
        <v>119</v>
      </c>
      <c r="B755" s="1" t="s">
        <v>120</v>
      </c>
      <c r="C755" s="29">
        <v>44368</v>
      </c>
      <c r="D755" s="1" t="s">
        <v>1269</v>
      </c>
      <c r="E755" s="1" t="s">
        <v>3087</v>
      </c>
      <c r="F755" s="1" t="s">
        <v>1271</v>
      </c>
      <c r="G755" s="1" t="s">
        <v>3088</v>
      </c>
      <c r="H755" s="1">
        <v>1047470</v>
      </c>
      <c r="I755" s="1" t="s">
        <v>30</v>
      </c>
      <c r="J755" s="1" t="s">
        <v>24</v>
      </c>
      <c r="K755" s="1" t="s">
        <v>113</v>
      </c>
      <c r="L755" s="30">
        <v>175</v>
      </c>
      <c r="M755" s="30">
        <v>7</v>
      </c>
      <c r="N755" s="31">
        <v>2000</v>
      </c>
      <c r="O755" s="31">
        <v>6863</v>
      </c>
      <c r="P755" s="31">
        <v>343137</v>
      </c>
      <c r="Q755" s="31">
        <v>350000</v>
      </c>
      <c r="R755" s="1" t="s">
        <v>1423</v>
      </c>
      <c r="S755" s="1" t="s">
        <v>3089</v>
      </c>
      <c r="T755" s="1" t="s">
        <v>946</v>
      </c>
      <c r="U755" s="1" t="s">
        <v>1276</v>
      </c>
      <c r="V755" s="1" t="s">
        <v>118</v>
      </c>
      <c r="W755" s="1" t="str">
        <f>VLOOKUP(Table1[[#This Row],[Material Code]],'Product Master Data'!$A$1:$D$16,4,FALSE)</f>
        <v>Bread Flour</v>
      </c>
      <c r="X755" s="1" t="str">
        <f>VLOOKUP(Table1[[#This Row],[Material Code]],'Product Master Data'!$A$1:$D$15,3,FALSE)</f>
        <v>Local Label</v>
      </c>
      <c r="Y755" s="1">
        <f>DAY(Table1[[#This Row],[Billing date]])</f>
        <v>21</v>
      </c>
      <c r="Z755" s="1" t="str">
        <f>TEXT(Table1[[#This Row],[Billing date]],"mmm")</f>
        <v>Jun</v>
      </c>
      <c r="AA755" s="1">
        <f>YEAR(Table1[[#This Row],[Billing date]])</f>
        <v>2021</v>
      </c>
    </row>
    <row r="756" spans="1:27" s="1" customFormat="1" ht="12.75" x14ac:dyDescent="0.2">
      <c r="A756" s="1" t="s">
        <v>119</v>
      </c>
      <c r="B756" s="1" t="s">
        <v>171</v>
      </c>
      <c r="C756" s="29">
        <v>44368</v>
      </c>
      <c r="D756" s="1" t="s">
        <v>687</v>
      </c>
      <c r="E756" s="1" t="s">
        <v>3090</v>
      </c>
      <c r="F756" s="1" t="s">
        <v>689</v>
      </c>
      <c r="G756" s="1" t="s">
        <v>3091</v>
      </c>
      <c r="H756" s="1">
        <v>1067454</v>
      </c>
      <c r="I756" s="1" t="s">
        <v>42</v>
      </c>
      <c r="J756" s="1" t="s">
        <v>24</v>
      </c>
      <c r="K756" s="1" t="s">
        <v>113</v>
      </c>
      <c r="L756" s="30">
        <v>25</v>
      </c>
      <c r="M756" s="30">
        <v>1</v>
      </c>
      <c r="N756" s="31">
        <v>2000</v>
      </c>
      <c r="O756" s="31">
        <v>980</v>
      </c>
      <c r="P756" s="31">
        <v>49020</v>
      </c>
      <c r="Q756" s="31">
        <v>50000</v>
      </c>
      <c r="R756" s="1" t="s">
        <v>944</v>
      </c>
      <c r="S756" s="1" t="s">
        <v>945</v>
      </c>
      <c r="T756" s="1" t="s">
        <v>169</v>
      </c>
      <c r="U756" s="1" t="s">
        <v>694</v>
      </c>
      <c r="V756" s="1" t="s">
        <v>118</v>
      </c>
      <c r="W756" s="1" t="str">
        <f>VLOOKUP(Table1[[#This Row],[Material Code]],'Product Master Data'!$A$1:$D$16,4,FALSE)</f>
        <v>Bread Flour</v>
      </c>
      <c r="X756" s="1" t="str">
        <f>VLOOKUP(Table1[[#This Row],[Material Code]],'Product Master Data'!$A$1:$D$15,3,FALSE)</f>
        <v>Local Label</v>
      </c>
      <c r="Y756" s="1">
        <f>DAY(Table1[[#This Row],[Billing date]])</f>
        <v>21</v>
      </c>
      <c r="Z756" s="1" t="str">
        <f>TEXT(Table1[[#This Row],[Billing date]],"mmm")</f>
        <v>Jun</v>
      </c>
      <c r="AA756" s="1">
        <f>YEAR(Table1[[#This Row],[Billing date]])</f>
        <v>2021</v>
      </c>
    </row>
    <row r="757" spans="1:27" s="1" customFormat="1" ht="12.75" x14ac:dyDescent="0.2">
      <c r="A757" s="1" t="s">
        <v>131</v>
      </c>
      <c r="B757" s="1" t="s">
        <v>132</v>
      </c>
      <c r="C757" s="29">
        <v>44368</v>
      </c>
      <c r="D757" s="1" t="s">
        <v>2585</v>
      </c>
      <c r="E757" s="1" t="s">
        <v>3092</v>
      </c>
      <c r="F757" s="1" t="s">
        <v>2587</v>
      </c>
      <c r="G757" s="1" t="s">
        <v>3093</v>
      </c>
      <c r="H757" s="1">
        <v>1062481</v>
      </c>
      <c r="I757" s="1" t="s">
        <v>38</v>
      </c>
      <c r="J757" s="1" t="s">
        <v>24</v>
      </c>
      <c r="K757" s="1" t="s">
        <v>113</v>
      </c>
      <c r="L757" s="30">
        <v>575</v>
      </c>
      <c r="M757" s="30">
        <v>23</v>
      </c>
      <c r="N757" s="31">
        <v>2000</v>
      </c>
      <c r="O757" s="31">
        <v>22549</v>
      </c>
      <c r="P757" s="31">
        <v>1127451</v>
      </c>
      <c r="Q757" s="31">
        <v>1150000</v>
      </c>
      <c r="R757" s="1" t="s">
        <v>2308</v>
      </c>
      <c r="S757" s="1" t="s">
        <v>698</v>
      </c>
      <c r="T757" s="1" t="s">
        <v>139</v>
      </c>
      <c r="U757" s="1" t="s">
        <v>2591</v>
      </c>
      <c r="V757" s="1" t="s">
        <v>118</v>
      </c>
      <c r="W757" s="1" t="str">
        <f>VLOOKUP(Table1[[#This Row],[Material Code]],'Product Master Data'!$A$1:$D$16,4,FALSE)</f>
        <v>Bread Flour</v>
      </c>
      <c r="X757" s="1" t="str">
        <f>VLOOKUP(Table1[[#This Row],[Material Code]],'Product Master Data'!$A$1:$D$15,3,FALSE)</f>
        <v>Local Label</v>
      </c>
      <c r="Y757" s="1">
        <f>DAY(Table1[[#This Row],[Billing date]])</f>
        <v>21</v>
      </c>
      <c r="Z757" s="1" t="str">
        <f>TEXT(Table1[[#This Row],[Billing date]],"mmm")</f>
        <v>Jun</v>
      </c>
      <c r="AA757" s="1">
        <f>YEAR(Table1[[#This Row],[Billing date]])</f>
        <v>2021</v>
      </c>
    </row>
    <row r="758" spans="1:27" s="1" customFormat="1" ht="12.75" x14ac:dyDescent="0.2">
      <c r="A758" s="1" t="s">
        <v>157</v>
      </c>
      <c r="B758" s="1" t="s">
        <v>158</v>
      </c>
      <c r="C758" s="29">
        <v>44368</v>
      </c>
      <c r="D758" s="1" t="s">
        <v>3094</v>
      </c>
      <c r="E758" s="1" t="s">
        <v>3095</v>
      </c>
      <c r="F758" s="1" t="s">
        <v>3096</v>
      </c>
      <c r="G758" s="1" t="s">
        <v>3097</v>
      </c>
      <c r="H758" s="1">
        <v>1033402</v>
      </c>
      <c r="I758" s="1" t="s">
        <v>1019</v>
      </c>
      <c r="J758" s="1" t="s">
        <v>24</v>
      </c>
      <c r="K758" s="1" t="s">
        <v>113</v>
      </c>
      <c r="L758" s="30">
        <v>150</v>
      </c>
      <c r="M758" s="30">
        <v>6</v>
      </c>
      <c r="N758" s="31">
        <v>2000</v>
      </c>
      <c r="O758" s="31">
        <v>5882</v>
      </c>
      <c r="P758" s="31">
        <v>294118</v>
      </c>
      <c r="Q758" s="31">
        <v>300000</v>
      </c>
      <c r="R758" s="1" t="s">
        <v>3098</v>
      </c>
      <c r="S758" s="1" t="s">
        <v>3099</v>
      </c>
      <c r="T758" s="1" t="s">
        <v>3100</v>
      </c>
      <c r="U758" s="1" t="s">
        <v>3101</v>
      </c>
      <c r="V758" s="1" t="s">
        <v>118</v>
      </c>
      <c r="W758" s="1" t="str">
        <f>VLOOKUP(Table1[[#This Row],[Material Code]],'Product Master Data'!$A$1:$D$16,4,FALSE)</f>
        <v>Bread Flour</v>
      </c>
      <c r="X758" s="1" t="str">
        <f>VLOOKUP(Table1[[#This Row],[Material Code]],'Product Master Data'!$A$1:$D$15,3,FALSE)</f>
        <v>Local Label</v>
      </c>
      <c r="Y758" s="1">
        <f>DAY(Table1[[#This Row],[Billing date]])</f>
        <v>21</v>
      </c>
      <c r="Z758" s="1" t="str">
        <f>TEXT(Table1[[#This Row],[Billing date]],"mmm")</f>
        <v>Jun</v>
      </c>
      <c r="AA758" s="1">
        <f>YEAR(Table1[[#This Row],[Billing date]])</f>
        <v>2021</v>
      </c>
    </row>
    <row r="759" spans="1:27" s="1" customFormat="1" ht="12.75" x14ac:dyDescent="0.2">
      <c r="A759" s="1" t="s">
        <v>193</v>
      </c>
      <c r="B759" s="1" t="s">
        <v>158</v>
      </c>
      <c r="C759" s="29">
        <v>44368</v>
      </c>
      <c r="D759" s="1" t="s">
        <v>1137</v>
      </c>
      <c r="E759" s="1" t="s">
        <v>3102</v>
      </c>
      <c r="F759" s="1" t="s">
        <v>1139</v>
      </c>
      <c r="G759" s="1" t="s">
        <v>3103</v>
      </c>
      <c r="H759" s="1">
        <v>1062483</v>
      </c>
      <c r="I759" s="1" t="s">
        <v>35</v>
      </c>
      <c r="J759" s="1" t="s">
        <v>24</v>
      </c>
      <c r="K759" s="1" t="s">
        <v>113</v>
      </c>
      <c r="L759" s="30">
        <v>425</v>
      </c>
      <c r="M759" s="30">
        <v>17</v>
      </c>
      <c r="N759" s="31">
        <v>2000</v>
      </c>
      <c r="O759" s="31">
        <v>16667</v>
      </c>
      <c r="P759" s="31">
        <v>833333</v>
      </c>
      <c r="Q759" s="31">
        <v>850000</v>
      </c>
      <c r="R759" s="1" t="s">
        <v>3104</v>
      </c>
      <c r="S759" s="1" t="s">
        <v>3105</v>
      </c>
      <c r="T759" s="1" t="s">
        <v>838</v>
      </c>
      <c r="U759" s="1" t="s">
        <v>169</v>
      </c>
      <c r="V759" s="1" t="s">
        <v>118</v>
      </c>
      <c r="W759" s="1" t="str">
        <f>VLOOKUP(Table1[[#This Row],[Material Code]],'Product Master Data'!$A$1:$D$16,4,FALSE)</f>
        <v>Bread Flour</v>
      </c>
      <c r="X759" s="1" t="str">
        <f>VLOOKUP(Table1[[#This Row],[Material Code]],'Product Master Data'!$A$1:$D$15,3,FALSE)</f>
        <v>Local Label</v>
      </c>
      <c r="Y759" s="1">
        <f>DAY(Table1[[#This Row],[Billing date]])</f>
        <v>21</v>
      </c>
      <c r="Z759" s="1" t="str">
        <f>TEXT(Table1[[#This Row],[Billing date]],"mmm")</f>
        <v>Jun</v>
      </c>
      <c r="AA759" s="1">
        <f>YEAR(Table1[[#This Row],[Billing date]])</f>
        <v>2021</v>
      </c>
    </row>
    <row r="760" spans="1:27" s="1" customFormat="1" ht="12.75" x14ac:dyDescent="0.2">
      <c r="A760" s="1" t="s">
        <v>157</v>
      </c>
      <c r="B760" s="1" t="s">
        <v>158</v>
      </c>
      <c r="C760" s="29">
        <v>44368</v>
      </c>
      <c r="D760" s="1" t="s">
        <v>3106</v>
      </c>
      <c r="E760" s="1" t="s">
        <v>3107</v>
      </c>
      <c r="F760" s="1" t="s">
        <v>3108</v>
      </c>
      <c r="G760" s="1" t="s">
        <v>3109</v>
      </c>
      <c r="H760" s="1">
        <v>1063955</v>
      </c>
      <c r="I760" s="1" t="s">
        <v>55</v>
      </c>
      <c r="J760" s="1" t="s">
        <v>24</v>
      </c>
      <c r="K760" s="1" t="s">
        <v>113</v>
      </c>
      <c r="L760" s="30">
        <v>450</v>
      </c>
      <c r="M760" s="30">
        <v>18</v>
      </c>
      <c r="N760" s="31">
        <v>2000</v>
      </c>
      <c r="O760" s="31">
        <v>17647</v>
      </c>
      <c r="P760" s="31">
        <v>882353</v>
      </c>
      <c r="Q760" s="31">
        <v>900000</v>
      </c>
      <c r="R760" s="1" t="s">
        <v>3110</v>
      </c>
      <c r="S760" s="1" t="s">
        <v>3111</v>
      </c>
      <c r="T760" s="1" t="s">
        <v>535</v>
      </c>
      <c r="U760" s="1" t="s">
        <v>3112</v>
      </c>
      <c r="V760" s="1" t="s">
        <v>118</v>
      </c>
      <c r="W760" s="1" t="str">
        <f>VLOOKUP(Table1[[#This Row],[Material Code]],'Product Master Data'!$A$1:$D$16,4,FALSE)</f>
        <v>Bread Flour</v>
      </c>
      <c r="X760" s="1" t="str">
        <f>VLOOKUP(Table1[[#This Row],[Material Code]],'Product Master Data'!$A$1:$D$15,3,FALSE)</f>
        <v>Local Label</v>
      </c>
      <c r="Y760" s="1">
        <f>DAY(Table1[[#This Row],[Billing date]])</f>
        <v>21</v>
      </c>
      <c r="Z760" s="1" t="str">
        <f>TEXT(Table1[[#This Row],[Billing date]],"mmm")</f>
        <v>Jun</v>
      </c>
      <c r="AA760" s="1">
        <f>YEAR(Table1[[#This Row],[Billing date]])</f>
        <v>2021</v>
      </c>
    </row>
    <row r="761" spans="1:27" s="1" customFormat="1" ht="12.75" x14ac:dyDescent="0.2">
      <c r="A761" s="1" t="s">
        <v>170</v>
      </c>
      <c r="B761" s="1" t="s">
        <v>171</v>
      </c>
      <c r="C761" s="29">
        <v>44368</v>
      </c>
      <c r="D761" s="1" t="s">
        <v>3113</v>
      </c>
      <c r="E761" s="1" t="s">
        <v>3114</v>
      </c>
      <c r="F761" s="1" t="s">
        <v>3115</v>
      </c>
      <c r="G761" s="1" t="s">
        <v>3116</v>
      </c>
      <c r="H761" s="1">
        <v>1037061</v>
      </c>
      <c r="I761" s="1" t="s">
        <v>25</v>
      </c>
      <c r="J761" s="1" t="s">
        <v>24</v>
      </c>
      <c r="K761" s="1" t="s">
        <v>113</v>
      </c>
      <c r="L761" s="30">
        <v>375</v>
      </c>
      <c r="M761" s="30">
        <v>15</v>
      </c>
      <c r="N761" s="31">
        <v>2000</v>
      </c>
      <c r="O761" s="31">
        <v>14706</v>
      </c>
      <c r="P761" s="31">
        <v>735294</v>
      </c>
      <c r="Q761" s="31">
        <v>750000</v>
      </c>
      <c r="R761" s="1" t="s">
        <v>1920</v>
      </c>
      <c r="S761" s="1" t="s">
        <v>3117</v>
      </c>
      <c r="T761" s="1" t="s">
        <v>3118</v>
      </c>
      <c r="U761" s="1" t="s">
        <v>169</v>
      </c>
      <c r="V761" s="1" t="s">
        <v>118</v>
      </c>
      <c r="W761" s="1" t="str">
        <f>VLOOKUP(Table1[[#This Row],[Material Code]],'Product Master Data'!$A$1:$D$16,4,FALSE)</f>
        <v>Bread Flour</v>
      </c>
      <c r="X761" s="1" t="str">
        <f>VLOOKUP(Table1[[#This Row],[Material Code]],'Product Master Data'!$A$1:$D$15,3,FALSE)</f>
        <v>Local Label</v>
      </c>
      <c r="Y761" s="1">
        <f>DAY(Table1[[#This Row],[Billing date]])</f>
        <v>21</v>
      </c>
      <c r="Z761" s="1" t="str">
        <f>TEXT(Table1[[#This Row],[Billing date]],"mmm")</f>
        <v>Jun</v>
      </c>
      <c r="AA761" s="1">
        <f>YEAR(Table1[[#This Row],[Billing date]])</f>
        <v>2021</v>
      </c>
    </row>
    <row r="762" spans="1:27" s="1" customFormat="1" ht="12.75" x14ac:dyDescent="0.2">
      <c r="A762" s="1" t="s">
        <v>193</v>
      </c>
      <c r="B762" s="1" t="s">
        <v>158</v>
      </c>
      <c r="C762" s="29">
        <v>44368</v>
      </c>
      <c r="D762" s="1" t="s">
        <v>1137</v>
      </c>
      <c r="E762" s="1" t="s">
        <v>3119</v>
      </c>
      <c r="F762" s="1" t="s">
        <v>1139</v>
      </c>
      <c r="G762" s="1" t="s">
        <v>3120</v>
      </c>
      <c r="H762" s="1">
        <v>1062483</v>
      </c>
      <c r="I762" s="1" t="s">
        <v>35</v>
      </c>
      <c r="J762" s="1" t="s">
        <v>24</v>
      </c>
      <c r="K762" s="1" t="s">
        <v>113</v>
      </c>
      <c r="L762" s="30">
        <v>550</v>
      </c>
      <c r="M762" s="30">
        <v>22</v>
      </c>
      <c r="N762" s="31">
        <v>2000</v>
      </c>
      <c r="O762" s="31">
        <v>21569</v>
      </c>
      <c r="P762" s="31">
        <v>1078431</v>
      </c>
      <c r="Q762" s="31">
        <v>1100000</v>
      </c>
      <c r="R762" s="1" t="s">
        <v>3121</v>
      </c>
      <c r="S762" s="1" t="s">
        <v>3122</v>
      </c>
      <c r="T762" s="1" t="s">
        <v>3123</v>
      </c>
      <c r="U762" s="1" t="s">
        <v>169</v>
      </c>
      <c r="V762" s="1" t="s">
        <v>118</v>
      </c>
      <c r="W762" s="1" t="str">
        <f>VLOOKUP(Table1[[#This Row],[Material Code]],'Product Master Data'!$A$1:$D$16,4,FALSE)</f>
        <v>Bread Flour</v>
      </c>
      <c r="X762" s="1" t="str">
        <f>VLOOKUP(Table1[[#This Row],[Material Code]],'Product Master Data'!$A$1:$D$15,3,FALSE)</f>
        <v>Local Label</v>
      </c>
      <c r="Y762" s="1">
        <f>DAY(Table1[[#This Row],[Billing date]])</f>
        <v>21</v>
      </c>
      <c r="Z762" s="1" t="str">
        <f>TEXT(Table1[[#This Row],[Billing date]],"mmm")</f>
        <v>Jun</v>
      </c>
      <c r="AA762" s="1">
        <f>YEAR(Table1[[#This Row],[Billing date]])</f>
        <v>2021</v>
      </c>
    </row>
    <row r="763" spans="1:27" s="1" customFormat="1" ht="12.75" x14ac:dyDescent="0.2">
      <c r="A763" s="1" t="s">
        <v>131</v>
      </c>
      <c r="B763" s="1" t="s">
        <v>132</v>
      </c>
      <c r="C763" s="29">
        <v>44368</v>
      </c>
      <c r="D763" s="1" t="s">
        <v>3025</v>
      </c>
      <c r="E763" s="1" t="s">
        <v>3124</v>
      </c>
      <c r="F763" s="1" t="s">
        <v>3027</v>
      </c>
      <c r="G763" s="1" t="s">
        <v>3125</v>
      </c>
      <c r="H763" s="1">
        <v>1062481</v>
      </c>
      <c r="I763" s="1" t="s">
        <v>38</v>
      </c>
      <c r="J763" s="1" t="s">
        <v>24</v>
      </c>
      <c r="K763" s="1" t="s">
        <v>113</v>
      </c>
      <c r="L763" s="30">
        <v>750</v>
      </c>
      <c r="M763" s="30">
        <v>30</v>
      </c>
      <c r="N763" s="31">
        <v>2000</v>
      </c>
      <c r="O763" s="31">
        <v>29412</v>
      </c>
      <c r="P763" s="31">
        <v>1470588</v>
      </c>
      <c r="Q763" s="31">
        <v>1500000</v>
      </c>
      <c r="R763" s="1" t="s">
        <v>3126</v>
      </c>
      <c r="S763" s="1" t="s">
        <v>3127</v>
      </c>
      <c r="T763" s="1" t="s">
        <v>3128</v>
      </c>
      <c r="U763" s="1" t="s">
        <v>3030</v>
      </c>
      <c r="V763" s="1" t="s">
        <v>118</v>
      </c>
      <c r="W763" s="1" t="str">
        <f>VLOOKUP(Table1[[#This Row],[Material Code]],'Product Master Data'!$A$1:$D$16,4,FALSE)</f>
        <v>Bread Flour</v>
      </c>
      <c r="X763" s="1" t="str">
        <f>VLOOKUP(Table1[[#This Row],[Material Code]],'Product Master Data'!$A$1:$D$15,3,FALSE)</f>
        <v>Local Label</v>
      </c>
      <c r="Y763" s="1">
        <f>DAY(Table1[[#This Row],[Billing date]])</f>
        <v>21</v>
      </c>
      <c r="Z763" s="1" t="str">
        <f>TEXT(Table1[[#This Row],[Billing date]],"mmm")</f>
        <v>Jun</v>
      </c>
      <c r="AA763" s="1">
        <f>YEAR(Table1[[#This Row],[Billing date]])</f>
        <v>2021</v>
      </c>
    </row>
    <row r="764" spans="1:27" s="1" customFormat="1" ht="12.75" x14ac:dyDescent="0.2">
      <c r="A764" s="1" t="s">
        <v>119</v>
      </c>
      <c r="B764" s="1" t="s">
        <v>120</v>
      </c>
      <c r="C764" s="29">
        <v>44368</v>
      </c>
      <c r="D764" s="1" t="s">
        <v>3129</v>
      </c>
      <c r="E764" s="1" t="s">
        <v>3130</v>
      </c>
      <c r="F764" s="1" t="s">
        <v>3131</v>
      </c>
      <c r="G764" s="1" t="s">
        <v>3132</v>
      </c>
      <c r="H764" s="1">
        <v>1035736</v>
      </c>
      <c r="I764" s="1" t="s">
        <v>414</v>
      </c>
      <c r="J764" s="1" t="s">
        <v>94</v>
      </c>
      <c r="K764" s="1" t="s">
        <v>415</v>
      </c>
      <c r="L764" s="30">
        <v>6.26</v>
      </c>
      <c r="M764" s="30">
        <v>6.26</v>
      </c>
      <c r="N764" s="31">
        <v>50000</v>
      </c>
      <c r="O764" s="31">
        <v>0</v>
      </c>
      <c r="P764" s="31">
        <v>313000</v>
      </c>
      <c r="Q764" s="31">
        <v>313000</v>
      </c>
      <c r="R764" s="1" t="s">
        <v>423</v>
      </c>
      <c r="S764" s="1" t="s">
        <v>3133</v>
      </c>
      <c r="T764" s="1" t="s">
        <v>3134</v>
      </c>
      <c r="U764" s="1" t="s">
        <v>419</v>
      </c>
      <c r="V764" s="1" t="s">
        <v>420</v>
      </c>
      <c r="W764" s="1" t="str">
        <f>VLOOKUP(Table1[[#This Row],[Material Code]],'Product Master Data'!$A$1:$D$16,4,FALSE)</f>
        <v>Bread Flour</v>
      </c>
      <c r="X764" s="1" t="str">
        <f>VLOOKUP(Table1[[#This Row],[Material Code]],'Product Master Data'!$A$1:$D$15,3,FALSE)</f>
        <v>Local Label</v>
      </c>
      <c r="Y764" s="1">
        <f>DAY(Table1[[#This Row],[Billing date]])</f>
        <v>21</v>
      </c>
      <c r="Z764" s="1" t="str">
        <f>TEXT(Table1[[#This Row],[Billing date]],"mmm")</f>
        <v>Jun</v>
      </c>
      <c r="AA764" s="1">
        <f>YEAR(Table1[[#This Row],[Billing date]])</f>
        <v>2021</v>
      </c>
    </row>
    <row r="765" spans="1:27" s="1" customFormat="1" ht="12.75" x14ac:dyDescent="0.2">
      <c r="A765" s="1" t="s">
        <v>119</v>
      </c>
      <c r="B765" s="1" t="s">
        <v>120</v>
      </c>
      <c r="C765" s="29">
        <v>44368</v>
      </c>
      <c r="D765" s="1" t="s">
        <v>3129</v>
      </c>
      <c r="E765" s="1" t="s">
        <v>3130</v>
      </c>
      <c r="F765" s="1" t="s">
        <v>3131</v>
      </c>
      <c r="G765" s="1" t="s">
        <v>3132</v>
      </c>
      <c r="H765" s="1">
        <v>1035736</v>
      </c>
      <c r="I765" s="1" t="s">
        <v>414</v>
      </c>
      <c r="J765" s="1" t="s">
        <v>94</v>
      </c>
      <c r="K765" s="1" t="s">
        <v>415</v>
      </c>
      <c r="L765" s="30">
        <v>5.3</v>
      </c>
      <c r="M765" s="30">
        <v>5.3</v>
      </c>
      <c r="N765" s="31">
        <v>10000</v>
      </c>
      <c r="O765" s="31">
        <v>0</v>
      </c>
      <c r="P765" s="31">
        <v>0</v>
      </c>
      <c r="Q765" s="31">
        <v>0</v>
      </c>
      <c r="R765" s="1" t="s">
        <v>423</v>
      </c>
      <c r="S765" s="1" t="s">
        <v>3133</v>
      </c>
      <c r="T765" s="1" t="s">
        <v>3134</v>
      </c>
      <c r="U765" s="1" t="s">
        <v>419</v>
      </c>
      <c r="V765" s="1" t="s">
        <v>420</v>
      </c>
      <c r="W765" s="1" t="str">
        <f>VLOOKUP(Table1[[#This Row],[Material Code]],'Product Master Data'!$A$1:$D$16,4,FALSE)</f>
        <v>Bread Flour</v>
      </c>
      <c r="X765" s="1" t="str">
        <f>VLOOKUP(Table1[[#This Row],[Material Code]],'Product Master Data'!$A$1:$D$15,3,FALSE)</f>
        <v>Local Label</v>
      </c>
      <c r="Y765" s="1">
        <f>DAY(Table1[[#This Row],[Billing date]])</f>
        <v>21</v>
      </c>
      <c r="Z765" s="1" t="str">
        <f>TEXT(Table1[[#This Row],[Billing date]],"mmm")</f>
        <v>Jun</v>
      </c>
      <c r="AA765" s="1">
        <f>YEAR(Table1[[#This Row],[Billing date]])</f>
        <v>2021</v>
      </c>
    </row>
    <row r="766" spans="1:27" s="1" customFormat="1" ht="12.75" x14ac:dyDescent="0.2">
      <c r="A766" s="1" t="s">
        <v>193</v>
      </c>
      <c r="B766" s="1" t="s">
        <v>158</v>
      </c>
      <c r="C766" s="29">
        <v>44368</v>
      </c>
      <c r="D766" s="1" t="s">
        <v>3135</v>
      </c>
      <c r="E766" s="1" t="s">
        <v>3136</v>
      </c>
      <c r="F766" s="1" t="s">
        <v>3137</v>
      </c>
      <c r="G766" s="1" t="s">
        <v>3138</v>
      </c>
      <c r="H766" s="1">
        <v>1062483</v>
      </c>
      <c r="I766" s="1" t="s">
        <v>35</v>
      </c>
      <c r="J766" s="1" t="s">
        <v>164</v>
      </c>
      <c r="K766" s="1" t="s">
        <v>165</v>
      </c>
      <c r="L766" s="30">
        <v>600</v>
      </c>
      <c r="M766" s="30">
        <v>30</v>
      </c>
      <c r="N766" s="31">
        <v>17750</v>
      </c>
      <c r="O766" s="31">
        <v>42000</v>
      </c>
      <c r="P766" s="31">
        <v>10608000</v>
      </c>
      <c r="Q766" s="31">
        <v>10650000</v>
      </c>
      <c r="R766" s="1" t="s">
        <v>3139</v>
      </c>
      <c r="S766" s="1" t="s">
        <v>3140</v>
      </c>
      <c r="T766" s="1" t="s">
        <v>548</v>
      </c>
      <c r="U766" s="1" t="s">
        <v>536</v>
      </c>
      <c r="V766" s="1" t="s">
        <v>118</v>
      </c>
      <c r="W766" s="1" t="str">
        <f>VLOOKUP(Table1[[#This Row],[Material Code]],'Product Master Data'!$A$1:$D$16,4,FALSE)</f>
        <v>Bread Flour</v>
      </c>
      <c r="X766" s="1" t="str">
        <f>VLOOKUP(Table1[[#This Row],[Material Code]],'Product Master Data'!$A$1:$D$15,3,FALSE)</f>
        <v>Local Label</v>
      </c>
      <c r="Y766" s="1">
        <f>DAY(Table1[[#This Row],[Billing date]])</f>
        <v>21</v>
      </c>
      <c r="Z766" s="1" t="str">
        <f>TEXT(Table1[[#This Row],[Billing date]],"mmm")</f>
        <v>Jun</v>
      </c>
      <c r="AA766" s="1">
        <f>YEAR(Table1[[#This Row],[Billing date]])</f>
        <v>2021</v>
      </c>
    </row>
    <row r="767" spans="1:27" s="1" customFormat="1" ht="12.75" x14ac:dyDescent="0.2">
      <c r="A767" s="1" t="s">
        <v>193</v>
      </c>
      <c r="B767" s="1" t="s">
        <v>158</v>
      </c>
      <c r="C767" s="29">
        <v>44368</v>
      </c>
      <c r="D767" s="1" t="s">
        <v>3135</v>
      </c>
      <c r="E767" s="1" t="s">
        <v>3141</v>
      </c>
      <c r="F767" s="1" t="s">
        <v>3137</v>
      </c>
      <c r="G767" s="1" t="s">
        <v>3142</v>
      </c>
      <c r="H767" s="1">
        <v>1062483</v>
      </c>
      <c r="I767" s="1" t="s">
        <v>35</v>
      </c>
      <c r="J767" s="1" t="s">
        <v>164</v>
      </c>
      <c r="K767" s="1" t="s">
        <v>165</v>
      </c>
      <c r="L767" s="30">
        <v>600</v>
      </c>
      <c r="M767" s="30">
        <v>30</v>
      </c>
      <c r="N767" s="31">
        <v>17250</v>
      </c>
      <c r="O767" s="31">
        <v>42000</v>
      </c>
      <c r="P767" s="31">
        <v>10308000</v>
      </c>
      <c r="Q767" s="31">
        <v>10350000</v>
      </c>
      <c r="R767" s="1" t="s">
        <v>3143</v>
      </c>
      <c r="S767" s="1" t="s">
        <v>3144</v>
      </c>
      <c r="T767" s="1" t="s">
        <v>3145</v>
      </c>
      <c r="U767" s="1" t="s">
        <v>536</v>
      </c>
      <c r="V767" s="1" t="s">
        <v>118</v>
      </c>
      <c r="W767" s="1" t="str">
        <f>VLOOKUP(Table1[[#This Row],[Material Code]],'Product Master Data'!$A$1:$D$16,4,FALSE)</f>
        <v>Bread Flour</v>
      </c>
      <c r="X767" s="1" t="str">
        <f>VLOOKUP(Table1[[#This Row],[Material Code]],'Product Master Data'!$A$1:$D$15,3,FALSE)</f>
        <v>Local Label</v>
      </c>
      <c r="Y767" s="1">
        <f>DAY(Table1[[#This Row],[Billing date]])</f>
        <v>21</v>
      </c>
      <c r="Z767" s="1" t="str">
        <f>TEXT(Table1[[#This Row],[Billing date]],"mmm")</f>
        <v>Jun</v>
      </c>
      <c r="AA767" s="1">
        <f>YEAR(Table1[[#This Row],[Billing date]])</f>
        <v>2021</v>
      </c>
    </row>
    <row r="768" spans="1:27" s="1" customFormat="1" ht="12.75" x14ac:dyDescent="0.2">
      <c r="A768" s="1" t="s">
        <v>193</v>
      </c>
      <c r="B768" s="1" t="s">
        <v>158</v>
      </c>
      <c r="C768" s="29">
        <v>44368</v>
      </c>
      <c r="D768" s="1" t="s">
        <v>3135</v>
      </c>
      <c r="E768" s="1" t="s">
        <v>3209</v>
      </c>
      <c r="F768" s="1" t="s">
        <v>3137</v>
      </c>
      <c r="G768" s="1" t="s">
        <v>3210</v>
      </c>
      <c r="H768" s="1">
        <v>1062483</v>
      </c>
      <c r="I768" s="1" t="s">
        <v>35</v>
      </c>
      <c r="J768" s="1" t="s">
        <v>164</v>
      </c>
      <c r="K768" s="1" t="s">
        <v>165</v>
      </c>
      <c r="L768" s="30">
        <v>400</v>
      </c>
      <c r="M768" s="30">
        <v>20</v>
      </c>
      <c r="N768" s="31">
        <v>17250</v>
      </c>
      <c r="O768" s="31">
        <v>28000</v>
      </c>
      <c r="P768" s="31">
        <v>6872000</v>
      </c>
      <c r="Q768" s="31">
        <v>6900000</v>
      </c>
      <c r="R768" s="1" t="s">
        <v>1116</v>
      </c>
      <c r="S768" s="1" t="s">
        <v>3111</v>
      </c>
      <c r="T768" s="1" t="s">
        <v>535</v>
      </c>
      <c r="U768" s="1" t="s">
        <v>536</v>
      </c>
      <c r="V768" s="1" t="s">
        <v>118</v>
      </c>
      <c r="W768" s="1" t="str">
        <f>VLOOKUP(Table1[[#This Row],[Material Code]],'Product Master Data'!$A$1:$D$16,4,FALSE)</f>
        <v>Bread Flour</v>
      </c>
      <c r="X768" s="1" t="str">
        <f>VLOOKUP(Table1[[#This Row],[Material Code]],'Product Master Data'!$A$1:$D$15,3,FALSE)</f>
        <v>Local Label</v>
      </c>
      <c r="Y768" s="1">
        <f>DAY(Table1[[#This Row],[Billing date]])</f>
        <v>21</v>
      </c>
      <c r="Z768" s="1" t="str">
        <f>TEXT(Table1[[#This Row],[Billing date]],"mmm")</f>
        <v>Jun</v>
      </c>
      <c r="AA768" s="1">
        <f>YEAR(Table1[[#This Row],[Billing date]])</f>
        <v>2021</v>
      </c>
    </row>
    <row r="769" spans="1:27" s="1" customFormat="1" ht="12.75" x14ac:dyDescent="0.2">
      <c r="A769" s="1" t="s">
        <v>193</v>
      </c>
      <c r="B769" s="1" t="s">
        <v>158</v>
      </c>
      <c r="C769" s="29">
        <v>44368</v>
      </c>
      <c r="D769" s="1" t="s">
        <v>3135</v>
      </c>
      <c r="E769" s="1" t="s">
        <v>3146</v>
      </c>
      <c r="F769" s="1" t="s">
        <v>3137</v>
      </c>
      <c r="G769" s="1" t="s">
        <v>3147</v>
      </c>
      <c r="H769" s="1">
        <v>1062483</v>
      </c>
      <c r="I769" s="1" t="s">
        <v>35</v>
      </c>
      <c r="J769" s="1" t="s">
        <v>164</v>
      </c>
      <c r="K769" s="1" t="s">
        <v>165</v>
      </c>
      <c r="L769" s="30">
        <v>300</v>
      </c>
      <c r="M769" s="30">
        <v>15</v>
      </c>
      <c r="N769" s="31">
        <v>17250</v>
      </c>
      <c r="O769" s="31">
        <v>21000</v>
      </c>
      <c r="P769" s="31">
        <v>5154000</v>
      </c>
      <c r="Q769" s="31">
        <v>5175000</v>
      </c>
      <c r="R769" s="1" t="s">
        <v>1431</v>
      </c>
      <c r="S769" s="1" t="s">
        <v>3148</v>
      </c>
      <c r="T769" s="1" t="s">
        <v>1433</v>
      </c>
      <c r="U769" s="1" t="s">
        <v>536</v>
      </c>
      <c r="V769" s="1" t="s">
        <v>118</v>
      </c>
      <c r="W769" s="1" t="str">
        <f>VLOOKUP(Table1[[#This Row],[Material Code]],'Product Master Data'!$A$1:$D$16,4,FALSE)</f>
        <v>Bread Flour</v>
      </c>
      <c r="X769" s="1" t="str">
        <f>VLOOKUP(Table1[[#This Row],[Material Code]],'Product Master Data'!$A$1:$D$15,3,FALSE)</f>
        <v>Local Label</v>
      </c>
      <c r="Y769" s="1">
        <f>DAY(Table1[[#This Row],[Billing date]])</f>
        <v>21</v>
      </c>
      <c r="Z769" s="1" t="str">
        <f>TEXT(Table1[[#This Row],[Billing date]],"mmm")</f>
        <v>Jun</v>
      </c>
      <c r="AA769" s="1">
        <f>YEAR(Table1[[#This Row],[Billing date]])</f>
        <v>2021</v>
      </c>
    </row>
    <row r="770" spans="1:27" s="1" customFormat="1" ht="12.75" x14ac:dyDescent="0.2">
      <c r="A770" s="1" t="s">
        <v>107</v>
      </c>
      <c r="B770" s="1" t="s">
        <v>108</v>
      </c>
      <c r="C770" s="29">
        <v>44368</v>
      </c>
      <c r="D770" s="1" t="s">
        <v>3149</v>
      </c>
      <c r="E770" s="1" t="s">
        <v>3150</v>
      </c>
      <c r="F770" s="1" t="s">
        <v>3151</v>
      </c>
      <c r="G770" s="1" t="s">
        <v>3152</v>
      </c>
      <c r="H770" s="1">
        <v>1026455</v>
      </c>
      <c r="I770" s="1" t="s">
        <v>41</v>
      </c>
      <c r="J770" s="1" t="s">
        <v>164</v>
      </c>
      <c r="K770" s="1" t="s">
        <v>165</v>
      </c>
      <c r="L770" s="30">
        <v>580</v>
      </c>
      <c r="M770" s="30">
        <v>29</v>
      </c>
      <c r="N770" s="31">
        <v>18300</v>
      </c>
      <c r="O770" s="31">
        <v>40600</v>
      </c>
      <c r="P770" s="31">
        <v>10573400</v>
      </c>
      <c r="Q770" s="31">
        <v>10614000</v>
      </c>
      <c r="R770" s="1" t="s">
        <v>3153</v>
      </c>
      <c r="S770" s="1" t="s">
        <v>3154</v>
      </c>
      <c r="T770" s="1" t="s">
        <v>3155</v>
      </c>
      <c r="U770" s="1" t="s">
        <v>169</v>
      </c>
      <c r="V770" s="1" t="s">
        <v>118</v>
      </c>
      <c r="W770" s="1" t="str">
        <f>VLOOKUP(Table1[[#This Row],[Material Code]],'Product Master Data'!$A$1:$D$16,4,FALSE)</f>
        <v>Bread Flour</v>
      </c>
      <c r="X770" s="1" t="str">
        <f>VLOOKUP(Table1[[#This Row],[Material Code]],'Product Master Data'!$A$1:$D$15,3,FALSE)</f>
        <v>Local Label</v>
      </c>
      <c r="Y770" s="1">
        <f>DAY(Table1[[#This Row],[Billing date]])</f>
        <v>21</v>
      </c>
      <c r="Z770" s="1" t="str">
        <f>TEXT(Table1[[#This Row],[Billing date]],"mmm")</f>
        <v>Jun</v>
      </c>
      <c r="AA770" s="1">
        <f>YEAR(Table1[[#This Row],[Billing date]])</f>
        <v>2021</v>
      </c>
    </row>
    <row r="771" spans="1:27" s="1" customFormat="1" ht="12.75" x14ac:dyDescent="0.2">
      <c r="A771" s="1" t="s">
        <v>170</v>
      </c>
      <c r="B771" s="1" t="s">
        <v>171</v>
      </c>
      <c r="C771" s="29">
        <v>44368</v>
      </c>
      <c r="D771" s="1" t="s">
        <v>3156</v>
      </c>
      <c r="E771" s="1" t="s">
        <v>3157</v>
      </c>
      <c r="F771" s="1" t="s">
        <v>3158</v>
      </c>
      <c r="G771" s="1" t="s">
        <v>3159</v>
      </c>
      <c r="H771" s="1">
        <v>1037061</v>
      </c>
      <c r="I771" s="1" t="s">
        <v>25</v>
      </c>
      <c r="J771" s="1" t="s">
        <v>164</v>
      </c>
      <c r="K771" s="1" t="s">
        <v>165</v>
      </c>
      <c r="L771" s="30">
        <v>120</v>
      </c>
      <c r="M771" s="30">
        <v>6</v>
      </c>
      <c r="N771" s="31">
        <v>17700</v>
      </c>
      <c r="O771" s="31">
        <v>0</v>
      </c>
      <c r="P771" s="31">
        <v>2124000</v>
      </c>
      <c r="Q771" s="31">
        <v>2124000</v>
      </c>
      <c r="R771" s="1" t="s">
        <v>3160</v>
      </c>
      <c r="S771" s="1" t="s">
        <v>3161</v>
      </c>
      <c r="T771" s="1" t="s">
        <v>1160</v>
      </c>
      <c r="U771" s="1" t="s">
        <v>169</v>
      </c>
      <c r="V771" s="1" t="s">
        <v>118</v>
      </c>
      <c r="W771" s="1" t="str">
        <f>VLOOKUP(Table1[[#This Row],[Material Code]],'Product Master Data'!$A$1:$D$16,4,FALSE)</f>
        <v>Bread Flour</v>
      </c>
      <c r="X771" s="1" t="str">
        <f>VLOOKUP(Table1[[#This Row],[Material Code]],'Product Master Data'!$A$1:$D$15,3,FALSE)</f>
        <v>Local Label</v>
      </c>
      <c r="Y771" s="1">
        <f>DAY(Table1[[#This Row],[Billing date]])</f>
        <v>21</v>
      </c>
      <c r="Z771" s="1" t="str">
        <f>TEXT(Table1[[#This Row],[Billing date]],"mmm")</f>
        <v>Jun</v>
      </c>
      <c r="AA771" s="1">
        <f>YEAR(Table1[[#This Row],[Billing date]])</f>
        <v>2021</v>
      </c>
    </row>
    <row r="772" spans="1:27" s="1" customFormat="1" ht="12.75" x14ac:dyDescent="0.2">
      <c r="A772" s="1" t="s">
        <v>131</v>
      </c>
      <c r="B772" s="1" t="s">
        <v>132</v>
      </c>
      <c r="C772" s="29">
        <v>44368</v>
      </c>
      <c r="D772" s="1" t="s">
        <v>3162</v>
      </c>
      <c r="E772" s="1" t="s">
        <v>3163</v>
      </c>
      <c r="F772" s="1" t="s">
        <v>3164</v>
      </c>
      <c r="G772" s="1" t="s">
        <v>3165</v>
      </c>
      <c r="H772" s="1">
        <v>1062481</v>
      </c>
      <c r="I772" s="1" t="s">
        <v>38</v>
      </c>
      <c r="J772" s="1" t="s">
        <v>723</v>
      </c>
      <c r="K772" s="1" t="s">
        <v>724</v>
      </c>
      <c r="L772" s="30">
        <v>620</v>
      </c>
      <c r="M772" s="30">
        <v>31</v>
      </c>
      <c r="N772" s="31">
        <v>16500</v>
      </c>
      <c r="O772" s="31">
        <v>43400</v>
      </c>
      <c r="P772" s="31">
        <v>10186600</v>
      </c>
      <c r="Q772" s="31">
        <v>10230000</v>
      </c>
      <c r="R772" s="1" t="s">
        <v>3166</v>
      </c>
      <c r="S772" s="1" t="s">
        <v>3167</v>
      </c>
      <c r="T772" s="1" t="s">
        <v>3168</v>
      </c>
      <c r="U772" s="1" t="s">
        <v>169</v>
      </c>
      <c r="V772" s="1" t="s">
        <v>118</v>
      </c>
      <c r="W772" s="1" t="str">
        <f>VLOOKUP(Table1[[#This Row],[Material Code]],'Product Master Data'!$A$1:$D$16,4,FALSE)</f>
        <v>Beignet Flour</v>
      </c>
      <c r="X772" s="1" t="str">
        <f>VLOOKUP(Table1[[#This Row],[Material Code]],'Product Master Data'!$A$1:$D$15,3,FALSE)</f>
        <v>Private Label</v>
      </c>
      <c r="Y772" s="1">
        <f>DAY(Table1[[#This Row],[Billing date]])</f>
        <v>21</v>
      </c>
      <c r="Z772" s="1" t="str">
        <f>TEXT(Table1[[#This Row],[Billing date]],"mmm")</f>
        <v>Jun</v>
      </c>
      <c r="AA772" s="1">
        <f>YEAR(Table1[[#This Row],[Billing date]])</f>
        <v>2021</v>
      </c>
    </row>
    <row r="773" spans="1:27" s="1" customFormat="1" ht="12.75" x14ac:dyDescent="0.2">
      <c r="A773" s="1" t="s">
        <v>131</v>
      </c>
      <c r="B773" s="1" t="s">
        <v>132</v>
      </c>
      <c r="C773" s="29">
        <v>44368</v>
      </c>
      <c r="D773" s="1" t="s">
        <v>3162</v>
      </c>
      <c r="E773" s="1" t="s">
        <v>3163</v>
      </c>
      <c r="F773" s="1" t="s">
        <v>3164</v>
      </c>
      <c r="G773" s="1" t="s">
        <v>3169</v>
      </c>
      <c r="H773" s="1">
        <v>1062481</v>
      </c>
      <c r="I773" s="1" t="s">
        <v>38</v>
      </c>
      <c r="J773" s="1" t="s">
        <v>723</v>
      </c>
      <c r="K773" s="1" t="s">
        <v>724</v>
      </c>
      <c r="L773" s="30">
        <v>640</v>
      </c>
      <c r="M773" s="30">
        <v>32</v>
      </c>
      <c r="N773" s="31">
        <v>16500</v>
      </c>
      <c r="O773" s="31">
        <v>44800</v>
      </c>
      <c r="P773" s="31">
        <v>10515200</v>
      </c>
      <c r="Q773" s="31">
        <v>10560000</v>
      </c>
      <c r="R773" s="1" t="s">
        <v>3170</v>
      </c>
      <c r="S773" s="1" t="s">
        <v>3171</v>
      </c>
      <c r="T773" s="1" t="s">
        <v>3172</v>
      </c>
      <c r="U773" s="1" t="s">
        <v>169</v>
      </c>
      <c r="V773" s="1" t="s">
        <v>118</v>
      </c>
      <c r="W773" s="1" t="str">
        <f>VLOOKUP(Table1[[#This Row],[Material Code]],'Product Master Data'!$A$1:$D$16,4,FALSE)</f>
        <v>Beignet Flour</v>
      </c>
      <c r="X773" s="1" t="str">
        <f>VLOOKUP(Table1[[#This Row],[Material Code]],'Product Master Data'!$A$1:$D$15,3,FALSE)</f>
        <v>Private Label</v>
      </c>
      <c r="Y773" s="1">
        <f>DAY(Table1[[#This Row],[Billing date]])</f>
        <v>21</v>
      </c>
      <c r="Z773" s="1" t="str">
        <f>TEXT(Table1[[#This Row],[Billing date]],"mmm")</f>
        <v>Jun</v>
      </c>
      <c r="AA773" s="1">
        <f>YEAR(Table1[[#This Row],[Billing date]])</f>
        <v>2021</v>
      </c>
    </row>
    <row r="774" spans="1:27" s="1" customFormat="1" ht="12.75" x14ac:dyDescent="0.2">
      <c r="A774" s="1" t="s">
        <v>170</v>
      </c>
      <c r="B774" s="1" t="s">
        <v>171</v>
      </c>
      <c r="C774" s="29">
        <v>44368</v>
      </c>
      <c r="D774" s="1" t="s">
        <v>3173</v>
      </c>
      <c r="E774" s="1" t="s">
        <v>3174</v>
      </c>
      <c r="F774" s="1" t="s">
        <v>3175</v>
      </c>
      <c r="G774" s="1" t="s">
        <v>3176</v>
      </c>
      <c r="H774" s="1">
        <v>1050151</v>
      </c>
      <c r="I774" s="1" t="s">
        <v>37</v>
      </c>
      <c r="J774" s="1" t="s">
        <v>183</v>
      </c>
      <c r="K774" s="1" t="s">
        <v>184</v>
      </c>
      <c r="L774" s="30">
        <v>40</v>
      </c>
      <c r="M774" s="30">
        <v>0.2</v>
      </c>
      <c r="N774" s="31">
        <v>1900</v>
      </c>
      <c r="O774" s="31">
        <v>0</v>
      </c>
      <c r="P774" s="31">
        <v>76000</v>
      </c>
      <c r="Q774" s="31">
        <v>76000</v>
      </c>
      <c r="R774" s="1" t="s">
        <v>888</v>
      </c>
      <c r="S774" s="1" t="s">
        <v>3177</v>
      </c>
      <c r="T774" s="1" t="s">
        <v>369</v>
      </c>
      <c r="U774" s="1" t="s">
        <v>370</v>
      </c>
      <c r="V774" s="1" t="s">
        <v>118</v>
      </c>
      <c r="W774" s="1" t="str">
        <f>VLOOKUP(Table1[[#This Row],[Material Code]],'Product Master Data'!$A$1:$D$16,4,FALSE)</f>
        <v>Beignet Flour</v>
      </c>
      <c r="X774" s="1" t="str">
        <f>VLOOKUP(Table1[[#This Row],[Material Code]],'Product Master Data'!$A$1:$D$15,3,FALSE)</f>
        <v>Local Label</v>
      </c>
      <c r="Y774" s="1">
        <f>DAY(Table1[[#This Row],[Billing date]])</f>
        <v>21</v>
      </c>
      <c r="Z774" s="1" t="str">
        <f>TEXT(Table1[[#This Row],[Billing date]],"mmm")</f>
        <v>Jun</v>
      </c>
      <c r="AA774" s="1">
        <f>YEAR(Table1[[#This Row],[Billing date]])</f>
        <v>2021</v>
      </c>
    </row>
    <row r="775" spans="1:27" s="1" customFormat="1" ht="12.75" x14ac:dyDescent="0.2">
      <c r="A775" s="1" t="s">
        <v>170</v>
      </c>
      <c r="B775" s="1" t="s">
        <v>171</v>
      </c>
      <c r="C775" s="29">
        <v>44368</v>
      </c>
      <c r="D775" s="1" t="s">
        <v>3173</v>
      </c>
      <c r="E775" s="1" t="s">
        <v>3174</v>
      </c>
      <c r="F775" s="1" t="s">
        <v>3175</v>
      </c>
      <c r="G775" s="1" t="s">
        <v>3176</v>
      </c>
      <c r="H775" s="1">
        <v>1050151</v>
      </c>
      <c r="I775" s="1" t="s">
        <v>37</v>
      </c>
      <c r="J775" s="1" t="s">
        <v>181</v>
      </c>
      <c r="K775" s="1" t="s">
        <v>182</v>
      </c>
      <c r="L775" s="30">
        <v>40</v>
      </c>
      <c r="M775" s="30">
        <v>1</v>
      </c>
      <c r="N775" s="31">
        <v>9250</v>
      </c>
      <c r="O775" s="31">
        <v>0</v>
      </c>
      <c r="P775" s="31">
        <v>370000</v>
      </c>
      <c r="Q775" s="31">
        <v>370000</v>
      </c>
      <c r="R775" s="1" t="s">
        <v>888</v>
      </c>
      <c r="S775" s="1" t="s">
        <v>3177</v>
      </c>
      <c r="T775" s="1" t="s">
        <v>369</v>
      </c>
      <c r="U775" s="1" t="s">
        <v>370</v>
      </c>
      <c r="V775" s="1" t="s">
        <v>118</v>
      </c>
      <c r="W775" s="1" t="str">
        <f>VLOOKUP(Table1[[#This Row],[Material Code]],'Product Master Data'!$A$1:$D$16,4,FALSE)</f>
        <v>Beignet Flour</v>
      </c>
      <c r="X775" s="1" t="str">
        <f>VLOOKUP(Table1[[#This Row],[Material Code]],'Product Master Data'!$A$1:$D$15,3,FALSE)</f>
        <v>Local Label</v>
      </c>
      <c r="Y775" s="1">
        <f>DAY(Table1[[#This Row],[Billing date]])</f>
        <v>21</v>
      </c>
      <c r="Z775" s="1" t="str">
        <f>TEXT(Table1[[#This Row],[Billing date]],"mmm")</f>
        <v>Jun</v>
      </c>
      <c r="AA775" s="1">
        <f>YEAR(Table1[[#This Row],[Billing date]])</f>
        <v>2021</v>
      </c>
    </row>
    <row r="776" spans="1:27" s="1" customFormat="1" ht="12.75" x14ac:dyDescent="0.2">
      <c r="A776" s="1" t="s">
        <v>170</v>
      </c>
      <c r="B776" s="1" t="s">
        <v>171</v>
      </c>
      <c r="C776" s="29">
        <v>44368</v>
      </c>
      <c r="D776" s="1" t="s">
        <v>3173</v>
      </c>
      <c r="E776" s="1" t="s">
        <v>3174</v>
      </c>
      <c r="F776" s="1" t="s">
        <v>3175</v>
      </c>
      <c r="G776" s="1" t="s">
        <v>3176</v>
      </c>
      <c r="H776" s="1">
        <v>1050151</v>
      </c>
      <c r="I776" s="1" t="s">
        <v>37</v>
      </c>
      <c r="J776" s="1" t="s">
        <v>164</v>
      </c>
      <c r="K776" s="1" t="s">
        <v>165</v>
      </c>
      <c r="L776" s="30">
        <v>276</v>
      </c>
      <c r="M776" s="30">
        <v>13.8</v>
      </c>
      <c r="N776" s="31">
        <v>18300</v>
      </c>
      <c r="O776" s="31">
        <v>0</v>
      </c>
      <c r="P776" s="31">
        <v>5050800</v>
      </c>
      <c r="Q776" s="31">
        <v>5050800</v>
      </c>
      <c r="R776" s="1" t="s">
        <v>888</v>
      </c>
      <c r="S776" s="1" t="s">
        <v>3177</v>
      </c>
      <c r="T776" s="1" t="s">
        <v>369</v>
      </c>
      <c r="U776" s="1" t="s">
        <v>370</v>
      </c>
      <c r="V776" s="1" t="s">
        <v>118</v>
      </c>
      <c r="W776" s="1" t="str">
        <f>VLOOKUP(Table1[[#This Row],[Material Code]],'Product Master Data'!$A$1:$D$16,4,FALSE)</f>
        <v>Bread Flour</v>
      </c>
      <c r="X776" s="1" t="str">
        <f>VLOOKUP(Table1[[#This Row],[Material Code]],'Product Master Data'!$A$1:$D$15,3,FALSE)</f>
        <v>Local Label</v>
      </c>
      <c r="Y776" s="1">
        <f>DAY(Table1[[#This Row],[Billing date]])</f>
        <v>21</v>
      </c>
      <c r="Z776" s="1" t="str">
        <f>TEXT(Table1[[#This Row],[Billing date]],"mmm")</f>
        <v>Jun</v>
      </c>
      <c r="AA776" s="1">
        <f>YEAR(Table1[[#This Row],[Billing date]])</f>
        <v>2021</v>
      </c>
    </row>
    <row r="777" spans="1:27" s="1" customFormat="1" ht="12.75" x14ac:dyDescent="0.2">
      <c r="A777" s="1" t="s">
        <v>119</v>
      </c>
      <c r="B777" s="1" t="s">
        <v>120</v>
      </c>
      <c r="C777" s="29">
        <v>44368</v>
      </c>
      <c r="D777" s="1" t="s">
        <v>3178</v>
      </c>
      <c r="E777" s="1" t="s">
        <v>3179</v>
      </c>
      <c r="F777" s="1" t="s">
        <v>3180</v>
      </c>
      <c r="G777" s="1" t="s">
        <v>3181</v>
      </c>
      <c r="H777" s="1">
        <v>1034318</v>
      </c>
      <c r="I777" s="1" t="s">
        <v>1342</v>
      </c>
      <c r="J777" s="1" t="s">
        <v>164</v>
      </c>
      <c r="K777" s="1" t="s">
        <v>165</v>
      </c>
      <c r="L777" s="30">
        <v>600</v>
      </c>
      <c r="M777" s="30">
        <v>30</v>
      </c>
      <c r="N777" s="31">
        <v>18000</v>
      </c>
      <c r="O777" s="31">
        <v>0</v>
      </c>
      <c r="P777" s="31">
        <v>10800000</v>
      </c>
      <c r="Q777" s="31">
        <v>10800000</v>
      </c>
      <c r="R777" s="1" t="s">
        <v>894</v>
      </c>
      <c r="S777" s="1" t="s">
        <v>895</v>
      </c>
      <c r="T777" s="1" t="s">
        <v>593</v>
      </c>
      <c r="U777" s="1" t="s">
        <v>3182</v>
      </c>
      <c r="V777" s="1" t="s">
        <v>118</v>
      </c>
      <c r="W777" s="1" t="str">
        <f>VLOOKUP(Table1[[#This Row],[Material Code]],'Product Master Data'!$A$1:$D$16,4,FALSE)</f>
        <v>Bread Flour</v>
      </c>
      <c r="X777" s="1" t="str">
        <f>VLOOKUP(Table1[[#This Row],[Material Code]],'Product Master Data'!$A$1:$D$15,3,FALSE)</f>
        <v>Local Label</v>
      </c>
      <c r="Y777" s="1">
        <f>DAY(Table1[[#This Row],[Billing date]])</f>
        <v>21</v>
      </c>
      <c r="Z777" s="1" t="str">
        <f>TEXT(Table1[[#This Row],[Billing date]],"mmm")</f>
        <v>Jun</v>
      </c>
      <c r="AA777" s="1">
        <f>YEAR(Table1[[#This Row],[Billing date]])</f>
        <v>2021</v>
      </c>
    </row>
    <row r="778" spans="1:27" s="1" customFormat="1" ht="12.75" x14ac:dyDescent="0.2">
      <c r="A778" s="1" t="s">
        <v>193</v>
      </c>
      <c r="B778" s="1" t="s">
        <v>158</v>
      </c>
      <c r="C778" s="29">
        <v>44368</v>
      </c>
      <c r="D778" s="1" t="s">
        <v>3135</v>
      </c>
      <c r="E778" s="1" t="s">
        <v>3211</v>
      </c>
      <c r="F778" s="1" t="s">
        <v>3137</v>
      </c>
      <c r="G778" s="1" t="s">
        <v>3212</v>
      </c>
      <c r="H778" s="1">
        <v>1062483</v>
      </c>
      <c r="I778" s="1" t="s">
        <v>35</v>
      </c>
      <c r="J778" s="1" t="s">
        <v>164</v>
      </c>
      <c r="K778" s="1" t="s">
        <v>165</v>
      </c>
      <c r="L778" s="30">
        <v>300</v>
      </c>
      <c r="M778" s="30">
        <v>15</v>
      </c>
      <c r="N778" s="31">
        <v>17250</v>
      </c>
      <c r="O778" s="31">
        <v>21000</v>
      </c>
      <c r="P778" s="31">
        <v>5154000</v>
      </c>
      <c r="Q778" s="31">
        <v>5175000</v>
      </c>
      <c r="R778" s="1" t="s">
        <v>3213</v>
      </c>
      <c r="S778" s="1" t="s">
        <v>3214</v>
      </c>
      <c r="T778" s="1" t="s">
        <v>2354</v>
      </c>
      <c r="U778" s="1" t="s">
        <v>536</v>
      </c>
      <c r="V778" s="1" t="s">
        <v>118</v>
      </c>
      <c r="W778" s="1" t="str">
        <f>VLOOKUP(Table1[[#This Row],[Material Code]],'Product Master Data'!$A$1:$D$16,4,FALSE)</f>
        <v>Bread Flour</v>
      </c>
      <c r="X778" s="1" t="str">
        <f>VLOOKUP(Table1[[#This Row],[Material Code]],'Product Master Data'!$A$1:$D$15,3,FALSE)</f>
        <v>Local Label</v>
      </c>
      <c r="Y778" s="1">
        <f>DAY(Table1[[#This Row],[Billing date]])</f>
        <v>21</v>
      </c>
      <c r="Z778" s="1" t="str">
        <f>TEXT(Table1[[#This Row],[Billing date]],"mmm")</f>
        <v>Jun</v>
      </c>
      <c r="AA778" s="1">
        <f>YEAR(Table1[[#This Row],[Billing date]])</f>
        <v>2021</v>
      </c>
    </row>
    <row r="779" spans="1:27" s="1" customFormat="1" ht="12.75" x14ac:dyDescent="0.2">
      <c r="A779" s="1" t="s">
        <v>193</v>
      </c>
      <c r="B779" s="1" t="s">
        <v>158</v>
      </c>
      <c r="C779" s="29">
        <v>44368</v>
      </c>
      <c r="D779" s="1" t="s">
        <v>3135</v>
      </c>
      <c r="E779" s="1" t="s">
        <v>3183</v>
      </c>
      <c r="F779" s="1" t="s">
        <v>3137</v>
      </c>
      <c r="G779" s="1" t="s">
        <v>3184</v>
      </c>
      <c r="H779" s="1">
        <v>1062483</v>
      </c>
      <c r="I779" s="1" t="s">
        <v>35</v>
      </c>
      <c r="J779" s="1" t="s">
        <v>164</v>
      </c>
      <c r="K779" s="1" t="s">
        <v>165</v>
      </c>
      <c r="L779" s="30">
        <v>300</v>
      </c>
      <c r="M779" s="30">
        <v>15</v>
      </c>
      <c r="N779" s="31">
        <v>17250</v>
      </c>
      <c r="O779" s="31">
        <v>21000</v>
      </c>
      <c r="P779" s="31">
        <v>5154000</v>
      </c>
      <c r="Q779" s="31">
        <v>5175000</v>
      </c>
      <c r="R779" s="1" t="s">
        <v>1178</v>
      </c>
      <c r="S779" s="1" t="s">
        <v>1587</v>
      </c>
      <c r="T779" s="1" t="s">
        <v>1180</v>
      </c>
      <c r="U779" s="1" t="s">
        <v>536</v>
      </c>
      <c r="V779" s="1" t="s">
        <v>118</v>
      </c>
      <c r="W779" s="1" t="str">
        <f>VLOOKUP(Table1[[#This Row],[Material Code]],'Product Master Data'!$A$1:$D$16,4,FALSE)</f>
        <v>Bread Flour</v>
      </c>
      <c r="X779" s="1" t="str">
        <f>VLOOKUP(Table1[[#This Row],[Material Code]],'Product Master Data'!$A$1:$D$15,3,FALSE)</f>
        <v>Local Label</v>
      </c>
      <c r="Y779" s="1">
        <f>DAY(Table1[[#This Row],[Billing date]])</f>
        <v>21</v>
      </c>
      <c r="Z779" s="1" t="str">
        <f>TEXT(Table1[[#This Row],[Billing date]],"mmm")</f>
        <v>Jun</v>
      </c>
      <c r="AA779" s="1">
        <f>YEAR(Table1[[#This Row],[Billing date]])</f>
        <v>2021</v>
      </c>
    </row>
    <row r="780" spans="1:27" s="1" customFormat="1" ht="12.75" x14ac:dyDescent="0.2">
      <c r="A780" s="1" t="s">
        <v>193</v>
      </c>
      <c r="B780" s="1" t="s">
        <v>158</v>
      </c>
      <c r="C780" s="29">
        <v>44368</v>
      </c>
      <c r="D780" s="1" t="s">
        <v>3135</v>
      </c>
      <c r="E780" s="1" t="s">
        <v>3185</v>
      </c>
      <c r="F780" s="1" t="s">
        <v>3137</v>
      </c>
      <c r="G780" s="1" t="s">
        <v>3186</v>
      </c>
      <c r="H780" s="1">
        <v>1062483</v>
      </c>
      <c r="I780" s="1" t="s">
        <v>35</v>
      </c>
      <c r="J780" s="1" t="s">
        <v>164</v>
      </c>
      <c r="K780" s="1" t="s">
        <v>165</v>
      </c>
      <c r="L780" s="30">
        <v>300</v>
      </c>
      <c r="M780" s="30">
        <v>15</v>
      </c>
      <c r="N780" s="31">
        <v>17250</v>
      </c>
      <c r="O780" s="31">
        <v>21000</v>
      </c>
      <c r="P780" s="31">
        <v>5154000</v>
      </c>
      <c r="Q780" s="31">
        <v>5175000</v>
      </c>
      <c r="R780" s="1" t="s">
        <v>1690</v>
      </c>
      <c r="S780" s="1" t="s">
        <v>2321</v>
      </c>
      <c r="T780" s="1" t="s">
        <v>928</v>
      </c>
      <c r="U780" s="1" t="s">
        <v>536</v>
      </c>
      <c r="V780" s="1" t="s">
        <v>118</v>
      </c>
      <c r="W780" s="1" t="str">
        <f>VLOOKUP(Table1[[#This Row],[Material Code]],'Product Master Data'!$A$1:$D$16,4,FALSE)</f>
        <v>Bread Flour</v>
      </c>
      <c r="X780" s="1" t="str">
        <f>VLOOKUP(Table1[[#This Row],[Material Code]],'Product Master Data'!$A$1:$D$15,3,FALSE)</f>
        <v>Local Label</v>
      </c>
      <c r="Y780" s="1">
        <f>DAY(Table1[[#This Row],[Billing date]])</f>
        <v>21</v>
      </c>
      <c r="Z780" s="1" t="str">
        <f>TEXT(Table1[[#This Row],[Billing date]],"mmm")</f>
        <v>Jun</v>
      </c>
      <c r="AA780" s="1">
        <f>YEAR(Table1[[#This Row],[Billing date]])</f>
        <v>2021</v>
      </c>
    </row>
    <row r="781" spans="1:27" s="1" customFormat="1" ht="12.75" x14ac:dyDescent="0.2">
      <c r="A781" s="1" t="s">
        <v>193</v>
      </c>
      <c r="B781" s="1" t="s">
        <v>158</v>
      </c>
      <c r="C781" s="29">
        <v>44368</v>
      </c>
      <c r="D781" s="1" t="s">
        <v>3135</v>
      </c>
      <c r="E781" s="1" t="s">
        <v>3209</v>
      </c>
      <c r="F781" s="1" t="s">
        <v>3137</v>
      </c>
      <c r="G781" s="1" t="s">
        <v>3215</v>
      </c>
      <c r="H781" s="1">
        <v>1062483</v>
      </c>
      <c r="I781" s="1" t="s">
        <v>35</v>
      </c>
      <c r="J781" s="1" t="s">
        <v>164</v>
      </c>
      <c r="K781" s="1" t="s">
        <v>165</v>
      </c>
      <c r="L781" s="30">
        <v>300</v>
      </c>
      <c r="M781" s="30">
        <v>15</v>
      </c>
      <c r="N781" s="31">
        <v>17250</v>
      </c>
      <c r="O781" s="31">
        <v>21000</v>
      </c>
      <c r="P781" s="31">
        <v>5154000</v>
      </c>
      <c r="Q781" s="31">
        <v>5175000</v>
      </c>
      <c r="R781" s="1" t="s">
        <v>1102</v>
      </c>
      <c r="S781" s="1" t="s">
        <v>1604</v>
      </c>
      <c r="T781" s="1" t="s">
        <v>129</v>
      </c>
      <c r="U781" s="1" t="s">
        <v>536</v>
      </c>
      <c r="V781" s="1" t="s">
        <v>118</v>
      </c>
      <c r="W781" s="1" t="str">
        <f>VLOOKUP(Table1[[#This Row],[Material Code]],'Product Master Data'!$A$1:$D$16,4,FALSE)</f>
        <v>Bread Flour</v>
      </c>
      <c r="X781" s="1" t="str">
        <f>VLOOKUP(Table1[[#This Row],[Material Code]],'Product Master Data'!$A$1:$D$15,3,FALSE)</f>
        <v>Local Label</v>
      </c>
      <c r="Y781" s="1">
        <f>DAY(Table1[[#This Row],[Billing date]])</f>
        <v>21</v>
      </c>
      <c r="Z781" s="1" t="str">
        <f>TEXT(Table1[[#This Row],[Billing date]],"mmm")</f>
        <v>Jun</v>
      </c>
      <c r="AA781" s="1">
        <f>YEAR(Table1[[#This Row],[Billing date]])</f>
        <v>2021</v>
      </c>
    </row>
    <row r="782" spans="1:27" s="1" customFormat="1" ht="12.75" x14ac:dyDescent="0.2">
      <c r="A782" s="1" t="s">
        <v>157</v>
      </c>
      <c r="B782" s="1" t="s">
        <v>158</v>
      </c>
      <c r="C782" s="29">
        <v>44368</v>
      </c>
      <c r="D782" s="1" t="s">
        <v>3187</v>
      </c>
      <c r="E782" s="1" t="s">
        <v>3188</v>
      </c>
      <c r="F782" s="1" t="s">
        <v>3189</v>
      </c>
      <c r="G782" s="1" t="s">
        <v>3190</v>
      </c>
      <c r="H782" s="1">
        <v>1033399</v>
      </c>
      <c r="I782" s="1" t="s">
        <v>58</v>
      </c>
      <c r="J782" s="1" t="s">
        <v>164</v>
      </c>
      <c r="K782" s="1" t="s">
        <v>165</v>
      </c>
      <c r="L782" s="30">
        <v>600</v>
      </c>
      <c r="M782" s="30">
        <v>30</v>
      </c>
      <c r="N782" s="31">
        <v>18700</v>
      </c>
      <c r="O782" s="31">
        <v>0</v>
      </c>
      <c r="P782" s="31">
        <v>11220000</v>
      </c>
      <c r="Q782" s="31">
        <v>11220000</v>
      </c>
      <c r="R782" s="1" t="s">
        <v>3191</v>
      </c>
      <c r="S782" s="1" t="s">
        <v>2679</v>
      </c>
      <c r="T782" s="1" t="s">
        <v>2680</v>
      </c>
      <c r="U782" s="1" t="s">
        <v>169</v>
      </c>
      <c r="V782" s="1" t="s">
        <v>118</v>
      </c>
      <c r="W782" s="1" t="str">
        <f>VLOOKUP(Table1[[#This Row],[Material Code]],'Product Master Data'!$A$1:$D$16,4,FALSE)</f>
        <v>Bread Flour</v>
      </c>
      <c r="X782" s="1" t="str">
        <f>VLOOKUP(Table1[[#This Row],[Material Code]],'Product Master Data'!$A$1:$D$15,3,FALSE)</f>
        <v>Local Label</v>
      </c>
      <c r="Y782" s="1">
        <f>DAY(Table1[[#This Row],[Billing date]])</f>
        <v>21</v>
      </c>
      <c r="Z782" s="1" t="str">
        <f>TEXT(Table1[[#This Row],[Billing date]],"mmm")</f>
        <v>Jun</v>
      </c>
      <c r="AA782" s="1">
        <f>YEAR(Table1[[#This Row],[Billing date]])</f>
        <v>2021</v>
      </c>
    </row>
    <row r="783" spans="1:27" s="1" customFormat="1" ht="12.75" x14ac:dyDescent="0.2">
      <c r="A783" s="1" t="s">
        <v>131</v>
      </c>
      <c r="B783" s="1" t="s">
        <v>132</v>
      </c>
      <c r="C783" s="29">
        <v>44368</v>
      </c>
      <c r="D783" s="1" t="s">
        <v>3192</v>
      </c>
      <c r="E783" s="1" t="s">
        <v>3193</v>
      </c>
      <c r="F783" s="1" t="s">
        <v>3194</v>
      </c>
      <c r="G783" s="1" t="s">
        <v>3195</v>
      </c>
      <c r="H783" s="1">
        <v>1062481</v>
      </c>
      <c r="I783" s="1" t="s">
        <v>38</v>
      </c>
      <c r="J783" s="1" t="s">
        <v>723</v>
      </c>
      <c r="K783" s="1" t="s">
        <v>724</v>
      </c>
      <c r="L783" s="30">
        <v>600</v>
      </c>
      <c r="M783" s="30">
        <v>30</v>
      </c>
      <c r="N783" s="31">
        <v>16500</v>
      </c>
      <c r="O783" s="31">
        <v>42000</v>
      </c>
      <c r="P783" s="31">
        <v>9858000</v>
      </c>
      <c r="Q783" s="31">
        <v>9900000</v>
      </c>
      <c r="R783" s="1" t="s">
        <v>3196</v>
      </c>
      <c r="S783" s="1" t="s">
        <v>3197</v>
      </c>
      <c r="T783" s="1" t="s">
        <v>3198</v>
      </c>
      <c r="U783" s="1" t="s">
        <v>169</v>
      </c>
      <c r="V783" s="1" t="s">
        <v>118</v>
      </c>
      <c r="W783" s="1" t="str">
        <f>VLOOKUP(Table1[[#This Row],[Material Code]],'Product Master Data'!$A$1:$D$16,4,FALSE)</f>
        <v>Beignet Flour</v>
      </c>
      <c r="X783" s="1" t="str">
        <f>VLOOKUP(Table1[[#This Row],[Material Code]],'Product Master Data'!$A$1:$D$15,3,FALSE)</f>
        <v>Private Label</v>
      </c>
      <c r="Y783" s="1">
        <f>DAY(Table1[[#This Row],[Billing date]])</f>
        <v>21</v>
      </c>
      <c r="Z783" s="1" t="str">
        <f>TEXT(Table1[[#This Row],[Billing date]],"mmm")</f>
        <v>Jun</v>
      </c>
      <c r="AA783" s="1">
        <f>YEAR(Table1[[#This Row],[Billing date]])</f>
        <v>2021</v>
      </c>
    </row>
    <row r="784" spans="1:27" s="1" customFormat="1" ht="12.75" x14ac:dyDescent="0.2">
      <c r="A784" s="1" t="s">
        <v>131</v>
      </c>
      <c r="B784" s="1" t="s">
        <v>132</v>
      </c>
      <c r="C784" s="29">
        <v>44368</v>
      </c>
      <c r="D784" s="1" t="s">
        <v>2812</v>
      </c>
      <c r="E784" s="1" t="s">
        <v>3199</v>
      </c>
      <c r="F784" s="1" t="s">
        <v>2814</v>
      </c>
      <c r="G784" s="1" t="s">
        <v>3200</v>
      </c>
      <c r="H784" s="1">
        <v>1067392</v>
      </c>
      <c r="I784" s="1" t="s">
        <v>43</v>
      </c>
      <c r="J784" s="1" t="s">
        <v>125</v>
      </c>
      <c r="K784" s="1" t="s">
        <v>126</v>
      </c>
      <c r="L784" s="30">
        <v>620</v>
      </c>
      <c r="M784" s="30">
        <v>31</v>
      </c>
      <c r="N784" s="31">
        <v>17000</v>
      </c>
      <c r="O784" s="31">
        <v>43400</v>
      </c>
      <c r="P784" s="31">
        <v>10496600</v>
      </c>
      <c r="Q784" s="31">
        <v>10540000</v>
      </c>
      <c r="R784" s="1" t="s">
        <v>3201</v>
      </c>
      <c r="S784" s="1" t="s">
        <v>3202</v>
      </c>
      <c r="T784" s="1" t="s">
        <v>3203</v>
      </c>
      <c r="U784" s="1" t="s">
        <v>661</v>
      </c>
      <c r="V784" s="1" t="s">
        <v>118</v>
      </c>
      <c r="W784" s="1" t="str">
        <f>VLOOKUP(Table1[[#This Row],[Material Code]],'Product Master Data'!$A$1:$D$16,4,FALSE)</f>
        <v>Bread Flour</v>
      </c>
      <c r="X784" s="1" t="str">
        <f>VLOOKUP(Table1[[#This Row],[Material Code]],'Product Master Data'!$A$1:$D$15,3,FALSE)</f>
        <v>Local Label</v>
      </c>
      <c r="Y784" s="1">
        <f>DAY(Table1[[#This Row],[Billing date]])</f>
        <v>21</v>
      </c>
      <c r="Z784" s="1" t="str">
        <f>TEXT(Table1[[#This Row],[Billing date]],"mmm")</f>
        <v>Jun</v>
      </c>
      <c r="AA784" s="1">
        <f>YEAR(Table1[[#This Row],[Billing date]])</f>
        <v>2021</v>
      </c>
    </row>
    <row r="785" spans="1:27" s="1" customFormat="1" ht="12.75" x14ac:dyDescent="0.2">
      <c r="A785" s="1" t="s">
        <v>157</v>
      </c>
      <c r="B785" s="1" t="s">
        <v>158</v>
      </c>
      <c r="C785" s="29">
        <v>44368</v>
      </c>
      <c r="D785" s="1" t="s">
        <v>3204</v>
      </c>
      <c r="E785" s="1" t="s">
        <v>3205</v>
      </c>
      <c r="F785" s="1" t="s">
        <v>3206</v>
      </c>
      <c r="G785" s="1" t="s">
        <v>3207</v>
      </c>
      <c r="H785" s="1">
        <v>1033809</v>
      </c>
      <c r="I785" s="1" t="s">
        <v>60</v>
      </c>
      <c r="J785" s="1" t="s">
        <v>164</v>
      </c>
      <c r="K785" s="1" t="s">
        <v>165</v>
      </c>
      <c r="L785" s="30">
        <v>600</v>
      </c>
      <c r="M785" s="30">
        <v>30</v>
      </c>
      <c r="N785" s="31">
        <v>18700</v>
      </c>
      <c r="O785" s="31">
        <v>0</v>
      </c>
      <c r="P785" s="31">
        <v>11220000</v>
      </c>
      <c r="Q785" s="31">
        <v>11220000</v>
      </c>
      <c r="R785" s="1" t="s">
        <v>975</v>
      </c>
      <c r="S785" s="1" t="s">
        <v>3208</v>
      </c>
      <c r="T785" s="1" t="s">
        <v>1507</v>
      </c>
      <c r="U785" s="1" t="s">
        <v>169</v>
      </c>
      <c r="V785" s="1" t="s">
        <v>118</v>
      </c>
      <c r="W785" s="1" t="str">
        <f>VLOOKUP(Table1[[#This Row],[Material Code]],'Product Master Data'!$A$1:$D$16,4,FALSE)</f>
        <v>Bread Flour</v>
      </c>
      <c r="X785" s="1" t="str">
        <f>VLOOKUP(Table1[[#This Row],[Material Code]],'Product Master Data'!$A$1:$D$15,3,FALSE)</f>
        <v>Local Label</v>
      </c>
      <c r="Y785" s="1">
        <f>DAY(Table1[[#This Row],[Billing date]])</f>
        <v>21</v>
      </c>
      <c r="Z785" s="1" t="str">
        <f>TEXT(Table1[[#This Row],[Billing date]],"mmm")</f>
        <v>Jun</v>
      </c>
      <c r="AA785" s="1">
        <f>YEAR(Table1[[#This Row],[Billing date]])</f>
        <v>2021</v>
      </c>
    </row>
    <row r="786" spans="1:27" s="1" customFormat="1" ht="12.75" x14ac:dyDescent="0.2">
      <c r="A786" s="1" t="s">
        <v>107</v>
      </c>
      <c r="B786" s="1" t="s">
        <v>108</v>
      </c>
      <c r="C786" s="29">
        <v>44369</v>
      </c>
      <c r="D786" s="1" t="s">
        <v>1624</v>
      </c>
      <c r="E786" s="1" t="s">
        <v>3216</v>
      </c>
      <c r="F786" s="1" t="s">
        <v>1626</v>
      </c>
      <c r="G786" s="1" t="s">
        <v>3217</v>
      </c>
      <c r="H786" s="1">
        <v>1026455</v>
      </c>
      <c r="I786" s="1" t="s">
        <v>41</v>
      </c>
      <c r="J786" s="1" t="s">
        <v>24</v>
      </c>
      <c r="K786" s="1" t="s">
        <v>113</v>
      </c>
      <c r="L786" s="30">
        <v>450</v>
      </c>
      <c r="M786" s="30">
        <v>18</v>
      </c>
      <c r="N786" s="31">
        <v>2000</v>
      </c>
      <c r="O786" s="31">
        <v>17647</v>
      </c>
      <c r="P786" s="31">
        <v>882353</v>
      </c>
      <c r="Q786" s="31">
        <v>900000</v>
      </c>
      <c r="R786" s="1" t="s">
        <v>3218</v>
      </c>
      <c r="S786" s="1" t="s">
        <v>3219</v>
      </c>
      <c r="T786" s="1" t="s">
        <v>1630</v>
      </c>
      <c r="U786" s="1" t="s">
        <v>1631</v>
      </c>
      <c r="V786" s="1" t="s">
        <v>118</v>
      </c>
      <c r="W786" s="1" t="str">
        <f>VLOOKUP(Table1[[#This Row],[Material Code]],'Product Master Data'!$A$1:$D$16,4,FALSE)</f>
        <v>Bread Flour</v>
      </c>
      <c r="X786" s="1" t="str">
        <f>VLOOKUP(Table1[[#This Row],[Material Code]],'Product Master Data'!$A$1:$D$15,3,FALSE)</f>
        <v>Local Label</v>
      </c>
      <c r="Y786" s="1">
        <f>DAY(Table1[[#This Row],[Billing date]])</f>
        <v>22</v>
      </c>
      <c r="Z786" s="1" t="str">
        <f>TEXT(Table1[[#This Row],[Billing date]],"mmm")</f>
        <v>Jun</v>
      </c>
      <c r="AA786" s="1">
        <f>YEAR(Table1[[#This Row],[Billing date]])</f>
        <v>2021</v>
      </c>
    </row>
    <row r="787" spans="1:27" s="1" customFormat="1" ht="12.75" x14ac:dyDescent="0.2">
      <c r="A787" s="1" t="s">
        <v>107</v>
      </c>
      <c r="B787" s="1" t="s">
        <v>108</v>
      </c>
      <c r="C787" s="29">
        <v>44369</v>
      </c>
      <c r="D787" s="1" t="s">
        <v>3220</v>
      </c>
      <c r="E787" s="1" t="s">
        <v>3221</v>
      </c>
      <c r="F787" s="1" t="s">
        <v>3222</v>
      </c>
      <c r="G787" s="1" t="s">
        <v>3217</v>
      </c>
      <c r="H787" s="1">
        <v>1026455</v>
      </c>
      <c r="I787" s="1" t="s">
        <v>41</v>
      </c>
      <c r="J787" s="1" t="s">
        <v>24</v>
      </c>
      <c r="K787" s="1" t="s">
        <v>113</v>
      </c>
      <c r="L787" s="30">
        <v>250</v>
      </c>
      <c r="M787" s="30">
        <v>10</v>
      </c>
      <c r="N787" s="31">
        <v>2000</v>
      </c>
      <c r="O787" s="31">
        <v>9804</v>
      </c>
      <c r="P787" s="31">
        <v>490196</v>
      </c>
      <c r="Q787" s="31">
        <v>500000</v>
      </c>
      <c r="R787" s="1" t="s">
        <v>3218</v>
      </c>
      <c r="S787" s="1" t="s">
        <v>3219</v>
      </c>
      <c r="T787" s="1" t="s">
        <v>1630</v>
      </c>
      <c r="U787" s="1" t="s">
        <v>3223</v>
      </c>
      <c r="V787" s="1" t="s">
        <v>118</v>
      </c>
      <c r="W787" s="1" t="str">
        <f>VLOOKUP(Table1[[#This Row],[Material Code]],'Product Master Data'!$A$1:$D$16,4,FALSE)</f>
        <v>Bread Flour</v>
      </c>
      <c r="X787" s="1" t="str">
        <f>VLOOKUP(Table1[[#This Row],[Material Code]],'Product Master Data'!$A$1:$D$15,3,FALSE)</f>
        <v>Local Label</v>
      </c>
      <c r="Y787" s="1">
        <f>DAY(Table1[[#This Row],[Billing date]])</f>
        <v>22</v>
      </c>
      <c r="Z787" s="1" t="str">
        <f>TEXT(Table1[[#This Row],[Billing date]],"mmm")</f>
        <v>Jun</v>
      </c>
      <c r="AA787" s="1">
        <f>YEAR(Table1[[#This Row],[Billing date]])</f>
        <v>2021</v>
      </c>
    </row>
    <row r="788" spans="1:27" s="1" customFormat="1" ht="12.75" x14ac:dyDescent="0.2">
      <c r="A788" s="1" t="s">
        <v>288</v>
      </c>
      <c r="B788" s="1" t="s">
        <v>132</v>
      </c>
      <c r="C788" s="29">
        <v>44369</v>
      </c>
      <c r="D788" s="1" t="s">
        <v>2447</v>
      </c>
      <c r="E788" s="1" t="s">
        <v>3224</v>
      </c>
      <c r="F788" s="1" t="s">
        <v>2449</v>
      </c>
      <c r="G788" s="1" t="s">
        <v>3225</v>
      </c>
      <c r="H788" s="1">
        <v>1062482</v>
      </c>
      <c r="I788" s="1" t="s">
        <v>31</v>
      </c>
      <c r="J788" s="1" t="s">
        <v>125</v>
      </c>
      <c r="K788" s="1" t="s">
        <v>126</v>
      </c>
      <c r="L788" s="30">
        <v>31</v>
      </c>
      <c r="M788" s="30">
        <v>1.55</v>
      </c>
      <c r="N788" s="31">
        <v>18500</v>
      </c>
      <c r="O788" s="31">
        <v>2170</v>
      </c>
      <c r="P788" s="31">
        <v>571330</v>
      </c>
      <c r="Q788" s="31">
        <v>573500</v>
      </c>
      <c r="R788" s="1" t="s">
        <v>1028</v>
      </c>
      <c r="S788" s="1" t="s">
        <v>3226</v>
      </c>
      <c r="T788" s="1" t="s">
        <v>3227</v>
      </c>
      <c r="U788" s="1" t="s">
        <v>169</v>
      </c>
      <c r="V788" s="1" t="s">
        <v>118</v>
      </c>
      <c r="W788" s="1" t="str">
        <f>VLOOKUP(Table1[[#This Row],[Material Code]],'Product Master Data'!$A$1:$D$16,4,FALSE)</f>
        <v>Bread Flour</v>
      </c>
      <c r="X788" s="1" t="str">
        <f>VLOOKUP(Table1[[#This Row],[Material Code]],'Product Master Data'!$A$1:$D$15,3,FALSE)</f>
        <v>Local Label</v>
      </c>
      <c r="Y788" s="1">
        <f>DAY(Table1[[#This Row],[Billing date]])</f>
        <v>22</v>
      </c>
      <c r="Z788" s="1" t="str">
        <f>TEXT(Table1[[#This Row],[Billing date]],"mmm")</f>
        <v>Jun</v>
      </c>
      <c r="AA788" s="1">
        <f>YEAR(Table1[[#This Row],[Billing date]])</f>
        <v>2021</v>
      </c>
    </row>
    <row r="789" spans="1:27" s="1" customFormat="1" ht="12.75" x14ac:dyDescent="0.2">
      <c r="A789" s="1" t="s">
        <v>288</v>
      </c>
      <c r="B789" s="1" t="s">
        <v>132</v>
      </c>
      <c r="C789" s="29">
        <v>44369</v>
      </c>
      <c r="D789" s="1" t="s">
        <v>2447</v>
      </c>
      <c r="E789" s="1" t="s">
        <v>3224</v>
      </c>
      <c r="F789" s="1" t="s">
        <v>2449</v>
      </c>
      <c r="G789" s="1" t="s">
        <v>3225</v>
      </c>
      <c r="H789" s="1">
        <v>1062482</v>
      </c>
      <c r="I789" s="1" t="s">
        <v>31</v>
      </c>
      <c r="J789" s="1" t="s">
        <v>164</v>
      </c>
      <c r="K789" s="1" t="s">
        <v>165</v>
      </c>
      <c r="L789" s="30">
        <v>609</v>
      </c>
      <c r="M789" s="30">
        <v>30.45</v>
      </c>
      <c r="N789" s="31">
        <v>18000</v>
      </c>
      <c r="O789" s="31">
        <v>42630</v>
      </c>
      <c r="P789" s="31">
        <v>10919370</v>
      </c>
      <c r="Q789" s="31">
        <v>10962000</v>
      </c>
      <c r="R789" s="1" t="s">
        <v>1028</v>
      </c>
      <c r="S789" s="1" t="s">
        <v>3226</v>
      </c>
      <c r="T789" s="1" t="s">
        <v>3227</v>
      </c>
      <c r="U789" s="1" t="s">
        <v>169</v>
      </c>
      <c r="V789" s="1" t="s">
        <v>118</v>
      </c>
      <c r="W789" s="1" t="str">
        <f>VLOOKUP(Table1[[#This Row],[Material Code]],'Product Master Data'!$A$1:$D$16,4,FALSE)</f>
        <v>Bread Flour</v>
      </c>
      <c r="X789" s="1" t="str">
        <f>VLOOKUP(Table1[[#This Row],[Material Code]],'Product Master Data'!$A$1:$D$15,3,FALSE)</f>
        <v>Local Label</v>
      </c>
      <c r="Y789" s="1">
        <f>DAY(Table1[[#This Row],[Billing date]])</f>
        <v>22</v>
      </c>
      <c r="Z789" s="1" t="str">
        <f>TEXT(Table1[[#This Row],[Billing date]],"mmm")</f>
        <v>Jun</v>
      </c>
      <c r="AA789" s="1">
        <f>YEAR(Table1[[#This Row],[Billing date]])</f>
        <v>2021</v>
      </c>
    </row>
    <row r="790" spans="1:27" s="1" customFormat="1" ht="12.75" x14ac:dyDescent="0.2">
      <c r="A790" s="1" t="s">
        <v>193</v>
      </c>
      <c r="B790" s="1" t="s">
        <v>158</v>
      </c>
      <c r="C790" s="29">
        <v>44369</v>
      </c>
      <c r="D790" s="1" t="s">
        <v>1137</v>
      </c>
      <c r="E790" s="1" t="s">
        <v>3228</v>
      </c>
      <c r="F790" s="1" t="s">
        <v>1139</v>
      </c>
      <c r="G790" s="1" t="s">
        <v>3229</v>
      </c>
      <c r="H790" s="1">
        <v>1062483</v>
      </c>
      <c r="I790" s="1" t="s">
        <v>35</v>
      </c>
      <c r="J790" s="1" t="s">
        <v>24</v>
      </c>
      <c r="K790" s="1" t="s">
        <v>113</v>
      </c>
      <c r="L790" s="30">
        <v>575</v>
      </c>
      <c r="M790" s="30">
        <v>23</v>
      </c>
      <c r="N790" s="31">
        <v>2000</v>
      </c>
      <c r="O790" s="31">
        <v>22549</v>
      </c>
      <c r="P790" s="31">
        <v>1127451</v>
      </c>
      <c r="Q790" s="31">
        <v>1150000</v>
      </c>
      <c r="R790" s="1" t="s">
        <v>3230</v>
      </c>
      <c r="S790" s="1" t="s">
        <v>3231</v>
      </c>
      <c r="T790" s="1" t="s">
        <v>3232</v>
      </c>
      <c r="U790" s="1" t="s">
        <v>169</v>
      </c>
      <c r="V790" s="1" t="s">
        <v>118</v>
      </c>
      <c r="W790" s="1" t="str">
        <f>VLOOKUP(Table1[[#This Row],[Material Code]],'Product Master Data'!$A$1:$D$16,4,FALSE)</f>
        <v>Bread Flour</v>
      </c>
      <c r="X790" s="1" t="str">
        <f>VLOOKUP(Table1[[#This Row],[Material Code]],'Product Master Data'!$A$1:$D$15,3,FALSE)</f>
        <v>Local Label</v>
      </c>
      <c r="Y790" s="1">
        <f>DAY(Table1[[#This Row],[Billing date]])</f>
        <v>22</v>
      </c>
      <c r="Z790" s="1" t="str">
        <f>TEXT(Table1[[#This Row],[Billing date]],"mmm")</f>
        <v>Jun</v>
      </c>
      <c r="AA790" s="1">
        <f>YEAR(Table1[[#This Row],[Billing date]])</f>
        <v>2021</v>
      </c>
    </row>
    <row r="791" spans="1:27" s="1" customFormat="1" ht="12.75" x14ac:dyDescent="0.2">
      <c r="A791" s="1" t="s">
        <v>107</v>
      </c>
      <c r="B791" s="1" t="s">
        <v>108</v>
      </c>
      <c r="C791" s="29">
        <v>44369</v>
      </c>
      <c r="D791" s="1" t="s">
        <v>3233</v>
      </c>
      <c r="E791" s="1" t="s">
        <v>3234</v>
      </c>
      <c r="F791" s="1" t="s">
        <v>3235</v>
      </c>
      <c r="G791" s="1" t="s">
        <v>3236</v>
      </c>
      <c r="H791" s="1">
        <v>1099842</v>
      </c>
      <c r="I791" s="1" t="s">
        <v>3237</v>
      </c>
      <c r="J791" s="1" t="s">
        <v>24</v>
      </c>
      <c r="K791" s="1" t="s">
        <v>113</v>
      </c>
      <c r="L791" s="30">
        <v>100</v>
      </c>
      <c r="M791" s="30">
        <v>4</v>
      </c>
      <c r="N791" s="31">
        <v>2000</v>
      </c>
      <c r="O791" s="31">
        <v>3922</v>
      </c>
      <c r="P791" s="31">
        <v>196078</v>
      </c>
      <c r="Q791" s="31">
        <v>200000</v>
      </c>
      <c r="R791" s="1" t="s">
        <v>3238</v>
      </c>
      <c r="S791" s="1" t="s">
        <v>3239</v>
      </c>
      <c r="T791" s="1" t="s">
        <v>793</v>
      </c>
      <c r="U791" s="1" t="s">
        <v>3240</v>
      </c>
      <c r="V791" s="1" t="s">
        <v>118</v>
      </c>
      <c r="W791" s="1" t="str">
        <f>VLOOKUP(Table1[[#This Row],[Material Code]],'Product Master Data'!$A$1:$D$16,4,FALSE)</f>
        <v>Bread Flour</v>
      </c>
      <c r="X791" s="1" t="str">
        <f>VLOOKUP(Table1[[#This Row],[Material Code]],'Product Master Data'!$A$1:$D$15,3,FALSE)</f>
        <v>Local Label</v>
      </c>
      <c r="Y791" s="1">
        <f>DAY(Table1[[#This Row],[Billing date]])</f>
        <v>22</v>
      </c>
      <c r="Z791" s="1" t="str">
        <f>TEXT(Table1[[#This Row],[Billing date]],"mmm")</f>
        <v>Jun</v>
      </c>
      <c r="AA791" s="1">
        <f>YEAR(Table1[[#This Row],[Billing date]])</f>
        <v>2021</v>
      </c>
    </row>
    <row r="792" spans="1:27" s="1" customFormat="1" ht="12.75" x14ac:dyDescent="0.2">
      <c r="A792" s="1" t="s">
        <v>107</v>
      </c>
      <c r="B792" s="1" t="s">
        <v>108</v>
      </c>
      <c r="C792" s="29">
        <v>44369</v>
      </c>
      <c r="D792" s="1" t="s">
        <v>3241</v>
      </c>
      <c r="E792" s="1" t="s">
        <v>3242</v>
      </c>
      <c r="F792" s="1" t="s">
        <v>3243</v>
      </c>
      <c r="G792" s="1" t="s">
        <v>3236</v>
      </c>
      <c r="H792" s="1">
        <v>1099842</v>
      </c>
      <c r="I792" s="1" t="s">
        <v>3237</v>
      </c>
      <c r="J792" s="1" t="s">
        <v>24</v>
      </c>
      <c r="K792" s="1" t="s">
        <v>113</v>
      </c>
      <c r="L792" s="30">
        <v>50</v>
      </c>
      <c r="M792" s="30">
        <v>2</v>
      </c>
      <c r="N792" s="31">
        <v>2000</v>
      </c>
      <c r="O792" s="31">
        <v>1961</v>
      </c>
      <c r="P792" s="31">
        <v>98039</v>
      </c>
      <c r="Q792" s="31">
        <v>100000</v>
      </c>
      <c r="R792" s="1" t="s">
        <v>3238</v>
      </c>
      <c r="S792" s="1" t="s">
        <v>3239</v>
      </c>
      <c r="T792" s="1" t="s">
        <v>793</v>
      </c>
      <c r="U792" s="1" t="s">
        <v>3244</v>
      </c>
      <c r="V792" s="1" t="s">
        <v>118</v>
      </c>
      <c r="W792" s="1" t="str">
        <f>VLOOKUP(Table1[[#This Row],[Material Code]],'Product Master Data'!$A$1:$D$16,4,FALSE)</f>
        <v>Bread Flour</v>
      </c>
      <c r="X792" s="1" t="str">
        <f>VLOOKUP(Table1[[#This Row],[Material Code]],'Product Master Data'!$A$1:$D$15,3,FALSE)</f>
        <v>Local Label</v>
      </c>
      <c r="Y792" s="1">
        <f>DAY(Table1[[#This Row],[Billing date]])</f>
        <v>22</v>
      </c>
      <c r="Z792" s="1" t="str">
        <f>TEXT(Table1[[#This Row],[Billing date]],"mmm")</f>
        <v>Jun</v>
      </c>
      <c r="AA792" s="1">
        <f>YEAR(Table1[[#This Row],[Billing date]])</f>
        <v>2021</v>
      </c>
    </row>
    <row r="793" spans="1:27" s="1" customFormat="1" ht="12.75" x14ac:dyDescent="0.2">
      <c r="A793" s="1" t="s">
        <v>131</v>
      </c>
      <c r="B793" s="1" t="s">
        <v>132</v>
      </c>
      <c r="C793" s="29">
        <v>44369</v>
      </c>
      <c r="D793" s="1" t="s">
        <v>3025</v>
      </c>
      <c r="E793" s="1" t="s">
        <v>3245</v>
      </c>
      <c r="F793" s="1" t="s">
        <v>3027</v>
      </c>
      <c r="G793" s="1" t="s">
        <v>3246</v>
      </c>
      <c r="H793" s="1">
        <v>1062481</v>
      </c>
      <c r="I793" s="1" t="s">
        <v>38</v>
      </c>
      <c r="J793" s="1" t="s">
        <v>24</v>
      </c>
      <c r="K793" s="1" t="s">
        <v>113</v>
      </c>
      <c r="L793" s="30">
        <v>575</v>
      </c>
      <c r="M793" s="30">
        <v>23</v>
      </c>
      <c r="N793" s="31">
        <v>2000</v>
      </c>
      <c r="O793" s="31">
        <v>22549</v>
      </c>
      <c r="P793" s="31">
        <v>1127451</v>
      </c>
      <c r="Q793" s="31">
        <v>1150000</v>
      </c>
      <c r="R793" s="1" t="s">
        <v>3247</v>
      </c>
      <c r="S793" s="1" t="s">
        <v>2590</v>
      </c>
      <c r="T793" s="1" t="s">
        <v>843</v>
      </c>
      <c r="U793" s="1" t="s">
        <v>3030</v>
      </c>
      <c r="V793" s="1" t="s">
        <v>118</v>
      </c>
      <c r="W793" s="1" t="str">
        <f>VLOOKUP(Table1[[#This Row],[Material Code]],'Product Master Data'!$A$1:$D$16,4,FALSE)</f>
        <v>Bread Flour</v>
      </c>
      <c r="X793" s="1" t="str">
        <f>VLOOKUP(Table1[[#This Row],[Material Code]],'Product Master Data'!$A$1:$D$15,3,FALSE)</f>
        <v>Local Label</v>
      </c>
      <c r="Y793" s="1">
        <f>DAY(Table1[[#This Row],[Billing date]])</f>
        <v>22</v>
      </c>
      <c r="Z793" s="1" t="str">
        <f>TEXT(Table1[[#This Row],[Billing date]],"mmm")</f>
        <v>Jun</v>
      </c>
      <c r="AA793" s="1">
        <f>YEAR(Table1[[#This Row],[Billing date]])</f>
        <v>2021</v>
      </c>
    </row>
    <row r="794" spans="1:27" s="1" customFormat="1" ht="12.75" x14ac:dyDescent="0.2">
      <c r="A794" s="1" t="s">
        <v>157</v>
      </c>
      <c r="B794" s="1" t="s">
        <v>158</v>
      </c>
      <c r="C794" s="29">
        <v>44369</v>
      </c>
      <c r="D794" s="1" t="s">
        <v>2911</v>
      </c>
      <c r="E794" s="1" t="s">
        <v>3248</v>
      </c>
      <c r="F794" s="1" t="s">
        <v>2913</v>
      </c>
      <c r="G794" s="1" t="s">
        <v>3249</v>
      </c>
      <c r="H794" s="1">
        <v>1042434</v>
      </c>
      <c r="I794" s="1" t="s">
        <v>26</v>
      </c>
      <c r="J794" s="1" t="s">
        <v>24</v>
      </c>
      <c r="K794" s="1" t="s">
        <v>113</v>
      </c>
      <c r="L794" s="30">
        <v>525</v>
      </c>
      <c r="M794" s="30">
        <v>21</v>
      </c>
      <c r="N794" s="31">
        <v>2000</v>
      </c>
      <c r="O794" s="31">
        <v>20588</v>
      </c>
      <c r="P794" s="31">
        <v>1029412</v>
      </c>
      <c r="Q794" s="31">
        <v>1050000</v>
      </c>
      <c r="R794" s="1" t="s">
        <v>3250</v>
      </c>
      <c r="S794" s="1" t="s">
        <v>3251</v>
      </c>
      <c r="T794" s="1" t="s">
        <v>3252</v>
      </c>
      <c r="U794" s="1" t="s">
        <v>2917</v>
      </c>
      <c r="V794" s="1" t="s">
        <v>118</v>
      </c>
      <c r="W794" s="1" t="str">
        <f>VLOOKUP(Table1[[#This Row],[Material Code]],'Product Master Data'!$A$1:$D$16,4,FALSE)</f>
        <v>Bread Flour</v>
      </c>
      <c r="X794" s="1" t="str">
        <f>VLOOKUP(Table1[[#This Row],[Material Code]],'Product Master Data'!$A$1:$D$15,3,FALSE)</f>
        <v>Local Label</v>
      </c>
      <c r="Y794" s="1">
        <f>DAY(Table1[[#This Row],[Billing date]])</f>
        <v>22</v>
      </c>
      <c r="Z794" s="1" t="str">
        <f>TEXT(Table1[[#This Row],[Billing date]],"mmm")</f>
        <v>Jun</v>
      </c>
      <c r="AA794" s="1">
        <f>YEAR(Table1[[#This Row],[Billing date]])</f>
        <v>2021</v>
      </c>
    </row>
    <row r="795" spans="1:27" s="1" customFormat="1" ht="12.75" x14ac:dyDescent="0.2">
      <c r="A795" s="1" t="s">
        <v>193</v>
      </c>
      <c r="B795" s="1" t="s">
        <v>158</v>
      </c>
      <c r="C795" s="29">
        <v>44369</v>
      </c>
      <c r="D795" s="1" t="s">
        <v>2934</v>
      </c>
      <c r="E795" s="1" t="s">
        <v>3253</v>
      </c>
      <c r="F795" s="1" t="s">
        <v>2936</v>
      </c>
      <c r="G795" s="1" t="s">
        <v>3254</v>
      </c>
      <c r="H795" s="1">
        <v>1062483</v>
      </c>
      <c r="I795" s="1" t="s">
        <v>35</v>
      </c>
      <c r="J795" s="1" t="s">
        <v>164</v>
      </c>
      <c r="K795" s="1" t="s">
        <v>165</v>
      </c>
      <c r="L795" s="30">
        <v>600</v>
      </c>
      <c r="M795" s="30">
        <v>30</v>
      </c>
      <c r="N795" s="31">
        <v>17750</v>
      </c>
      <c r="O795" s="31">
        <v>42000</v>
      </c>
      <c r="P795" s="31">
        <v>10608000</v>
      </c>
      <c r="Q795" s="31">
        <v>10650000</v>
      </c>
      <c r="R795" s="1" t="s">
        <v>601</v>
      </c>
      <c r="S795" s="1" t="s">
        <v>1536</v>
      </c>
      <c r="T795" s="1" t="s">
        <v>1537</v>
      </c>
      <c r="U795" s="1" t="s">
        <v>1052</v>
      </c>
      <c r="V795" s="1" t="s">
        <v>118</v>
      </c>
      <c r="W795" s="1" t="str">
        <f>VLOOKUP(Table1[[#This Row],[Material Code]],'Product Master Data'!$A$1:$D$16,4,FALSE)</f>
        <v>Bread Flour</v>
      </c>
      <c r="X795" s="1" t="str">
        <f>VLOOKUP(Table1[[#This Row],[Material Code]],'Product Master Data'!$A$1:$D$15,3,FALSE)</f>
        <v>Local Label</v>
      </c>
      <c r="Y795" s="1">
        <f>DAY(Table1[[#This Row],[Billing date]])</f>
        <v>22</v>
      </c>
      <c r="Z795" s="1" t="str">
        <f>TEXT(Table1[[#This Row],[Billing date]],"mmm")</f>
        <v>Jun</v>
      </c>
      <c r="AA795" s="1">
        <f>YEAR(Table1[[#This Row],[Billing date]])</f>
        <v>2021</v>
      </c>
    </row>
    <row r="796" spans="1:27" s="1" customFormat="1" ht="12.75" x14ac:dyDescent="0.2">
      <c r="A796" s="1" t="s">
        <v>193</v>
      </c>
      <c r="B796" s="1" t="s">
        <v>158</v>
      </c>
      <c r="C796" s="29">
        <v>44369</v>
      </c>
      <c r="D796" s="1" t="s">
        <v>1137</v>
      </c>
      <c r="E796" s="1" t="s">
        <v>3255</v>
      </c>
      <c r="F796" s="1" t="s">
        <v>1139</v>
      </c>
      <c r="G796" s="1" t="s">
        <v>3256</v>
      </c>
      <c r="H796" s="1">
        <v>1062483</v>
      </c>
      <c r="I796" s="1" t="s">
        <v>35</v>
      </c>
      <c r="J796" s="1" t="s">
        <v>24</v>
      </c>
      <c r="K796" s="1" t="s">
        <v>113</v>
      </c>
      <c r="L796" s="30">
        <v>550</v>
      </c>
      <c r="M796" s="30">
        <v>22</v>
      </c>
      <c r="N796" s="31">
        <v>2000</v>
      </c>
      <c r="O796" s="31">
        <v>21569</v>
      </c>
      <c r="P796" s="31">
        <v>1078431</v>
      </c>
      <c r="Q796" s="31">
        <v>1100000</v>
      </c>
      <c r="R796" s="1" t="s">
        <v>3257</v>
      </c>
      <c r="S796" s="1" t="s">
        <v>3258</v>
      </c>
      <c r="T796" s="1" t="s">
        <v>3259</v>
      </c>
      <c r="U796" s="1" t="s">
        <v>169</v>
      </c>
      <c r="V796" s="1" t="s">
        <v>118</v>
      </c>
      <c r="W796" s="1" t="str">
        <f>VLOOKUP(Table1[[#This Row],[Material Code]],'Product Master Data'!$A$1:$D$16,4,FALSE)</f>
        <v>Bread Flour</v>
      </c>
      <c r="X796" s="1" t="str">
        <f>VLOOKUP(Table1[[#This Row],[Material Code]],'Product Master Data'!$A$1:$D$15,3,FALSE)</f>
        <v>Local Label</v>
      </c>
      <c r="Y796" s="1">
        <f>DAY(Table1[[#This Row],[Billing date]])</f>
        <v>22</v>
      </c>
      <c r="Z796" s="1" t="str">
        <f>TEXT(Table1[[#This Row],[Billing date]],"mmm")</f>
        <v>Jun</v>
      </c>
      <c r="AA796" s="1">
        <f>YEAR(Table1[[#This Row],[Billing date]])</f>
        <v>2021</v>
      </c>
    </row>
    <row r="797" spans="1:27" s="1" customFormat="1" ht="12.75" x14ac:dyDescent="0.2">
      <c r="A797" s="1" t="s">
        <v>119</v>
      </c>
      <c r="B797" s="1" t="s">
        <v>120</v>
      </c>
      <c r="C797" s="29">
        <v>44369</v>
      </c>
      <c r="D797" s="1" t="s">
        <v>3129</v>
      </c>
      <c r="E797" s="1" t="s">
        <v>3260</v>
      </c>
      <c r="F797" s="1" t="s">
        <v>3131</v>
      </c>
      <c r="G797" s="1" t="s">
        <v>3261</v>
      </c>
      <c r="H797" s="1">
        <v>1035736</v>
      </c>
      <c r="I797" s="1" t="s">
        <v>414</v>
      </c>
      <c r="J797" s="1" t="s">
        <v>94</v>
      </c>
      <c r="K797" s="1" t="s">
        <v>415</v>
      </c>
      <c r="L797" s="30">
        <v>8</v>
      </c>
      <c r="M797" s="30">
        <v>8</v>
      </c>
      <c r="N797" s="31">
        <v>10000</v>
      </c>
      <c r="O797" s="31">
        <v>0</v>
      </c>
      <c r="P797" s="31">
        <v>0</v>
      </c>
      <c r="Q797" s="31">
        <v>0</v>
      </c>
      <c r="R797" s="1" t="s">
        <v>3262</v>
      </c>
      <c r="S797" s="1" t="s">
        <v>3263</v>
      </c>
      <c r="T797" s="1" t="s">
        <v>3264</v>
      </c>
      <c r="U797" s="1" t="s">
        <v>419</v>
      </c>
      <c r="V797" s="1" t="s">
        <v>420</v>
      </c>
      <c r="W797" s="1" t="str">
        <f>VLOOKUP(Table1[[#This Row],[Material Code]],'Product Master Data'!$A$1:$D$16,4,FALSE)</f>
        <v>Bread Flour</v>
      </c>
      <c r="X797" s="1" t="str">
        <f>VLOOKUP(Table1[[#This Row],[Material Code]],'Product Master Data'!$A$1:$D$15,3,FALSE)</f>
        <v>Local Label</v>
      </c>
      <c r="Y797" s="1">
        <f>DAY(Table1[[#This Row],[Billing date]])</f>
        <v>22</v>
      </c>
      <c r="Z797" s="1" t="str">
        <f>TEXT(Table1[[#This Row],[Billing date]],"mmm")</f>
        <v>Jun</v>
      </c>
      <c r="AA797" s="1">
        <f>YEAR(Table1[[#This Row],[Billing date]])</f>
        <v>2021</v>
      </c>
    </row>
    <row r="798" spans="1:27" s="1" customFormat="1" ht="12.75" x14ac:dyDescent="0.2">
      <c r="A798" s="1" t="s">
        <v>170</v>
      </c>
      <c r="B798" s="1" t="s">
        <v>171</v>
      </c>
      <c r="C798" s="29">
        <v>44369</v>
      </c>
      <c r="D798" s="1" t="s">
        <v>3265</v>
      </c>
      <c r="E798" s="1" t="s">
        <v>3266</v>
      </c>
      <c r="F798" s="1" t="s">
        <v>3267</v>
      </c>
      <c r="G798" s="1" t="s">
        <v>3268</v>
      </c>
      <c r="H798" s="1">
        <v>1095709</v>
      </c>
      <c r="I798" s="1" t="s">
        <v>498</v>
      </c>
      <c r="J798" s="1" t="s">
        <v>164</v>
      </c>
      <c r="K798" s="1" t="s">
        <v>165</v>
      </c>
      <c r="L798" s="30">
        <v>250</v>
      </c>
      <c r="M798" s="30">
        <v>12.5</v>
      </c>
      <c r="N798" s="31">
        <v>18300</v>
      </c>
      <c r="O798" s="31">
        <v>17500</v>
      </c>
      <c r="P798" s="31">
        <v>4557500</v>
      </c>
      <c r="Q798" s="31">
        <v>4575000</v>
      </c>
      <c r="R798" s="1" t="s">
        <v>3269</v>
      </c>
      <c r="S798" s="1" t="s">
        <v>3270</v>
      </c>
      <c r="T798" s="1" t="s">
        <v>169</v>
      </c>
      <c r="U798" s="1" t="s">
        <v>502</v>
      </c>
      <c r="V798" s="1" t="s">
        <v>118</v>
      </c>
      <c r="W798" s="1" t="str">
        <f>VLOOKUP(Table1[[#This Row],[Material Code]],'Product Master Data'!$A$1:$D$16,4,FALSE)</f>
        <v>Bread Flour</v>
      </c>
      <c r="X798" s="1" t="str">
        <f>VLOOKUP(Table1[[#This Row],[Material Code]],'Product Master Data'!$A$1:$D$15,3,FALSE)</f>
        <v>Local Label</v>
      </c>
      <c r="Y798" s="1">
        <f>DAY(Table1[[#This Row],[Billing date]])</f>
        <v>22</v>
      </c>
      <c r="Z798" s="1" t="str">
        <f>TEXT(Table1[[#This Row],[Billing date]],"mmm")</f>
        <v>Jun</v>
      </c>
      <c r="AA798" s="1">
        <f>YEAR(Table1[[#This Row],[Billing date]])</f>
        <v>2021</v>
      </c>
    </row>
    <row r="799" spans="1:27" s="1" customFormat="1" ht="12.75" x14ac:dyDescent="0.2">
      <c r="A799" s="1" t="s">
        <v>170</v>
      </c>
      <c r="B799" s="1" t="s">
        <v>171</v>
      </c>
      <c r="C799" s="29">
        <v>44369</v>
      </c>
      <c r="D799" s="1" t="s">
        <v>3265</v>
      </c>
      <c r="E799" s="1" t="s">
        <v>3266</v>
      </c>
      <c r="F799" s="1" t="s">
        <v>3267</v>
      </c>
      <c r="G799" s="1" t="s">
        <v>3268</v>
      </c>
      <c r="H799" s="1">
        <v>1095709</v>
      </c>
      <c r="I799" s="1" t="s">
        <v>498</v>
      </c>
      <c r="J799" s="1" t="s">
        <v>125</v>
      </c>
      <c r="K799" s="1" t="s">
        <v>126</v>
      </c>
      <c r="L799" s="30">
        <v>100</v>
      </c>
      <c r="M799" s="30">
        <v>5</v>
      </c>
      <c r="N799" s="31">
        <v>19000</v>
      </c>
      <c r="O799" s="31">
        <v>7000</v>
      </c>
      <c r="P799" s="31">
        <v>1893000</v>
      </c>
      <c r="Q799" s="31">
        <v>1900000</v>
      </c>
      <c r="R799" s="1" t="s">
        <v>3269</v>
      </c>
      <c r="S799" s="1" t="s">
        <v>3270</v>
      </c>
      <c r="T799" s="1" t="s">
        <v>169</v>
      </c>
      <c r="U799" s="1" t="s">
        <v>502</v>
      </c>
      <c r="V799" s="1" t="s">
        <v>118</v>
      </c>
      <c r="W799" s="1" t="str">
        <f>VLOOKUP(Table1[[#This Row],[Material Code]],'Product Master Data'!$A$1:$D$16,4,FALSE)</f>
        <v>Bread Flour</v>
      </c>
      <c r="X799" s="1" t="str">
        <f>VLOOKUP(Table1[[#This Row],[Material Code]],'Product Master Data'!$A$1:$D$15,3,FALSE)</f>
        <v>Local Label</v>
      </c>
      <c r="Y799" s="1">
        <f>DAY(Table1[[#This Row],[Billing date]])</f>
        <v>22</v>
      </c>
      <c r="Z799" s="1" t="str">
        <f>TEXT(Table1[[#This Row],[Billing date]],"mmm")</f>
        <v>Jun</v>
      </c>
      <c r="AA799" s="1">
        <f>YEAR(Table1[[#This Row],[Billing date]])</f>
        <v>2021</v>
      </c>
    </row>
    <row r="800" spans="1:27" s="1" customFormat="1" ht="12.75" x14ac:dyDescent="0.2">
      <c r="A800" s="1" t="s">
        <v>107</v>
      </c>
      <c r="B800" s="1" t="s">
        <v>108</v>
      </c>
      <c r="C800" s="29">
        <v>44369</v>
      </c>
      <c r="D800" s="1" t="s">
        <v>3271</v>
      </c>
      <c r="E800" s="1" t="s">
        <v>3272</v>
      </c>
      <c r="F800" s="1" t="s">
        <v>3273</v>
      </c>
      <c r="G800" s="1" t="s">
        <v>3274</v>
      </c>
      <c r="H800" s="1">
        <v>1050682</v>
      </c>
      <c r="I800" s="1" t="s">
        <v>46</v>
      </c>
      <c r="J800" s="1" t="s">
        <v>164</v>
      </c>
      <c r="K800" s="1" t="s">
        <v>165</v>
      </c>
      <c r="L800" s="30">
        <v>460</v>
      </c>
      <c r="M800" s="30">
        <v>23</v>
      </c>
      <c r="N800" s="31">
        <v>18300</v>
      </c>
      <c r="O800" s="31">
        <v>0</v>
      </c>
      <c r="P800" s="31">
        <v>8418000</v>
      </c>
      <c r="Q800" s="31">
        <v>8418000</v>
      </c>
      <c r="R800" s="1" t="s">
        <v>836</v>
      </c>
      <c r="S800" s="1" t="s">
        <v>3105</v>
      </c>
      <c r="T800" s="1" t="s">
        <v>3275</v>
      </c>
      <c r="U800" s="1" t="s">
        <v>353</v>
      </c>
      <c r="V800" s="1" t="s">
        <v>118</v>
      </c>
      <c r="W800" s="1" t="str">
        <f>VLOOKUP(Table1[[#This Row],[Material Code]],'Product Master Data'!$A$1:$D$16,4,FALSE)</f>
        <v>Bread Flour</v>
      </c>
      <c r="X800" s="1" t="str">
        <f>VLOOKUP(Table1[[#This Row],[Material Code]],'Product Master Data'!$A$1:$D$15,3,FALSE)</f>
        <v>Local Label</v>
      </c>
      <c r="Y800" s="1">
        <f>DAY(Table1[[#This Row],[Billing date]])</f>
        <v>22</v>
      </c>
      <c r="Z800" s="1" t="str">
        <f>TEXT(Table1[[#This Row],[Billing date]],"mmm")</f>
        <v>Jun</v>
      </c>
      <c r="AA800" s="1">
        <f>YEAR(Table1[[#This Row],[Billing date]])</f>
        <v>2021</v>
      </c>
    </row>
    <row r="801" spans="1:27" s="1" customFormat="1" ht="12.75" x14ac:dyDescent="0.2">
      <c r="A801" s="1" t="s">
        <v>119</v>
      </c>
      <c r="B801" s="1" t="s">
        <v>120</v>
      </c>
      <c r="C801" s="29">
        <v>44369</v>
      </c>
      <c r="D801" s="1" t="s">
        <v>3276</v>
      </c>
      <c r="E801" s="1" t="s">
        <v>3277</v>
      </c>
      <c r="F801" s="1" t="s">
        <v>3278</v>
      </c>
      <c r="G801" s="1" t="s">
        <v>3279</v>
      </c>
      <c r="H801" s="1">
        <v>1099132</v>
      </c>
      <c r="I801" s="1" t="s">
        <v>443</v>
      </c>
      <c r="J801" s="1" t="s">
        <v>164</v>
      </c>
      <c r="K801" s="1" t="s">
        <v>165</v>
      </c>
      <c r="L801" s="30">
        <v>150</v>
      </c>
      <c r="M801" s="30">
        <v>7.5</v>
      </c>
      <c r="N801" s="31">
        <v>18300</v>
      </c>
      <c r="O801" s="31">
        <v>10500</v>
      </c>
      <c r="P801" s="31">
        <v>2734500</v>
      </c>
      <c r="Q801" s="31">
        <v>2745000</v>
      </c>
      <c r="R801" s="1" t="s">
        <v>3280</v>
      </c>
      <c r="S801" s="1" t="s">
        <v>3281</v>
      </c>
      <c r="T801" s="1" t="s">
        <v>1433</v>
      </c>
      <c r="U801" s="1" t="s">
        <v>169</v>
      </c>
      <c r="V801" s="1" t="s">
        <v>118</v>
      </c>
      <c r="W801" s="1" t="str">
        <f>VLOOKUP(Table1[[#This Row],[Material Code]],'Product Master Data'!$A$1:$D$16,4,FALSE)</f>
        <v>Bread Flour</v>
      </c>
      <c r="X801" s="1" t="str">
        <f>VLOOKUP(Table1[[#This Row],[Material Code]],'Product Master Data'!$A$1:$D$15,3,FALSE)</f>
        <v>Local Label</v>
      </c>
      <c r="Y801" s="1">
        <f>DAY(Table1[[#This Row],[Billing date]])</f>
        <v>22</v>
      </c>
      <c r="Z801" s="1" t="str">
        <f>TEXT(Table1[[#This Row],[Billing date]],"mmm")</f>
        <v>Jun</v>
      </c>
      <c r="AA801" s="1">
        <f>YEAR(Table1[[#This Row],[Billing date]])</f>
        <v>2021</v>
      </c>
    </row>
    <row r="802" spans="1:27" s="1" customFormat="1" ht="12.75" x14ac:dyDescent="0.2">
      <c r="A802" s="1" t="s">
        <v>107</v>
      </c>
      <c r="B802" s="1" t="s">
        <v>108</v>
      </c>
      <c r="C802" s="29">
        <v>44369</v>
      </c>
      <c r="D802" s="1" t="s">
        <v>3282</v>
      </c>
      <c r="E802" s="1" t="s">
        <v>3283</v>
      </c>
      <c r="F802" s="1" t="s">
        <v>3284</v>
      </c>
      <c r="G802" s="1" t="s">
        <v>3285</v>
      </c>
      <c r="H802" s="1">
        <v>1026474</v>
      </c>
      <c r="I802" s="1" t="s">
        <v>36</v>
      </c>
      <c r="J802" s="1" t="s">
        <v>176</v>
      </c>
      <c r="K802" s="1" t="s">
        <v>177</v>
      </c>
      <c r="L802" s="30">
        <v>-50</v>
      </c>
      <c r="M802" s="30">
        <v>-2.5</v>
      </c>
      <c r="N802" s="31">
        <v>-18500</v>
      </c>
      <c r="O802" s="31">
        <v>-3500</v>
      </c>
      <c r="P802" s="31">
        <v>-921500</v>
      </c>
      <c r="Q802" s="31">
        <v>-925000</v>
      </c>
      <c r="R802" s="1" t="s">
        <v>3286</v>
      </c>
      <c r="S802" s="1" t="s">
        <v>3287</v>
      </c>
      <c r="T802" s="1" t="s">
        <v>3288</v>
      </c>
      <c r="U802" s="1" t="s">
        <v>1357</v>
      </c>
      <c r="V802" s="1" t="s">
        <v>118</v>
      </c>
      <c r="W802" s="1" t="str">
        <f>VLOOKUP(Table1[[#This Row],[Material Code]],'Product Master Data'!$A$1:$D$16,4,FALSE)</f>
        <v>Beignet Flour</v>
      </c>
      <c r="X802" s="1" t="str">
        <f>VLOOKUP(Table1[[#This Row],[Material Code]],'Product Master Data'!$A$1:$D$15,3,FALSE)</f>
        <v>Local Label</v>
      </c>
      <c r="Y802" s="1">
        <f>DAY(Table1[[#This Row],[Billing date]])</f>
        <v>22</v>
      </c>
      <c r="Z802" s="1" t="str">
        <f>TEXT(Table1[[#This Row],[Billing date]],"mmm")</f>
        <v>Jun</v>
      </c>
      <c r="AA802" s="1">
        <f>YEAR(Table1[[#This Row],[Billing date]])</f>
        <v>2021</v>
      </c>
    </row>
    <row r="803" spans="1:27" s="1" customFormat="1" ht="12.75" x14ac:dyDescent="0.2">
      <c r="A803" s="1" t="s">
        <v>107</v>
      </c>
      <c r="B803" s="1" t="s">
        <v>108</v>
      </c>
      <c r="C803" s="29">
        <v>44369</v>
      </c>
      <c r="D803" s="1" t="s">
        <v>3282</v>
      </c>
      <c r="E803" s="1" t="s">
        <v>3283</v>
      </c>
      <c r="F803" s="1" t="s">
        <v>3284</v>
      </c>
      <c r="G803" s="1" t="s">
        <v>3285</v>
      </c>
      <c r="H803" s="1">
        <v>1026474</v>
      </c>
      <c r="I803" s="1" t="s">
        <v>36</v>
      </c>
      <c r="J803" s="1" t="s">
        <v>181</v>
      </c>
      <c r="K803" s="1" t="s">
        <v>182</v>
      </c>
      <c r="L803" s="30">
        <v>-100</v>
      </c>
      <c r="M803" s="30">
        <v>-2.5</v>
      </c>
      <c r="N803" s="31">
        <v>-9250</v>
      </c>
      <c r="O803" s="31">
        <v>-3500</v>
      </c>
      <c r="P803" s="31">
        <v>-921500</v>
      </c>
      <c r="Q803" s="31">
        <v>-925000</v>
      </c>
      <c r="R803" s="1" t="s">
        <v>3286</v>
      </c>
      <c r="S803" s="1" t="s">
        <v>3287</v>
      </c>
      <c r="T803" s="1" t="s">
        <v>3288</v>
      </c>
      <c r="U803" s="1" t="s">
        <v>1357</v>
      </c>
      <c r="V803" s="1" t="s">
        <v>118</v>
      </c>
      <c r="W803" s="1" t="str">
        <f>VLOOKUP(Table1[[#This Row],[Material Code]],'Product Master Data'!$A$1:$D$16,4,FALSE)</f>
        <v>Beignet Flour</v>
      </c>
      <c r="X803" s="1" t="str">
        <f>VLOOKUP(Table1[[#This Row],[Material Code]],'Product Master Data'!$A$1:$D$15,3,FALSE)</f>
        <v>Local Label</v>
      </c>
      <c r="Y803" s="1">
        <f>DAY(Table1[[#This Row],[Billing date]])</f>
        <v>22</v>
      </c>
      <c r="Z803" s="1" t="str">
        <f>TEXT(Table1[[#This Row],[Billing date]],"mmm")</f>
        <v>Jun</v>
      </c>
      <c r="AA803" s="1">
        <f>YEAR(Table1[[#This Row],[Billing date]])</f>
        <v>2021</v>
      </c>
    </row>
    <row r="804" spans="1:27" s="1" customFormat="1" ht="12.75" x14ac:dyDescent="0.2">
      <c r="A804" s="1" t="s">
        <v>107</v>
      </c>
      <c r="B804" s="1" t="s">
        <v>108</v>
      </c>
      <c r="C804" s="29">
        <v>44369</v>
      </c>
      <c r="D804" s="1" t="s">
        <v>3282</v>
      </c>
      <c r="E804" s="1" t="s">
        <v>3283</v>
      </c>
      <c r="F804" s="1" t="s">
        <v>3284</v>
      </c>
      <c r="G804" s="1" t="s">
        <v>3285</v>
      </c>
      <c r="H804" s="1">
        <v>1026474</v>
      </c>
      <c r="I804" s="1" t="s">
        <v>36</v>
      </c>
      <c r="J804" s="1" t="s">
        <v>164</v>
      </c>
      <c r="K804" s="1" t="s">
        <v>165</v>
      </c>
      <c r="L804" s="30">
        <v>-460</v>
      </c>
      <c r="M804" s="30">
        <v>-23</v>
      </c>
      <c r="N804" s="31">
        <v>-18300</v>
      </c>
      <c r="O804" s="31">
        <v>-32200</v>
      </c>
      <c r="P804" s="31">
        <v>-8385800</v>
      </c>
      <c r="Q804" s="31">
        <v>-8418000</v>
      </c>
      <c r="R804" s="1" t="s">
        <v>3286</v>
      </c>
      <c r="S804" s="1" t="s">
        <v>3287</v>
      </c>
      <c r="T804" s="1" t="s">
        <v>3288</v>
      </c>
      <c r="U804" s="1" t="s">
        <v>1357</v>
      </c>
      <c r="V804" s="1" t="s">
        <v>118</v>
      </c>
      <c r="W804" s="1" t="str">
        <f>VLOOKUP(Table1[[#This Row],[Material Code]],'Product Master Data'!$A$1:$D$16,4,FALSE)</f>
        <v>Bread Flour</v>
      </c>
      <c r="X804" s="1" t="str">
        <f>VLOOKUP(Table1[[#This Row],[Material Code]],'Product Master Data'!$A$1:$D$15,3,FALSE)</f>
        <v>Local Label</v>
      </c>
      <c r="Y804" s="1">
        <f>DAY(Table1[[#This Row],[Billing date]])</f>
        <v>22</v>
      </c>
      <c r="Z804" s="1" t="str">
        <f>TEXT(Table1[[#This Row],[Billing date]],"mmm")</f>
        <v>Jun</v>
      </c>
      <c r="AA804" s="1">
        <f>YEAR(Table1[[#This Row],[Billing date]])</f>
        <v>2021</v>
      </c>
    </row>
    <row r="805" spans="1:27" s="1" customFormat="1" ht="12.75" x14ac:dyDescent="0.2">
      <c r="A805" s="1" t="s">
        <v>107</v>
      </c>
      <c r="B805" s="1" t="s">
        <v>108</v>
      </c>
      <c r="C805" s="29">
        <v>44369</v>
      </c>
      <c r="D805" s="1" t="s">
        <v>3282</v>
      </c>
      <c r="E805" s="1" t="s">
        <v>3289</v>
      </c>
      <c r="F805" s="1" t="s">
        <v>3284</v>
      </c>
      <c r="G805" s="1" t="s">
        <v>3285</v>
      </c>
      <c r="H805" s="1">
        <v>1026474</v>
      </c>
      <c r="I805" s="1" t="s">
        <v>36</v>
      </c>
      <c r="J805" s="1" t="s">
        <v>176</v>
      </c>
      <c r="K805" s="1" t="s">
        <v>177</v>
      </c>
      <c r="L805" s="30">
        <v>50</v>
      </c>
      <c r="M805" s="30">
        <v>2.5</v>
      </c>
      <c r="N805" s="31">
        <v>18500</v>
      </c>
      <c r="O805" s="31">
        <v>3500</v>
      </c>
      <c r="P805" s="31">
        <v>921500</v>
      </c>
      <c r="Q805" s="31">
        <v>925000</v>
      </c>
      <c r="R805" s="1" t="s">
        <v>3286</v>
      </c>
      <c r="S805" s="1" t="s">
        <v>3287</v>
      </c>
      <c r="T805" s="1" t="s">
        <v>3288</v>
      </c>
      <c r="U805" s="1" t="s">
        <v>1357</v>
      </c>
      <c r="V805" s="1" t="s">
        <v>118</v>
      </c>
      <c r="W805" s="1" t="str">
        <f>VLOOKUP(Table1[[#This Row],[Material Code]],'Product Master Data'!$A$1:$D$16,4,FALSE)</f>
        <v>Beignet Flour</v>
      </c>
      <c r="X805" s="1" t="str">
        <f>VLOOKUP(Table1[[#This Row],[Material Code]],'Product Master Data'!$A$1:$D$15,3,FALSE)</f>
        <v>Local Label</v>
      </c>
      <c r="Y805" s="1">
        <f>DAY(Table1[[#This Row],[Billing date]])</f>
        <v>22</v>
      </c>
      <c r="Z805" s="1" t="str">
        <f>TEXT(Table1[[#This Row],[Billing date]],"mmm")</f>
        <v>Jun</v>
      </c>
      <c r="AA805" s="1">
        <f>YEAR(Table1[[#This Row],[Billing date]])</f>
        <v>2021</v>
      </c>
    </row>
    <row r="806" spans="1:27" s="1" customFormat="1" ht="12.75" x14ac:dyDescent="0.2">
      <c r="A806" s="1" t="s">
        <v>107</v>
      </c>
      <c r="B806" s="1" t="s">
        <v>108</v>
      </c>
      <c r="C806" s="29">
        <v>44369</v>
      </c>
      <c r="D806" s="1" t="s">
        <v>3282</v>
      </c>
      <c r="E806" s="1" t="s">
        <v>3289</v>
      </c>
      <c r="F806" s="1" t="s">
        <v>3284</v>
      </c>
      <c r="G806" s="1" t="s">
        <v>3285</v>
      </c>
      <c r="H806" s="1">
        <v>1026474</v>
      </c>
      <c r="I806" s="1" t="s">
        <v>36</v>
      </c>
      <c r="J806" s="1" t="s">
        <v>181</v>
      </c>
      <c r="K806" s="1" t="s">
        <v>182</v>
      </c>
      <c r="L806" s="30">
        <v>100</v>
      </c>
      <c r="M806" s="30">
        <v>2.5</v>
      </c>
      <c r="N806" s="31">
        <v>9250</v>
      </c>
      <c r="O806" s="31">
        <v>3500</v>
      </c>
      <c r="P806" s="31">
        <v>921500</v>
      </c>
      <c r="Q806" s="31">
        <v>925000</v>
      </c>
      <c r="R806" s="1" t="s">
        <v>3286</v>
      </c>
      <c r="S806" s="1" t="s">
        <v>3287</v>
      </c>
      <c r="T806" s="1" t="s">
        <v>3288</v>
      </c>
      <c r="U806" s="1" t="s">
        <v>1357</v>
      </c>
      <c r="V806" s="1" t="s">
        <v>118</v>
      </c>
      <c r="W806" s="1" t="str">
        <f>VLOOKUP(Table1[[#This Row],[Material Code]],'Product Master Data'!$A$1:$D$16,4,FALSE)</f>
        <v>Beignet Flour</v>
      </c>
      <c r="X806" s="1" t="str">
        <f>VLOOKUP(Table1[[#This Row],[Material Code]],'Product Master Data'!$A$1:$D$15,3,FALSE)</f>
        <v>Local Label</v>
      </c>
      <c r="Y806" s="1">
        <f>DAY(Table1[[#This Row],[Billing date]])</f>
        <v>22</v>
      </c>
      <c r="Z806" s="1" t="str">
        <f>TEXT(Table1[[#This Row],[Billing date]],"mmm")</f>
        <v>Jun</v>
      </c>
      <c r="AA806" s="1">
        <f>YEAR(Table1[[#This Row],[Billing date]])</f>
        <v>2021</v>
      </c>
    </row>
    <row r="807" spans="1:27" s="1" customFormat="1" ht="12.75" x14ac:dyDescent="0.2">
      <c r="A807" s="1" t="s">
        <v>107</v>
      </c>
      <c r="B807" s="1" t="s">
        <v>108</v>
      </c>
      <c r="C807" s="29">
        <v>44369</v>
      </c>
      <c r="D807" s="1" t="s">
        <v>3282</v>
      </c>
      <c r="E807" s="1" t="s">
        <v>3289</v>
      </c>
      <c r="F807" s="1" t="s">
        <v>3284</v>
      </c>
      <c r="G807" s="1" t="s">
        <v>3285</v>
      </c>
      <c r="H807" s="1">
        <v>1026474</v>
      </c>
      <c r="I807" s="1" t="s">
        <v>36</v>
      </c>
      <c r="J807" s="1" t="s">
        <v>164</v>
      </c>
      <c r="K807" s="1" t="s">
        <v>165</v>
      </c>
      <c r="L807" s="30">
        <v>460</v>
      </c>
      <c r="M807" s="30">
        <v>23</v>
      </c>
      <c r="N807" s="31">
        <v>18300</v>
      </c>
      <c r="O807" s="31">
        <v>32200</v>
      </c>
      <c r="P807" s="31">
        <v>8385800</v>
      </c>
      <c r="Q807" s="31">
        <v>8418000</v>
      </c>
      <c r="R807" s="1" t="s">
        <v>3286</v>
      </c>
      <c r="S807" s="1" t="s">
        <v>3287</v>
      </c>
      <c r="T807" s="1" t="s">
        <v>3288</v>
      </c>
      <c r="U807" s="1" t="s">
        <v>1357</v>
      </c>
      <c r="V807" s="1" t="s">
        <v>118</v>
      </c>
      <c r="W807" s="1" t="str">
        <f>VLOOKUP(Table1[[#This Row],[Material Code]],'Product Master Data'!$A$1:$D$16,4,FALSE)</f>
        <v>Bread Flour</v>
      </c>
      <c r="X807" s="1" t="str">
        <f>VLOOKUP(Table1[[#This Row],[Material Code]],'Product Master Data'!$A$1:$D$15,3,FALSE)</f>
        <v>Local Label</v>
      </c>
      <c r="Y807" s="1">
        <f>DAY(Table1[[#This Row],[Billing date]])</f>
        <v>22</v>
      </c>
      <c r="Z807" s="1" t="str">
        <f>TEXT(Table1[[#This Row],[Billing date]],"mmm")</f>
        <v>Jun</v>
      </c>
      <c r="AA807" s="1">
        <f>YEAR(Table1[[#This Row],[Billing date]])</f>
        <v>2021</v>
      </c>
    </row>
    <row r="808" spans="1:27" s="1" customFormat="1" ht="12.75" x14ac:dyDescent="0.2">
      <c r="A808" s="1" t="s">
        <v>107</v>
      </c>
      <c r="B808" s="1" t="s">
        <v>108</v>
      </c>
      <c r="C808" s="29">
        <v>44369</v>
      </c>
      <c r="D808" s="1" t="s">
        <v>3282</v>
      </c>
      <c r="E808" s="1" t="s">
        <v>3290</v>
      </c>
      <c r="F808" s="1" t="s">
        <v>3284</v>
      </c>
      <c r="G808" s="1" t="s">
        <v>3285</v>
      </c>
      <c r="H808" s="1">
        <v>1026474</v>
      </c>
      <c r="I808" s="1" t="s">
        <v>36</v>
      </c>
      <c r="J808" s="1" t="s">
        <v>176</v>
      </c>
      <c r="K808" s="1" t="s">
        <v>177</v>
      </c>
      <c r="L808" s="30">
        <v>50</v>
      </c>
      <c r="M808" s="30">
        <v>2.5</v>
      </c>
      <c r="N808" s="31">
        <v>18500</v>
      </c>
      <c r="O808" s="31">
        <v>3500</v>
      </c>
      <c r="P808" s="31">
        <v>921500</v>
      </c>
      <c r="Q808" s="31">
        <v>925000</v>
      </c>
      <c r="R808" s="1" t="s">
        <v>3286</v>
      </c>
      <c r="S808" s="1" t="s">
        <v>3287</v>
      </c>
      <c r="T808" s="1" t="s">
        <v>3288</v>
      </c>
      <c r="U808" s="1" t="s">
        <v>1357</v>
      </c>
      <c r="V808" s="1" t="s">
        <v>118</v>
      </c>
      <c r="W808" s="1" t="str">
        <f>VLOOKUP(Table1[[#This Row],[Material Code]],'Product Master Data'!$A$1:$D$16,4,FALSE)</f>
        <v>Beignet Flour</v>
      </c>
      <c r="X808" s="1" t="str">
        <f>VLOOKUP(Table1[[#This Row],[Material Code]],'Product Master Data'!$A$1:$D$15,3,FALSE)</f>
        <v>Local Label</v>
      </c>
      <c r="Y808" s="1">
        <f>DAY(Table1[[#This Row],[Billing date]])</f>
        <v>22</v>
      </c>
      <c r="Z808" s="1" t="str">
        <f>TEXT(Table1[[#This Row],[Billing date]],"mmm")</f>
        <v>Jun</v>
      </c>
      <c r="AA808" s="1">
        <f>YEAR(Table1[[#This Row],[Billing date]])</f>
        <v>2021</v>
      </c>
    </row>
    <row r="809" spans="1:27" s="1" customFormat="1" ht="12.75" x14ac:dyDescent="0.2">
      <c r="A809" s="1" t="s">
        <v>107</v>
      </c>
      <c r="B809" s="1" t="s">
        <v>108</v>
      </c>
      <c r="C809" s="29">
        <v>44369</v>
      </c>
      <c r="D809" s="1" t="s">
        <v>3282</v>
      </c>
      <c r="E809" s="1" t="s">
        <v>3290</v>
      </c>
      <c r="F809" s="1" t="s">
        <v>3284</v>
      </c>
      <c r="G809" s="1" t="s">
        <v>3285</v>
      </c>
      <c r="H809" s="1">
        <v>1026474</v>
      </c>
      <c r="I809" s="1" t="s">
        <v>36</v>
      </c>
      <c r="J809" s="1" t="s">
        <v>181</v>
      </c>
      <c r="K809" s="1" t="s">
        <v>182</v>
      </c>
      <c r="L809" s="30">
        <v>100</v>
      </c>
      <c r="M809" s="30">
        <v>2.5</v>
      </c>
      <c r="N809" s="31">
        <v>9250</v>
      </c>
      <c r="O809" s="31">
        <v>3500</v>
      </c>
      <c r="P809" s="31">
        <v>921500</v>
      </c>
      <c r="Q809" s="31">
        <v>925000</v>
      </c>
      <c r="R809" s="1" t="s">
        <v>3286</v>
      </c>
      <c r="S809" s="1" t="s">
        <v>3287</v>
      </c>
      <c r="T809" s="1" t="s">
        <v>3288</v>
      </c>
      <c r="U809" s="1" t="s">
        <v>1357</v>
      </c>
      <c r="V809" s="1" t="s">
        <v>118</v>
      </c>
      <c r="W809" s="1" t="str">
        <f>VLOOKUP(Table1[[#This Row],[Material Code]],'Product Master Data'!$A$1:$D$16,4,FALSE)</f>
        <v>Beignet Flour</v>
      </c>
      <c r="X809" s="1" t="str">
        <f>VLOOKUP(Table1[[#This Row],[Material Code]],'Product Master Data'!$A$1:$D$15,3,FALSE)</f>
        <v>Local Label</v>
      </c>
      <c r="Y809" s="1">
        <f>DAY(Table1[[#This Row],[Billing date]])</f>
        <v>22</v>
      </c>
      <c r="Z809" s="1" t="str">
        <f>TEXT(Table1[[#This Row],[Billing date]],"mmm")</f>
        <v>Jun</v>
      </c>
      <c r="AA809" s="1">
        <f>YEAR(Table1[[#This Row],[Billing date]])</f>
        <v>2021</v>
      </c>
    </row>
    <row r="810" spans="1:27" s="1" customFormat="1" ht="12.75" x14ac:dyDescent="0.2">
      <c r="A810" s="1" t="s">
        <v>107</v>
      </c>
      <c r="B810" s="1" t="s">
        <v>108</v>
      </c>
      <c r="C810" s="29">
        <v>44369</v>
      </c>
      <c r="D810" s="1" t="s">
        <v>3282</v>
      </c>
      <c r="E810" s="1" t="s">
        <v>3290</v>
      </c>
      <c r="F810" s="1" t="s">
        <v>3284</v>
      </c>
      <c r="G810" s="1" t="s">
        <v>3285</v>
      </c>
      <c r="H810" s="1">
        <v>1026474</v>
      </c>
      <c r="I810" s="1" t="s">
        <v>36</v>
      </c>
      <c r="J810" s="1" t="s">
        <v>164</v>
      </c>
      <c r="K810" s="1" t="s">
        <v>165</v>
      </c>
      <c r="L810" s="30">
        <v>460</v>
      </c>
      <c r="M810" s="30">
        <v>23</v>
      </c>
      <c r="N810" s="31">
        <v>18300</v>
      </c>
      <c r="O810" s="31">
        <v>32200</v>
      </c>
      <c r="P810" s="31">
        <v>8385800</v>
      </c>
      <c r="Q810" s="31">
        <v>8418000</v>
      </c>
      <c r="R810" s="1" t="s">
        <v>3286</v>
      </c>
      <c r="S810" s="1" t="s">
        <v>3287</v>
      </c>
      <c r="T810" s="1" t="s">
        <v>3288</v>
      </c>
      <c r="U810" s="1" t="s">
        <v>1357</v>
      </c>
      <c r="V810" s="1" t="s">
        <v>118</v>
      </c>
      <c r="W810" s="1" t="str">
        <f>VLOOKUP(Table1[[#This Row],[Material Code]],'Product Master Data'!$A$1:$D$16,4,FALSE)</f>
        <v>Bread Flour</v>
      </c>
      <c r="X810" s="1" t="str">
        <f>VLOOKUP(Table1[[#This Row],[Material Code]],'Product Master Data'!$A$1:$D$15,3,FALSE)</f>
        <v>Local Label</v>
      </c>
      <c r="Y810" s="1">
        <f>DAY(Table1[[#This Row],[Billing date]])</f>
        <v>22</v>
      </c>
      <c r="Z810" s="1" t="str">
        <f>TEXT(Table1[[#This Row],[Billing date]],"mmm")</f>
        <v>Jun</v>
      </c>
      <c r="AA810" s="1">
        <f>YEAR(Table1[[#This Row],[Billing date]])</f>
        <v>2021</v>
      </c>
    </row>
    <row r="811" spans="1:27" s="1" customFormat="1" ht="12.75" x14ac:dyDescent="0.2">
      <c r="A811" s="1" t="s">
        <v>193</v>
      </c>
      <c r="B811" s="1" t="s">
        <v>158</v>
      </c>
      <c r="C811" s="29">
        <v>44369</v>
      </c>
      <c r="D811" s="1" t="s">
        <v>3135</v>
      </c>
      <c r="E811" s="1" t="s">
        <v>3291</v>
      </c>
      <c r="F811" s="1" t="s">
        <v>3137</v>
      </c>
      <c r="G811" s="1" t="s">
        <v>3292</v>
      </c>
      <c r="H811" s="1">
        <v>1062483</v>
      </c>
      <c r="I811" s="1" t="s">
        <v>35</v>
      </c>
      <c r="J811" s="1" t="s">
        <v>164</v>
      </c>
      <c r="K811" s="1" t="s">
        <v>165</v>
      </c>
      <c r="L811" s="30">
        <v>2</v>
      </c>
      <c r="M811" s="30">
        <v>0.1</v>
      </c>
      <c r="N811" s="31">
        <v>17250</v>
      </c>
      <c r="O811" s="31">
        <v>140</v>
      </c>
      <c r="P811" s="31">
        <v>34360</v>
      </c>
      <c r="Q811" s="31">
        <v>34500</v>
      </c>
      <c r="R811" s="1" t="s">
        <v>1577</v>
      </c>
      <c r="S811" s="1" t="s">
        <v>2187</v>
      </c>
      <c r="T811" s="1" t="s">
        <v>608</v>
      </c>
      <c r="U811" s="1" t="s">
        <v>536</v>
      </c>
      <c r="V811" s="1" t="s">
        <v>118</v>
      </c>
      <c r="W811" s="1" t="str">
        <f>VLOOKUP(Table1[[#This Row],[Material Code]],'Product Master Data'!$A$1:$D$16,4,FALSE)</f>
        <v>Bread Flour</v>
      </c>
      <c r="X811" s="1" t="str">
        <f>VLOOKUP(Table1[[#This Row],[Material Code]],'Product Master Data'!$A$1:$D$15,3,FALSE)</f>
        <v>Local Label</v>
      </c>
      <c r="Y811" s="1">
        <f>DAY(Table1[[#This Row],[Billing date]])</f>
        <v>22</v>
      </c>
      <c r="Z811" s="1" t="str">
        <f>TEXT(Table1[[#This Row],[Billing date]],"mmm")</f>
        <v>Jun</v>
      </c>
      <c r="AA811" s="1">
        <f>YEAR(Table1[[#This Row],[Billing date]])</f>
        <v>2021</v>
      </c>
    </row>
    <row r="812" spans="1:27" s="1" customFormat="1" ht="12.75" x14ac:dyDescent="0.2">
      <c r="A812" s="1" t="s">
        <v>193</v>
      </c>
      <c r="B812" s="1" t="s">
        <v>158</v>
      </c>
      <c r="C812" s="29">
        <v>44369</v>
      </c>
      <c r="D812" s="1" t="s">
        <v>3135</v>
      </c>
      <c r="E812" s="1" t="s">
        <v>3291</v>
      </c>
      <c r="F812" s="1" t="s">
        <v>3137</v>
      </c>
      <c r="G812" s="1" t="s">
        <v>3292</v>
      </c>
      <c r="H812" s="1">
        <v>1062483</v>
      </c>
      <c r="I812" s="1" t="s">
        <v>35</v>
      </c>
      <c r="J812" s="1" t="s">
        <v>164</v>
      </c>
      <c r="K812" s="1" t="s">
        <v>165</v>
      </c>
      <c r="L812" s="30">
        <v>1</v>
      </c>
      <c r="M812" s="30">
        <v>0.05</v>
      </c>
      <c r="N812" s="31">
        <v>17250</v>
      </c>
      <c r="O812" s="31">
        <v>70</v>
      </c>
      <c r="P812" s="31">
        <v>17180</v>
      </c>
      <c r="Q812" s="31">
        <v>17250</v>
      </c>
      <c r="R812" s="1" t="s">
        <v>1577</v>
      </c>
      <c r="S812" s="1" t="s">
        <v>2187</v>
      </c>
      <c r="T812" s="1" t="s">
        <v>608</v>
      </c>
      <c r="U812" s="1" t="s">
        <v>536</v>
      </c>
      <c r="V812" s="1" t="s">
        <v>118</v>
      </c>
      <c r="W812" s="1" t="str">
        <f>VLOOKUP(Table1[[#This Row],[Material Code]],'Product Master Data'!$A$1:$D$16,4,FALSE)</f>
        <v>Bread Flour</v>
      </c>
      <c r="X812" s="1" t="str">
        <f>VLOOKUP(Table1[[#This Row],[Material Code]],'Product Master Data'!$A$1:$D$15,3,FALSE)</f>
        <v>Local Label</v>
      </c>
      <c r="Y812" s="1">
        <f>DAY(Table1[[#This Row],[Billing date]])</f>
        <v>22</v>
      </c>
      <c r="Z812" s="1" t="str">
        <f>TEXT(Table1[[#This Row],[Billing date]],"mmm")</f>
        <v>Jun</v>
      </c>
      <c r="AA812" s="1">
        <f>YEAR(Table1[[#This Row],[Billing date]])</f>
        <v>2021</v>
      </c>
    </row>
    <row r="813" spans="1:27" s="1" customFormat="1" ht="12.75" x14ac:dyDescent="0.2">
      <c r="A813" s="1" t="s">
        <v>193</v>
      </c>
      <c r="B813" s="1" t="s">
        <v>158</v>
      </c>
      <c r="C813" s="29">
        <v>44369</v>
      </c>
      <c r="D813" s="1" t="s">
        <v>3135</v>
      </c>
      <c r="E813" s="1" t="s">
        <v>3291</v>
      </c>
      <c r="F813" s="1" t="s">
        <v>3137</v>
      </c>
      <c r="G813" s="1" t="s">
        <v>3292</v>
      </c>
      <c r="H813" s="1">
        <v>1062483</v>
      </c>
      <c r="I813" s="1" t="s">
        <v>35</v>
      </c>
      <c r="J813" s="1" t="s">
        <v>164</v>
      </c>
      <c r="K813" s="1" t="s">
        <v>165</v>
      </c>
      <c r="L813" s="30">
        <v>148</v>
      </c>
      <c r="M813" s="30">
        <v>7.4</v>
      </c>
      <c r="N813" s="31">
        <v>17250</v>
      </c>
      <c r="O813" s="31">
        <v>10360</v>
      </c>
      <c r="P813" s="31">
        <v>2542640</v>
      </c>
      <c r="Q813" s="31">
        <v>2553000</v>
      </c>
      <c r="R813" s="1" t="s">
        <v>1577</v>
      </c>
      <c r="S813" s="1" t="s">
        <v>2187</v>
      </c>
      <c r="T813" s="1" t="s">
        <v>608</v>
      </c>
      <c r="U813" s="1" t="s">
        <v>536</v>
      </c>
      <c r="V813" s="1" t="s">
        <v>118</v>
      </c>
      <c r="W813" s="1" t="str">
        <f>VLOOKUP(Table1[[#This Row],[Material Code]],'Product Master Data'!$A$1:$D$16,4,FALSE)</f>
        <v>Bread Flour</v>
      </c>
      <c r="X813" s="1" t="str">
        <f>VLOOKUP(Table1[[#This Row],[Material Code]],'Product Master Data'!$A$1:$D$15,3,FALSE)</f>
        <v>Local Label</v>
      </c>
      <c r="Y813" s="1">
        <f>DAY(Table1[[#This Row],[Billing date]])</f>
        <v>22</v>
      </c>
      <c r="Z813" s="1" t="str">
        <f>TEXT(Table1[[#This Row],[Billing date]],"mmm")</f>
        <v>Jun</v>
      </c>
      <c r="AA813" s="1">
        <f>YEAR(Table1[[#This Row],[Billing date]])</f>
        <v>2021</v>
      </c>
    </row>
    <row r="814" spans="1:27" s="1" customFormat="1" ht="12.75" x14ac:dyDescent="0.2">
      <c r="A814" s="1" t="s">
        <v>193</v>
      </c>
      <c r="B814" s="1" t="s">
        <v>158</v>
      </c>
      <c r="C814" s="29">
        <v>44369</v>
      </c>
      <c r="D814" s="1" t="s">
        <v>3135</v>
      </c>
      <c r="E814" s="1" t="s">
        <v>3291</v>
      </c>
      <c r="F814" s="1" t="s">
        <v>3137</v>
      </c>
      <c r="G814" s="1" t="s">
        <v>3292</v>
      </c>
      <c r="H814" s="1">
        <v>1062483</v>
      </c>
      <c r="I814" s="1" t="s">
        <v>35</v>
      </c>
      <c r="J814" s="1" t="s">
        <v>164</v>
      </c>
      <c r="K814" s="1" t="s">
        <v>165</v>
      </c>
      <c r="L814" s="30">
        <v>49</v>
      </c>
      <c r="M814" s="30">
        <v>2.4500000000000002</v>
      </c>
      <c r="N814" s="31">
        <v>17250</v>
      </c>
      <c r="O814" s="31">
        <v>3430</v>
      </c>
      <c r="P814" s="31">
        <v>841820</v>
      </c>
      <c r="Q814" s="31">
        <v>845250</v>
      </c>
      <c r="R814" s="1" t="s">
        <v>1577</v>
      </c>
      <c r="S814" s="1" t="s">
        <v>2187</v>
      </c>
      <c r="T814" s="1" t="s">
        <v>608</v>
      </c>
      <c r="U814" s="1" t="s">
        <v>536</v>
      </c>
      <c r="V814" s="1" t="s">
        <v>118</v>
      </c>
      <c r="W814" s="1" t="str">
        <f>VLOOKUP(Table1[[#This Row],[Material Code]],'Product Master Data'!$A$1:$D$16,4,FALSE)</f>
        <v>Bread Flour</v>
      </c>
      <c r="X814" s="1" t="str">
        <f>VLOOKUP(Table1[[#This Row],[Material Code]],'Product Master Data'!$A$1:$D$15,3,FALSE)</f>
        <v>Local Label</v>
      </c>
      <c r="Y814" s="1">
        <f>DAY(Table1[[#This Row],[Billing date]])</f>
        <v>22</v>
      </c>
      <c r="Z814" s="1" t="str">
        <f>TEXT(Table1[[#This Row],[Billing date]],"mmm")</f>
        <v>Jun</v>
      </c>
      <c r="AA814" s="1">
        <f>YEAR(Table1[[#This Row],[Billing date]])</f>
        <v>2021</v>
      </c>
    </row>
    <row r="815" spans="1:27" s="1" customFormat="1" ht="12.75" x14ac:dyDescent="0.2">
      <c r="A815" s="1" t="s">
        <v>193</v>
      </c>
      <c r="B815" s="1" t="s">
        <v>158</v>
      </c>
      <c r="C815" s="29">
        <v>44369</v>
      </c>
      <c r="D815" s="1" t="s">
        <v>3135</v>
      </c>
      <c r="E815" s="1" t="s">
        <v>3293</v>
      </c>
      <c r="F815" s="1" t="s">
        <v>3137</v>
      </c>
      <c r="G815" s="1" t="s">
        <v>3294</v>
      </c>
      <c r="H815" s="1">
        <v>1062483</v>
      </c>
      <c r="I815" s="1" t="s">
        <v>35</v>
      </c>
      <c r="J815" s="1" t="s">
        <v>164</v>
      </c>
      <c r="K815" s="1" t="s">
        <v>165</v>
      </c>
      <c r="L815" s="30">
        <v>200</v>
      </c>
      <c r="M815" s="30">
        <v>10</v>
      </c>
      <c r="N815" s="31">
        <v>17250</v>
      </c>
      <c r="O815" s="31">
        <v>14000</v>
      </c>
      <c r="P815" s="31">
        <v>3436000</v>
      </c>
      <c r="Q815" s="31">
        <v>3450000</v>
      </c>
      <c r="R815" s="1" t="s">
        <v>3280</v>
      </c>
      <c r="S815" s="1" t="s">
        <v>3295</v>
      </c>
      <c r="T815" s="1" t="s">
        <v>1433</v>
      </c>
      <c r="U815" s="1" t="s">
        <v>536</v>
      </c>
      <c r="V815" s="1" t="s">
        <v>118</v>
      </c>
      <c r="W815" s="1" t="str">
        <f>VLOOKUP(Table1[[#This Row],[Material Code]],'Product Master Data'!$A$1:$D$16,4,FALSE)</f>
        <v>Bread Flour</v>
      </c>
      <c r="X815" s="1" t="str">
        <f>VLOOKUP(Table1[[#This Row],[Material Code]],'Product Master Data'!$A$1:$D$15,3,FALSE)</f>
        <v>Local Label</v>
      </c>
      <c r="Y815" s="1">
        <f>DAY(Table1[[#This Row],[Billing date]])</f>
        <v>22</v>
      </c>
      <c r="Z815" s="1" t="str">
        <f>TEXT(Table1[[#This Row],[Billing date]],"mmm")</f>
        <v>Jun</v>
      </c>
      <c r="AA815" s="1">
        <f>YEAR(Table1[[#This Row],[Billing date]])</f>
        <v>2021</v>
      </c>
    </row>
    <row r="816" spans="1:27" s="1" customFormat="1" ht="12.75" x14ac:dyDescent="0.2">
      <c r="A816" s="1" t="s">
        <v>131</v>
      </c>
      <c r="B816" s="1" t="s">
        <v>132</v>
      </c>
      <c r="C816" s="29">
        <v>44369</v>
      </c>
      <c r="D816" s="1" t="s">
        <v>3192</v>
      </c>
      <c r="E816" s="1" t="s">
        <v>3296</v>
      </c>
      <c r="F816" s="1" t="s">
        <v>3194</v>
      </c>
      <c r="G816" s="1" t="s">
        <v>3297</v>
      </c>
      <c r="H816" s="1">
        <v>1062481</v>
      </c>
      <c r="I816" s="1" t="s">
        <v>38</v>
      </c>
      <c r="J816" s="1" t="s">
        <v>723</v>
      </c>
      <c r="K816" s="1" t="s">
        <v>724</v>
      </c>
      <c r="L816" s="30">
        <v>600</v>
      </c>
      <c r="M816" s="30">
        <v>30</v>
      </c>
      <c r="N816" s="31">
        <v>16500</v>
      </c>
      <c r="O816" s="31">
        <v>42000</v>
      </c>
      <c r="P816" s="31">
        <v>9858000</v>
      </c>
      <c r="Q816" s="31">
        <v>9900000</v>
      </c>
      <c r="R816" s="1" t="s">
        <v>3298</v>
      </c>
      <c r="S816" s="1" t="s">
        <v>3299</v>
      </c>
      <c r="T816" s="1" t="s">
        <v>3300</v>
      </c>
      <c r="U816" s="1" t="s">
        <v>169</v>
      </c>
      <c r="V816" s="1" t="s">
        <v>118</v>
      </c>
      <c r="W816" s="1" t="str">
        <f>VLOOKUP(Table1[[#This Row],[Material Code]],'Product Master Data'!$A$1:$D$16,4,FALSE)</f>
        <v>Beignet Flour</v>
      </c>
      <c r="X816" s="1" t="str">
        <f>VLOOKUP(Table1[[#This Row],[Material Code]],'Product Master Data'!$A$1:$D$15,3,FALSE)</f>
        <v>Private Label</v>
      </c>
      <c r="Y816" s="1">
        <f>DAY(Table1[[#This Row],[Billing date]])</f>
        <v>22</v>
      </c>
      <c r="Z816" s="1" t="str">
        <f>TEXT(Table1[[#This Row],[Billing date]],"mmm")</f>
        <v>Jun</v>
      </c>
      <c r="AA816" s="1">
        <f>YEAR(Table1[[#This Row],[Billing date]])</f>
        <v>2021</v>
      </c>
    </row>
    <row r="817" spans="1:27" s="1" customFormat="1" ht="12.75" x14ac:dyDescent="0.2">
      <c r="A817" s="1" t="s">
        <v>107</v>
      </c>
      <c r="B817" s="1" t="s">
        <v>108</v>
      </c>
      <c r="C817" s="29">
        <v>44369</v>
      </c>
      <c r="D817" s="1" t="s">
        <v>3301</v>
      </c>
      <c r="E817" s="1" t="s">
        <v>3302</v>
      </c>
      <c r="F817" s="1" t="s">
        <v>3303</v>
      </c>
      <c r="G817" s="1" t="s">
        <v>3304</v>
      </c>
      <c r="H817" s="1">
        <v>1095733</v>
      </c>
      <c r="I817" s="1" t="s">
        <v>449</v>
      </c>
      <c r="J817" s="1" t="s">
        <v>176</v>
      </c>
      <c r="K817" s="1" t="s">
        <v>177</v>
      </c>
      <c r="L817" s="30">
        <v>20</v>
      </c>
      <c r="M817" s="30">
        <v>1</v>
      </c>
      <c r="N817" s="31">
        <v>18500</v>
      </c>
      <c r="O817" s="31">
        <v>1400</v>
      </c>
      <c r="P817" s="31">
        <v>368600</v>
      </c>
      <c r="Q817" s="31">
        <v>370000</v>
      </c>
      <c r="R817" s="1" t="s">
        <v>644</v>
      </c>
      <c r="S817" s="1" t="s">
        <v>3305</v>
      </c>
      <c r="T817" s="1" t="s">
        <v>646</v>
      </c>
      <c r="U817" s="1" t="s">
        <v>450</v>
      </c>
      <c r="V817" s="1" t="s">
        <v>118</v>
      </c>
      <c r="W817" s="1" t="str">
        <f>VLOOKUP(Table1[[#This Row],[Material Code]],'Product Master Data'!$A$1:$D$16,4,FALSE)</f>
        <v>Beignet Flour</v>
      </c>
      <c r="X817" s="1" t="str">
        <f>VLOOKUP(Table1[[#This Row],[Material Code]],'Product Master Data'!$A$1:$D$15,3,FALSE)</f>
        <v>Local Label</v>
      </c>
      <c r="Y817" s="1">
        <f>DAY(Table1[[#This Row],[Billing date]])</f>
        <v>22</v>
      </c>
      <c r="Z817" s="1" t="str">
        <f>TEXT(Table1[[#This Row],[Billing date]],"mmm")</f>
        <v>Jun</v>
      </c>
      <c r="AA817" s="1">
        <f>YEAR(Table1[[#This Row],[Billing date]])</f>
        <v>2021</v>
      </c>
    </row>
    <row r="818" spans="1:27" s="1" customFormat="1" ht="12.75" x14ac:dyDescent="0.2">
      <c r="A818" s="1" t="s">
        <v>107</v>
      </c>
      <c r="B818" s="1" t="s">
        <v>108</v>
      </c>
      <c r="C818" s="29">
        <v>44369</v>
      </c>
      <c r="D818" s="1" t="s">
        <v>3301</v>
      </c>
      <c r="E818" s="1" t="s">
        <v>3302</v>
      </c>
      <c r="F818" s="1" t="s">
        <v>3303</v>
      </c>
      <c r="G818" s="1" t="s">
        <v>3304</v>
      </c>
      <c r="H818" s="1">
        <v>1095733</v>
      </c>
      <c r="I818" s="1" t="s">
        <v>449</v>
      </c>
      <c r="J818" s="1" t="s">
        <v>164</v>
      </c>
      <c r="K818" s="1" t="s">
        <v>165</v>
      </c>
      <c r="L818" s="30">
        <v>329</v>
      </c>
      <c r="M818" s="30">
        <v>16.45</v>
      </c>
      <c r="N818" s="31">
        <v>18300</v>
      </c>
      <c r="O818" s="31">
        <v>23030</v>
      </c>
      <c r="P818" s="31">
        <v>5997670</v>
      </c>
      <c r="Q818" s="31">
        <v>6020700</v>
      </c>
      <c r="R818" s="1" t="s">
        <v>644</v>
      </c>
      <c r="S818" s="1" t="s">
        <v>3305</v>
      </c>
      <c r="T818" s="1" t="s">
        <v>646</v>
      </c>
      <c r="U818" s="1" t="s">
        <v>450</v>
      </c>
      <c r="V818" s="1" t="s">
        <v>118</v>
      </c>
      <c r="W818" s="1" t="str">
        <f>VLOOKUP(Table1[[#This Row],[Material Code]],'Product Master Data'!$A$1:$D$16,4,FALSE)</f>
        <v>Bread Flour</v>
      </c>
      <c r="X818" s="1" t="str">
        <f>VLOOKUP(Table1[[#This Row],[Material Code]],'Product Master Data'!$A$1:$D$15,3,FALSE)</f>
        <v>Local Label</v>
      </c>
      <c r="Y818" s="1">
        <f>DAY(Table1[[#This Row],[Billing date]])</f>
        <v>22</v>
      </c>
      <c r="Z818" s="1" t="str">
        <f>TEXT(Table1[[#This Row],[Billing date]],"mmm")</f>
        <v>Jun</v>
      </c>
      <c r="AA818" s="1">
        <f>YEAR(Table1[[#This Row],[Billing date]])</f>
        <v>2021</v>
      </c>
    </row>
    <row r="819" spans="1:27" s="1" customFormat="1" ht="12.75" x14ac:dyDescent="0.2">
      <c r="A819" s="1" t="s">
        <v>316</v>
      </c>
      <c r="B819" s="1" t="s">
        <v>289</v>
      </c>
      <c r="C819" s="29">
        <v>44369</v>
      </c>
      <c r="D819" s="1" t="s">
        <v>3306</v>
      </c>
      <c r="E819" s="1" t="s">
        <v>3307</v>
      </c>
      <c r="F819" s="1" t="s">
        <v>3308</v>
      </c>
      <c r="G819" s="1" t="s">
        <v>3309</v>
      </c>
      <c r="H819" s="1">
        <v>1026481</v>
      </c>
      <c r="I819" s="1" t="s">
        <v>50</v>
      </c>
      <c r="J819" s="1" t="s">
        <v>125</v>
      </c>
      <c r="K819" s="1" t="s">
        <v>126</v>
      </c>
      <c r="L819" s="30">
        <v>300</v>
      </c>
      <c r="M819" s="30">
        <v>15</v>
      </c>
      <c r="N819" s="31">
        <v>18500</v>
      </c>
      <c r="O819" s="31">
        <v>21000</v>
      </c>
      <c r="P819" s="31">
        <v>5529000</v>
      </c>
      <c r="Q819" s="31">
        <v>5550000</v>
      </c>
      <c r="R819" s="1" t="s">
        <v>3310</v>
      </c>
      <c r="S819" s="1" t="s">
        <v>3311</v>
      </c>
      <c r="T819" s="1" t="s">
        <v>3312</v>
      </c>
      <c r="U819" s="1" t="s">
        <v>169</v>
      </c>
      <c r="V819" s="1" t="s">
        <v>118</v>
      </c>
      <c r="W819" s="1" t="str">
        <f>VLOOKUP(Table1[[#This Row],[Material Code]],'Product Master Data'!$A$1:$D$16,4,FALSE)</f>
        <v>Bread Flour</v>
      </c>
      <c r="X819" s="1" t="str">
        <f>VLOOKUP(Table1[[#This Row],[Material Code]],'Product Master Data'!$A$1:$D$15,3,FALSE)</f>
        <v>Local Label</v>
      </c>
      <c r="Y819" s="1">
        <f>DAY(Table1[[#This Row],[Billing date]])</f>
        <v>22</v>
      </c>
      <c r="Z819" s="1" t="str">
        <f>TEXT(Table1[[#This Row],[Billing date]],"mmm")</f>
        <v>Jun</v>
      </c>
      <c r="AA819" s="1">
        <f>YEAR(Table1[[#This Row],[Billing date]])</f>
        <v>2021</v>
      </c>
    </row>
    <row r="820" spans="1:27" s="1" customFormat="1" ht="12.75" x14ac:dyDescent="0.2">
      <c r="A820" s="1" t="s">
        <v>316</v>
      </c>
      <c r="B820" s="1" t="s">
        <v>289</v>
      </c>
      <c r="C820" s="29">
        <v>44369</v>
      </c>
      <c r="D820" s="1" t="s">
        <v>3306</v>
      </c>
      <c r="E820" s="1" t="s">
        <v>3307</v>
      </c>
      <c r="F820" s="1" t="s">
        <v>3308</v>
      </c>
      <c r="G820" s="1" t="s">
        <v>3309</v>
      </c>
      <c r="H820" s="1">
        <v>1026481</v>
      </c>
      <c r="I820" s="1" t="s">
        <v>50</v>
      </c>
      <c r="J820" s="1" t="s">
        <v>164</v>
      </c>
      <c r="K820" s="1" t="s">
        <v>165</v>
      </c>
      <c r="L820" s="30">
        <v>340</v>
      </c>
      <c r="M820" s="30">
        <v>17</v>
      </c>
      <c r="N820" s="31">
        <v>17750</v>
      </c>
      <c r="O820" s="31">
        <v>23800</v>
      </c>
      <c r="P820" s="31">
        <v>6011200</v>
      </c>
      <c r="Q820" s="31">
        <v>6035000</v>
      </c>
      <c r="R820" s="1" t="s">
        <v>3310</v>
      </c>
      <c r="S820" s="1" t="s">
        <v>3311</v>
      </c>
      <c r="T820" s="1" t="s">
        <v>3312</v>
      </c>
      <c r="U820" s="1" t="s">
        <v>169</v>
      </c>
      <c r="V820" s="1" t="s">
        <v>118</v>
      </c>
      <c r="W820" s="1" t="str">
        <f>VLOOKUP(Table1[[#This Row],[Material Code]],'Product Master Data'!$A$1:$D$16,4,FALSE)</f>
        <v>Bread Flour</v>
      </c>
      <c r="X820" s="1" t="str">
        <f>VLOOKUP(Table1[[#This Row],[Material Code]],'Product Master Data'!$A$1:$D$15,3,FALSE)</f>
        <v>Local Label</v>
      </c>
      <c r="Y820" s="1">
        <f>DAY(Table1[[#This Row],[Billing date]])</f>
        <v>22</v>
      </c>
      <c r="Z820" s="1" t="str">
        <f>TEXT(Table1[[#This Row],[Billing date]],"mmm")</f>
        <v>Jun</v>
      </c>
      <c r="AA820" s="1">
        <f>YEAR(Table1[[#This Row],[Billing date]])</f>
        <v>2021</v>
      </c>
    </row>
    <row r="821" spans="1:27" s="1" customFormat="1" ht="12.75" x14ac:dyDescent="0.2">
      <c r="A821" s="1" t="s">
        <v>157</v>
      </c>
      <c r="B821" s="1" t="s">
        <v>158</v>
      </c>
      <c r="C821" s="29">
        <v>44369</v>
      </c>
      <c r="D821" s="1" t="s">
        <v>2147</v>
      </c>
      <c r="E821" s="1" t="s">
        <v>3313</v>
      </c>
      <c r="F821" s="1" t="s">
        <v>2149</v>
      </c>
      <c r="G821" s="1" t="s">
        <v>3314</v>
      </c>
      <c r="H821" s="1">
        <v>1030029</v>
      </c>
      <c r="I821" s="1" t="s">
        <v>2151</v>
      </c>
      <c r="J821" s="1" t="s">
        <v>164</v>
      </c>
      <c r="K821" s="1" t="s">
        <v>165</v>
      </c>
      <c r="L821" s="30">
        <v>53</v>
      </c>
      <c r="M821" s="30">
        <v>2.65</v>
      </c>
      <c r="N821" s="31">
        <v>18700</v>
      </c>
      <c r="O821" s="31">
        <v>3710</v>
      </c>
      <c r="P821" s="31">
        <v>987390</v>
      </c>
      <c r="Q821" s="31">
        <v>991100</v>
      </c>
      <c r="R821" s="1" t="s">
        <v>1592</v>
      </c>
      <c r="S821" s="1" t="s">
        <v>1593</v>
      </c>
      <c r="T821" s="1" t="s">
        <v>1594</v>
      </c>
      <c r="U821" s="1" t="s">
        <v>2152</v>
      </c>
      <c r="V821" s="1" t="s">
        <v>1596</v>
      </c>
      <c r="W821" s="1" t="str">
        <f>VLOOKUP(Table1[[#This Row],[Material Code]],'Product Master Data'!$A$1:$D$16,4,FALSE)</f>
        <v>Bread Flour</v>
      </c>
      <c r="X821" s="1" t="str">
        <f>VLOOKUP(Table1[[#This Row],[Material Code]],'Product Master Data'!$A$1:$D$15,3,FALSE)</f>
        <v>Local Label</v>
      </c>
      <c r="Y821" s="1">
        <f>DAY(Table1[[#This Row],[Billing date]])</f>
        <v>22</v>
      </c>
      <c r="Z821" s="1" t="str">
        <f>TEXT(Table1[[#This Row],[Billing date]],"mmm")</f>
        <v>Jun</v>
      </c>
      <c r="AA821" s="1">
        <f>YEAR(Table1[[#This Row],[Billing date]])</f>
        <v>2021</v>
      </c>
    </row>
    <row r="822" spans="1:27" s="1" customFormat="1" ht="12.75" x14ac:dyDescent="0.2">
      <c r="A822" s="1" t="s">
        <v>119</v>
      </c>
      <c r="B822" s="1" t="s">
        <v>120</v>
      </c>
      <c r="C822" s="29">
        <v>44369</v>
      </c>
      <c r="D822" s="1" t="s">
        <v>3315</v>
      </c>
      <c r="E822" s="1" t="s">
        <v>3316</v>
      </c>
      <c r="F822" s="1" t="s">
        <v>3317</v>
      </c>
      <c r="G822" s="1" t="s">
        <v>3318</v>
      </c>
      <c r="H822" s="1">
        <v>1075994</v>
      </c>
      <c r="I822" s="1" t="s">
        <v>40</v>
      </c>
      <c r="J822" s="1" t="s">
        <v>164</v>
      </c>
      <c r="K822" s="1" t="s">
        <v>165</v>
      </c>
      <c r="L822" s="30">
        <v>460</v>
      </c>
      <c r="M822" s="30">
        <v>23</v>
      </c>
      <c r="N822" s="31">
        <v>18300</v>
      </c>
      <c r="O822" s="31">
        <v>32200</v>
      </c>
      <c r="P822" s="31">
        <v>8385800</v>
      </c>
      <c r="Q822" s="31">
        <v>8418000</v>
      </c>
      <c r="R822" s="1" t="s">
        <v>373</v>
      </c>
      <c r="S822" s="1" t="s">
        <v>374</v>
      </c>
      <c r="T822" s="1" t="s">
        <v>375</v>
      </c>
      <c r="U822" s="1" t="s">
        <v>169</v>
      </c>
      <c r="V822" s="1" t="s">
        <v>118</v>
      </c>
      <c r="W822" s="1" t="str">
        <f>VLOOKUP(Table1[[#This Row],[Material Code]],'Product Master Data'!$A$1:$D$16,4,FALSE)</f>
        <v>Bread Flour</v>
      </c>
      <c r="X822" s="1" t="str">
        <f>VLOOKUP(Table1[[#This Row],[Material Code]],'Product Master Data'!$A$1:$D$15,3,FALSE)</f>
        <v>Local Label</v>
      </c>
      <c r="Y822" s="1">
        <f>DAY(Table1[[#This Row],[Billing date]])</f>
        <v>22</v>
      </c>
      <c r="Z822" s="1" t="str">
        <f>TEXT(Table1[[#This Row],[Billing date]],"mmm")</f>
        <v>Jun</v>
      </c>
      <c r="AA822" s="1">
        <f>YEAR(Table1[[#This Row],[Billing date]])</f>
        <v>2021</v>
      </c>
    </row>
    <row r="823" spans="1:27" s="1" customFormat="1" ht="12.75" x14ac:dyDescent="0.2">
      <c r="A823" s="1" t="s">
        <v>131</v>
      </c>
      <c r="B823" s="1" t="s">
        <v>132</v>
      </c>
      <c r="C823" s="29">
        <v>44369</v>
      </c>
      <c r="D823" s="1" t="s">
        <v>3192</v>
      </c>
      <c r="E823" s="1" t="s">
        <v>3319</v>
      </c>
      <c r="F823" s="1" t="s">
        <v>3194</v>
      </c>
      <c r="G823" s="1" t="s">
        <v>3320</v>
      </c>
      <c r="H823" s="1">
        <v>1062481</v>
      </c>
      <c r="I823" s="1" t="s">
        <v>38</v>
      </c>
      <c r="J823" s="1" t="s">
        <v>723</v>
      </c>
      <c r="K823" s="1" t="s">
        <v>724</v>
      </c>
      <c r="L823" s="30">
        <v>600</v>
      </c>
      <c r="M823" s="30">
        <v>30</v>
      </c>
      <c r="N823" s="31">
        <v>16500</v>
      </c>
      <c r="O823" s="31">
        <v>42000</v>
      </c>
      <c r="P823" s="31">
        <v>9858000</v>
      </c>
      <c r="Q823" s="31">
        <v>9900000</v>
      </c>
      <c r="R823" s="1" t="s">
        <v>3321</v>
      </c>
      <c r="S823" s="1" t="s">
        <v>3322</v>
      </c>
      <c r="T823" s="1" t="s">
        <v>3323</v>
      </c>
      <c r="U823" s="1" t="s">
        <v>169</v>
      </c>
      <c r="V823" s="1" t="s">
        <v>118</v>
      </c>
      <c r="W823" s="1" t="str">
        <f>VLOOKUP(Table1[[#This Row],[Material Code]],'Product Master Data'!$A$1:$D$16,4,FALSE)</f>
        <v>Beignet Flour</v>
      </c>
      <c r="X823" s="1" t="str">
        <f>VLOOKUP(Table1[[#This Row],[Material Code]],'Product Master Data'!$A$1:$D$15,3,FALSE)</f>
        <v>Private Label</v>
      </c>
      <c r="Y823" s="1">
        <f>DAY(Table1[[#This Row],[Billing date]])</f>
        <v>22</v>
      </c>
      <c r="Z823" s="1" t="str">
        <f>TEXT(Table1[[#This Row],[Billing date]],"mmm")</f>
        <v>Jun</v>
      </c>
      <c r="AA823" s="1">
        <f>YEAR(Table1[[#This Row],[Billing date]])</f>
        <v>2021</v>
      </c>
    </row>
    <row r="824" spans="1:27" s="1" customFormat="1" ht="12.75" x14ac:dyDescent="0.2">
      <c r="A824" s="1" t="s">
        <v>131</v>
      </c>
      <c r="B824" s="1" t="s">
        <v>132</v>
      </c>
      <c r="C824" s="29">
        <v>44369</v>
      </c>
      <c r="D824" s="1" t="s">
        <v>3192</v>
      </c>
      <c r="E824" s="1" t="s">
        <v>3324</v>
      </c>
      <c r="F824" s="1" t="s">
        <v>3194</v>
      </c>
      <c r="G824" s="1" t="s">
        <v>3325</v>
      </c>
      <c r="H824" s="1">
        <v>1062481</v>
      </c>
      <c r="I824" s="1" t="s">
        <v>38</v>
      </c>
      <c r="J824" s="1" t="s">
        <v>723</v>
      </c>
      <c r="K824" s="1" t="s">
        <v>724</v>
      </c>
      <c r="L824" s="30">
        <v>640</v>
      </c>
      <c r="M824" s="30">
        <v>32</v>
      </c>
      <c r="N824" s="31">
        <v>16500</v>
      </c>
      <c r="O824" s="31">
        <v>44800</v>
      </c>
      <c r="P824" s="31">
        <v>10515200</v>
      </c>
      <c r="Q824" s="31">
        <v>10560000</v>
      </c>
      <c r="R824" s="1" t="s">
        <v>784</v>
      </c>
      <c r="S824" s="1" t="s">
        <v>3326</v>
      </c>
      <c r="T824" s="1" t="s">
        <v>169</v>
      </c>
      <c r="U824" s="1" t="s">
        <v>169</v>
      </c>
      <c r="V824" s="1" t="s">
        <v>118</v>
      </c>
      <c r="W824" s="1" t="str">
        <f>VLOOKUP(Table1[[#This Row],[Material Code]],'Product Master Data'!$A$1:$D$16,4,FALSE)</f>
        <v>Beignet Flour</v>
      </c>
      <c r="X824" s="1" t="str">
        <f>VLOOKUP(Table1[[#This Row],[Material Code]],'Product Master Data'!$A$1:$D$15,3,FALSE)</f>
        <v>Private Label</v>
      </c>
      <c r="Y824" s="1">
        <f>DAY(Table1[[#This Row],[Billing date]])</f>
        <v>22</v>
      </c>
      <c r="Z824" s="1" t="str">
        <f>TEXT(Table1[[#This Row],[Billing date]],"mmm")</f>
        <v>Jun</v>
      </c>
      <c r="AA824" s="1">
        <f>YEAR(Table1[[#This Row],[Billing date]])</f>
        <v>2021</v>
      </c>
    </row>
    <row r="825" spans="1:27" s="1" customFormat="1" ht="12.75" x14ac:dyDescent="0.2">
      <c r="A825" s="1" t="s">
        <v>119</v>
      </c>
      <c r="B825" s="1" t="s">
        <v>120</v>
      </c>
      <c r="C825" s="29">
        <v>44369</v>
      </c>
      <c r="D825" s="1" t="s">
        <v>3327</v>
      </c>
      <c r="E825" s="1" t="s">
        <v>3328</v>
      </c>
      <c r="F825" s="1" t="s">
        <v>3329</v>
      </c>
      <c r="G825" s="1" t="s">
        <v>3330</v>
      </c>
      <c r="H825" s="1">
        <v>1028475</v>
      </c>
      <c r="I825" s="1" t="s">
        <v>465</v>
      </c>
      <c r="J825" s="1" t="s">
        <v>164</v>
      </c>
      <c r="K825" s="1" t="s">
        <v>165</v>
      </c>
      <c r="L825" s="30">
        <v>65</v>
      </c>
      <c r="M825" s="30">
        <v>3.25</v>
      </c>
      <c r="N825" s="31">
        <v>18300</v>
      </c>
      <c r="O825" s="31">
        <v>4550</v>
      </c>
      <c r="P825" s="31">
        <v>1184950</v>
      </c>
      <c r="Q825" s="31">
        <v>1189500</v>
      </c>
      <c r="R825" s="1" t="s">
        <v>737</v>
      </c>
      <c r="S825" s="1" t="s">
        <v>738</v>
      </c>
      <c r="T825" s="1" t="s">
        <v>739</v>
      </c>
      <c r="U825" s="1" t="s">
        <v>3331</v>
      </c>
      <c r="V825" s="1" t="s">
        <v>118</v>
      </c>
      <c r="W825" s="1" t="str">
        <f>VLOOKUP(Table1[[#This Row],[Material Code]],'Product Master Data'!$A$1:$D$16,4,FALSE)</f>
        <v>Bread Flour</v>
      </c>
      <c r="X825" s="1" t="str">
        <f>VLOOKUP(Table1[[#This Row],[Material Code]],'Product Master Data'!$A$1:$D$15,3,FALSE)</f>
        <v>Local Label</v>
      </c>
      <c r="Y825" s="1">
        <f>DAY(Table1[[#This Row],[Billing date]])</f>
        <v>22</v>
      </c>
      <c r="Z825" s="1" t="str">
        <f>TEXT(Table1[[#This Row],[Billing date]],"mmm")</f>
        <v>Jun</v>
      </c>
      <c r="AA825" s="1">
        <f>YEAR(Table1[[#This Row],[Billing date]])</f>
        <v>2021</v>
      </c>
    </row>
    <row r="826" spans="1:27" s="1" customFormat="1" ht="12.75" x14ac:dyDescent="0.2">
      <c r="A826" s="1" t="s">
        <v>119</v>
      </c>
      <c r="B826" s="1" t="s">
        <v>120</v>
      </c>
      <c r="C826" s="29">
        <v>44369</v>
      </c>
      <c r="D826" s="1" t="s">
        <v>3327</v>
      </c>
      <c r="E826" s="1" t="s">
        <v>3328</v>
      </c>
      <c r="F826" s="1" t="s">
        <v>3329</v>
      </c>
      <c r="G826" s="1" t="s">
        <v>3330</v>
      </c>
      <c r="H826" s="1">
        <v>1028475</v>
      </c>
      <c r="I826" s="1" t="s">
        <v>465</v>
      </c>
      <c r="J826" s="1" t="s">
        <v>125</v>
      </c>
      <c r="K826" s="1" t="s">
        <v>126</v>
      </c>
      <c r="L826" s="30">
        <v>200</v>
      </c>
      <c r="M826" s="30">
        <v>10</v>
      </c>
      <c r="N826" s="31">
        <v>19000</v>
      </c>
      <c r="O826" s="31">
        <v>14000</v>
      </c>
      <c r="P826" s="31">
        <v>3786000</v>
      </c>
      <c r="Q826" s="31">
        <v>3800000</v>
      </c>
      <c r="R826" s="1" t="s">
        <v>737</v>
      </c>
      <c r="S826" s="1" t="s">
        <v>738</v>
      </c>
      <c r="T826" s="1" t="s">
        <v>739</v>
      </c>
      <c r="U826" s="1" t="s">
        <v>3331</v>
      </c>
      <c r="V826" s="1" t="s">
        <v>118</v>
      </c>
      <c r="W826" s="1" t="str">
        <f>VLOOKUP(Table1[[#This Row],[Material Code]],'Product Master Data'!$A$1:$D$16,4,FALSE)</f>
        <v>Bread Flour</v>
      </c>
      <c r="X826" s="1" t="str">
        <f>VLOOKUP(Table1[[#This Row],[Material Code]],'Product Master Data'!$A$1:$D$15,3,FALSE)</f>
        <v>Local Label</v>
      </c>
      <c r="Y826" s="1">
        <f>DAY(Table1[[#This Row],[Billing date]])</f>
        <v>22</v>
      </c>
      <c r="Z826" s="1" t="str">
        <f>TEXT(Table1[[#This Row],[Billing date]],"mmm")</f>
        <v>Jun</v>
      </c>
      <c r="AA826" s="1">
        <f>YEAR(Table1[[#This Row],[Billing date]])</f>
        <v>2021</v>
      </c>
    </row>
    <row r="827" spans="1:27" s="1" customFormat="1" ht="12.75" x14ac:dyDescent="0.2">
      <c r="A827" s="1" t="s">
        <v>107</v>
      </c>
      <c r="B827" s="1" t="s">
        <v>108</v>
      </c>
      <c r="C827" s="29">
        <v>44369</v>
      </c>
      <c r="D827" s="1" t="s">
        <v>3332</v>
      </c>
      <c r="E827" s="1" t="s">
        <v>3333</v>
      </c>
      <c r="F827" s="1" t="s">
        <v>3334</v>
      </c>
      <c r="G827" s="1" t="s">
        <v>3335</v>
      </c>
      <c r="H827" s="1">
        <v>1067076</v>
      </c>
      <c r="I827" s="1" t="s">
        <v>1677</v>
      </c>
      <c r="J827" s="1" t="s">
        <v>164</v>
      </c>
      <c r="K827" s="1" t="s">
        <v>165</v>
      </c>
      <c r="L827" s="30">
        <v>460</v>
      </c>
      <c r="M827" s="30">
        <v>23</v>
      </c>
      <c r="N827" s="31">
        <v>18300</v>
      </c>
      <c r="O827" s="31">
        <v>32200</v>
      </c>
      <c r="P827" s="31">
        <v>8385800</v>
      </c>
      <c r="Q827" s="31">
        <v>8418000</v>
      </c>
      <c r="R827" s="1" t="s">
        <v>3336</v>
      </c>
      <c r="S827" s="1" t="s">
        <v>3337</v>
      </c>
      <c r="T827" s="1" t="s">
        <v>3338</v>
      </c>
      <c r="U827" s="1" t="s">
        <v>3339</v>
      </c>
      <c r="V827" s="1" t="s">
        <v>118</v>
      </c>
      <c r="W827" s="1" t="str">
        <f>VLOOKUP(Table1[[#This Row],[Material Code]],'Product Master Data'!$A$1:$D$16,4,FALSE)</f>
        <v>Bread Flour</v>
      </c>
      <c r="X827" s="1" t="str">
        <f>VLOOKUP(Table1[[#This Row],[Material Code]],'Product Master Data'!$A$1:$D$15,3,FALSE)</f>
        <v>Local Label</v>
      </c>
      <c r="Y827" s="1">
        <f>DAY(Table1[[#This Row],[Billing date]])</f>
        <v>22</v>
      </c>
      <c r="Z827" s="1" t="str">
        <f>TEXT(Table1[[#This Row],[Billing date]],"mmm")</f>
        <v>Jun</v>
      </c>
      <c r="AA827" s="1">
        <f>YEAR(Table1[[#This Row],[Billing date]])</f>
        <v>2021</v>
      </c>
    </row>
    <row r="828" spans="1:27" s="1" customFormat="1" ht="12.75" x14ac:dyDescent="0.2">
      <c r="A828" s="1" t="s">
        <v>170</v>
      </c>
      <c r="B828" s="1" t="s">
        <v>171</v>
      </c>
      <c r="C828" s="29">
        <v>44369</v>
      </c>
      <c r="D828" s="1" t="s">
        <v>3340</v>
      </c>
      <c r="E828" s="1" t="s">
        <v>3341</v>
      </c>
      <c r="F828" s="1" t="s">
        <v>3342</v>
      </c>
      <c r="G828" s="1" t="s">
        <v>3343</v>
      </c>
      <c r="H828" s="1">
        <v>1037061</v>
      </c>
      <c r="I828" s="1" t="s">
        <v>25</v>
      </c>
      <c r="J828" s="1" t="s">
        <v>176</v>
      </c>
      <c r="K828" s="1" t="s">
        <v>177</v>
      </c>
      <c r="L828" s="30">
        <v>20</v>
      </c>
      <c r="M828" s="30">
        <v>1</v>
      </c>
      <c r="N828" s="31">
        <v>17900</v>
      </c>
      <c r="O828" s="31">
        <v>0</v>
      </c>
      <c r="P828" s="31">
        <v>358000</v>
      </c>
      <c r="Q828" s="31">
        <v>358000</v>
      </c>
      <c r="R828" s="1" t="s">
        <v>3344</v>
      </c>
      <c r="S828" s="1" t="s">
        <v>3345</v>
      </c>
      <c r="T828" s="1" t="s">
        <v>1160</v>
      </c>
      <c r="U828" s="1" t="s">
        <v>1482</v>
      </c>
      <c r="V828" s="1" t="s">
        <v>118</v>
      </c>
      <c r="W828" s="1" t="str">
        <f>VLOOKUP(Table1[[#This Row],[Material Code]],'Product Master Data'!$A$1:$D$16,4,FALSE)</f>
        <v>Beignet Flour</v>
      </c>
      <c r="X828" s="1" t="str">
        <f>VLOOKUP(Table1[[#This Row],[Material Code]],'Product Master Data'!$A$1:$D$15,3,FALSE)</f>
        <v>Local Label</v>
      </c>
      <c r="Y828" s="1">
        <f>DAY(Table1[[#This Row],[Billing date]])</f>
        <v>22</v>
      </c>
      <c r="Z828" s="1" t="str">
        <f>TEXT(Table1[[#This Row],[Billing date]],"mmm")</f>
        <v>Jun</v>
      </c>
      <c r="AA828" s="1">
        <f>YEAR(Table1[[#This Row],[Billing date]])</f>
        <v>2021</v>
      </c>
    </row>
    <row r="829" spans="1:27" s="1" customFormat="1" ht="12.75" x14ac:dyDescent="0.2">
      <c r="A829" s="1" t="s">
        <v>170</v>
      </c>
      <c r="B829" s="1" t="s">
        <v>171</v>
      </c>
      <c r="C829" s="29">
        <v>44369</v>
      </c>
      <c r="D829" s="1" t="s">
        <v>3340</v>
      </c>
      <c r="E829" s="1" t="s">
        <v>3341</v>
      </c>
      <c r="F829" s="1" t="s">
        <v>3342</v>
      </c>
      <c r="G829" s="1" t="s">
        <v>3343</v>
      </c>
      <c r="H829" s="1">
        <v>1037061</v>
      </c>
      <c r="I829" s="1" t="s">
        <v>25</v>
      </c>
      <c r="J829" s="1" t="s">
        <v>181</v>
      </c>
      <c r="K829" s="1" t="s">
        <v>182</v>
      </c>
      <c r="L829" s="30">
        <v>30</v>
      </c>
      <c r="M829" s="30">
        <v>0.75</v>
      </c>
      <c r="N829" s="31">
        <v>8950</v>
      </c>
      <c r="O829" s="31">
        <v>0</v>
      </c>
      <c r="P829" s="31">
        <v>268500</v>
      </c>
      <c r="Q829" s="31">
        <v>268500</v>
      </c>
      <c r="R829" s="1" t="s">
        <v>3344</v>
      </c>
      <c r="S829" s="1" t="s">
        <v>3345</v>
      </c>
      <c r="T829" s="1" t="s">
        <v>1160</v>
      </c>
      <c r="U829" s="1" t="s">
        <v>1482</v>
      </c>
      <c r="V829" s="1" t="s">
        <v>118</v>
      </c>
      <c r="W829" s="1" t="str">
        <f>VLOOKUP(Table1[[#This Row],[Material Code]],'Product Master Data'!$A$1:$D$16,4,FALSE)</f>
        <v>Beignet Flour</v>
      </c>
      <c r="X829" s="1" t="str">
        <f>VLOOKUP(Table1[[#This Row],[Material Code]],'Product Master Data'!$A$1:$D$15,3,FALSE)</f>
        <v>Local Label</v>
      </c>
      <c r="Y829" s="1">
        <f>DAY(Table1[[#This Row],[Billing date]])</f>
        <v>22</v>
      </c>
      <c r="Z829" s="1" t="str">
        <f>TEXT(Table1[[#This Row],[Billing date]],"mmm")</f>
        <v>Jun</v>
      </c>
      <c r="AA829" s="1">
        <f>YEAR(Table1[[#This Row],[Billing date]])</f>
        <v>2021</v>
      </c>
    </row>
    <row r="830" spans="1:27" s="1" customFormat="1" ht="12.75" x14ac:dyDescent="0.2">
      <c r="A830" s="1" t="s">
        <v>170</v>
      </c>
      <c r="B830" s="1" t="s">
        <v>171</v>
      </c>
      <c r="C830" s="29">
        <v>44369</v>
      </c>
      <c r="D830" s="1" t="s">
        <v>3340</v>
      </c>
      <c r="E830" s="1" t="s">
        <v>3341</v>
      </c>
      <c r="F830" s="1" t="s">
        <v>3342</v>
      </c>
      <c r="G830" s="1" t="s">
        <v>3343</v>
      </c>
      <c r="H830" s="1">
        <v>1037061</v>
      </c>
      <c r="I830" s="1" t="s">
        <v>25</v>
      </c>
      <c r="J830" s="1" t="s">
        <v>183</v>
      </c>
      <c r="K830" s="1" t="s">
        <v>184</v>
      </c>
      <c r="L830" s="30">
        <v>70</v>
      </c>
      <c r="M830" s="30">
        <v>0.35</v>
      </c>
      <c r="N830" s="31">
        <v>1840</v>
      </c>
      <c r="O830" s="31">
        <v>0</v>
      </c>
      <c r="P830" s="31">
        <v>128800</v>
      </c>
      <c r="Q830" s="31">
        <v>128800</v>
      </c>
      <c r="R830" s="1" t="s">
        <v>3344</v>
      </c>
      <c r="S830" s="1" t="s">
        <v>3345</v>
      </c>
      <c r="T830" s="1" t="s">
        <v>1160</v>
      </c>
      <c r="U830" s="1" t="s">
        <v>1482</v>
      </c>
      <c r="V830" s="1" t="s">
        <v>118</v>
      </c>
      <c r="W830" s="1" t="str">
        <f>VLOOKUP(Table1[[#This Row],[Material Code]],'Product Master Data'!$A$1:$D$16,4,FALSE)</f>
        <v>Beignet Flour</v>
      </c>
      <c r="X830" s="1" t="str">
        <f>VLOOKUP(Table1[[#This Row],[Material Code]],'Product Master Data'!$A$1:$D$15,3,FALSE)</f>
        <v>Local Label</v>
      </c>
      <c r="Y830" s="1">
        <f>DAY(Table1[[#This Row],[Billing date]])</f>
        <v>22</v>
      </c>
      <c r="Z830" s="1" t="str">
        <f>TEXT(Table1[[#This Row],[Billing date]],"mmm")</f>
        <v>Jun</v>
      </c>
      <c r="AA830" s="1">
        <f>YEAR(Table1[[#This Row],[Billing date]])</f>
        <v>2021</v>
      </c>
    </row>
    <row r="831" spans="1:27" s="1" customFormat="1" ht="12.75" x14ac:dyDescent="0.2">
      <c r="A831" s="1" t="s">
        <v>170</v>
      </c>
      <c r="B831" s="1" t="s">
        <v>171</v>
      </c>
      <c r="C831" s="29">
        <v>44369</v>
      </c>
      <c r="D831" s="1" t="s">
        <v>3340</v>
      </c>
      <c r="E831" s="1" t="s">
        <v>3341</v>
      </c>
      <c r="F831" s="1" t="s">
        <v>3342</v>
      </c>
      <c r="G831" s="1" t="s">
        <v>3343</v>
      </c>
      <c r="H831" s="1">
        <v>1037061</v>
      </c>
      <c r="I831" s="1" t="s">
        <v>25</v>
      </c>
      <c r="J831" s="1" t="s">
        <v>164</v>
      </c>
      <c r="K831" s="1" t="s">
        <v>165</v>
      </c>
      <c r="L831" s="30">
        <v>73</v>
      </c>
      <c r="M831" s="30">
        <v>3.65</v>
      </c>
      <c r="N831" s="31">
        <v>17700</v>
      </c>
      <c r="O831" s="31">
        <v>0</v>
      </c>
      <c r="P831" s="31">
        <v>1292100</v>
      </c>
      <c r="Q831" s="31">
        <v>1292100</v>
      </c>
      <c r="R831" s="1" t="s">
        <v>3344</v>
      </c>
      <c r="S831" s="1" t="s">
        <v>3345</v>
      </c>
      <c r="T831" s="1" t="s">
        <v>1160</v>
      </c>
      <c r="U831" s="1" t="s">
        <v>1482</v>
      </c>
      <c r="V831" s="1" t="s">
        <v>118</v>
      </c>
      <c r="W831" s="1" t="str">
        <f>VLOOKUP(Table1[[#This Row],[Material Code]],'Product Master Data'!$A$1:$D$16,4,FALSE)</f>
        <v>Bread Flour</v>
      </c>
      <c r="X831" s="1" t="str">
        <f>VLOOKUP(Table1[[#This Row],[Material Code]],'Product Master Data'!$A$1:$D$15,3,FALSE)</f>
        <v>Local Label</v>
      </c>
      <c r="Y831" s="1">
        <f>DAY(Table1[[#This Row],[Billing date]])</f>
        <v>22</v>
      </c>
      <c r="Z831" s="1" t="str">
        <f>TEXT(Table1[[#This Row],[Billing date]],"mmm")</f>
        <v>Jun</v>
      </c>
      <c r="AA831" s="1">
        <f>YEAR(Table1[[#This Row],[Billing date]])</f>
        <v>2021</v>
      </c>
    </row>
    <row r="832" spans="1:27" s="1" customFormat="1" ht="12.75" x14ac:dyDescent="0.2">
      <c r="A832" s="1" t="s">
        <v>193</v>
      </c>
      <c r="B832" s="1" t="s">
        <v>158</v>
      </c>
      <c r="C832" s="29">
        <v>44369</v>
      </c>
      <c r="D832" s="1" t="s">
        <v>3135</v>
      </c>
      <c r="E832" s="1" t="s">
        <v>3346</v>
      </c>
      <c r="F832" s="1" t="s">
        <v>3137</v>
      </c>
      <c r="G832" s="1" t="s">
        <v>3347</v>
      </c>
      <c r="H832" s="1">
        <v>1062483</v>
      </c>
      <c r="I832" s="1" t="s">
        <v>35</v>
      </c>
      <c r="J832" s="1" t="s">
        <v>164</v>
      </c>
      <c r="K832" s="1" t="s">
        <v>165</v>
      </c>
      <c r="L832" s="30">
        <v>300</v>
      </c>
      <c r="M832" s="30">
        <v>15</v>
      </c>
      <c r="N832" s="31">
        <v>17250</v>
      </c>
      <c r="O832" s="31">
        <v>21000</v>
      </c>
      <c r="P832" s="31">
        <v>5154000</v>
      </c>
      <c r="Q832" s="31">
        <v>5175000</v>
      </c>
      <c r="R832" s="1" t="s">
        <v>926</v>
      </c>
      <c r="S832" s="1" t="s">
        <v>3348</v>
      </c>
      <c r="T832" s="1" t="s">
        <v>169</v>
      </c>
      <c r="U832" s="1" t="s">
        <v>536</v>
      </c>
      <c r="V832" s="1" t="s">
        <v>118</v>
      </c>
      <c r="W832" s="1" t="str">
        <f>VLOOKUP(Table1[[#This Row],[Material Code]],'Product Master Data'!$A$1:$D$16,4,FALSE)</f>
        <v>Bread Flour</v>
      </c>
      <c r="X832" s="1" t="str">
        <f>VLOOKUP(Table1[[#This Row],[Material Code]],'Product Master Data'!$A$1:$D$15,3,FALSE)</f>
        <v>Local Label</v>
      </c>
      <c r="Y832" s="1">
        <f>DAY(Table1[[#This Row],[Billing date]])</f>
        <v>22</v>
      </c>
      <c r="Z832" s="1" t="str">
        <f>TEXT(Table1[[#This Row],[Billing date]],"mmm")</f>
        <v>Jun</v>
      </c>
      <c r="AA832" s="1">
        <f>YEAR(Table1[[#This Row],[Billing date]])</f>
        <v>2021</v>
      </c>
    </row>
    <row r="833" spans="1:27" s="1" customFormat="1" ht="12.75" x14ac:dyDescent="0.2">
      <c r="A833" s="1" t="s">
        <v>119</v>
      </c>
      <c r="B833" s="1" t="s">
        <v>120</v>
      </c>
      <c r="C833" s="29">
        <v>44369</v>
      </c>
      <c r="D833" s="1" t="s">
        <v>3349</v>
      </c>
      <c r="E833" s="1" t="s">
        <v>3350</v>
      </c>
      <c r="F833" s="1" t="s">
        <v>3351</v>
      </c>
      <c r="G833" s="1" t="s">
        <v>3352</v>
      </c>
      <c r="H833" s="1">
        <v>1064509</v>
      </c>
      <c r="I833" s="1" t="s">
        <v>52</v>
      </c>
      <c r="J833" s="1" t="s">
        <v>164</v>
      </c>
      <c r="K833" s="1" t="s">
        <v>165</v>
      </c>
      <c r="L833" s="30">
        <v>250</v>
      </c>
      <c r="M833" s="30">
        <v>12.5</v>
      </c>
      <c r="N833" s="31">
        <v>18300</v>
      </c>
      <c r="O833" s="31">
        <v>17500</v>
      </c>
      <c r="P833" s="31">
        <v>4557500</v>
      </c>
      <c r="Q833" s="31">
        <v>4575000</v>
      </c>
      <c r="R833" s="1" t="s">
        <v>466</v>
      </c>
      <c r="S833" s="1" t="s">
        <v>2674</v>
      </c>
      <c r="T833" s="1" t="s">
        <v>2354</v>
      </c>
      <c r="U833" s="1" t="s">
        <v>169</v>
      </c>
      <c r="V833" s="1" t="s">
        <v>118</v>
      </c>
      <c r="W833" s="1" t="str">
        <f>VLOOKUP(Table1[[#This Row],[Material Code]],'Product Master Data'!$A$1:$D$16,4,FALSE)</f>
        <v>Bread Flour</v>
      </c>
      <c r="X833" s="1" t="str">
        <f>VLOOKUP(Table1[[#This Row],[Material Code]],'Product Master Data'!$A$1:$D$15,3,FALSE)</f>
        <v>Local Label</v>
      </c>
      <c r="Y833" s="1">
        <f>DAY(Table1[[#This Row],[Billing date]])</f>
        <v>22</v>
      </c>
      <c r="Z833" s="1" t="str">
        <f>TEXT(Table1[[#This Row],[Billing date]],"mmm")</f>
        <v>Jun</v>
      </c>
      <c r="AA833" s="1">
        <f>YEAR(Table1[[#This Row],[Billing date]])</f>
        <v>2021</v>
      </c>
    </row>
    <row r="834" spans="1:27" s="1" customFormat="1" ht="12.75" x14ac:dyDescent="0.2">
      <c r="A834" s="1" t="s">
        <v>119</v>
      </c>
      <c r="B834" s="1" t="s">
        <v>171</v>
      </c>
      <c r="C834" s="29">
        <v>44369</v>
      </c>
      <c r="D834" s="1" t="s">
        <v>3353</v>
      </c>
      <c r="E834" s="1" t="s">
        <v>3354</v>
      </c>
      <c r="F834" s="1" t="s">
        <v>3355</v>
      </c>
      <c r="G834" s="1" t="s">
        <v>3356</v>
      </c>
      <c r="H834" s="1">
        <v>1067454</v>
      </c>
      <c r="I834" s="1" t="s">
        <v>42</v>
      </c>
      <c r="J834" s="1" t="s">
        <v>176</v>
      </c>
      <c r="K834" s="1" t="s">
        <v>177</v>
      </c>
      <c r="L834" s="30">
        <v>150</v>
      </c>
      <c r="M834" s="30">
        <v>7.5</v>
      </c>
      <c r="N834" s="31">
        <v>18400</v>
      </c>
      <c r="O834" s="31">
        <v>10500</v>
      </c>
      <c r="P834" s="31">
        <v>2749500</v>
      </c>
      <c r="Q834" s="31">
        <v>2760000</v>
      </c>
      <c r="R834" s="1" t="s">
        <v>204</v>
      </c>
      <c r="S834" s="1" t="s">
        <v>205</v>
      </c>
      <c r="T834" s="1" t="s">
        <v>3357</v>
      </c>
      <c r="U834" s="1" t="s">
        <v>169</v>
      </c>
      <c r="V834" s="1" t="s">
        <v>118</v>
      </c>
      <c r="W834" s="1" t="str">
        <f>VLOOKUP(Table1[[#This Row],[Material Code]],'Product Master Data'!$A$1:$D$16,4,FALSE)</f>
        <v>Beignet Flour</v>
      </c>
      <c r="X834" s="1" t="str">
        <f>VLOOKUP(Table1[[#This Row],[Material Code]],'Product Master Data'!$A$1:$D$15,3,FALSE)</f>
        <v>Local Label</v>
      </c>
      <c r="Y834" s="1">
        <f>DAY(Table1[[#This Row],[Billing date]])</f>
        <v>22</v>
      </c>
      <c r="Z834" s="1" t="str">
        <f>TEXT(Table1[[#This Row],[Billing date]],"mmm")</f>
        <v>Jun</v>
      </c>
      <c r="AA834" s="1">
        <f>YEAR(Table1[[#This Row],[Billing date]])</f>
        <v>2021</v>
      </c>
    </row>
    <row r="835" spans="1:27" s="1" customFormat="1" ht="12.75" x14ac:dyDescent="0.2">
      <c r="A835" s="1" t="s">
        <v>119</v>
      </c>
      <c r="B835" s="1" t="s">
        <v>171</v>
      </c>
      <c r="C835" s="29">
        <v>44369</v>
      </c>
      <c r="D835" s="1" t="s">
        <v>3353</v>
      </c>
      <c r="E835" s="1" t="s">
        <v>3354</v>
      </c>
      <c r="F835" s="1" t="s">
        <v>3355</v>
      </c>
      <c r="G835" s="1" t="s">
        <v>3356</v>
      </c>
      <c r="H835" s="1">
        <v>1067454</v>
      </c>
      <c r="I835" s="1" t="s">
        <v>42</v>
      </c>
      <c r="J835" s="1" t="s">
        <v>181</v>
      </c>
      <c r="K835" s="1" t="s">
        <v>182</v>
      </c>
      <c r="L835" s="30">
        <v>200</v>
      </c>
      <c r="M835" s="30">
        <v>5</v>
      </c>
      <c r="N835" s="31">
        <v>9200</v>
      </c>
      <c r="O835" s="31">
        <v>7000</v>
      </c>
      <c r="P835" s="31">
        <v>1833000</v>
      </c>
      <c r="Q835" s="31">
        <v>1840000</v>
      </c>
      <c r="R835" s="1" t="s">
        <v>204</v>
      </c>
      <c r="S835" s="1" t="s">
        <v>205</v>
      </c>
      <c r="T835" s="1" t="s">
        <v>3357</v>
      </c>
      <c r="U835" s="1" t="s">
        <v>169</v>
      </c>
      <c r="V835" s="1" t="s">
        <v>118</v>
      </c>
      <c r="W835" s="1" t="str">
        <f>VLOOKUP(Table1[[#This Row],[Material Code]],'Product Master Data'!$A$1:$D$16,4,FALSE)</f>
        <v>Beignet Flour</v>
      </c>
      <c r="X835" s="1" t="str">
        <f>VLOOKUP(Table1[[#This Row],[Material Code]],'Product Master Data'!$A$1:$D$15,3,FALSE)</f>
        <v>Local Label</v>
      </c>
      <c r="Y835" s="1">
        <f>DAY(Table1[[#This Row],[Billing date]])</f>
        <v>22</v>
      </c>
      <c r="Z835" s="1" t="str">
        <f>TEXT(Table1[[#This Row],[Billing date]],"mmm")</f>
        <v>Jun</v>
      </c>
      <c r="AA835" s="1">
        <f>YEAR(Table1[[#This Row],[Billing date]])</f>
        <v>2021</v>
      </c>
    </row>
    <row r="836" spans="1:27" s="1" customFormat="1" ht="12.75" x14ac:dyDescent="0.2">
      <c r="A836" s="1" t="s">
        <v>119</v>
      </c>
      <c r="B836" s="1" t="s">
        <v>171</v>
      </c>
      <c r="C836" s="29">
        <v>44369</v>
      </c>
      <c r="D836" s="1" t="s">
        <v>3353</v>
      </c>
      <c r="E836" s="1" t="s">
        <v>3354</v>
      </c>
      <c r="F836" s="1" t="s">
        <v>3355</v>
      </c>
      <c r="G836" s="1" t="s">
        <v>3356</v>
      </c>
      <c r="H836" s="1">
        <v>1067454</v>
      </c>
      <c r="I836" s="1" t="s">
        <v>42</v>
      </c>
      <c r="J836" s="1" t="s">
        <v>183</v>
      </c>
      <c r="K836" s="1" t="s">
        <v>184</v>
      </c>
      <c r="L836" s="30">
        <v>500</v>
      </c>
      <c r="M836" s="30">
        <v>2.5</v>
      </c>
      <c r="N836" s="31">
        <v>1890</v>
      </c>
      <c r="O836" s="31">
        <v>3500</v>
      </c>
      <c r="P836" s="31">
        <v>941500</v>
      </c>
      <c r="Q836" s="31">
        <v>945000</v>
      </c>
      <c r="R836" s="1" t="s">
        <v>204</v>
      </c>
      <c r="S836" s="1" t="s">
        <v>205</v>
      </c>
      <c r="T836" s="1" t="s">
        <v>3357</v>
      </c>
      <c r="U836" s="1" t="s">
        <v>169</v>
      </c>
      <c r="V836" s="1" t="s">
        <v>118</v>
      </c>
      <c r="W836" s="1" t="str">
        <f>VLOOKUP(Table1[[#This Row],[Material Code]],'Product Master Data'!$A$1:$D$16,4,FALSE)</f>
        <v>Beignet Flour</v>
      </c>
      <c r="X836" s="1" t="str">
        <f>VLOOKUP(Table1[[#This Row],[Material Code]],'Product Master Data'!$A$1:$D$15,3,FALSE)</f>
        <v>Local Label</v>
      </c>
      <c r="Y836" s="1">
        <f>DAY(Table1[[#This Row],[Billing date]])</f>
        <v>22</v>
      </c>
      <c r="Z836" s="1" t="str">
        <f>TEXT(Table1[[#This Row],[Billing date]],"mmm")</f>
        <v>Jun</v>
      </c>
      <c r="AA836" s="1">
        <f>YEAR(Table1[[#This Row],[Billing date]])</f>
        <v>2021</v>
      </c>
    </row>
    <row r="837" spans="1:27" s="1" customFormat="1" ht="12.75" x14ac:dyDescent="0.2">
      <c r="A837" s="1" t="s">
        <v>119</v>
      </c>
      <c r="B837" s="1" t="s">
        <v>171</v>
      </c>
      <c r="C837" s="29">
        <v>44369</v>
      </c>
      <c r="D837" s="1" t="s">
        <v>3353</v>
      </c>
      <c r="E837" s="1" t="s">
        <v>3354</v>
      </c>
      <c r="F837" s="1" t="s">
        <v>3355</v>
      </c>
      <c r="G837" s="1" t="s">
        <v>3356</v>
      </c>
      <c r="H837" s="1">
        <v>1067454</v>
      </c>
      <c r="I837" s="1" t="s">
        <v>42</v>
      </c>
      <c r="J837" s="1" t="s">
        <v>125</v>
      </c>
      <c r="K837" s="1" t="s">
        <v>126</v>
      </c>
      <c r="L837" s="30">
        <v>300</v>
      </c>
      <c r="M837" s="30">
        <v>15</v>
      </c>
      <c r="N837" s="31">
        <v>18800</v>
      </c>
      <c r="O837" s="31">
        <v>21000</v>
      </c>
      <c r="P837" s="31">
        <v>5619000</v>
      </c>
      <c r="Q837" s="31">
        <v>5640000</v>
      </c>
      <c r="R837" s="1" t="s">
        <v>204</v>
      </c>
      <c r="S837" s="1" t="s">
        <v>205</v>
      </c>
      <c r="T837" s="1" t="s">
        <v>3357</v>
      </c>
      <c r="U837" s="1" t="s">
        <v>169</v>
      </c>
      <c r="V837" s="1" t="s">
        <v>118</v>
      </c>
      <c r="W837" s="1" t="str">
        <f>VLOOKUP(Table1[[#This Row],[Material Code]],'Product Master Data'!$A$1:$D$16,4,FALSE)</f>
        <v>Bread Flour</v>
      </c>
      <c r="X837" s="1" t="str">
        <f>VLOOKUP(Table1[[#This Row],[Material Code]],'Product Master Data'!$A$1:$D$15,3,FALSE)</f>
        <v>Local Label</v>
      </c>
      <c r="Y837" s="1">
        <f>DAY(Table1[[#This Row],[Billing date]])</f>
        <v>22</v>
      </c>
      <c r="Z837" s="1" t="str">
        <f>TEXT(Table1[[#This Row],[Billing date]],"mmm")</f>
        <v>Jun</v>
      </c>
      <c r="AA837" s="1">
        <f>YEAR(Table1[[#This Row],[Billing date]])</f>
        <v>2021</v>
      </c>
    </row>
    <row r="838" spans="1:27" s="1" customFormat="1" ht="12.75" x14ac:dyDescent="0.2">
      <c r="A838" s="1" t="s">
        <v>451</v>
      </c>
      <c r="B838" s="1" t="s">
        <v>452</v>
      </c>
      <c r="C838" s="29">
        <v>44369</v>
      </c>
      <c r="D838" s="1" t="s">
        <v>3358</v>
      </c>
      <c r="E838" s="1" t="s">
        <v>3359</v>
      </c>
      <c r="F838" s="1" t="s">
        <v>3360</v>
      </c>
      <c r="G838" s="1" t="s">
        <v>3361</v>
      </c>
      <c r="H838" s="1">
        <v>1048185</v>
      </c>
      <c r="I838" s="1" t="s">
        <v>33</v>
      </c>
      <c r="J838" s="1" t="s">
        <v>1728</v>
      </c>
      <c r="K838" s="1" t="s">
        <v>1729</v>
      </c>
      <c r="L838" s="30">
        <v>540</v>
      </c>
      <c r="M838" s="30">
        <v>27</v>
      </c>
      <c r="N838" s="31">
        <v>17250</v>
      </c>
      <c r="O838" s="31">
        <v>37800</v>
      </c>
      <c r="P838" s="31">
        <v>9277200</v>
      </c>
      <c r="Q838" s="31">
        <v>9315000</v>
      </c>
      <c r="R838" s="1" t="s">
        <v>3362</v>
      </c>
      <c r="S838" s="1" t="s">
        <v>3363</v>
      </c>
      <c r="T838" s="1" t="s">
        <v>3364</v>
      </c>
      <c r="U838" s="1" t="s">
        <v>460</v>
      </c>
      <c r="V838" s="1" t="s">
        <v>118</v>
      </c>
      <c r="W838" s="1" t="str">
        <f>VLOOKUP(Table1[[#This Row],[Material Code]],'Product Master Data'!$A$1:$D$16,4,FALSE)</f>
        <v>Bread Flour</v>
      </c>
      <c r="X838" s="1" t="str">
        <f>VLOOKUP(Table1[[#This Row],[Material Code]],'Product Master Data'!$A$1:$D$15,3,FALSE)</f>
        <v>Local Label</v>
      </c>
      <c r="Y838" s="1">
        <f>DAY(Table1[[#This Row],[Billing date]])</f>
        <v>22</v>
      </c>
      <c r="Z838" s="1" t="str">
        <f>TEXT(Table1[[#This Row],[Billing date]],"mmm")</f>
        <v>Jun</v>
      </c>
      <c r="AA838" s="1">
        <f>YEAR(Table1[[#This Row],[Billing date]])</f>
        <v>2021</v>
      </c>
    </row>
    <row r="839" spans="1:27" s="1" customFormat="1" ht="12.75" x14ac:dyDescent="0.2">
      <c r="A839" s="1" t="s">
        <v>157</v>
      </c>
      <c r="B839" s="1" t="s">
        <v>158</v>
      </c>
      <c r="C839" s="29">
        <v>44369</v>
      </c>
      <c r="D839" s="1" t="s">
        <v>3365</v>
      </c>
      <c r="E839" s="1" t="s">
        <v>3366</v>
      </c>
      <c r="F839" s="1" t="s">
        <v>3367</v>
      </c>
      <c r="G839" s="1" t="s">
        <v>3368</v>
      </c>
      <c r="H839" s="1">
        <v>1033677</v>
      </c>
      <c r="I839" s="1" t="s">
        <v>61</v>
      </c>
      <c r="J839" s="1" t="s">
        <v>164</v>
      </c>
      <c r="K839" s="1" t="s">
        <v>165</v>
      </c>
      <c r="L839" s="30">
        <v>600</v>
      </c>
      <c r="M839" s="30">
        <v>30</v>
      </c>
      <c r="N839" s="31">
        <v>18700</v>
      </c>
      <c r="O839" s="31">
        <v>0</v>
      </c>
      <c r="P839" s="31">
        <v>11220000</v>
      </c>
      <c r="Q839" s="31">
        <v>11220000</v>
      </c>
      <c r="R839" s="1" t="s">
        <v>1211</v>
      </c>
      <c r="S839" s="1" t="s">
        <v>1212</v>
      </c>
      <c r="T839" s="1" t="s">
        <v>1213</v>
      </c>
      <c r="U839" s="1" t="s">
        <v>169</v>
      </c>
      <c r="V839" s="1" t="s">
        <v>118</v>
      </c>
      <c r="W839" s="1" t="str">
        <f>VLOOKUP(Table1[[#This Row],[Material Code]],'Product Master Data'!$A$1:$D$16,4,FALSE)</f>
        <v>Bread Flour</v>
      </c>
      <c r="X839" s="1" t="str">
        <f>VLOOKUP(Table1[[#This Row],[Material Code]],'Product Master Data'!$A$1:$D$15,3,FALSE)</f>
        <v>Local Label</v>
      </c>
      <c r="Y839" s="1">
        <f>DAY(Table1[[#This Row],[Billing date]])</f>
        <v>22</v>
      </c>
      <c r="Z839" s="1" t="str">
        <f>TEXT(Table1[[#This Row],[Billing date]],"mmm")</f>
        <v>Jun</v>
      </c>
      <c r="AA839" s="1">
        <f>YEAR(Table1[[#This Row],[Billing date]])</f>
        <v>2021</v>
      </c>
    </row>
    <row r="840" spans="1:27" s="1" customFormat="1" ht="12.75" x14ac:dyDescent="0.2">
      <c r="A840" s="1" t="s">
        <v>107</v>
      </c>
      <c r="B840" s="1" t="s">
        <v>108</v>
      </c>
      <c r="C840" s="29">
        <v>44369</v>
      </c>
      <c r="D840" s="1" t="s">
        <v>3369</v>
      </c>
      <c r="E840" s="1" t="s">
        <v>3370</v>
      </c>
      <c r="F840" s="1" t="s">
        <v>3371</v>
      </c>
      <c r="G840" s="1" t="s">
        <v>3372</v>
      </c>
      <c r="H840" s="1">
        <v>1026501</v>
      </c>
      <c r="I840" s="1" t="s">
        <v>45</v>
      </c>
      <c r="J840" s="1" t="s">
        <v>164</v>
      </c>
      <c r="K840" s="1" t="s">
        <v>165</v>
      </c>
      <c r="L840" s="30">
        <v>500</v>
      </c>
      <c r="M840" s="30">
        <v>25</v>
      </c>
      <c r="N840" s="31">
        <v>18200</v>
      </c>
      <c r="O840" s="31">
        <v>35000</v>
      </c>
      <c r="P840" s="31">
        <v>9065000</v>
      </c>
      <c r="Q840" s="31">
        <v>9100000</v>
      </c>
      <c r="R840" s="1" t="s">
        <v>2335</v>
      </c>
      <c r="S840" s="1" t="s">
        <v>2336</v>
      </c>
      <c r="T840" s="1" t="s">
        <v>2337</v>
      </c>
      <c r="U840" s="1" t="s">
        <v>246</v>
      </c>
      <c r="V840" s="1" t="s">
        <v>118</v>
      </c>
      <c r="W840" s="1" t="str">
        <f>VLOOKUP(Table1[[#This Row],[Material Code]],'Product Master Data'!$A$1:$D$16,4,FALSE)</f>
        <v>Bread Flour</v>
      </c>
      <c r="X840" s="1" t="str">
        <f>VLOOKUP(Table1[[#This Row],[Material Code]],'Product Master Data'!$A$1:$D$15,3,FALSE)</f>
        <v>Local Label</v>
      </c>
      <c r="Y840" s="1">
        <f>DAY(Table1[[#This Row],[Billing date]])</f>
        <v>22</v>
      </c>
      <c r="Z840" s="1" t="str">
        <f>TEXT(Table1[[#This Row],[Billing date]],"mmm")</f>
        <v>Jun</v>
      </c>
      <c r="AA840" s="1">
        <f>YEAR(Table1[[#This Row],[Billing date]])</f>
        <v>2021</v>
      </c>
    </row>
    <row r="841" spans="1:27" s="1" customFormat="1" ht="12.75" x14ac:dyDescent="0.2">
      <c r="A841" s="1" t="s">
        <v>170</v>
      </c>
      <c r="B841" s="1" t="s">
        <v>171</v>
      </c>
      <c r="C841" s="29">
        <v>44369</v>
      </c>
      <c r="D841" s="1" t="s">
        <v>3373</v>
      </c>
      <c r="E841" s="1" t="s">
        <v>3374</v>
      </c>
      <c r="F841" s="1" t="s">
        <v>3375</v>
      </c>
      <c r="G841" s="1" t="s">
        <v>3376</v>
      </c>
      <c r="H841" s="1">
        <v>1034016</v>
      </c>
      <c r="I841" s="1" t="s">
        <v>3377</v>
      </c>
      <c r="J841" s="1" t="s">
        <v>164</v>
      </c>
      <c r="K841" s="1" t="s">
        <v>165</v>
      </c>
      <c r="L841" s="30">
        <v>200</v>
      </c>
      <c r="M841" s="30">
        <v>10</v>
      </c>
      <c r="N841" s="31">
        <v>18500</v>
      </c>
      <c r="O841" s="31">
        <v>14000</v>
      </c>
      <c r="P841" s="31">
        <v>3686000</v>
      </c>
      <c r="Q841" s="31">
        <v>3700000</v>
      </c>
      <c r="R841" s="1" t="s">
        <v>127</v>
      </c>
      <c r="S841" s="1" t="s">
        <v>574</v>
      </c>
      <c r="T841" s="1" t="s">
        <v>129</v>
      </c>
      <c r="U841" s="1" t="s">
        <v>3378</v>
      </c>
      <c r="V841" s="1" t="s">
        <v>118</v>
      </c>
      <c r="W841" s="1" t="str">
        <f>VLOOKUP(Table1[[#This Row],[Material Code]],'Product Master Data'!$A$1:$D$16,4,FALSE)</f>
        <v>Bread Flour</v>
      </c>
      <c r="X841" s="1" t="str">
        <f>VLOOKUP(Table1[[#This Row],[Material Code]],'Product Master Data'!$A$1:$D$15,3,FALSE)</f>
        <v>Local Label</v>
      </c>
      <c r="Y841" s="1">
        <f>DAY(Table1[[#This Row],[Billing date]])</f>
        <v>22</v>
      </c>
      <c r="Z841" s="1" t="str">
        <f>TEXT(Table1[[#This Row],[Billing date]],"mmm")</f>
        <v>Jun</v>
      </c>
      <c r="AA841" s="1">
        <f>YEAR(Table1[[#This Row],[Billing date]])</f>
        <v>2021</v>
      </c>
    </row>
    <row r="842" spans="1:27" s="1" customFormat="1" ht="12.75" x14ac:dyDescent="0.2">
      <c r="A842" s="1" t="s">
        <v>119</v>
      </c>
      <c r="B842" s="1" t="s">
        <v>120</v>
      </c>
      <c r="C842" s="29">
        <v>44369</v>
      </c>
      <c r="D842" s="1" t="s">
        <v>3379</v>
      </c>
      <c r="E842" s="1" t="s">
        <v>3380</v>
      </c>
      <c r="F842" s="1" t="s">
        <v>3381</v>
      </c>
      <c r="G842" s="1" t="s">
        <v>3382</v>
      </c>
      <c r="H842" s="1">
        <v>1085226</v>
      </c>
      <c r="I842" s="1" t="s">
        <v>251</v>
      </c>
      <c r="J842" s="1" t="s">
        <v>164</v>
      </c>
      <c r="K842" s="1" t="s">
        <v>165</v>
      </c>
      <c r="L842" s="30">
        <v>100</v>
      </c>
      <c r="M842" s="30">
        <v>5</v>
      </c>
      <c r="N842" s="31">
        <v>18300</v>
      </c>
      <c r="O842" s="31">
        <v>0</v>
      </c>
      <c r="P842" s="31">
        <v>1830000</v>
      </c>
      <c r="Q842" s="31">
        <v>1830000</v>
      </c>
      <c r="R842" s="1" t="s">
        <v>466</v>
      </c>
      <c r="S842" s="1" t="s">
        <v>2674</v>
      </c>
      <c r="T842" s="1" t="s">
        <v>2354</v>
      </c>
      <c r="U842" s="1" t="s">
        <v>169</v>
      </c>
      <c r="V842" s="1" t="s">
        <v>118</v>
      </c>
      <c r="W842" s="1" t="str">
        <f>VLOOKUP(Table1[[#This Row],[Material Code]],'Product Master Data'!$A$1:$D$16,4,FALSE)</f>
        <v>Bread Flour</v>
      </c>
      <c r="X842" s="1" t="str">
        <f>VLOOKUP(Table1[[#This Row],[Material Code]],'Product Master Data'!$A$1:$D$15,3,FALSE)</f>
        <v>Local Label</v>
      </c>
      <c r="Y842" s="1">
        <f>DAY(Table1[[#This Row],[Billing date]])</f>
        <v>22</v>
      </c>
      <c r="Z842" s="1" t="str">
        <f>TEXT(Table1[[#This Row],[Billing date]],"mmm")</f>
        <v>Jun</v>
      </c>
      <c r="AA842" s="1">
        <f>YEAR(Table1[[#This Row],[Billing date]])</f>
        <v>2021</v>
      </c>
    </row>
    <row r="843" spans="1:27" s="1" customFormat="1" ht="12.75" x14ac:dyDescent="0.2">
      <c r="A843" s="1" t="s">
        <v>157</v>
      </c>
      <c r="B843" s="1" t="s">
        <v>158</v>
      </c>
      <c r="C843" s="29">
        <v>44369</v>
      </c>
      <c r="D843" s="1" t="s">
        <v>3383</v>
      </c>
      <c r="E843" s="1" t="s">
        <v>3384</v>
      </c>
      <c r="F843" s="1" t="s">
        <v>3385</v>
      </c>
      <c r="G843" s="1" t="s">
        <v>3386</v>
      </c>
      <c r="H843" s="1">
        <v>1034106</v>
      </c>
      <c r="I843" s="1" t="s">
        <v>56</v>
      </c>
      <c r="J843" s="1" t="s">
        <v>176</v>
      </c>
      <c r="K843" s="1" t="s">
        <v>177</v>
      </c>
      <c r="L843" s="30">
        <v>50</v>
      </c>
      <c r="M843" s="30">
        <v>2.5</v>
      </c>
      <c r="N843" s="31">
        <v>18700</v>
      </c>
      <c r="O843" s="31">
        <v>0</v>
      </c>
      <c r="P843" s="31">
        <v>935000</v>
      </c>
      <c r="Q843" s="31">
        <v>935000</v>
      </c>
      <c r="R843" s="1" t="s">
        <v>3387</v>
      </c>
      <c r="S843" s="1" t="s">
        <v>3388</v>
      </c>
      <c r="T843" s="1" t="s">
        <v>3389</v>
      </c>
      <c r="U843" s="1" t="s">
        <v>169</v>
      </c>
      <c r="V843" s="1" t="s">
        <v>118</v>
      </c>
      <c r="W843" s="1" t="str">
        <f>VLOOKUP(Table1[[#This Row],[Material Code]],'Product Master Data'!$A$1:$D$16,4,FALSE)</f>
        <v>Beignet Flour</v>
      </c>
      <c r="X843" s="1" t="str">
        <f>VLOOKUP(Table1[[#This Row],[Material Code]],'Product Master Data'!$A$1:$D$15,3,FALSE)</f>
        <v>Local Label</v>
      </c>
      <c r="Y843" s="1">
        <f>DAY(Table1[[#This Row],[Billing date]])</f>
        <v>22</v>
      </c>
      <c r="Z843" s="1" t="str">
        <f>TEXT(Table1[[#This Row],[Billing date]],"mmm")</f>
        <v>Jun</v>
      </c>
      <c r="AA843" s="1">
        <f>YEAR(Table1[[#This Row],[Billing date]])</f>
        <v>2021</v>
      </c>
    </row>
    <row r="844" spans="1:27" s="1" customFormat="1" ht="12.75" x14ac:dyDescent="0.2">
      <c r="A844" s="1" t="s">
        <v>157</v>
      </c>
      <c r="B844" s="1" t="s">
        <v>158</v>
      </c>
      <c r="C844" s="29">
        <v>44369</v>
      </c>
      <c r="D844" s="1" t="s">
        <v>3383</v>
      </c>
      <c r="E844" s="1" t="s">
        <v>3384</v>
      </c>
      <c r="F844" s="1" t="s">
        <v>3385</v>
      </c>
      <c r="G844" s="1" t="s">
        <v>3386</v>
      </c>
      <c r="H844" s="1">
        <v>1034106</v>
      </c>
      <c r="I844" s="1" t="s">
        <v>56</v>
      </c>
      <c r="J844" s="1" t="s">
        <v>181</v>
      </c>
      <c r="K844" s="1" t="s">
        <v>182</v>
      </c>
      <c r="L844" s="30">
        <v>50</v>
      </c>
      <c r="M844" s="30">
        <v>1.25</v>
      </c>
      <c r="N844" s="31">
        <v>9350</v>
      </c>
      <c r="O844" s="31">
        <v>0</v>
      </c>
      <c r="P844" s="31">
        <v>467500</v>
      </c>
      <c r="Q844" s="31">
        <v>467500</v>
      </c>
      <c r="R844" s="1" t="s">
        <v>3387</v>
      </c>
      <c r="S844" s="1" t="s">
        <v>3388</v>
      </c>
      <c r="T844" s="1" t="s">
        <v>3389</v>
      </c>
      <c r="U844" s="1" t="s">
        <v>169</v>
      </c>
      <c r="V844" s="1" t="s">
        <v>118</v>
      </c>
      <c r="W844" s="1" t="str">
        <f>VLOOKUP(Table1[[#This Row],[Material Code]],'Product Master Data'!$A$1:$D$16,4,FALSE)</f>
        <v>Beignet Flour</v>
      </c>
      <c r="X844" s="1" t="str">
        <f>VLOOKUP(Table1[[#This Row],[Material Code]],'Product Master Data'!$A$1:$D$15,3,FALSE)</f>
        <v>Local Label</v>
      </c>
      <c r="Y844" s="1">
        <f>DAY(Table1[[#This Row],[Billing date]])</f>
        <v>22</v>
      </c>
      <c r="Z844" s="1" t="str">
        <f>TEXT(Table1[[#This Row],[Billing date]],"mmm")</f>
        <v>Jun</v>
      </c>
      <c r="AA844" s="1">
        <f>YEAR(Table1[[#This Row],[Billing date]])</f>
        <v>2021</v>
      </c>
    </row>
    <row r="845" spans="1:27" s="1" customFormat="1" ht="12.75" x14ac:dyDescent="0.2">
      <c r="A845" s="1" t="s">
        <v>157</v>
      </c>
      <c r="B845" s="1" t="s">
        <v>158</v>
      </c>
      <c r="C845" s="29">
        <v>44369</v>
      </c>
      <c r="D845" s="1" t="s">
        <v>3383</v>
      </c>
      <c r="E845" s="1" t="s">
        <v>3384</v>
      </c>
      <c r="F845" s="1" t="s">
        <v>3385</v>
      </c>
      <c r="G845" s="1" t="s">
        <v>3386</v>
      </c>
      <c r="H845" s="1">
        <v>1034106</v>
      </c>
      <c r="I845" s="1" t="s">
        <v>56</v>
      </c>
      <c r="J845" s="1" t="s">
        <v>164</v>
      </c>
      <c r="K845" s="1" t="s">
        <v>165</v>
      </c>
      <c r="L845" s="30">
        <v>525</v>
      </c>
      <c r="M845" s="30">
        <v>26.25</v>
      </c>
      <c r="N845" s="31">
        <v>18700</v>
      </c>
      <c r="O845" s="31">
        <v>0</v>
      </c>
      <c r="P845" s="31">
        <v>9817500</v>
      </c>
      <c r="Q845" s="31">
        <v>9817500</v>
      </c>
      <c r="R845" s="1" t="s">
        <v>3387</v>
      </c>
      <c r="S845" s="1" t="s">
        <v>3388</v>
      </c>
      <c r="T845" s="1" t="s">
        <v>3389</v>
      </c>
      <c r="U845" s="1" t="s">
        <v>169</v>
      </c>
      <c r="V845" s="1" t="s">
        <v>118</v>
      </c>
      <c r="W845" s="1" t="str">
        <f>VLOOKUP(Table1[[#This Row],[Material Code]],'Product Master Data'!$A$1:$D$16,4,FALSE)</f>
        <v>Bread Flour</v>
      </c>
      <c r="X845" s="1" t="str">
        <f>VLOOKUP(Table1[[#This Row],[Material Code]],'Product Master Data'!$A$1:$D$15,3,FALSE)</f>
        <v>Local Label</v>
      </c>
      <c r="Y845" s="1">
        <f>DAY(Table1[[#This Row],[Billing date]])</f>
        <v>22</v>
      </c>
      <c r="Z845" s="1" t="str">
        <f>TEXT(Table1[[#This Row],[Billing date]],"mmm")</f>
        <v>Jun</v>
      </c>
      <c r="AA845" s="1">
        <f>YEAR(Table1[[#This Row],[Billing date]])</f>
        <v>2021</v>
      </c>
    </row>
    <row r="846" spans="1:27" s="1" customFormat="1" ht="12.75" x14ac:dyDescent="0.2">
      <c r="A846" s="1" t="s">
        <v>119</v>
      </c>
      <c r="B846" s="1" t="s">
        <v>120</v>
      </c>
      <c r="C846" s="29">
        <v>44370</v>
      </c>
      <c r="D846" s="1" t="s">
        <v>2173</v>
      </c>
      <c r="E846" s="1" t="s">
        <v>3390</v>
      </c>
      <c r="F846" s="1" t="s">
        <v>2175</v>
      </c>
      <c r="G846" s="1" t="s">
        <v>3391</v>
      </c>
      <c r="H846" s="1">
        <v>1028221</v>
      </c>
      <c r="I846" s="1" t="s">
        <v>47</v>
      </c>
      <c r="J846" s="1" t="s">
        <v>24</v>
      </c>
      <c r="K846" s="1" t="s">
        <v>113</v>
      </c>
      <c r="L846" s="30">
        <v>150</v>
      </c>
      <c r="M846" s="30">
        <v>6</v>
      </c>
      <c r="N846" s="31">
        <v>2000</v>
      </c>
      <c r="O846" s="31">
        <v>5882</v>
      </c>
      <c r="P846" s="31">
        <v>294118</v>
      </c>
      <c r="Q846" s="31">
        <v>300000</v>
      </c>
      <c r="R846" s="1" t="s">
        <v>791</v>
      </c>
      <c r="S846" s="1" t="s">
        <v>792</v>
      </c>
      <c r="T846" s="1" t="s">
        <v>793</v>
      </c>
      <c r="U846" s="1" t="s">
        <v>2180</v>
      </c>
      <c r="V846" s="1" t="s">
        <v>118</v>
      </c>
      <c r="W846" s="1" t="str">
        <f>VLOOKUP(Table1[[#This Row],[Material Code]],'Product Master Data'!$A$1:$D$16,4,FALSE)</f>
        <v>Bread Flour</v>
      </c>
      <c r="X846" s="1" t="str">
        <f>VLOOKUP(Table1[[#This Row],[Material Code]],'Product Master Data'!$A$1:$D$15,3,FALSE)</f>
        <v>Local Label</v>
      </c>
      <c r="Y846" s="1">
        <f>DAY(Table1[[#This Row],[Billing date]])</f>
        <v>23</v>
      </c>
      <c r="Z846" s="1" t="str">
        <f>TEXT(Table1[[#This Row],[Billing date]],"mmm")</f>
        <v>Jun</v>
      </c>
      <c r="AA846" s="1">
        <f>YEAR(Table1[[#This Row],[Billing date]])</f>
        <v>2021</v>
      </c>
    </row>
    <row r="847" spans="1:27" s="1" customFormat="1" ht="12.75" x14ac:dyDescent="0.2">
      <c r="A847" s="1" t="s">
        <v>288</v>
      </c>
      <c r="B847" s="1" t="s">
        <v>132</v>
      </c>
      <c r="C847" s="29">
        <v>44370</v>
      </c>
      <c r="D847" s="1" t="s">
        <v>2447</v>
      </c>
      <c r="E847" s="1" t="s">
        <v>3392</v>
      </c>
      <c r="F847" s="1" t="s">
        <v>2449</v>
      </c>
      <c r="G847" s="1" t="s">
        <v>3393</v>
      </c>
      <c r="H847" s="1">
        <v>1062482</v>
      </c>
      <c r="I847" s="1" t="s">
        <v>31</v>
      </c>
      <c r="J847" s="1" t="s">
        <v>176</v>
      </c>
      <c r="K847" s="1" t="s">
        <v>177</v>
      </c>
      <c r="L847" s="30">
        <v>100</v>
      </c>
      <c r="M847" s="30">
        <v>5</v>
      </c>
      <c r="N847" s="31">
        <v>18000</v>
      </c>
      <c r="O847" s="31">
        <v>7000</v>
      </c>
      <c r="P847" s="31">
        <v>1793000</v>
      </c>
      <c r="Q847" s="31">
        <v>1800000</v>
      </c>
      <c r="R847" s="1" t="s">
        <v>3394</v>
      </c>
      <c r="S847" s="1" t="s">
        <v>3395</v>
      </c>
      <c r="T847" s="1" t="s">
        <v>3396</v>
      </c>
      <c r="U847" s="1" t="s">
        <v>169</v>
      </c>
      <c r="V847" s="1" t="s">
        <v>118</v>
      </c>
      <c r="W847" s="1" t="str">
        <f>VLOOKUP(Table1[[#This Row],[Material Code]],'Product Master Data'!$A$1:$D$16,4,FALSE)</f>
        <v>Beignet Flour</v>
      </c>
      <c r="X847" s="1" t="str">
        <f>VLOOKUP(Table1[[#This Row],[Material Code]],'Product Master Data'!$A$1:$D$15,3,FALSE)</f>
        <v>Local Label</v>
      </c>
      <c r="Y847" s="1">
        <f>DAY(Table1[[#This Row],[Billing date]])</f>
        <v>23</v>
      </c>
      <c r="Z847" s="1" t="str">
        <f>TEXT(Table1[[#This Row],[Billing date]],"mmm")</f>
        <v>Jun</v>
      </c>
      <c r="AA847" s="1">
        <f>YEAR(Table1[[#This Row],[Billing date]])</f>
        <v>2021</v>
      </c>
    </row>
    <row r="848" spans="1:27" s="1" customFormat="1" ht="12.75" x14ac:dyDescent="0.2">
      <c r="A848" s="1" t="s">
        <v>288</v>
      </c>
      <c r="B848" s="1" t="s">
        <v>132</v>
      </c>
      <c r="C848" s="29">
        <v>44370</v>
      </c>
      <c r="D848" s="1" t="s">
        <v>2447</v>
      </c>
      <c r="E848" s="1" t="s">
        <v>3392</v>
      </c>
      <c r="F848" s="1" t="s">
        <v>2449</v>
      </c>
      <c r="G848" s="1" t="s">
        <v>3393</v>
      </c>
      <c r="H848" s="1">
        <v>1062482</v>
      </c>
      <c r="I848" s="1" t="s">
        <v>31</v>
      </c>
      <c r="J848" s="1" t="s">
        <v>181</v>
      </c>
      <c r="K848" s="1" t="s">
        <v>182</v>
      </c>
      <c r="L848" s="30">
        <v>440</v>
      </c>
      <c r="M848" s="30">
        <v>11</v>
      </c>
      <c r="N848" s="31">
        <v>9000</v>
      </c>
      <c r="O848" s="31">
        <v>15400</v>
      </c>
      <c r="P848" s="31">
        <v>3944600</v>
      </c>
      <c r="Q848" s="31">
        <v>3960000</v>
      </c>
      <c r="R848" s="1" t="s">
        <v>3394</v>
      </c>
      <c r="S848" s="1" t="s">
        <v>3395</v>
      </c>
      <c r="T848" s="1" t="s">
        <v>3396</v>
      </c>
      <c r="U848" s="1" t="s">
        <v>169</v>
      </c>
      <c r="V848" s="1" t="s">
        <v>118</v>
      </c>
      <c r="W848" s="1" t="str">
        <f>VLOOKUP(Table1[[#This Row],[Material Code]],'Product Master Data'!$A$1:$D$16,4,FALSE)</f>
        <v>Beignet Flour</v>
      </c>
      <c r="X848" s="1" t="str">
        <f>VLOOKUP(Table1[[#This Row],[Material Code]],'Product Master Data'!$A$1:$D$15,3,FALSE)</f>
        <v>Local Label</v>
      </c>
      <c r="Y848" s="1">
        <f>DAY(Table1[[#This Row],[Billing date]])</f>
        <v>23</v>
      </c>
      <c r="Z848" s="1" t="str">
        <f>TEXT(Table1[[#This Row],[Billing date]],"mmm")</f>
        <v>Jun</v>
      </c>
      <c r="AA848" s="1">
        <f>YEAR(Table1[[#This Row],[Billing date]])</f>
        <v>2021</v>
      </c>
    </row>
    <row r="849" spans="1:27" s="1" customFormat="1" ht="12.75" x14ac:dyDescent="0.2">
      <c r="A849" s="1" t="s">
        <v>288</v>
      </c>
      <c r="B849" s="1" t="s">
        <v>132</v>
      </c>
      <c r="C849" s="29">
        <v>44370</v>
      </c>
      <c r="D849" s="1" t="s">
        <v>2447</v>
      </c>
      <c r="E849" s="1" t="s">
        <v>3392</v>
      </c>
      <c r="F849" s="1" t="s">
        <v>2449</v>
      </c>
      <c r="G849" s="1" t="s">
        <v>3393</v>
      </c>
      <c r="H849" s="1">
        <v>1062482</v>
      </c>
      <c r="I849" s="1" t="s">
        <v>31</v>
      </c>
      <c r="J849" s="1" t="s">
        <v>164</v>
      </c>
      <c r="K849" s="1" t="s">
        <v>165</v>
      </c>
      <c r="L849" s="30">
        <v>100</v>
      </c>
      <c r="M849" s="30">
        <v>5</v>
      </c>
      <c r="N849" s="31">
        <v>18000</v>
      </c>
      <c r="O849" s="31">
        <v>7000</v>
      </c>
      <c r="P849" s="31">
        <v>1793000</v>
      </c>
      <c r="Q849" s="31">
        <v>1800000</v>
      </c>
      <c r="R849" s="1" t="s">
        <v>3394</v>
      </c>
      <c r="S849" s="1" t="s">
        <v>3395</v>
      </c>
      <c r="T849" s="1" t="s">
        <v>3396</v>
      </c>
      <c r="U849" s="1" t="s">
        <v>169</v>
      </c>
      <c r="V849" s="1" t="s">
        <v>118</v>
      </c>
      <c r="W849" s="1" t="str">
        <f>VLOOKUP(Table1[[#This Row],[Material Code]],'Product Master Data'!$A$1:$D$16,4,FALSE)</f>
        <v>Bread Flour</v>
      </c>
      <c r="X849" s="1" t="str">
        <f>VLOOKUP(Table1[[#This Row],[Material Code]],'Product Master Data'!$A$1:$D$15,3,FALSE)</f>
        <v>Local Label</v>
      </c>
      <c r="Y849" s="1">
        <f>DAY(Table1[[#This Row],[Billing date]])</f>
        <v>23</v>
      </c>
      <c r="Z849" s="1" t="str">
        <f>TEXT(Table1[[#This Row],[Billing date]],"mmm")</f>
        <v>Jun</v>
      </c>
      <c r="AA849" s="1">
        <f>YEAR(Table1[[#This Row],[Billing date]])</f>
        <v>2021</v>
      </c>
    </row>
    <row r="850" spans="1:27" s="1" customFormat="1" ht="12.75" x14ac:dyDescent="0.2">
      <c r="A850" s="1" t="s">
        <v>288</v>
      </c>
      <c r="B850" s="1" t="s">
        <v>132</v>
      </c>
      <c r="C850" s="29">
        <v>44370</v>
      </c>
      <c r="D850" s="1" t="s">
        <v>2447</v>
      </c>
      <c r="E850" s="1" t="s">
        <v>3392</v>
      </c>
      <c r="F850" s="1" t="s">
        <v>2449</v>
      </c>
      <c r="G850" s="1" t="s">
        <v>3393</v>
      </c>
      <c r="H850" s="1">
        <v>1062482</v>
      </c>
      <c r="I850" s="1" t="s">
        <v>31</v>
      </c>
      <c r="J850" s="1" t="s">
        <v>183</v>
      </c>
      <c r="K850" s="1" t="s">
        <v>184</v>
      </c>
      <c r="L850" s="30">
        <v>2000</v>
      </c>
      <c r="M850" s="30">
        <v>10</v>
      </c>
      <c r="N850" s="31">
        <v>1850</v>
      </c>
      <c r="O850" s="31">
        <v>14000</v>
      </c>
      <c r="P850" s="31">
        <v>3686000</v>
      </c>
      <c r="Q850" s="31">
        <v>3700000</v>
      </c>
      <c r="R850" s="1" t="s">
        <v>3394</v>
      </c>
      <c r="S850" s="1" t="s">
        <v>3395</v>
      </c>
      <c r="T850" s="1" t="s">
        <v>3396</v>
      </c>
      <c r="U850" s="1" t="s">
        <v>169</v>
      </c>
      <c r="V850" s="1" t="s">
        <v>118</v>
      </c>
      <c r="W850" s="1" t="str">
        <f>VLOOKUP(Table1[[#This Row],[Material Code]],'Product Master Data'!$A$1:$D$16,4,FALSE)</f>
        <v>Beignet Flour</v>
      </c>
      <c r="X850" s="1" t="str">
        <f>VLOOKUP(Table1[[#This Row],[Material Code]],'Product Master Data'!$A$1:$D$15,3,FALSE)</f>
        <v>Local Label</v>
      </c>
      <c r="Y850" s="1">
        <f>DAY(Table1[[#This Row],[Billing date]])</f>
        <v>23</v>
      </c>
      <c r="Z850" s="1" t="str">
        <f>TEXT(Table1[[#This Row],[Billing date]],"mmm")</f>
        <v>Jun</v>
      </c>
      <c r="AA850" s="1">
        <f>YEAR(Table1[[#This Row],[Billing date]])</f>
        <v>2021</v>
      </c>
    </row>
    <row r="851" spans="1:27" s="1" customFormat="1" ht="12.75" x14ac:dyDescent="0.2">
      <c r="A851" s="1" t="s">
        <v>119</v>
      </c>
      <c r="B851" s="1" t="s">
        <v>120</v>
      </c>
      <c r="C851" s="29">
        <v>44370</v>
      </c>
      <c r="D851" s="1" t="s">
        <v>255</v>
      </c>
      <c r="E851" s="1" t="s">
        <v>3397</v>
      </c>
      <c r="F851" s="1" t="s">
        <v>257</v>
      </c>
      <c r="G851" s="1" t="s">
        <v>3398</v>
      </c>
      <c r="H851" s="1">
        <v>1034417</v>
      </c>
      <c r="I851" s="1" t="s">
        <v>29</v>
      </c>
      <c r="J851" s="1" t="s">
        <v>24</v>
      </c>
      <c r="K851" s="1" t="s">
        <v>113</v>
      </c>
      <c r="L851" s="30">
        <v>250</v>
      </c>
      <c r="M851" s="30">
        <v>10</v>
      </c>
      <c r="N851" s="31">
        <v>2000</v>
      </c>
      <c r="O851" s="31">
        <v>9804</v>
      </c>
      <c r="P851" s="31">
        <v>490196</v>
      </c>
      <c r="Q851" s="31">
        <v>500000</v>
      </c>
      <c r="R851" s="1" t="s">
        <v>1920</v>
      </c>
      <c r="S851" s="1" t="s">
        <v>3117</v>
      </c>
      <c r="T851" s="1" t="s">
        <v>3118</v>
      </c>
      <c r="U851" s="1" t="s">
        <v>262</v>
      </c>
      <c r="V851" s="1" t="s">
        <v>118</v>
      </c>
      <c r="W851" s="1" t="str">
        <f>VLOOKUP(Table1[[#This Row],[Material Code]],'Product Master Data'!$A$1:$D$16,4,FALSE)</f>
        <v>Bread Flour</v>
      </c>
      <c r="X851" s="1" t="str">
        <f>VLOOKUP(Table1[[#This Row],[Material Code]],'Product Master Data'!$A$1:$D$15,3,FALSE)</f>
        <v>Local Label</v>
      </c>
      <c r="Y851" s="1">
        <f>DAY(Table1[[#This Row],[Billing date]])</f>
        <v>23</v>
      </c>
      <c r="Z851" s="1" t="str">
        <f>TEXT(Table1[[#This Row],[Billing date]],"mmm")</f>
        <v>Jun</v>
      </c>
      <c r="AA851" s="1">
        <f>YEAR(Table1[[#This Row],[Billing date]])</f>
        <v>2021</v>
      </c>
    </row>
    <row r="852" spans="1:27" s="1" customFormat="1" ht="12.75" x14ac:dyDescent="0.2">
      <c r="A852" s="1" t="s">
        <v>451</v>
      </c>
      <c r="B852" s="1" t="s">
        <v>452</v>
      </c>
      <c r="C852" s="29">
        <v>44370</v>
      </c>
      <c r="D852" s="1" t="s">
        <v>1945</v>
      </c>
      <c r="E852" s="1" t="s">
        <v>3399</v>
      </c>
      <c r="F852" s="1" t="s">
        <v>1947</v>
      </c>
      <c r="G852" s="1" t="s">
        <v>3400</v>
      </c>
      <c r="H852" s="1">
        <v>1048185</v>
      </c>
      <c r="I852" s="1" t="s">
        <v>33</v>
      </c>
      <c r="J852" s="1" t="s">
        <v>24</v>
      </c>
      <c r="K852" s="1" t="s">
        <v>113</v>
      </c>
      <c r="L852" s="30">
        <v>125</v>
      </c>
      <c r="M852" s="30">
        <v>5</v>
      </c>
      <c r="N852" s="31">
        <v>2000</v>
      </c>
      <c r="O852" s="31">
        <v>4902</v>
      </c>
      <c r="P852" s="31">
        <v>245098</v>
      </c>
      <c r="Q852" s="31">
        <v>250000</v>
      </c>
      <c r="R852" s="1" t="s">
        <v>1953</v>
      </c>
      <c r="S852" s="1" t="s">
        <v>3401</v>
      </c>
      <c r="T852" s="1" t="s">
        <v>3402</v>
      </c>
      <c r="U852" s="1" t="s">
        <v>1950</v>
      </c>
      <c r="V852" s="1" t="s">
        <v>118</v>
      </c>
      <c r="W852" s="1" t="str">
        <f>VLOOKUP(Table1[[#This Row],[Material Code]],'Product Master Data'!$A$1:$D$16,4,FALSE)</f>
        <v>Bread Flour</v>
      </c>
      <c r="X852" s="1" t="str">
        <f>VLOOKUP(Table1[[#This Row],[Material Code]],'Product Master Data'!$A$1:$D$15,3,FALSE)</f>
        <v>Local Label</v>
      </c>
      <c r="Y852" s="1">
        <f>DAY(Table1[[#This Row],[Billing date]])</f>
        <v>23</v>
      </c>
      <c r="Z852" s="1" t="str">
        <f>TEXT(Table1[[#This Row],[Billing date]],"mmm")</f>
        <v>Jun</v>
      </c>
      <c r="AA852" s="1">
        <f>YEAR(Table1[[#This Row],[Billing date]])</f>
        <v>2021</v>
      </c>
    </row>
    <row r="853" spans="1:27" s="1" customFormat="1" ht="12.75" x14ac:dyDescent="0.2">
      <c r="A853" s="1" t="s">
        <v>451</v>
      </c>
      <c r="B853" s="1" t="s">
        <v>452</v>
      </c>
      <c r="C853" s="29">
        <v>44370</v>
      </c>
      <c r="D853" s="1" t="s">
        <v>2569</v>
      </c>
      <c r="E853" s="1" t="s">
        <v>3403</v>
      </c>
      <c r="F853" s="1" t="s">
        <v>2571</v>
      </c>
      <c r="G853" s="1" t="s">
        <v>3400</v>
      </c>
      <c r="H853" s="1">
        <v>1048185</v>
      </c>
      <c r="I853" s="1" t="s">
        <v>33</v>
      </c>
      <c r="J853" s="1" t="s">
        <v>24</v>
      </c>
      <c r="K853" s="1" t="s">
        <v>113</v>
      </c>
      <c r="L853" s="30">
        <v>25</v>
      </c>
      <c r="M853" s="30">
        <v>1</v>
      </c>
      <c r="N853" s="31">
        <v>2000</v>
      </c>
      <c r="O853" s="31">
        <v>980</v>
      </c>
      <c r="P853" s="31">
        <v>49020</v>
      </c>
      <c r="Q853" s="31">
        <v>50000</v>
      </c>
      <c r="R853" s="1" t="s">
        <v>1953</v>
      </c>
      <c r="S853" s="1" t="s">
        <v>3401</v>
      </c>
      <c r="T853" s="1" t="s">
        <v>3402</v>
      </c>
      <c r="U853" s="1" t="s">
        <v>2572</v>
      </c>
      <c r="V853" s="1" t="s">
        <v>118</v>
      </c>
      <c r="W853" s="1" t="str">
        <f>VLOOKUP(Table1[[#This Row],[Material Code]],'Product Master Data'!$A$1:$D$16,4,FALSE)</f>
        <v>Bread Flour</v>
      </c>
      <c r="X853" s="1" t="str">
        <f>VLOOKUP(Table1[[#This Row],[Material Code]],'Product Master Data'!$A$1:$D$15,3,FALSE)</f>
        <v>Local Label</v>
      </c>
      <c r="Y853" s="1">
        <f>DAY(Table1[[#This Row],[Billing date]])</f>
        <v>23</v>
      </c>
      <c r="Z853" s="1" t="str">
        <f>TEXT(Table1[[#This Row],[Billing date]],"mmm")</f>
        <v>Jun</v>
      </c>
      <c r="AA853" s="1">
        <f>YEAR(Table1[[#This Row],[Billing date]])</f>
        <v>2021</v>
      </c>
    </row>
    <row r="854" spans="1:27" s="1" customFormat="1" ht="12.75" x14ac:dyDescent="0.2">
      <c r="A854" s="1" t="s">
        <v>119</v>
      </c>
      <c r="B854" s="1" t="s">
        <v>120</v>
      </c>
      <c r="C854" s="29">
        <v>44370</v>
      </c>
      <c r="D854" s="1" t="s">
        <v>3404</v>
      </c>
      <c r="E854" s="1" t="s">
        <v>3405</v>
      </c>
      <c r="F854" s="1" t="s">
        <v>3406</v>
      </c>
      <c r="G854" s="1" t="s">
        <v>3407</v>
      </c>
      <c r="H854" s="1">
        <v>1103588</v>
      </c>
      <c r="I854" s="1" t="s">
        <v>3408</v>
      </c>
      <c r="J854" s="1" t="s">
        <v>24</v>
      </c>
      <c r="K854" s="1" t="s">
        <v>113</v>
      </c>
      <c r="L854" s="30">
        <v>100</v>
      </c>
      <c r="M854" s="30">
        <v>4</v>
      </c>
      <c r="N854" s="31">
        <v>2000</v>
      </c>
      <c r="O854" s="31">
        <v>3922</v>
      </c>
      <c r="P854" s="31">
        <v>196078</v>
      </c>
      <c r="Q854" s="31">
        <v>200000</v>
      </c>
      <c r="R854" s="1" t="s">
        <v>1423</v>
      </c>
      <c r="S854" s="1" t="s">
        <v>1447</v>
      </c>
      <c r="T854" s="1" t="s">
        <v>946</v>
      </c>
      <c r="U854" s="1" t="s">
        <v>3409</v>
      </c>
      <c r="V854" s="1" t="s">
        <v>118</v>
      </c>
      <c r="W854" s="1" t="str">
        <f>VLOOKUP(Table1[[#This Row],[Material Code]],'Product Master Data'!$A$1:$D$16,4,FALSE)</f>
        <v>Bread Flour</v>
      </c>
      <c r="X854" s="1" t="str">
        <f>VLOOKUP(Table1[[#This Row],[Material Code]],'Product Master Data'!$A$1:$D$15,3,FALSE)</f>
        <v>Local Label</v>
      </c>
      <c r="Y854" s="1">
        <f>DAY(Table1[[#This Row],[Billing date]])</f>
        <v>23</v>
      </c>
      <c r="Z854" s="1" t="str">
        <f>TEXT(Table1[[#This Row],[Billing date]],"mmm")</f>
        <v>Jun</v>
      </c>
      <c r="AA854" s="1">
        <f>YEAR(Table1[[#This Row],[Billing date]])</f>
        <v>2021</v>
      </c>
    </row>
    <row r="855" spans="1:27" s="1" customFormat="1" ht="12.75" x14ac:dyDescent="0.2">
      <c r="A855" s="1" t="s">
        <v>157</v>
      </c>
      <c r="B855" s="1" t="s">
        <v>158</v>
      </c>
      <c r="C855" s="29">
        <v>44370</v>
      </c>
      <c r="D855" s="1" t="s">
        <v>3410</v>
      </c>
      <c r="E855" s="1" t="s">
        <v>3411</v>
      </c>
      <c r="F855" s="1" t="s">
        <v>3412</v>
      </c>
      <c r="G855" s="1" t="s">
        <v>3413</v>
      </c>
      <c r="H855" s="1">
        <v>1041579</v>
      </c>
      <c r="I855" s="1" t="s">
        <v>2240</v>
      </c>
      <c r="J855" s="1" t="s">
        <v>24</v>
      </c>
      <c r="K855" s="1" t="s">
        <v>113</v>
      </c>
      <c r="L855" s="30">
        <v>300</v>
      </c>
      <c r="M855" s="30">
        <v>12</v>
      </c>
      <c r="N855" s="31">
        <v>2000</v>
      </c>
      <c r="O855" s="31">
        <v>11765</v>
      </c>
      <c r="P855" s="31">
        <v>588235</v>
      </c>
      <c r="Q855" s="31">
        <v>600000</v>
      </c>
      <c r="R855" s="1" t="s">
        <v>1471</v>
      </c>
      <c r="S855" s="1" t="s">
        <v>1472</v>
      </c>
      <c r="T855" s="1" t="s">
        <v>1473</v>
      </c>
      <c r="U855" s="1" t="s">
        <v>3414</v>
      </c>
      <c r="V855" s="1" t="s">
        <v>118</v>
      </c>
      <c r="W855" s="1" t="str">
        <f>VLOOKUP(Table1[[#This Row],[Material Code]],'Product Master Data'!$A$1:$D$16,4,FALSE)</f>
        <v>Bread Flour</v>
      </c>
      <c r="X855" s="1" t="str">
        <f>VLOOKUP(Table1[[#This Row],[Material Code]],'Product Master Data'!$A$1:$D$15,3,FALSE)</f>
        <v>Local Label</v>
      </c>
      <c r="Y855" s="1">
        <f>DAY(Table1[[#This Row],[Billing date]])</f>
        <v>23</v>
      </c>
      <c r="Z855" s="1" t="str">
        <f>TEXT(Table1[[#This Row],[Billing date]],"mmm")</f>
        <v>Jun</v>
      </c>
      <c r="AA855" s="1">
        <f>YEAR(Table1[[#This Row],[Billing date]])</f>
        <v>2021</v>
      </c>
    </row>
    <row r="856" spans="1:27" s="1" customFormat="1" ht="12.75" x14ac:dyDescent="0.2">
      <c r="A856" s="1" t="s">
        <v>131</v>
      </c>
      <c r="B856" s="1" t="s">
        <v>132</v>
      </c>
      <c r="C856" s="29">
        <v>44370</v>
      </c>
      <c r="D856" s="1" t="s">
        <v>3025</v>
      </c>
      <c r="E856" s="1" t="s">
        <v>3415</v>
      </c>
      <c r="F856" s="1" t="s">
        <v>3027</v>
      </c>
      <c r="G856" s="1" t="s">
        <v>3416</v>
      </c>
      <c r="H856" s="1">
        <v>1062481</v>
      </c>
      <c r="I856" s="1" t="s">
        <v>38</v>
      </c>
      <c r="J856" s="1" t="s">
        <v>24</v>
      </c>
      <c r="K856" s="1" t="s">
        <v>113</v>
      </c>
      <c r="L856" s="30">
        <v>400</v>
      </c>
      <c r="M856" s="30">
        <v>16</v>
      </c>
      <c r="N856" s="31">
        <v>2000</v>
      </c>
      <c r="O856" s="31">
        <v>15686</v>
      </c>
      <c r="P856" s="31">
        <v>784314</v>
      </c>
      <c r="Q856" s="31">
        <v>800000</v>
      </c>
      <c r="R856" s="1" t="s">
        <v>804</v>
      </c>
      <c r="S856" s="1" t="s">
        <v>3417</v>
      </c>
      <c r="T856" s="1" t="s">
        <v>169</v>
      </c>
      <c r="U856" s="1" t="s">
        <v>3030</v>
      </c>
      <c r="V856" s="1" t="s">
        <v>118</v>
      </c>
      <c r="W856" s="1" t="str">
        <f>VLOOKUP(Table1[[#This Row],[Material Code]],'Product Master Data'!$A$1:$D$16,4,FALSE)</f>
        <v>Bread Flour</v>
      </c>
      <c r="X856" s="1" t="str">
        <f>VLOOKUP(Table1[[#This Row],[Material Code]],'Product Master Data'!$A$1:$D$15,3,FALSE)</f>
        <v>Local Label</v>
      </c>
      <c r="Y856" s="1">
        <f>DAY(Table1[[#This Row],[Billing date]])</f>
        <v>23</v>
      </c>
      <c r="Z856" s="1" t="str">
        <f>TEXT(Table1[[#This Row],[Billing date]],"mmm")</f>
        <v>Jun</v>
      </c>
      <c r="AA856" s="1">
        <f>YEAR(Table1[[#This Row],[Billing date]])</f>
        <v>2021</v>
      </c>
    </row>
    <row r="857" spans="1:27" s="1" customFormat="1" ht="12.75" x14ac:dyDescent="0.2">
      <c r="A857" s="1" t="s">
        <v>131</v>
      </c>
      <c r="B857" s="1" t="s">
        <v>132</v>
      </c>
      <c r="C857" s="29">
        <v>44370</v>
      </c>
      <c r="D857" s="1" t="s">
        <v>3025</v>
      </c>
      <c r="E857" s="1" t="s">
        <v>3418</v>
      </c>
      <c r="F857" s="1" t="s">
        <v>3027</v>
      </c>
      <c r="G857" s="1" t="s">
        <v>3419</v>
      </c>
      <c r="H857" s="1">
        <v>1062481</v>
      </c>
      <c r="I857" s="1" t="s">
        <v>38</v>
      </c>
      <c r="J857" s="1" t="s">
        <v>24</v>
      </c>
      <c r="K857" s="1" t="s">
        <v>113</v>
      </c>
      <c r="L857" s="30">
        <v>575</v>
      </c>
      <c r="M857" s="30">
        <v>23</v>
      </c>
      <c r="N857" s="31">
        <v>2000</v>
      </c>
      <c r="O857" s="31">
        <v>22549</v>
      </c>
      <c r="P857" s="31">
        <v>1127451</v>
      </c>
      <c r="Q857" s="31">
        <v>1150000</v>
      </c>
      <c r="R857" s="1" t="s">
        <v>3420</v>
      </c>
      <c r="S857" s="1" t="s">
        <v>3421</v>
      </c>
      <c r="T857" s="1" t="s">
        <v>3422</v>
      </c>
      <c r="U857" s="1" t="s">
        <v>3030</v>
      </c>
      <c r="V857" s="1" t="s">
        <v>118</v>
      </c>
      <c r="W857" s="1" t="str">
        <f>VLOOKUP(Table1[[#This Row],[Material Code]],'Product Master Data'!$A$1:$D$16,4,FALSE)</f>
        <v>Bread Flour</v>
      </c>
      <c r="X857" s="1" t="str">
        <f>VLOOKUP(Table1[[#This Row],[Material Code]],'Product Master Data'!$A$1:$D$15,3,FALSE)</f>
        <v>Local Label</v>
      </c>
      <c r="Y857" s="1">
        <f>DAY(Table1[[#This Row],[Billing date]])</f>
        <v>23</v>
      </c>
      <c r="Z857" s="1" t="str">
        <f>TEXT(Table1[[#This Row],[Billing date]],"mmm")</f>
        <v>Jun</v>
      </c>
      <c r="AA857" s="1">
        <f>YEAR(Table1[[#This Row],[Billing date]])</f>
        <v>2021</v>
      </c>
    </row>
    <row r="858" spans="1:27" s="1" customFormat="1" ht="12.75" x14ac:dyDescent="0.2">
      <c r="A858" s="1" t="s">
        <v>131</v>
      </c>
      <c r="B858" s="1" t="s">
        <v>132</v>
      </c>
      <c r="C858" s="29">
        <v>44370</v>
      </c>
      <c r="D858" s="1" t="s">
        <v>3025</v>
      </c>
      <c r="E858" s="1" t="s">
        <v>3423</v>
      </c>
      <c r="F858" s="1" t="s">
        <v>3027</v>
      </c>
      <c r="G858" s="1" t="s">
        <v>3424</v>
      </c>
      <c r="H858" s="1">
        <v>1062481</v>
      </c>
      <c r="I858" s="1" t="s">
        <v>38</v>
      </c>
      <c r="J858" s="1" t="s">
        <v>24</v>
      </c>
      <c r="K858" s="1" t="s">
        <v>113</v>
      </c>
      <c r="L858" s="30">
        <v>575</v>
      </c>
      <c r="M858" s="30">
        <v>23</v>
      </c>
      <c r="N858" s="31">
        <v>2000</v>
      </c>
      <c r="O858" s="31">
        <v>22549</v>
      </c>
      <c r="P858" s="31">
        <v>1127451</v>
      </c>
      <c r="Q858" s="31">
        <v>1150000</v>
      </c>
      <c r="R858" s="1" t="s">
        <v>1145</v>
      </c>
      <c r="S858" s="1" t="s">
        <v>3425</v>
      </c>
      <c r="T858" s="1" t="s">
        <v>561</v>
      </c>
      <c r="U858" s="1" t="s">
        <v>3030</v>
      </c>
      <c r="V858" s="1" t="s">
        <v>118</v>
      </c>
      <c r="W858" s="1" t="str">
        <f>VLOOKUP(Table1[[#This Row],[Material Code]],'Product Master Data'!$A$1:$D$16,4,FALSE)</f>
        <v>Bread Flour</v>
      </c>
      <c r="X858" s="1" t="str">
        <f>VLOOKUP(Table1[[#This Row],[Material Code]],'Product Master Data'!$A$1:$D$15,3,FALSE)</f>
        <v>Local Label</v>
      </c>
      <c r="Y858" s="1">
        <f>DAY(Table1[[#This Row],[Billing date]])</f>
        <v>23</v>
      </c>
      <c r="Z858" s="1" t="str">
        <f>TEXT(Table1[[#This Row],[Billing date]],"mmm")</f>
        <v>Jun</v>
      </c>
      <c r="AA858" s="1">
        <f>YEAR(Table1[[#This Row],[Billing date]])</f>
        <v>2021</v>
      </c>
    </row>
    <row r="859" spans="1:27" s="1" customFormat="1" ht="12.75" x14ac:dyDescent="0.2">
      <c r="A859" s="1" t="s">
        <v>119</v>
      </c>
      <c r="B859" s="1" t="s">
        <v>120</v>
      </c>
      <c r="C859" s="29">
        <v>44370</v>
      </c>
      <c r="D859" s="1" t="s">
        <v>255</v>
      </c>
      <c r="E859" s="1" t="s">
        <v>3426</v>
      </c>
      <c r="F859" s="1" t="s">
        <v>257</v>
      </c>
      <c r="G859" s="1" t="s">
        <v>3427</v>
      </c>
      <c r="H859" s="1">
        <v>1034417</v>
      </c>
      <c r="I859" s="1" t="s">
        <v>29</v>
      </c>
      <c r="J859" s="1" t="s">
        <v>24</v>
      </c>
      <c r="K859" s="1" t="s">
        <v>113</v>
      </c>
      <c r="L859" s="30">
        <v>425</v>
      </c>
      <c r="M859" s="30">
        <v>17</v>
      </c>
      <c r="N859" s="31">
        <v>2000</v>
      </c>
      <c r="O859" s="31">
        <v>16667</v>
      </c>
      <c r="P859" s="31">
        <v>833333</v>
      </c>
      <c r="Q859" s="31">
        <v>850000</v>
      </c>
      <c r="R859" s="1" t="s">
        <v>3428</v>
      </c>
      <c r="S859" s="1" t="s">
        <v>3429</v>
      </c>
      <c r="T859" s="1" t="s">
        <v>3430</v>
      </c>
      <c r="U859" s="1" t="s">
        <v>262</v>
      </c>
      <c r="V859" s="1" t="s">
        <v>118</v>
      </c>
      <c r="W859" s="1" t="str">
        <f>VLOOKUP(Table1[[#This Row],[Material Code]],'Product Master Data'!$A$1:$D$16,4,FALSE)</f>
        <v>Bread Flour</v>
      </c>
      <c r="X859" s="1" t="str">
        <f>VLOOKUP(Table1[[#This Row],[Material Code]],'Product Master Data'!$A$1:$D$15,3,FALSE)</f>
        <v>Local Label</v>
      </c>
      <c r="Y859" s="1">
        <f>DAY(Table1[[#This Row],[Billing date]])</f>
        <v>23</v>
      </c>
      <c r="Z859" s="1" t="str">
        <f>TEXT(Table1[[#This Row],[Billing date]],"mmm")</f>
        <v>Jun</v>
      </c>
      <c r="AA859" s="1">
        <f>YEAR(Table1[[#This Row],[Billing date]])</f>
        <v>2021</v>
      </c>
    </row>
    <row r="860" spans="1:27" s="1" customFormat="1" ht="12.75" x14ac:dyDescent="0.2">
      <c r="A860" s="1" t="s">
        <v>131</v>
      </c>
      <c r="B860" s="1" t="s">
        <v>132</v>
      </c>
      <c r="C860" s="29">
        <v>44370</v>
      </c>
      <c r="D860" s="1" t="s">
        <v>3025</v>
      </c>
      <c r="E860" s="1" t="s">
        <v>3431</v>
      </c>
      <c r="F860" s="1" t="s">
        <v>3027</v>
      </c>
      <c r="G860" s="1" t="s">
        <v>3432</v>
      </c>
      <c r="H860" s="1">
        <v>1062481</v>
      </c>
      <c r="I860" s="1" t="s">
        <v>38</v>
      </c>
      <c r="J860" s="1" t="s">
        <v>24</v>
      </c>
      <c r="K860" s="1" t="s">
        <v>113</v>
      </c>
      <c r="L860" s="30">
        <v>575</v>
      </c>
      <c r="M860" s="30">
        <v>23</v>
      </c>
      <c r="N860" s="31">
        <v>2000</v>
      </c>
      <c r="O860" s="31">
        <v>22549</v>
      </c>
      <c r="P860" s="31">
        <v>1127451</v>
      </c>
      <c r="Q860" s="31">
        <v>1150000</v>
      </c>
      <c r="R860" s="1" t="s">
        <v>328</v>
      </c>
      <c r="S860" s="1" t="s">
        <v>329</v>
      </c>
      <c r="T860" s="1" t="s">
        <v>1187</v>
      </c>
      <c r="U860" s="1" t="s">
        <v>3030</v>
      </c>
      <c r="V860" s="1" t="s">
        <v>118</v>
      </c>
      <c r="W860" s="1" t="str">
        <f>VLOOKUP(Table1[[#This Row],[Material Code]],'Product Master Data'!$A$1:$D$16,4,FALSE)</f>
        <v>Bread Flour</v>
      </c>
      <c r="X860" s="1" t="str">
        <f>VLOOKUP(Table1[[#This Row],[Material Code]],'Product Master Data'!$A$1:$D$15,3,FALSE)</f>
        <v>Local Label</v>
      </c>
      <c r="Y860" s="1">
        <f>DAY(Table1[[#This Row],[Billing date]])</f>
        <v>23</v>
      </c>
      <c r="Z860" s="1" t="str">
        <f>TEXT(Table1[[#This Row],[Billing date]],"mmm")</f>
        <v>Jun</v>
      </c>
      <c r="AA860" s="1">
        <f>YEAR(Table1[[#This Row],[Billing date]])</f>
        <v>2021</v>
      </c>
    </row>
    <row r="861" spans="1:27" s="1" customFormat="1" ht="12.75" x14ac:dyDescent="0.2">
      <c r="A861" s="1" t="s">
        <v>193</v>
      </c>
      <c r="B861" s="1" t="s">
        <v>158</v>
      </c>
      <c r="C861" s="29">
        <v>44370</v>
      </c>
      <c r="D861" s="1" t="s">
        <v>3135</v>
      </c>
      <c r="E861" s="1" t="s">
        <v>3433</v>
      </c>
      <c r="F861" s="1" t="s">
        <v>3137</v>
      </c>
      <c r="G861" s="1" t="s">
        <v>3434</v>
      </c>
      <c r="H861" s="1">
        <v>1062483</v>
      </c>
      <c r="I861" s="1" t="s">
        <v>35</v>
      </c>
      <c r="J861" s="1" t="s">
        <v>164</v>
      </c>
      <c r="K861" s="1" t="s">
        <v>165</v>
      </c>
      <c r="L861" s="30">
        <v>200</v>
      </c>
      <c r="M861" s="30">
        <v>10</v>
      </c>
      <c r="N861" s="31">
        <v>17250</v>
      </c>
      <c r="O861" s="31">
        <v>14000</v>
      </c>
      <c r="P861" s="31">
        <v>3436000</v>
      </c>
      <c r="Q861" s="31">
        <v>3450000</v>
      </c>
      <c r="R861" s="1" t="s">
        <v>216</v>
      </c>
      <c r="S861" s="1" t="s">
        <v>2187</v>
      </c>
      <c r="T861" s="1" t="s">
        <v>608</v>
      </c>
      <c r="U861" s="1" t="s">
        <v>536</v>
      </c>
      <c r="V861" s="1" t="s">
        <v>118</v>
      </c>
      <c r="W861" s="1" t="str">
        <f>VLOOKUP(Table1[[#This Row],[Material Code]],'Product Master Data'!$A$1:$D$16,4,FALSE)</f>
        <v>Bread Flour</v>
      </c>
      <c r="X861" s="1" t="str">
        <f>VLOOKUP(Table1[[#This Row],[Material Code]],'Product Master Data'!$A$1:$D$15,3,FALSE)</f>
        <v>Local Label</v>
      </c>
      <c r="Y861" s="1">
        <f>DAY(Table1[[#This Row],[Billing date]])</f>
        <v>23</v>
      </c>
      <c r="Z861" s="1" t="str">
        <f>TEXT(Table1[[#This Row],[Billing date]],"mmm")</f>
        <v>Jun</v>
      </c>
      <c r="AA861" s="1">
        <f>YEAR(Table1[[#This Row],[Billing date]])</f>
        <v>2021</v>
      </c>
    </row>
    <row r="862" spans="1:27" s="1" customFormat="1" ht="12.75" x14ac:dyDescent="0.2">
      <c r="A862" s="1" t="s">
        <v>193</v>
      </c>
      <c r="B862" s="1" t="s">
        <v>158</v>
      </c>
      <c r="C862" s="29">
        <v>44370</v>
      </c>
      <c r="D862" s="1" t="s">
        <v>3135</v>
      </c>
      <c r="E862" s="1" t="s">
        <v>3435</v>
      </c>
      <c r="F862" s="1" t="s">
        <v>3137</v>
      </c>
      <c r="G862" s="1" t="s">
        <v>3436</v>
      </c>
      <c r="H862" s="1">
        <v>1062483</v>
      </c>
      <c r="I862" s="1" t="s">
        <v>35</v>
      </c>
      <c r="J862" s="1" t="s">
        <v>164</v>
      </c>
      <c r="K862" s="1" t="s">
        <v>165</v>
      </c>
      <c r="L862" s="30">
        <v>500</v>
      </c>
      <c r="M862" s="30">
        <v>25</v>
      </c>
      <c r="N862" s="31">
        <v>17250</v>
      </c>
      <c r="O862" s="31">
        <v>35000</v>
      </c>
      <c r="P862" s="31">
        <v>8590000</v>
      </c>
      <c r="Q862" s="31">
        <v>8625000</v>
      </c>
      <c r="R862" s="1" t="s">
        <v>533</v>
      </c>
      <c r="S862" s="1" t="s">
        <v>3437</v>
      </c>
      <c r="T862" s="1" t="s">
        <v>535</v>
      </c>
      <c r="U862" s="1" t="s">
        <v>536</v>
      </c>
      <c r="V862" s="1" t="s">
        <v>118</v>
      </c>
      <c r="W862" s="1" t="str">
        <f>VLOOKUP(Table1[[#This Row],[Material Code]],'Product Master Data'!$A$1:$D$16,4,FALSE)</f>
        <v>Bread Flour</v>
      </c>
      <c r="X862" s="1" t="str">
        <f>VLOOKUP(Table1[[#This Row],[Material Code]],'Product Master Data'!$A$1:$D$15,3,FALSE)</f>
        <v>Local Label</v>
      </c>
      <c r="Y862" s="1">
        <f>DAY(Table1[[#This Row],[Billing date]])</f>
        <v>23</v>
      </c>
      <c r="Z862" s="1" t="str">
        <f>TEXT(Table1[[#This Row],[Billing date]],"mmm")</f>
        <v>Jun</v>
      </c>
      <c r="AA862" s="1">
        <f>YEAR(Table1[[#This Row],[Billing date]])</f>
        <v>2021</v>
      </c>
    </row>
    <row r="863" spans="1:27" s="1" customFormat="1" ht="12.75" x14ac:dyDescent="0.2">
      <c r="A863" s="1" t="s">
        <v>193</v>
      </c>
      <c r="B863" s="1" t="s">
        <v>158</v>
      </c>
      <c r="C863" s="29">
        <v>44370</v>
      </c>
      <c r="D863" s="1" t="s">
        <v>3135</v>
      </c>
      <c r="E863" s="1" t="s">
        <v>3438</v>
      </c>
      <c r="F863" s="1" t="s">
        <v>3137</v>
      </c>
      <c r="G863" s="1" t="s">
        <v>3439</v>
      </c>
      <c r="H863" s="1">
        <v>1062483</v>
      </c>
      <c r="I863" s="1" t="s">
        <v>35</v>
      </c>
      <c r="J863" s="1" t="s">
        <v>164</v>
      </c>
      <c r="K863" s="1" t="s">
        <v>165</v>
      </c>
      <c r="L863" s="30">
        <v>300</v>
      </c>
      <c r="M863" s="30">
        <v>15</v>
      </c>
      <c r="N863" s="31">
        <v>17250</v>
      </c>
      <c r="O863" s="31">
        <v>21000</v>
      </c>
      <c r="P863" s="31">
        <v>5154000</v>
      </c>
      <c r="Q863" s="31">
        <v>5175000</v>
      </c>
      <c r="R863" s="1" t="s">
        <v>3440</v>
      </c>
      <c r="S863" s="1" t="s">
        <v>190</v>
      </c>
      <c r="T863" s="1" t="s">
        <v>191</v>
      </c>
      <c r="U863" s="1" t="s">
        <v>536</v>
      </c>
      <c r="V863" s="1" t="s">
        <v>118</v>
      </c>
      <c r="W863" s="1" t="str">
        <f>VLOOKUP(Table1[[#This Row],[Material Code]],'Product Master Data'!$A$1:$D$16,4,FALSE)</f>
        <v>Bread Flour</v>
      </c>
      <c r="X863" s="1" t="str">
        <f>VLOOKUP(Table1[[#This Row],[Material Code]],'Product Master Data'!$A$1:$D$15,3,FALSE)</f>
        <v>Local Label</v>
      </c>
      <c r="Y863" s="1">
        <f>DAY(Table1[[#This Row],[Billing date]])</f>
        <v>23</v>
      </c>
      <c r="Z863" s="1" t="str">
        <f>TEXT(Table1[[#This Row],[Billing date]],"mmm")</f>
        <v>Jun</v>
      </c>
      <c r="AA863" s="1">
        <f>YEAR(Table1[[#This Row],[Billing date]])</f>
        <v>2021</v>
      </c>
    </row>
    <row r="864" spans="1:27" s="1" customFormat="1" ht="12.75" x14ac:dyDescent="0.2">
      <c r="A864" s="1" t="s">
        <v>131</v>
      </c>
      <c r="B864" s="1" t="s">
        <v>132</v>
      </c>
      <c r="C864" s="29">
        <v>44370</v>
      </c>
      <c r="D864" s="1" t="s">
        <v>3192</v>
      </c>
      <c r="E864" s="1" t="s">
        <v>3441</v>
      </c>
      <c r="F864" s="1" t="s">
        <v>3194</v>
      </c>
      <c r="G864" s="1" t="s">
        <v>3442</v>
      </c>
      <c r="H864" s="1">
        <v>1062481</v>
      </c>
      <c r="I864" s="1" t="s">
        <v>38</v>
      </c>
      <c r="J864" s="1" t="s">
        <v>164</v>
      </c>
      <c r="K864" s="1" t="s">
        <v>165</v>
      </c>
      <c r="L864" s="30">
        <v>640</v>
      </c>
      <c r="M864" s="30">
        <v>32</v>
      </c>
      <c r="N864" s="31">
        <v>16500</v>
      </c>
      <c r="O864" s="31">
        <v>44800</v>
      </c>
      <c r="P864" s="31">
        <v>10515200</v>
      </c>
      <c r="Q864" s="31">
        <v>10560000</v>
      </c>
      <c r="R864" s="1" t="s">
        <v>3443</v>
      </c>
      <c r="S864" s="1" t="s">
        <v>3444</v>
      </c>
      <c r="T864" s="1" t="s">
        <v>3445</v>
      </c>
      <c r="U864" s="1" t="s">
        <v>169</v>
      </c>
      <c r="V864" s="1" t="s">
        <v>118</v>
      </c>
      <c r="W864" s="1" t="str">
        <f>VLOOKUP(Table1[[#This Row],[Material Code]],'Product Master Data'!$A$1:$D$16,4,FALSE)</f>
        <v>Bread Flour</v>
      </c>
      <c r="X864" s="1" t="str">
        <f>VLOOKUP(Table1[[#This Row],[Material Code]],'Product Master Data'!$A$1:$D$15,3,FALSE)</f>
        <v>Local Label</v>
      </c>
      <c r="Y864" s="1">
        <f>DAY(Table1[[#This Row],[Billing date]])</f>
        <v>23</v>
      </c>
      <c r="Z864" s="1" t="str">
        <f>TEXT(Table1[[#This Row],[Billing date]],"mmm")</f>
        <v>Jun</v>
      </c>
      <c r="AA864" s="1">
        <f>YEAR(Table1[[#This Row],[Billing date]])</f>
        <v>2021</v>
      </c>
    </row>
    <row r="865" spans="1:27" s="1" customFormat="1" ht="12.75" x14ac:dyDescent="0.2">
      <c r="A865" s="1" t="s">
        <v>119</v>
      </c>
      <c r="B865" s="1" t="s">
        <v>120</v>
      </c>
      <c r="C865" s="29">
        <v>44370</v>
      </c>
      <c r="D865" s="1" t="s">
        <v>3446</v>
      </c>
      <c r="E865" s="1" t="s">
        <v>3447</v>
      </c>
      <c r="F865" s="1" t="s">
        <v>3448</v>
      </c>
      <c r="G865" s="1" t="s">
        <v>3449</v>
      </c>
      <c r="H865" s="1">
        <v>1028221</v>
      </c>
      <c r="I865" s="1" t="s">
        <v>47</v>
      </c>
      <c r="J865" s="1" t="s">
        <v>164</v>
      </c>
      <c r="K865" s="1" t="s">
        <v>165</v>
      </c>
      <c r="L865" s="30">
        <v>300</v>
      </c>
      <c r="M865" s="30">
        <v>15</v>
      </c>
      <c r="N865" s="31">
        <v>18300</v>
      </c>
      <c r="O865" s="31">
        <v>21000</v>
      </c>
      <c r="P865" s="31">
        <v>5469000</v>
      </c>
      <c r="Q865" s="31">
        <v>5490000</v>
      </c>
      <c r="R865" s="1" t="s">
        <v>1281</v>
      </c>
      <c r="S865" s="1" t="s">
        <v>3450</v>
      </c>
      <c r="T865" s="1" t="s">
        <v>739</v>
      </c>
      <c r="U865" s="1" t="s">
        <v>169</v>
      </c>
      <c r="V865" s="1" t="s">
        <v>118</v>
      </c>
      <c r="W865" s="1" t="str">
        <f>VLOOKUP(Table1[[#This Row],[Material Code]],'Product Master Data'!$A$1:$D$16,4,FALSE)</f>
        <v>Bread Flour</v>
      </c>
      <c r="X865" s="1" t="str">
        <f>VLOOKUP(Table1[[#This Row],[Material Code]],'Product Master Data'!$A$1:$D$15,3,FALSE)</f>
        <v>Local Label</v>
      </c>
      <c r="Y865" s="1">
        <f>DAY(Table1[[#This Row],[Billing date]])</f>
        <v>23</v>
      </c>
      <c r="Z865" s="1" t="str">
        <f>TEXT(Table1[[#This Row],[Billing date]],"mmm")</f>
        <v>Jun</v>
      </c>
      <c r="AA865" s="1">
        <f>YEAR(Table1[[#This Row],[Billing date]])</f>
        <v>2021</v>
      </c>
    </row>
    <row r="866" spans="1:27" s="1" customFormat="1" ht="12.75" x14ac:dyDescent="0.2">
      <c r="A866" s="1" t="s">
        <v>157</v>
      </c>
      <c r="B866" s="1" t="s">
        <v>158</v>
      </c>
      <c r="C866" s="29">
        <v>44370</v>
      </c>
      <c r="D866" s="1" t="s">
        <v>3451</v>
      </c>
      <c r="E866" s="1" t="s">
        <v>3452</v>
      </c>
      <c r="F866" s="1" t="s">
        <v>3453</v>
      </c>
      <c r="G866" s="1" t="s">
        <v>3454</v>
      </c>
      <c r="H866" s="1">
        <v>1099238</v>
      </c>
      <c r="I866" s="1" t="s">
        <v>1504</v>
      </c>
      <c r="J866" s="1" t="s">
        <v>164</v>
      </c>
      <c r="K866" s="1" t="s">
        <v>165</v>
      </c>
      <c r="L866" s="30">
        <v>600</v>
      </c>
      <c r="M866" s="30">
        <v>30</v>
      </c>
      <c r="N866" s="31">
        <v>18700</v>
      </c>
      <c r="O866" s="31">
        <v>42000</v>
      </c>
      <c r="P866" s="31">
        <v>11178000</v>
      </c>
      <c r="Q866" s="31">
        <v>11220000</v>
      </c>
      <c r="R866" s="1" t="s">
        <v>1343</v>
      </c>
      <c r="S866" s="1" t="s">
        <v>1344</v>
      </c>
      <c r="T866" s="1" t="s">
        <v>3455</v>
      </c>
      <c r="U866" s="1" t="s">
        <v>169</v>
      </c>
      <c r="V866" s="1" t="s">
        <v>118</v>
      </c>
      <c r="W866" s="1" t="str">
        <f>VLOOKUP(Table1[[#This Row],[Material Code]],'Product Master Data'!$A$1:$D$16,4,FALSE)</f>
        <v>Bread Flour</v>
      </c>
      <c r="X866" s="1" t="str">
        <f>VLOOKUP(Table1[[#This Row],[Material Code]],'Product Master Data'!$A$1:$D$15,3,FALSE)</f>
        <v>Local Label</v>
      </c>
      <c r="Y866" s="1">
        <f>DAY(Table1[[#This Row],[Billing date]])</f>
        <v>23</v>
      </c>
      <c r="Z866" s="1" t="str">
        <f>TEXT(Table1[[#This Row],[Billing date]],"mmm")</f>
        <v>Jun</v>
      </c>
      <c r="AA866" s="1">
        <f>YEAR(Table1[[#This Row],[Billing date]])</f>
        <v>2021</v>
      </c>
    </row>
    <row r="867" spans="1:27" s="1" customFormat="1" ht="12.75" x14ac:dyDescent="0.2">
      <c r="A867" s="1" t="s">
        <v>119</v>
      </c>
      <c r="B867" s="1" t="s">
        <v>120</v>
      </c>
      <c r="C867" s="29">
        <v>44370</v>
      </c>
      <c r="D867" s="1" t="s">
        <v>3446</v>
      </c>
      <c r="E867" s="1" t="s">
        <v>3456</v>
      </c>
      <c r="F867" s="1" t="s">
        <v>3448</v>
      </c>
      <c r="G867" s="1" t="s">
        <v>3457</v>
      </c>
      <c r="H867" s="1">
        <v>1028221</v>
      </c>
      <c r="I867" s="1" t="s">
        <v>47</v>
      </c>
      <c r="J867" s="1" t="s">
        <v>164</v>
      </c>
      <c r="K867" s="1" t="s">
        <v>165</v>
      </c>
      <c r="L867" s="30">
        <v>300</v>
      </c>
      <c r="M867" s="30">
        <v>15</v>
      </c>
      <c r="N867" s="31">
        <v>18300</v>
      </c>
      <c r="O867" s="31">
        <v>21000</v>
      </c>
      <c r="P867" s="31">
        <v>5469000</v>
      </c>
      <c r="Q867" s="31">
        <v>5490000</v>
      </c>
      <c r="R867" s="1" t="s">
        <v>926</v>
      </c>
      <c r="S867" s="1" t="s">
        <v>1060</v>
      </c>
      <c r="T867" s="1" t="s">
        <v>928</v>
      </c>
      <c r="U867" s="1" t="s">
        <v>169</v>
      </c>
      <c r="V867" s="1" t="s">
        <v>118</v>
      </c>
      <c r="W867" s="1" t="str">
        <f>VLOOKUP(Table1[[#This Row],[Material Code]],'Product Master Data'!$A$1:$D$16,4,FALSE)</f>
        <v>Bread Flour</v>
      </c>
      <c r="X867" s="1" t="str">
        <f>VLOOKUP(Table1[[#This Row],[Material Code]],'Product Master Data'!$A$1:$D$15,3,FALSE)</f>
        <v>Local Label</v>
      </c>
      <c r="Y867" s="1">
        <f>DAY(Table1[[#This Row],[Billing date]])</f>
        <v>23</v>
      </c>
      <c r="Z867" s="1" t="str">
        <f>TEXT(Table1[[#This Row],[Billing date]],"mmm")</f>
        <v>Jun</v>
      </c>
      <c r="AA867" s="1">
        <f>YEAR(Table1[[#This Row],[Billing date]])</f>
        <v>2021</v>
      </c>
    </row>
    <row r="868" spans="1:27" s="1" customFormat="1" ht="12.75" x14ac:dyDescent="0.2">
      <c r="A868" s="1" t="s">
        <v>131</v>
      </c>
      <c r="B868" s="1" t="s">
        <v>289</v>
      </c>
      <c r="C868" s="29">
        <v>44370</v>
      </c>
      <c r="D868" s="1" t="s">
        <v>3458</v>
      </c>
      <c r="E868" s="1" t="s">
        <v>3459</v>
      </c>
      <c r="F868" s="1" t="s">
        <v>3460</v>
      </c>
      <c r="G868" s="1" t="s">
        <v>3461</v>
      </c>
      <c r="H868" s="1">
        <v>1026481</v>
      </c>
      <c r="I868" s="1" t="s">
        <v>50</v>
      </c>
      <c r="J868" s="1" t="s">
        <v>782</v>
      </c>
      <c r="K868" s="1" t="s">
        <v>783</v>
      </c>
      <c r="L868" s="30">
        <v>640</v>
      </c>
      <c r="M868" s="30">
        <v>16</v>
      </c>
      <c r="N868" s="31">
        <v>8250</v>
      </c>
      <c r="O868" s="31">
        <v>22400</v>
      </c>
      <c r="P868" s="31">
        <v>5257600</v>
      </c>
      <c r="Q868" s="31">
        <v>5280000</v>
      </c>
      <c r="R868" s="1" t="s">
        <v>3462</v>
      </c>
      <c r="S868" s="1" t="s">
        <v>3463</v>
      </c>
      <c r="T868" s="1" t="s">
        <v>3464</v>
      </c>
      <c r="U868" s="1" t="s">
        <v>169</v>
      </c>
      <c r="V868" s="1" t="s">
        <v>118</v>
      </c>
      <c r="W868" s="1" t="str">
        <f>VLOOKUP(Table1[[#This Row],[Material Code]],'Product Master Data'!$A$1:$D$16,4,FALSE)</f>
        <v>Beignet Flour</v>
      </c>
      <c r="X868" s="1" t="str">
        <f>VLOOKUP(Table1[[#This Row],[Material Code]],'Product Master Data'!$A$1:$D$15,3,FALSE)</f>
        <v>Private Label</v>
      </c>
      <c r="Y868" s="1">
        <f>DAY(Table1[[#This Row],[Billing date]])</f>
        <v>23</v>
      </c>
      <c r="Z868" s="1" t="str">
        <f>TEXT(Table1[[#This Row],[Billing date]],"mmm")</f>
        <v>Jun</v>
      </c>
      <c r="AA868" s="1">
        <f>YEAR(Table1[[#This Row],[Billing date]])</f>
        <v>2021</v>
      </c>
    </row>
    <row r="869" spans="1:27" s="1" customFormat="1" ht="12.75" x14ac:dyDescent="0.2">
      <c r="A869" s="1" t="s">
        <v>131</v>
      </c>
      <c r="B869" s="1" t="s">
        <v>289</v>
      </c>
      <c r="C869" s="29">
        <v>44370</v>
      </c>
      <c r="D869" s="1" t="s">
        <v>3458</v>
      </c>
      <c r="E869" s="1" t="s">
        <v>3459</v>
      </c>
      <c r="F869" s="1" t="s">
        <v>3460</v>
      </c>
      <c r="G869" s="1" t="s">
        <v>3461</v>
      </c>
      <c r="H869" s="1">
        <v>1026481</v>
      </c>
      <c r="I869" s="1" t="s">
        <v>50</v>
      </c>
      <c r="J869" s="1" t="s">
        <v>125</v>
      </c>
      <c r="K869" s="1" t="s">
        <v>126</v>
      </c>
      <c r="L869" s="30">
        <v>20</v>
      </c>
      <c r="M869" s="30">
        <v>1</v>
      </c>
      <c r="N869" s="31">
        <v>17000</v>
      </c>
      <c r="O869" s="31">
        <v>1400</v>
      </c>
      <c r="P869" s="31">
        <v>338600</v>
      </c>
      <c r="Q869" s="31">
        <v>340000</v>
      </c>
      <c r="R869" s="1" t="s">
        <v>3462</v>
      </c>
      <c r="S869" s="1" t="s">
        <v>3463</v>
      </c>
      <c r="T869" s="1" t="s">
        <v>3464</v>
      </c>
      <c r="U869" s="1" t="s">
        <v>169</v>
      </c>
      <c r="V869" s="1" t="s">
        <v>118</v>
      </c>
      <c r="W869" s="1" t="str">
        <f>VLOOKUP(Table1[[#This Row],[Material Code]],'Product Master Data'!$A$1:$D$16,4,FALSE)</f>
        <v>Bread Flour</v>
      </c>
      <c r="X869" s="1" t="str">
        <f>VLOOKUP(Table1[[#This Row],[Material Code]],'Product Master Data'!$A$1:$D$15,3,FALSE)</f>
        <v>Local Label</v>
      </c>
      <c r="Y869" s="1">
        <f>DAY(Table1[[#This Row],[Billing date]])</f>
        <v>23</v>
      </c>
      <c r="Z869" s="1" t="str">
        <f>TEXT(Table1[[#This Row],[Billing date]],"mmm")</f>
        <v>Jun</v>
      </c>
      <c r="AA869" s="1">
        <f>YEAR(Table1[[#This Row],[Billing date]])</f>
        <v>2021</v>
      </c>
    </row>
    <row r="870" spans="1:27" s="1" customFormat="1" ht="12.75" x14ac:dyDescent="0.2">
      <c r="A870" s="1" t="s">
        <v>131</v>
      </c>
      <c r="B870" s="1" t="s">
        <v>289</v>
      </c>
      <c r="C870" s="29">
        <v>44370</v>
      </c>
      <c r="D870" s="1" t="s">
        <v>3458</v>
      </c>
      <c r="E870" s="1" t="s">
        <v>3459</v>
      </c>
      <c r="F870" s="1" t="s">
        <v>3460</v>
      </c>
      <c r="G870" s="1" t="s">
        <v>3461</v>
      </c>
      <c r="H870" s="1">
        <v>1026481</v>
      </c>
      <c r="I870" s="1" t="s">
        <v>50</v>
      </c>
      <c r="J870" s="1" t="s">
        <v>723</v>
      </c>
      <c r="K870" s="1" t="s">
        <v>724</v>
      </c>
      <c r="L870" s="30">
        <v>1</v>
      </c>
      <c r="M870" s="30">
        <v>0.05</v>
      </c>
      <c r="N870" s="31">
        <v>16500</v>
      </c>
      <c r="O870" s="31">
        <v>70</v>
      </c>
      <c r="P870" s="31">
        <v>16430</v>
      </c>
      <c r="Q870" s="31">
        <v>16500</v>
      </c>
      <c r="R870" s="1" t="s">
        <v>3462</v>
      </c>
      <c r="S870" s="1" t="s">
        <v>3463</v>
      </c>
      <c r="T870" s="1" t="s">
        <v>3464</v>
      </c>
      <c r="U870" s="1" t="s">
        <v>169</v>
      </c>
      <c r="V870" s="1" t="s">
        <v>118</v>
      </c>
      <c r="W870" s="1" t="str">
        <f>VLOOKUP(Table1[[#This Row],[Material Code]],'Product Master Data'!$A$1:$D$16,4,FALSE)</f>
        <v>Beignet Flour</v>
      </c>
      <c r="X870" s="1" t="str">
        <f>VLOOKUP(Table1[[#This Row],[Material Code]],'Product Master Data'!$A$1:$D$15,3,FALSE)</f>
        <v>Private Label</v>
      </c>
      <c r="Y870" s="1">
        <f>DAY(Table1[[#This Row],[Billing date]])</f>
        <v>23</v>
      </c>
      <c r="Z870" s="1" t="str">
        <f>TEXT(Table1[[#This Row],[Billing date]],"mmm")</f>
        <v>Jun</v>
      </c>
      <c r="AA870" s="1">
        <f>YEAR(Table1[[#This Row],[Billing date]])</f>
        <v>2021</v>
      </c>
    </row>
    <row r="871" spans="1:27" s="1" customFormat="1" ht="12.75" x14ac:dyDescent="0.2">
      <c r="A871" s="1" t="s">
        <v>131</v>
      </c>
      <c r="B871" s="1" t="s">
        <v>289</v>
      </c>
      <c r="C871" s="29">
        <v>44370</v>
      </c>
      <c r="D871" s="1" t="s">
        <v>3458</v>
      </c>
      <c r="E871" s="1" t="s">
        <v>3459</v>
      </c>
      <c r="F871" s="1" t="s">
        <v>3460</v>
      </c>
      <c r="G871" s="1" t="s">
        <v>3461</v>
      </c>
      <c r="H871" s="1">
        <v>1026481</v>
      </c>
      <c r="I871" s="1" t="s">
        <v>50</v>
      </c>
      <c r="J871" s="1" t="s">
        <v>723</v>
      </c>
      <c r="K871" s="1" t="s">
        <v>724</v>
      </c>
      <c r="L871" s="30">
        <v>81</v>
      </c>
      <c r="M871" s="30">
        <v>4.05</v>
      </c>
      <c r="N871" s="31">
        <v>16500</v>
      </c>
      <c r="O871" s="31">
        <v>5670</v>
      </c>
      <c r="P871" s="31">
        <v>1330830</v>
      </c>
      <c r="Q871" s="31">
        <v>1336500</v>
      </c>
      <c r="R871" s="1" t="s">
        <v>3462</v>
      </c>
      <c r="S871" s="1" t="s">
        <v>3463</v>
      </c>
      <c r="T871" s="1" t="s">
        <v>3464</v>
      </c>
      <c r="U871" s="1" t="s">
        <v>169</v>
      </c>
      <c r="V871" s="1" t="s">
        <v>118</v>
      </c>
      <c r="W871" s="1" t="str">
        <f>VLOOKUP(Table1[[#This Row],[Material Code]],'Product Master Data'!$A$1:$D$16,4,FALSE)</f>
        <v>Beignet Flour</v>
      </c>
      <c r="X871" s="1" t="str">
        <f>VLOOKUP(Table1[[#This Row],[Material Code]],'Product Master Data'!$A$1:$D$15,3,FALSE)</f>
        <v>Private Label</v>
      </c>
      <c r="Y871" s="1">
        <f>DAY(Table1[[#This Row],[Billing date]])</f>
        <v>23</v>
      </c>
      <c r="Z871" s="1" t="str">
        <f>TEXT(Table1[[#This Row],[Billing date]],"mmm")</f>
        <v>Jun</v>
      </c>
      <c r="AA871" s="1">
        <f>YEAR(Table1[[#This Row],[Billing date]])</f>
        <v>2021</v>
      </c>
    </row>
    <row r="872" spans="1:27" s="1" customFormat="1" ht="12.75" x14ac:dyDescent="0.2">
      <c r="A872" s="1" t="s">
        <v>131</v>
      </c>
      <c r="B872" s="1" t="s">
        <v>289</v>
      </c>
      <c r="C872" s="29">
        <v>44370</v>
      </c>
      <c r="D872" s="1" t="s">
        <v>3458</v>
      </c>
      <c r="E872" s="1" t="s">
        <v>3459</v>
      </c>
      <c r="F872" s="1" t="s">
        <v>3460</v>
      </c>
      <c r="G872" s="1" t="s">
        <v>3461</v>
      </c>
      <c r="H872" s="1">
        <v>1026481</v>
      </c>
      <c r="I872" s="1" t="s">
        <v>50</v>
      </c>
      <c r="J872" s="1" t="s">
        <v>723</v>
      </c>
      <c r="K872" s="1" t="s">
        <v>724</v>
      </c>
      <c r="L872" s="30">
        <v>238</v>
      </c>
      <c r="M872" s="30">
        <v>11.9</v>
      </c>
      <c r="N872" s="31">
        <v>16500</v>
      </c>
      <c r="O872" s="31">
        <v>16660</v>
      </c>
      <c r="P872" s="31">
        <v>3910340</v>
      </c>
      <c r="Q872" s="31">
        <v>3927000</v>
      </c>
      <c r="R872" s="1" t="s">
        <v>3462</v>
      </c>
      <c r="S872" s="1" t="s">
        <v>3463</v>
      </c>
      <c r="T872" s="1" t="s">
        <v>3464</v>
      </c>
      <c r="U872" s="1" t="s">
        <v>169</v>
      </c>
      <c r="V872" s="1" t="s">
        <v>118</v>
      </c>
      <c r="W872" s="1" t="str">
        <f>VLOOKUP(Table1[[#This Row],[Material Code]],'Product Master Data'!$A$1:$D$16,4,FALSE)</f>
        <v>Beignet Flour</v>
      </c>
      <c r="X872" s="1" t="str">
        <f>VLOOKUP(Table1[[#This Row],[Material Code]],'Product Master Data'!$A$1:$D$15,3,FALSE)</f>
        <v>Private Label</v>
      </c>
      <c r="Y872" s="1">
        <f>DAY(Table1[[#This Row],[Billing date]])</f>
        <v>23</v>
      </c>
      <c r="Z872" s="1" t="str">
        <f>TEXT(Table1[[#This Row],[Billing date]],"mmm")</f>
        <v>Jun</v>
      </c>
      <c r="AA872" s="1">
        <f>YEAR(Table1[[#This Row],[Billing date]])</f>
        <v>2021</v>
      </c>
    </row>
    <row r="873" spans="1:27" s="1" customFormat="1" ht="12.75" x14ac:dyDescent="0.2">
      <c r="A873" s="1" t="s">
        <v>288</v>
      </c>
      <c r="B873" s="1" t="s">
        <v>132</v>
      </c>
      <c r="C873" s="29">
        <v>44370</v>
      </c>
      <c r="D873" s="1" t="s">
        <v>3465</v>
      </c>
      <c r="E873" s="1" t="s">
        <v>3466</v>
      </c>
      <c r="F873" s="1" t="s">
        <v>3467</v>
      </c>
      <c r="G873" s="1" t="s">
        <v>3468</v>
      </c>
      <c r="H873" s="1">
        <v>1062482</v>
      </c>
      <c r="I873" s="1" t="s">
        <v>31</v>
      </c>
      <c r="J873" s="1" t="s">
        <v>125</v>
      </c>
      <c r="K873" s="1" t="s">
        <v>126</v>
      </c>
      <c r="L873" s="30">
        <v>640</v>
      </c>
      <c r="M873" s="30">
        <v>32</v>
      </c>
      <c r="N873" s="31">
        <v>18500</v>
      </c>
      <c r="O873" s="31">
        <v>44800</v>
      </c>
      <c r="P873" s="31">
        <v>11795200</v>
      </c>
      <c r="Q873" s="31">
        <v>11840000</v>
      </c>
      <c r="R873" s="1" t="s">
        <v>169</v>
      </c>
      <c r="S873" s="1" t="s">
        <v>169</v>
      </c>
      <c r="T873" s="1" t="s">
        <v>169</v>
      </c>
      <c r="U873" s="1" t="s">
        <v>169</v>
      </c>
      <c r="V873" s="1" t="s">
        <v>118</v>
      </c>
      <c r="W873" s="1" t="str">
        <f>VLOOKUP(Table1[[#This Row],[Material Code]],'Product Master Data'!$A$1:$D$16,4,FALSE)</f>
        <v>Bread Flour</v>
      </c>
      <c r="X873" s="1" t="str">
        <f>VLOOKUP(Table1[[#This Row],[Material Code]],'Product Master Data'!$A$1:$D$15,3,FALSE)</f>
        <v>Local Label</v>
      </c>
      <c r="Y873" s="1">
        <f>DAY(Table1[[#This Row],[Billing date]])</f>
        <v>23</v>
      </c>
      <c r="Z873" s="1" t="str">
        <f>TEXT(Table1[[#This Row],[Billing date]],"mmm")</f>
        <v>Jun</v>
      </c>
      <c r="AA873" s="1">
        <f>YEAR(Table1[[#This Row],[Billing date]])</f>
        <v>2021</v>
      </c>
    </row>
    <row r="874" spans="1:27" s="1" customFormat="1" ht="12.75" x14ac:dyDescent="0.2">
      <c r="A874" s="1" t="s">
        <v>288</v>
      </c>
      <c r="B874" s="1" t="s">
        <v>132</v>
      </c>
      <c r="C874" s="29">
        <v>44370</v>
      </c>
      <c r="D874" s="1" t="s">
        <v>3465</v>
      </c>
      <c r="E874" s="1" t="s">
        <v>3469</v>
      </c>
      <c r="F874" s="1" t="s">
        <v>3467</v>
      </c>
      <c r="G874" s="1" t="s">
        <v>3470</v>
      </c>
      <c r="H874" s="1">
        <v>1062482</v>
      </c>
      <c r="I874" s="1" t="s">
        <v>31</v>
      </c>
      <c r="J874" s="1" t="s">
        <v>181</v>
      </c>
      <c r="K874" s="1" t="s">
        <v>182</v>
      </c>
      <c r="L874" s="30">
        <v>-360</v>
      </c>
      <c r="M874" s="30">
        <v>-9</v>
      </c>
      <c r="N874" s="31">
        <v>-9000</v>
      </c>
      <c r="O874" s="31">
        <v>-12600</v>
      </c>
      <c r="P874" s="31">
        <v>-3227400</v>
      </c>
      <c r="Q874" s="31">
        <v>-3240000</v>
      </c>
      <c r="R874" s="1" t="s">
        <v>3471</v>
      </c>
      <c r="S874" s="1" t="s">
        <v>3472</v>
      </c>
      <c r="T874" s="1" t="s">
        <v>3473</v>
      </c>
      <c r="U874" s="1" t="s">
        <v>169</v>
      </c>
      <c r="V874" s="1" t="s">
        <v>118</v>
      </c>
      <c r="W874" s="1" t="str">
        <f>VLOOKUP(Table1[[#This Row],[Material Code]],'Product Master Data'!$A$1:$D$16,4,FALSE)</f>
        <v>Beignet Flour</v>
      </c>
      <c r="X874" s="1" t="str">
        <f>VLOOKUP(Table1[[#This Row],[Material Code]],'Product Master Data'!$A$1:$D$15,3,FALSE)</f>
        <v>Local Label</v>
      </c>
      <c r="Y874" s="1">
        <f>DAY(Table1[[#This Row],[Billing date]])</f>
        <v>23</v>
      </c>
      <c r="Z874" s="1" t="str">
        <f>TEXT(Table1[[#This Row],[Billing date]],"mmm")</f>
        <v>Jun</v>
      </c>
      <c r="AA874" s="1">
        <f>YEAR(Table1[[#This Row],[Billing date]])</f>
        <v>2021</v>
      </c>
    </row>
    <row r="875" spans="1:27" s="1" customFormat="1" ht="12.75" x14ac:dyDescent="0.2">
      <c r="A875" s="1" t="s">
        <v>288</v>
      </c>
      <c r="B875" s="1" t="s">
        <v>132</v>
      </c>
      <c r="C875" s="29">
        <v>44370</v>
      </c>
      <c r="D875" s="1" t="s">
        <v>3465</v>
      </c>
      <c r="E875" s="1" t="s">
        <v>3469</v>
      </c>
      <c r="F875" s="1" t="s">
        <v>3467</v>
      </c>
      <c r="G875" s="1" t="s">
        <v>3470</v>
      </c>
      <c r="H875" s="1">
        <v>1062482</v>
      </c>
      <c r="I875" s="1" t="s">
        <v>31</v>
      </c>
      <c r="J875" s="1" t="s">
        <v>176</v>
      </c>
      <c r="K875" s="1" t="s">
        <v>177</v>
      </c>
      <c r="L875" s="30">
        <v>-143</v>
      </c>
      <c r="M875" s="30">
        <v>-7.15</v>
      </c>
      <c r="N875" s="31">
        <v>-18000</v>
      </c>
      <c r="O875" s="31">
        <v>-10010</v>
      </c>
      <c r="P875" s="31">
        <v>-2563990</v>
      </c>
      <c r="Q875" s="31">
        <v>-2574000</v>
      </c>
      <c r="R875" s="1" t="s">
        <v>3471</v>
      </c>
      <c r="S875" s="1" t="s">
        <v>3472</v>
      </c>
      <c r="T875" s="1" t="s">
        <v>3473</v>
      </c>
      <c r="U875" s="1" t="s">
        <v>169</v>
      </c>
      <c r="V875" s="1" t="s">
        <v>118</v>
      </c>
      <c r="W875" s="1" t="str">
        <f>VLOOKUP(Table1[[#This Row],[Material Code]],'Product Master Data'!$A$1:$D$16,4,FALSE)</f>
        <v>Beignet Flour</v>
      </c>
      <c r="X875" s="1" t="str">
        <f>VLOOKUP(Table1[[#This Row],[Material Code]],'Product Master Data'!$A$1:$D$15,3,FALSE)</f>
        <v>Local Label</v>
      </c>
      <c r="Y875" s="1">
        <f>DAY(Table1[[#This Row],[Billing date]])</f>
        <v>23</v>
      </c>
      <c r="Z875" s="1" t="str">
        <f>TEXT(Table1[[#This Row],[Billing date]],"mmm")</f>
        <v>Jun</v>
      </c>
      <c r="AA875" s="1">
        <f>YEAR(Table1[[#This Row],[Billing date]])</f>
        <v>2021</v>
      </c>
    </row>
    <row r="876" spans="1:27" s="1" customFormat="1" ht="12.75" x14ac:dyDescent="0.2">
      <c r="A876" s="1" t="s">
        <v>288</v>
      </c>
      <c r="B876" s="1" t="s">
        <v>132</v>
      </c>
      <c r="C876" s="29">
        <v>44370</v>
      </c>
      <c r="D876" s="1" t="s">
        <v>3465</v>
      </c>
      <c r="E876" s="1" t="s">
        <v>3469</v>
      </c>
      <c r="F876" s="1" t="s">
        <v>3467</v>
      </c>
      <c r="G876" s="1" t="s">
        <v>3470</v>
      </c>
      <c r="H876" s="1">
        <v>1062482</v>
      </c>
      <c r="I876" s="1" t="s">
        <v>31</v>
      </c>
      <c r="J876" s="1" t="s">
        <v>176</v>
      </c>
      <c r="K876" s="1" t="s">
        <v>177</v>
      </c>
      <c r="L876" s="30">
        <v>-57</v>
      </c>
      <c r="M876" s="30">
        <v>-2.85</v>
      </c>
      <c r="N876" s="31">
        <v>-18000</v>
      </c>
      <c r="O876" s="31">
        <v>-3990</v>
      </c>
      <c r="P876" s="31">
        <v>-1022010</v>
      </c>
      <c r="Q876" s="31">
        <v>-1026000</v>
      </c>
      <c r="R876" s="1" t="s">
        <v>3471</v>
      </c>
      <c r="S876" s="1" t="s">
        <v>3472</v>
      </c>
      <c r="T876" s="1" t="s">
        <v>3473</v>
      </c>
      <c r="U876" s="1" t="s">
        <v>169</v>
      </c>
      <c r="V876" s="1" t="s">
        <v>118</v>
      </c>
      <c r="W876" s="1" t="str">
        <f>VLOOKUP(Table1[[#This Row],[Material Code]],'Product Master Data'!$A$1:$D$16,4,FALSE)</f>
        <v>Beignet Flour</v>
      </c>
      <c r="X876" s="1" t="str">
        <f>VLOOKUP(Table1[[#This Row],[Material Code]],'Product Master Data'!$A$1:$D$15,3,FALSE)</f>
        <v>Local Label</v>
      </c>
      <c r="Y876" s="1">
        <f>DAY(Table1[[#This Row],[Billing date]])</f>
        <v>23</v>
      </c>
      <c r="Z876" s="1" t="str">
        <f>TEXT(Table1[[#This Row],[Billing date]],"mmm")</f>
        <v>Jun</v>
      </c>
      <c r="AA876" s="1">
        <f>YEAR(Table1[[#This Row],[Billing date]])</f>
        <v>2021</v>
      </c>
    </row>
    <row r="877" spans="1:27" s="1" customFormat="1" ht="12.75" x14ac:dyDescent="0.2">
      <c r="A877" s="1" t="s">
        <v>288</v>
      </c>
      <c r="B877" s="1" t="s">
        <v>132</v>
      </c>
      <c r="C877" s="29">
        <v>44370</v>
      </c>
      <c r="D877" s="1" t="s">
        <v>3465</v>
      </c>
      <c r="E877" s="1" t="s">
        <v>3469</v>
      </c>
      <c r="F877" s="1" t="s">
        <v>3467</v>
      </c>
      <c r="G877" s="1" t="s">
        <v>3470</v>
      </c>
      <c r="H877" s="1">
        <v>1062482</v>
      </c>
      <c r="I877" s="1" t="s">
        <v>31</v>
      </c>
      <c r="J877" s="1" t="s">
        <v>183</v>
      </c>
      <c r="K877" s="1" t="s">
        <v>184</v>
      </c>
      <c r="L877" s="30">
        <v>-2000</v>
      </c>
      <c r="M877" s="30">
        <v>-10</v>
      </c>
      <c r="N877" s="31">
        <v>-1850</v>
      </c>
      <c r="O877" s="31">
        <v>-14000</v>
      </c>
      <c r="P877" s="31">
        <v>-3686000</v>
      </c>
      <c r="Q877" s="31">
        <v>-3700000</v>
      </c>
      <c r="R877" s="1" t="s">
        <v>3471</v>
      </c>
      <c r="S877" s="1" t="s">
        <v>3472</v>
      </c>
      <c r="T877" s="1" t="s">
        <v>3473</v>
      </c>
      <c r="U877" s="1" t="s">
        <v>169</v>
      </c>
      <c r="V877" s="1" t="s">
        <v>118</v>
      </c>
      <c r="W877" s="1" t="str">
        <f>VLOOKUP(Table1[[#This Row],[Material Code]],'Product Master Data'!$A$1:$D$16,4,FALSE)</f>
        <v>Beignet Flour</v>
      </c>
      <c r="X877" s="1" t="str">
        <f>VLOOKUP(Table1[[#This Row],[Material Code]],'Product Master Data'!$A$1:$D$15,3,FALSE)</f>
        <v>Local Label</v>
      </c>
      <c r="Y877" s="1">
        <f>DAY(Table1[[#This Row],[Billing date]])</f>
        <v>23</v>
      </c>
      <c r="Z877" s="1" t="str">
        <f>TEXT(Table1[[#This Row],[Billing date]],"mmm")</f>
        <v>Jun</v>
      </c>
      <c r="AA877" s="1">
        <f>YEAR(Table1[[#This Row],[Billing date]])</f>
        <v>2021</v>
      </c>
    </row>
    <row r="878" spans="1:27" s="1" customFormat="1" ht="12.75" x14ac:dyDescent="0.2">
      <c r="A878" s="1" t="s">
        <v>288</v>
      </c>
      <c r="B878" s="1" t="s">
        <v>132</v>
      </c>
      <c r="C878" s="29">
        <v>44370</v>
      </c>
      <c r="D878" s="1" t="s">
        <v>3465</v>
      </c>
      <c r="E878" s="1" t="s">
        <v>3469</v>
      </c>
      <c r="F878" s="1" t="s">
        <v>3467</v>
      </c>
      <c r="G878" s="1" t="s">
        <v>3470</v>
      </c>
      <c r="H878" s="1">
        <v>1062482</v>
      </c>
      <c r="I878" s="1" t="s">
        <v>31</v>
      </c>
      <c r="J878" s="1" t="s">
        <v>164</v>
      </c>
      <c r="K878" s="1" t="s">
        <v>165</v>
      </c>
      <c r="L878" s="30">
        <v>-60</v>
      </c>
      <c r="M878" s="30">
        <v>-3</v>
      </c>
      <c r="N878" s="31">
        <v>-18000</v>
      </c>
      <c r="O878" s="31">
        <v>-4200</v>
      </c>
      <c r="P878" s="31">
        <v>-1075800</v>
      </c>
      <c r="Q878" s="31">
        <v>-1080000</v>
      </c>
      <c r="R878" s="1" t="s">
        <v>3471</v>
      </c>
      <c r="S878" s="1" t="s">
        <v>3472</v>
      </c>
      <c r="T878" s="1" t="s">
        <v>3473</v>
      </c>
      <c r="U878" s="1" t="s">
        <v>169</v>
      </c>
      <c r="V878" s="1" t="s">
        <v>118</v>
      </c>
      <c r="W878" s="1" t="str">
        <f>VLOOKUP(Table1[[#This Row],[Material Code]],'Product Master Data'!$A$1:$D$16,4,FALSE)</f>
        <v>Bread Flour</v>
      </c>
      <c r="X878" s="1" t="str">
        <f>VLOOKUP(Table1[[#This Row],[Material Code]],'Product Master Data'!$A$1:$D$15,3,FALSE)</f>
        <v>Local Label</v>
      </c>
      <c r="Y878" s="1">
        <f>DAY(Table1[[#This Row],[Billing date]])</f>
        <v>23</v>
      </c>
      <c r="Z878" s="1" t="str">
        <f>TEXT(Table1[[#This Row],[Billing date]],"mmm")</f>
        <v>Jun</v>
      </c>
      <c r="AA878" s="1">
        <f>YEAR(Table1[[#This Row],[Billing date]])</f>
        <v>2021</v>
      </c>
    </row>
    <row r="879" spans="1:27" s="1" customFormat="1" ht="12.75" x14ac:dyDescent="0.2">
      <c r="A879" s="1" t="s">
        <v>288</v>
      </c>
      <c r="B879" s="1" t="s">
        <v>132</v>
      </c>
      <c r="C879" s="29">
        <v>44370</v>
      </c>
      <c r="D879" s="1" t="s">
        <v>3465</v>
      </c>
      <c r="E879" s="1" t="s">
        <v>3474</v>
      </c>
      <c r="F879" s="1" t="s">
        <v>3467</v>
      </c>
      <c r="G879" s="1" t="s">
        <v>3470</v>
      </c>
      <c r="H879" s="1">
        <v>1062482</v>
      </c>
      <c r="I879" s="1" t="s">
        <v>31</v>
      </c>
      <c r="J879" s="1" t="s">
        <v>181</v>
      </c>
      <c r="K879" s="1" t="s">
        <v>182</v>
      </c>
      <c r="L879" s="30">
        <v>360</v>
      </c>
      <c r="M879" s="30">
        <v>9</v>
      </c>
      <c r="N879" s="31">
        <v>9000</v>
      </c>
      <c r="O879" s="31">
        <v>12600</v>
      </c>
      <c r="P879" s="31">
        <v>3227400</v>
      </c>
      <c r="Q879" s="31">
        <v>3240000</v>
      </c>
      <c r="R879" s="1" t="s">
        <v>3471</v>
      </c>
      <c r="S879" s="1" t="s">
        <v>3472</v>
      </c>
      <c r="T879" s="1" t="s">
        <v>3473</v>
      </c>
      <c r="U879" s="1" t="s">
        <v>169</v>
      </c>
      <c r="V879" s="1" t="s">
        <v>118</v>
      </c>
      <c r="W879" s="1" t="str">
        <f>VLOOKUP(Table1[[#This Row],[Material Code]],'Product Master Data'!$A$1:$D$16,4,FALSE)</f>
        <v>Beignet Flour</v>
      </c>
      <c r="X879" s="1" t="str">
        <f>VLOOKUP(Table1[[#This Row],[Material Code]],'Product Master Data'!$A$1:$D$15,3,FALSE)</f>
        <v>Local Label</v>
      </c>
      <c r="Y879" s="1">
        <f>DAY(Table1[[#This Row],[Billing date]])</f>
        <v>23</v>
      </c>
      <c r="Z879" s="1" t="str">
        <f>TEXT(Table1[[#This Row],[Billing date]],"mmm")</f>
        <v>Jun</v>
      </c>
      <c r="AA879" s="1">
        <f>YEAR(Table1[[#This Row],[Billing date]])</f>
        <v>2021</v>
      </c>
    </row>
    <row r="880" spans="1:27" s="1" customFormat="1" ht="12.75" x14ac:dyDescent="0.2">
      <c r="A880" s="1" t="s">
        <v>288</v>
      </c>
      <c r="B880" s="1" t="s">
        <v>132</v>
      </c>
      <c r="C880" s="29">
        <v>44370</v>
      </c>
      <c r="D880" s="1" t="s">
        <v>3465</v>
      </c>
      <c r="E880" s="1" t="s">
        <v>3474</v>
      </c>
      <c r="F880" s="1" t="s">
        <v>3467</v>
      </c>
      <c r="G880" s="1" t="s">
        <v>3470</v>
      </c>
      <c r="H880" s="1">
        <v>1062482</v>
      </c>
      <c r="I880" s="1" t="s">
        <v>31</v>
      </c>
      <c r="J880" s="1" t="s">
        <v>176</v>
      </c>
      <c r="K880" s="1" t="s">
        <v>177</v>
      </c>
      <c r="L880" s="30">
        <v>143</v>
      </c>
      <c r="M880" s="30">
        <v>7.15</v>
      </c>
      <c r="N880" s="31">
        <v>18000</v>
      </c>
      <c r="O880" s="31">
        <v>10010</v>
      </c>
      <c r="P880" s="31">
        <v>2563990</v>
      </c>
      <c r="Q880" s="31">
        <v>2574000</v>
      </c>
      <c r="R880" s="1" t="s">
        <v>3471</v>
      </c>
      <c r="S880" s="1" t="s">
        <v>3472</v>
      </c>
      <c r="T880" s="1" t="s">
        <v>3473</v>
      </c>
      <c r="U880" s="1" t="s">
        <v>169</v>
      </c>
      <c r="V880" s="1" t="s">
        <v>118</v>
      </c>
      <c r="W880" s="1" t="str">
        <f>VLOOKUP(Table1[[#This Row],[Material Code]],'Product Master Data'!$A$1:$D$16,4,FALSE)</f>
        <v>Beignet Flour</v>
      </c>
      <c r="X880" s="1" t="str">
        <f>VLOOKUP(Table1[[#This Row],[Material Code]],'Product Master Data'!$A$1:$D$15,3,FALSE)</f>
        <v>Local Label</v>
      </c>
      <c r="Y880" s="1">
        <f>DAY(Table1[[#This Row],[Billing date]])</f>
        <v>23</v>
      </c>
      <c r="Z880" s="1" t="str">
        <f>TEXT(Table1[[#This Row],[Billing date]],"mmm")</f>
        <v>Jun</v>
      </c>
      <c r="AA880" s="1">
        <f>YEAR(Table1[[#This Row],[Billing date]])</f>
        <v>2021</v>
      </c>
    </row>
    <row r="881" spans="1:27" s="1" customFormat="1" ht="12.75" x14ac:dyDescent="0.2">
      <c r="A881" s="1" t="s">
        <v>288</v>
      </c>
      <c r="B881" s="1" t="s">
        <v>132</v>
      </c>
      <c r="C881" s="29">
        <v>44370</v>
      </c>
      <c r="D881" s="1" t="s">
        <v>3465</v>
      </c>
      <c r="E881" s="1" t="s">
        <v>3474</v>
      </c>
      <c r="F881" s="1" t="s">
        <v>3467</v>
      </c>
      <c r="G881" s="1" t="s">
        <v>3470</v>
      </c>
      <c r="H881" s="1">
        <v>1062482</v>
      </c>
      <c r="I881" s="1" t="s">
        <v>31</v>
      </c>
      <c r="J881" s="1" t="s">
        <v>176</v>
      </c>
      <c r="K881" s="1" t="s">
        <v>177</v>
      </c>
      <c r="L881" s="30">
        <v>57</v>
      </c>
      <c r="M881" s="30">
        <v>2.85</v>
      </c>
      <c r="N881" s="31">
        <v>18000</v>
      </c>
      <c r="O881" s="31">
        <v>3990</v>
      </c>
      <c r="P881" s="31">
        <v>1022010</v>
      </c>
      <c r="Q881" s="31">
        <v>1026000</v>
      </c>
      <c r="R881" s="1" t="s">
        <v>3471</v>
      </c>
      <c r="S881" s="1" t="s">
        <v>3472</v>
      </c>
      <c r="T881" s="1" t="s">
        <v>3473</v>
      </c>
      <c r="U881" s="1" t="s">
        <v>169</v>
      </c>
      <c r="V881" s="1" t="s">
        <v>118</v>
      </c>
      <c r="W881" s="1" t="str">
        <f>VLOOKUP(Table1[[#This Row],[Material Code]],'Product Master Data'!$A$1:$D$16,4,FALSE)</f>
        <v>Beignet Flour</v>
      </c>
      <c r="X881" s="1" t="str">
        <f>VLOOKUP(Table1[[#This Row],[Material Code]],'Product Master Data'!$A$1:$D$15,3,FALSE)</f>
        <v>Local Label</v>
      </c>
      <c r="Y881" s="1">
        <f>DAY(Table1[[#This Row],[Billing date]])</f>
        <v>23</v>
      </c>
      <c r="Z881" s="1" t="str">
        <f>TEXT(Table1[[#This Row],[Billing date]],"mmm")</f>
        <v>Jun</v>
      </c>
      <c r="AA881" s="1">
        <f>YEAR(Table1[[#This Row],[Billing date]])</f>
        <v>2021</v>
      </c>
    </row>
    <row r="882" spans="1:27" s="1" customFormat="1" ht="12.75" x14ac:dyDescent="0.2">
      <c r="A882" s="1" t="s">
        <v>288</v>
      </c>
      <c r="B882" s="1" t="s">
        <v>132</v>
      </c>
      <c r="C882" s="29">
        <v>44370</v>
      </c>
      <c r="D882" s="1" t="s">
        <v>3465</v>
      </c>
      <c r="E882" s="1" t="s">
        <v>3474</v>
      </c>
      <c r="F882" s="1" t="s">
        <v>3467</v>
      </c>
      <c r="G882" s="1" t="s">
        <v>3470</v>
      </c>
      <c r="H882" s="1">
        <v>1062482</v>
      </c>
      <c r="I882" s="1" t="s">
        <v>31</v>
      </c>
      <c r="J882" s="1" t="s">
        <v>183</v>
      </c>
      <c r="K882" s="1" t="s">
        <v>184</v>
      </c>
      <c r="L882" s="30">
        <v>2000</v>
      </c>
      <c r="M882" s="30">
        <v>10</v>
      </c>
      <c r="N882" s="31">
        <v>1850</v>
      </c>
      <c r="O882" s="31">
        <v>14000</v>
      </c>
      <c r="P882" s="31">
        <v>3686000</v>
      </c>
      <c r="Q882" s="31">
        <v>3700000</v>
      </c>
      <c r="R882" s="1" t="s">
        <v>3471</v>
      </c>
      <c r="S882" s="1" t="s">
        <v>3472</v>
      </c>
      <c r="T882" s="1" t="s">
        <v>3473</v>
      </c>
      <c r="U882" s="1" t="s">
        <v>169</v>
      </c>
      <c r="V882" s="1" t="s">
        <v>118</v>
      </c>
      <c r="W882" s="1" t="str">
        <f>VLOOKUP(Table1[[#This Row],[Material Code]],'Product Master Data'!$A$1:$D$16,4,FALSE)</f>
        <v>Beignet Flour</v>
      </c>
      <c r="X882" s="1" t="str">
        <f>VLOOKUP(Table1[[#This Row],[Material Code]],'Product Master Data'!$A$1:$D$15,3,FALSE)</f>
        <v>Local Label</v>
      </c>
      <c r="Y882" s="1">
        <f>DAY(Table1[[#This Row],[Billing date]])</f>
        <v>23</v>
      </c>
      <c r="Z882" s="1" t="str">
        <f>TEXT(Table1[[#This Row],[Billing date]],"mmm")</f>
        <v>Jun</v>
      </c>
      <c r="AA882" s="1">
        <f>YEAR(Table1[[#This Row],[Billing date]])</f>
        <v>2021</v>
      </c>
    </row>
    <row r="883" spans="1:27" s="1" customFormat="1" ht="12.75" x14ac:dyDescent="0.2">
      <c r="A883" s="1" t="s">
        <v>288</v>
      </c>
      <c r="B883" s="1" t="s">
        <v>132</v>
      </c>
      <c r="C883" s="29">
        <v>44370</v>
      </c>
      <c r="D883" s="1" t="s">
        <v>3465</v>
      </c>
      <c r="E883" s="1" t="s">
        <v>3474</v>
      </c>
      <c r="F883" s="1" t="s">
        <v>3467</v>
      </c>
      <c r="G883" s="1" t="s">
        <v>3470</v>
      </c>
      <c r="H883" s="1">
        <v>1062482</v>
      </c>
      <c r="I883" s="1" t="s">
        <v>31</v>
      </c>
      <c r="J883" s="1" t="s">
        <v>164</v>
      </c>
      <c r="K883" s="1" t="s">
        <v>165</v>
      </c>
      <c r="L883" s="30">
        <v>60</v>
      </c>
      <c r="M883" s="30">
        <v>3</v>
      </c>
      <c r="N883" s="31">
        <v>18000</v>
      </c>
      <c r="O883" s="31">
        <v>4200</v>
      </c>
      <c r="P883" s="31">
        <v>1075800</v>
      </c>
      <c r="Q883" s="31">
        <v>1080000</v>
      </c>
      <c r="R883" s="1" t="s">
        <v>3471</v>
      </c>
      <c r="S883" s="1" t="s">
        <v>3472</v>
      </c>
      <c r="T883" s="1" t="s">
        <v>3473</v>
      </c>
      <c r="U883" s="1" t="s">
        <v>169</v>
      </c>
      <c r="V883" s="1" t="s">
        <v>118</v>
      </c>
      <c r="W883" s="1" t="str">
        <f>VLOOKUP(Table1[[#This Row],[Material Code]],'Product Master Data'!$A$1:$D$16,4,FALSE)</f>
        <v>Bread Flour</v>
      </c>
      <c r="X883" s="1" t="str">
        <f>VLOOKUP(Table1[[#This Row],[Material Code]],'Product Master Data'!$A$1:$D$15,3,FALSE)</f>
        <v>Local Label</v>
      </c>
      <c r="Y883" s="1">
        <f>DAY(Table1[[#This Row],[Billing date]])</f>
        <v>23</v>
      </c>
      <c r="Z883" s="1" t="str">
        <f>TEXT(Table1[[#This Row],[Billing date]],"mmm")</f>
        <v>Jun</v>
      </c>
      <c r="AA883" s="1">
        <f>YEAR(Table1[[#This Row],[Billing date]])</f>
        <v>2021</v>
      </c>
    </row>
    <row r="884" spans="1:27" s="1" customFormat="1" ht="12.75" x14ac:dyDescent="0.2">
      <c r="A884" s="1" t="s">
        <v>288</v>
      </c>
      <c r="B884" s="1" t="s">
        <v>132</v>
      </c>
      <c r="C884" s="29">
        <v>44370</v>
      </c>
      <c r="D884" s="1" t="s">
        <v>3465</v>
      </c>
      <c r="E884" s="1" t="s">
        <v>3475</v>
      </c>
      <c r="F884" s="1" t="s">
        <v>3467</v>
      </c>
      <c r="G884" s="1" t="s">
        <v>3470</v>
      </c>
      <c r="H884" s="1">
        <v>1062482</v>
      </c>
      <c r="I884" s="1" t="s">
        <v>31</v>
      </c>
      <c r="J884" s="1" t="s">
        <v>181</v>
      </c>
      <c r="K884" s="1" t="s">
        <v>182</v>
      </c>
      <c r="L884" s="30">
        <v>200</v>
      </c>
      <c r="M884" s="30">
        <v>5</v>
      </c>
      <c r="N884" s="31">
        <v>9000</v>
      </c>
      <c r="O884" s="31">
        <v>7000</v>
      </c>
      <c r="P884" s="31">
        <v>1793000</v>
      </c>
      <c r="Q884" s="31">
        <v>1800000</v>
      </c>
      <c r="R884" s="1" t="s">
        <v>3471</v>
      </c>
      <c r="S884" s="1" t="s">
        <v>3472</v>
      </c>
      <c r="T884" s="1" t="s">
        <v>3473</v>
      </c>
      <c r="U884" s="1" t="s">
        <v>169</v>
      </c>
      <c r="V884" s="1" t="s">
        <v>118</v>
      </c>
      <c r="W884" s="1" t="str">
        <f>VLOOKUP(Table1[[#This Row],[Material Code]],'Product Master Data'!$A$1:$D$16,4,FALSE)</f>
        <v>Beignet Flour</v>
      </c>
      <c r="X884" s="1" t="str">
        <f>VLOOKUP(Table1[[#This Row],[Material Code]],'Product Master Data'!$A$1:$D$15,3,FALSE)</f>
        <v>Local Label</v>
      </c>
      <c r="Y884" s="1">
        <f>DAY(Table1[[#This Row],[Billing date]])</f>
        <v>23</v>
      </c>
      <c r="Z884" s="1" t="str">
        <f>TEXT(Table1[[#This Row],[Billing date]],"mmm")</f>
        <v>Jun</v>
      </c>
      <c r="AA884" s="1">
        <f>YEAR(Table1[[#This Row],[Billing date]])</f>
        <v>2021</v>
      </c>
    </row>
    <row r="885" spans="1:27" s="1" customFormat="1" ht="12.75" x14ac:dyDescent="0.2">
      <c r="A885" s="1" t="s">
        <v>288</v>
      </c>
      <c r="B885" s="1" t="s">
        <v>132</v>
      </c>
      <c r="C885" s="29">
        <v>44370</v>
      </c>
      <c r="D885" s="1" t="s">
        <v>3465</v>
      </c>
      <c r="E885" s="1" t="s">
        <v>3475</v>
      </c>
      <c r="F885" s="1" t="s">
        <v>3467</v>
      </c>
      <c r="G885" s="1" t="s">
        <v>3470</v>
      </c>
      <c r="H885" s="1">
        <v>1062482</v>
      </c>
      <c r="I885" s="1" t="s">
        <v>31</v>
      </c>
      <c r="J885" s="1" t="s">
        <v>176</v>
      </c>
      <c r="K885" s="1" t="s">
        <v>177</v>
      </c>
      <c r="L885" s="30">
        <v>143</v>
      </c>
      <c r="M885" s="30">
        <v>7.15</v>
      </c>
      <c r="N885" s="31">
        <v>18000</v>
      </c>
      <c r="O885" s="31">
        <v>10010</v>
      </c>
      <c r="P885" s="31">
        <v>2563990</v>
      </c>
      <c r="Q885" s="31">
        <v>2574000</v>
      </c>
      <c r="R885" s="1" t="s">
        <v>3471</v>
      </c>
      <c r="S885" s="1" t="s">
        <v>3472</v>
      </c>
      <c r="T885" s="1" t="s">
        <v>3473</v>
      </c>
      <c r="U885" s="1" t="s">
        <v>169</v>
      </c>
      <c r="V885" s="1" t="s">
        <v>118</v>
      </c>
      <c r="W885" s="1" t="str">
        <f>VLOOKUP(Table1[[#This Row],[Material Code]],'Product Master Data'!$A$1:$D$16,4,FALSE)</f>
        <v>Beignet Flour</v>
      </c>
      <c r="X885" s="1" t="str">
        <f>VLOOKUP(Table1[[#This Row],[Material Code]],'Product Master Data'!$A$1:$D$15,3,FALSE)</f>
        <v>Local Label</v>
      </c>
      <c r="Y885" s="1">
        <f>DAY(Table1[[#This Row],[Billing date]])</f>
        <v>23</v>
      </c>
      <c r="Z885" s="1" t="str">
        <f>TEXT(Table1[[#This Row],[Billing date]],"mmm")</f>
        <v>Jun</v>
      </c>
      <c r="AA885" s="1">
        <f>YEAR(Table1[[#This Row],[Billing date]])</f>
        <v>2021</v>
      </c>
    </row>
    <row r="886" spans="1:27" s="1" customFormat="1" ht="12.75" x14ac:dyDescent="0.2">
      <c r="A886" s="1" t="s">
        <v>288</v>
      </c>
      <c r="B886" s="1" t="s">
        <v>132</v>
      </c>
      <c r="C886" s="29">
        <v>44370</v>
      </c>
      <c r="D886" s="1" t="s">
        <v>3465</v>
      </c>
      <c r="E886" s="1" t="s">
        <v>3475</v>
      </c>
      <c r="F886" s="1" t="s">
        <v>3467</v>
      </c>
      <c r="G886" s="1" t="s">
        <v>3470</v>
      </c>
      <c r="H886" s="1">
        <v>1062482</v>
      </c>
      <c r="I886" s="1" t="s">
        <v>31</v>
      </c>
      <c r="J886" s="1" t="s">
        <v>176</v>
      </c>
      <c r="K886" s="1" t="s">
        <v>177</v>
      </c>
      <c r="L886" s="30">
        <v>7</v>
      </c>
      <c r="M886" s="30">
        <v>0.35</v>
      </c>
      <c r="N886" s="31">
        <v>18000</v>
      </c>
      <c r="O886" s="31">
        <v>490</v>
      </c>
      <c r="P886" s="31">
        <v>125510</v>
      </c>
      <c r="Q886" s="31">
        <v>126000</v>
      </c>
      <c r="R886" s="1" t="s">
        <v>3471</v>
      </c>
      <c r="S886" s="1" t="s">
        <v>3472</v>
      </c>
      <c r="T886" s="1" t="s">
        <v>3473</v>
      </c>
      <c r="U886" s="1" t="s">
        <v>169</v>
      </c>
      <c r="V886" s="1" t="s">
        <v>118</v>
      </c>
      <c r="W886" s="1" t="str">
        <f>VLOOKUP(Table1[[#This Row],[Material Code]],'Product Master Data'!$A$1:$D$16,4,FALSE)</f>
        <v>Beignet Flour</v>
      </c>
      <c r="X886" s="1" t="str">
        <f>VLOOKUP(Table1[[#This Row],[Material Code]],'Product Master Data'!$A$1:$D$15,3,FALSE)</f>
        <v>Local Label</v>
      </c>
      <c r="Y886" s="1">
        <f>DAY(Table1[[#This Row],[Billing date]])</f>
        <v>23</v>
      </c>
      <c r="Z886" s="1" t="str">
        <f>TEXT(Table1[[#This Row],[Billing date]],"mmm")</f>
        <v>Jun</v>
      </c>
      <c r="AA886" s="1">
        <f>YEAR(Table1[[#This Row],[Billing date]])</f>
        <v>2021</v>
      </c>
    </row>
    <row r="887" spans="1:27" s="1" customFormat="1" ht="12.75" x14ac:dyDescent="0.2">
      <c r="A887" s="1" t="s">
        <v>288</v>
      </c>
      <c r="B887" s="1" t="s">
        <v>132</v>
      </c>
      <c r="C887" s="29">
        <v>44370</v>
      </c>
      <c r="D887" s="1" t="s">
        <v>3465</v>
      </c>
      <c r="E887" s="1" t="s">
        <v>3475</v>
      </c>
      <c r="F887" s="1" t="s">
        <v>3467</v>
      </c>
      <c r="G887" s="1" t="s">
        <v>3470</v>
      </c>
      <c r="H887" s="1">
        <v>1062482</v>
      </c>
      <c r="I887" s="1" t="s">
        <v>31</v>
      </c>
      <c r="J887" s="1" t="s">
        <v>183</v>
      </c>
      <c r="K887" s="1" t="s">
        <v>184</v>
      </c>
      <c r="L887" s="30">
        <v>1500</v>
      </c>
      <c r="M887" s="30">
        <v>7.5</v>
      </c>
      <c r="N887" s="31">
        <v>1850</v>
      </c>
      <c r="O887" s="31">
        <v>10500</v>
      </c>
      <c r="P887" s="31">
        <v>2764500</v>
      </c>
      <c r="Q887" s="31">
        <v>2775000</v>
      </c>
      <c r="R887" s="1" t="s">
        <v>3471</v>
      </c>
      <c r="S887" s="1" t="s">
        <v>3472</v>
      </c>
      <c r="T887" s="1" t="s">
        <v>3473</v>
      </c>
      <c r="U887" s="1" t="s">
        <v>169</v>
      </c>
      <c r="V887" s="1" t="s">
        <v>118</v>
      </c>
      <c r="W887" s="1" t="str">
        <f>VLOOKUP(Table1[[#This Row],[Material Code]],'Product Master Data'!$A$1:$D$16,4,FALSE)</f>
        <v>Beignet Flour</v>
      </c>
      <c r="X887" s="1" t="str">
        <f>VLOOKUP(Table1[[#This Row],[Material Code]],'Product Master Data'!$A$1:$D$15,3,FALSE)</f>
        <v>Local Label</v>
      </c>
      <c r="Y887" s="1">
        <f>DAY(Table1[[#This Row],[Billing date]])</f>
        <v>23</v>
      </c>
      <c r="Z887" s="1" t="str">
        <f>TEXT(Table1[[#This Row],[Billing date]],"mmm")</f>
        <v>Jun</v>
      </c>
      <c r="AA887" s="1">
        <f>YEAR(Table1[[#This Row],[Billing date]])</f>
        <v>2021</v>
      </c>
    </row>
    <row r="888" spans="1:27" s="1" customFormat="1" ht="12.75" x14ac:dyDescent="0.2">
      <c r="A888" s="1" t="s">
        <v>288</v>
      </c>
      <c r="B888" s="1" t="s">
        <v>132</v>
      </c>
      <c r="C888" s="29">
        <v>44370</v>
      </c>
      <c r="D888" s="1" t="s">
        <v>3465</v>
      </c>
      <c r="E888" s="1" t="s">
        <v>3475</v>
      </c>
      <c r="F888" s="1" t="s">
        <v>3467</v>
      </c>
      <c r="G888" s="1" t="s">
        <v>3470</v>
      </c>
      <c r="H888" s="1">
        <v>1062482</v>
      </c>
      <c r="I888" s="1" t="s">
        <v>31</v>
      </c>
      <c r="J888" s="1" t="s">
        <v>164</v>
      </c>
      <c r="K888" s="1" t="s">
        <v>165</v>
      </c>
      <c r="L888" s="30">
        <v>60</v>
      </c>
      <c r="M888" s="30">
        <v>3</v>
      </c>
      <c r="N888" s="31">
        <v>18000</v>
      </c>
      <c r="O888" s="31">
        <v>4200</v>
      </c>
      <c r="P888" s="31">
        <v>1075800</v>
      </c>
      <c r="Q888" s="31">
        <v>1080000</v>
      </c>
      <c r="R888" s="1" t="s">
        <v>3471</v>
      </c>
      <c r="S888" s="1" t="s">
        <v>3472</v>
      </c>
      <c r="T888" s="1" t="s">
        <v>3473</v>
      </c>
      <c r="U888" s="1" t="s">
        <v>169</v>
      </c>
      <c r="V888" s="1" t="s">
        <v>118</v>
      </c>
      <c r="W888" s="1" t="str">
        <f>VLOOKUP(Table1[[#This Row],[Material Code]],'Product Master Data'!$A$1:$D$16,4,FALSE)</f>
        <v>Bread Flour</v>
      </c>
      <c r="X888" s="1" t="str">
        <f>VLOOKUP(Table1[[#This Row],[Material Code]],'Product Master Data'!$A$1:$D$15,3,FALSE)</f>
        <v>Local Label</v>
      </c>
      <c r="Y888" s="1">
        <f>DAY(Table1[[#This Row],[Billing date]])</f>
        <v>23</v>
      </c>
      <c r="Z888" s="1" t="str">
        <f>TEXT(Table1[[#This Row],[Billing date]],"mmm")</f>
        <v>Jun</v>
      </c>
      <c r="AA888" s="1">
        <f>YEAR(Table1[[#This Row],[Billing date]])</f>
        <v>2021</v>
      </c>
    </row>
    <row r="889" spans="1:27" s="1" customFormat="1" ht="12.75" x14ac:dyDescent="0.2">
      <c r="A889" s="1" t="s">
        <v>119</v>
      </c>
      <c r="B889" s="1" t="s">
        <v>120</v>
      </c>
      <c r="C889" s="29">
        <v>44370</v>
      </c>
      <c r="D889" s="1" t="s">
        <v>1636</v>
      </c>
      <c r="E889" s="1" t="s">
        <v>3476</v>
      </c>
      <c r="F889" s="1" t="s">
        <v>1638</v>
      </c>
      <c r="G889" s="1" t="s">
        <v>3477</v>
      </c>
      <c r="H889" s="1">
        <v>1064509</v>
      </c>
      <c r="I889" s="1" t="s">
        <v>52</v>
      </c>
      <c r="J889" s="1" t="s">
        <v>24</v>
      </c>
      <c r="K889" s="1" t="s">
        <v>113</v>
      </c>
      <c r="L889" s="30">
        <v>50</v>
      </c>
      <c r="M889" s="30">
        <v>2</v>
      </c>
      <c r="N889" s="31">
        <v>2000</v>
      </c>
      <c r="O889" s="31">
        <v>1961</v>
      </c>
      <c r="P889" s="31">
        <v>98039</v>
      </c>
      <c r="Q889" s="31">
        <v>100000</v>
      </c>
      <c r="R889" s="1" t="s">
        <v>3478</v>
      </c>
      <c r="S889" s="1" t="s">
        <v>3479</v>
      </c>
      <c r="T889" s="1" t="s">
        <v>1642</v>
      </c>
      <c r="U889" s="1" t="s">
        <v>1643</v>
      </c>
      <c r="V889" s="1" t="s">
        <v>118</v>
      </c>
      <c r="W889" s="1" t="str">
        <f>VLOOKUP(Table1[[#This Row],[Material Code]],'Product Master Data'!$A$1:$D$16,4,FALSE)</f>
        <v>Bread Flour</v>
      </c>
      <c r="X889" s="1" t="str">
        <f>VLOOKUP(Table1[[#This Row],[Material Code]],'Product Master Data'!$A$1:$D$15,3,FALSE)</f>
        <v>Local Label</v>
      </c>
      <c r="Y889" s="1">
        <f>DAY(Table1[[#This Row],[Billing date]])</f>
        <v>23</v>
      </c>
      <c r="Z889" s="1" t="str">
        <f>TEXT(Table1[[#This Row],[Billing date]],"mmm")</f>
        <v>Jun</v>
      </c>
      <c r="AA889" s="1">
        <f>YEAR(Table1[[#This Row],[Billing date]])</f>
        <v>2021</v>
      </c>
    </row>
    <row r="890" spans="1:27" s="1" customFormat="1" ht="12.75" x14ac:dyDescent="0.2">
      <c r="A890" s="1" t="s">
        <v>170</v>
      </c>
      <c r="B890" s="1" t="s">
        <v>171</v>
      </c>
      <c r="C890" s="29">
        <v>44370</v>
      </c>
      <c r="D890" s="1" t="s">
        <v>3480</v>
      </c>
      <c r="E890" s="1" t="s">
        <v>3481</v>
      </c>
      <c r="F890" s="1" t="s">
        <v>3482</v>
      </c>
      <c r="G890" s="1" t="s">
        <v>3483</v>
      </c>
      <c r="H890" s="1">
        <v>1095709</v>
      </c>
      <c r="I890" s="1" t="s">
        <v>498</v>
      </c>
      <c r="J890" s="1" t="s">
        <v>164</v>
      </c>
      <c r="K890" s="1" t="s">
        <v>165</v>
      </c>
      <c r="L890" s="30">
        <v>250</v>
      </c>
      <c r="M890" s="30">
        <v>12.5</v>
      </c>
      <c r="N890" s="31">
        <v>18300</v>
      </c>
      <c r="O890" s="31">
        <v>17500</v>
      </c>
      <c r="P890" s="31">
        <v>4557500</v>
      </c>
      <c r="Q890" s="31">
        <v>4575000</v>
      </c>
      <c r="R890" s="1" t="s">
        <v>672</v>
      </c>
      <c r="S890" s="1" t="s">
        <v>673</v>
      </c>
      <c r="T890" s="1" t="s">
        <v>674</v>
      </c>
      <c r="U890" s="1" t="s">
        <v>502</v>
      </c>
      <c r="V890" s="1" t="s">
        <v>118</v>
      </c>
      <c r="W890" s="1" t="str">
        <f>VLOOKUP(Table1[[#This Row],[Material Code]],'Product Master Data'!$A$1:$D$16,4,FALSE)</f>
        <v>Bread Flour</v>
      </c>
      <c r="X890" s="1" t="str">
        <f>VLOOKUP(Table1[[#This Row],[Material Code]],'Product Master Data'!$A$1:$D$15,3,FALSE)</f>
        <v>Local Label</v>
      </c>
      <c r="Y890" s="1">
        <f>DAY(Table1[[#This Row],[Billing date]])</f>
        <v>23</v>
      </c>
      <c r="Z890" s="1" t="str">
        <f>TEXT(Table1[[#This Row],[Billing date]],"mmm")</f>
        <v>Jun</v>
      </c>
      <c r="AA890" s="1">
        <f>YEAR(Table1[[#This Row],[Billing date]])</f>
        <v>2021</v>
      </c>
    </row>
    <row r="891" spans="1:27" s="1" customFormat="1" ht="12.75" x14ac:dyDescent="0.2">
      <c r="A891" s="1" t="s">
        <v>170</v>
      </c>
      <c r="B891" s="1" t="s">
        <v>171</v>
      </c>
      <c r="C891" s="29">
        <v>44370</v>
      </c>
      <c r="D891" s="1" t="s">
        <v>3480</v>
      </c>
      <c r="E891" s="1" t="s">
        <v>3481</v>
      </c>
      <c r="F891" s="1" t="s">
        <v>3482</v>
      </c>
      <c r="G891" s="1" t="s">
        <v>3483</v>
      </c>
      <c r="H891" s="1">
        <v>1095709</v>
      </c>
      <c r="I891" s="1" t="s">
        <v>498</v>
      </c>
      <c r="J891" s="1" t="s">
        <v>125</v>
      </c>
      <c r="K891" s="1" t="s">
        <v>126</v>
      </c>
      <c r="L891" s="30">
        <v>100</v>
      </c>
      <c r="M891" s="30">
        <v>5</v>
      </c>
      <c r="N891" s="31">
        <v>19000</v>
      </c>
      <c r="O891" s="31">
        <v>7000</v>
      </c>
      <c r="P891" s="31">
        <v>1893000</v>
      </c>
      <c r="Q891" s="31">
        <v>1900000</v>
      </c>
      <c r="R891" s="1" t="s">
        <v>672</v>
      </c>
      <c r="S891" s="1" t="s">
        <v>673</v>
      </c>
      <c r="T891" s="1" t="s">
        <v>674</v>
      </c>
      <c r="U891" s="1" t="s">
        <v>502</v>
      </c>
      <c r="V891" s="1" t="s">
        <v>118</v>
      </c>
      <c r="W891" s="1" t="str">
        <f>VLOOKUP(Table1[[#This Row],[Material Code]],'Product Master Data'!$A$1:$D$16,4,FALSE)</f>
        <v>Bread Flour</v>
      </c>
      <c r="X891" s="1" t="str">
        <f>VLOOKUP(Table1[[#This Row],[Material Code]],'Product Master Data'!$A$1:$D$15,3,FALSE)</f>
        <v>Local Label</v>
      </c>
      <c r="Y891" s="1">
        <f>DAY(Table1[[#This Row],[Billing date]])</f>
        <v>23</v>
      </c>
      <c r="Z891" s="1" t="str">
        <f>TEXT(Table1[[#This Row],[Billing date]],"mmm")</f>
        <v>Jun</v>
      </c>
      <c r="AA891" s="1">
        <f>YEAR(Table1[[#This Row],[Billing date]])</f>
        <v>2021</v>
      </c>
    </row>
    <row r="892" spans="1:27" s="1" customFormat="1" ht="12.75" x14ac:dyDescent="0.2">
      <c r="A892" s="1" t="s">
        <v>119</v>
      </c>
      <c r="B892" s="1" t="s">
        <v>120</v>
      </c>
      <c r="C892" s="29">
        <v>44370</v>
      </c>
      <c r="D892" s="1" t="s">
        <v>3484</v>
      </c>
      <c r="E892" s="1" t="s">
        <v>3485</v>
      </c>
      <c r="F892" s="1" t="s">
        <v>3486</v>
      </c>
      <c r="G892" s="1" t="s">
        <v>3487</v>
      </c>
      <c r="H892" s="1">
        <v>1056089</v>
      </c>
      <c r="I892" s="1" t="s">
        <v>59</v>
      </c>
      <c r="J892" s="1" t="s">
        <v>164</v>
      </c>
      <c r="K892" s="1" t="s">
        <v>165</v>
      </c>
      <c r="L892" s="30">
        <v>300</v>
      </c>
      <c r="M892" s="30">
        <v>15</v>
      </c>
      <c r="N892" s="31">
        <v>18300</v>
      </c>
      <c r="O892" s="31">
        <v>0</v>
      </c>
      <c r="P892" s="31">
        <v>5490000</v>
      </c>
      <c r="Q892" s="31">
        <v>5490000</v>
      </c>
      <c r="R892" s="1" t="s">
        <v>127</v>
      </c>
      <c r="S892" s="1" t="s">
        <v>574</v>
      </c>
      <c r="T892" s="1" t="s">
        <v>129</v>
      </c>
      <c r="U892" s="1" t="s">
        <v>169</v>
      </c>
      <c r="V892" s="1" t="s">
        <v>118</v>
      </c>
      <c r="W892" s="1" t="str">
        <f>VLOOKUP(Table1[[#This Row],[Material Code]],'Product Master Data'!$A$1:$D$16,4,FALSE)</f>
        <v>Bread Flour</v>
      </c>
      <c r="X892" s="1" t="str">
        <f>VLOOKUP(Table1[[#This Row],[Material Code]],'Product Master Data'!$A$1:$D$15,3,FALSE)</f>
        <v>Local Label</v>
      </c>
      <c r="Y892" s="1">
        <f>DAY(Table1[[#This Row],[Billing date]])</f>
        <v>23</v>
      </c>
      <c r="Z892" s="1" t="str">
        <f>TEXT(Table1[[#This Row],[Billing date]],"mmm")</f>
        <v>Jun</v>
      </c>
      <c r="AA892" s="1">
        <f>YEAR(Table1[[#This Row],[Billing date]])</f>
        <v>2021</v>
      </c>
    </row>
    <row r="893" spans="1:27" s="1" customFormat="1" ht="12.75" x14ac:dyDescent="0.2">
      <c r="A893" s="1" t="s">
        <v>119</v>
      </c>
      <c r="B893" s="1" t="s">
        <v>120</v>
      </c>
      <c r="C893" s="29">
        <v>44370</v>
      </c>
      <c r="D893" s="1" t="s">
        <v>3488</v>
      </c>
      <c r="E893" s="1" t="s">
        <v>3489</v>
      </c>
      <c r="F893" s="1" t="s">
        <v>3490</v>
      </c>
      <c r="G893" s="1" t="s">
        <v>3491</v>
      </c>
      <c r="H893" s="1">
        <v>1047470</v>
      </c>
      <c r="I893" s="1" t="s">
        <v>30</v>
      </c>
      <c r="J893" s="1" t="s">
        <v>164</v>
      </c>
      <c r="K893" s="1" t="s">
        <v>165</v>
      </c>
      <c r="L893" s="30">
        <v>280</v>
      </c>
      <c r="M893" s="30">
        <v>14</v>
      </c>
      <c r="N893" s="31">
        <v>18300</v>
      </c>
      <c r="O893" s="31">
        <v>19600</v>
      </c>
      <c r="P893" s="31">
        <v>5104400</v>
      </c>
      <c r="Q893" s="31">
        <v>5124000</v>
      </c>
      <c r="R893" s="1" t="s">
        <v>775</v>
      </c>
      <c r="S893" s="1" t="s">
        <v>3281</v>
      </c>
      <c r="T893" s="1" t="s">
        <v>1433</v>
      </c>
      <c r="U893" s="1" t="s">
        <v>169</v>
      </c>
      <c r="V893" s="1" t="s">
        <v>118</v>
      </c>
      <c r="W893" s="1" t="str">
        <f>VLOOKUP(Table1[[#This Row],[Material Code]],'Product Master Data'!$A$1:$D$16,4,FALSE)</f>
        <v>Bread Flour</v>
      </c>
      <c r="X893" s="1" t="str">
        <f>VLOOKUP(Table1[[#This Row],[Material Code]],'Product Master Data'!$A$1:$D$15,3,FALSE)</f>
        <v>Local Label</v>
      </c>
      <c r="Y893" s="1">
        <f>DAY(Table1[[#This Row],[Billing date]])</f>
        <v>23</v>
      </c>
      <c r="Z893" s="1" t="str">
        <f>TEXT(Table1[[#This Row],[Billing date]],"mmm")</f>
        <v>Jun</v>
      </c>
      <c r="AA893" s="1">
        <f>YEAR(Table1[[#This Row],[Billing date]])</f>
        <v>2021</v>
      </c>
    </row>
    <row r="894" spans="1:27" s="1" customFormat="1" ht="12.75" x14ac:dyDescent="0.2">
      <c r="A894" s="1" t="s">
        <v>119</v>
      </c>
      <c r="B894" s="1" t="s">
        <v>120</v>
      </c>
      <c r="C894" s="29">
        <v>44370</v>
      </c>
      <c r="D894" s="1" t="s">
        <v>3488</v>
      </c>
      <c r="E894" s="1" t="s">
        <v>3489</v>
      </c>
      <c r="F894" s="1" t="s">
        <v>3490</v>
      </c>
      <c r="G894" s="1" t="s">
        <v>3491</v>
      </c>
      <c r="H894" s="1">
        <v>1047470</v>
      </c>
      <c r="I894" s="1" t="s">
        <v>30</v>
      </c>
      <c r="J894" s="1" t="s">
        <v>181</v>
      </c>
      <c r="K894" s="1" t="s">
        <v>182</v>
      </c>
      <c r="L894" s="30">
        <v>40</v>
      </c>
      <c r="M894" s="30">
        <v>1</v>
      </c>
      <c r="N894" s="31">
        <v>9250</v>
      </c>
      <c r="O894" s="31">
        <v>1400</v>
      </c>
      <c r="P894" s="31">
        <v>368600</v>
      </c>
      <c r="Q894" s="31">
        <v>370000</v>
      </c>
      <c r="R894" s="1" t="s">
        <v>775</v>
      </c>
      <c r="S894" s="1" t="s">
        <v>3281</v>
      </c>
      <c r="T894" s="1" t="s">
        <v>1433</v>
      </c>
      <c r="U894" s="1" t="s">
        <v>169</v>
      </c>
      <c r="V894" s="1" t="s">
        <v>118</v>
      </c>
      <c r="W894" s="1" t="str">
        <f>VLOOKUP(Table1[[#This Row],[Material Code]],'Product Master Data'!$A$1:$D$16,4,FALSE)</f>
        <v>Beignet Flour</v>
      </c>
      <c r="X894" s="1" t="str">
        <f>VLOOKUP(Table1[[#This Row],[Material Code]],'Product Master Data'!$A$1:$D$15,3,FALSE)</f>
        <v>Local Label</v>
      </c>
      <c r="Y894" s="1">
        <f>DAY(Table1[[#This Row],[Billing date]])</f>
        <v>23</v>
      </c>
      <c r="Z894" s="1" t="str">
        <f>TEXT(Table1[[#This Row],[Billing date]],"mmm")</f>
        <v>Jun</v>
      </c>
      <c r="AA894" s="1">
        <f>YEAR(Table1[[#This Row],[Billing date]])</f>
        <v>2021</v>
      </c>
    </row>
    <row r="895" spans="1:27" s="1" customFormat="1" ht="12.75" x14ac:dyDescent="0.2">
      <c r="A895" s="1" t="s">
        <v>119</v>
      </c>
      <c r="B895" s="1" t="s">
        <v>120</v>
      </c>
      <c r="C895" s="29">
        <v>44370</v>
      </c>
      <c r="D895" s="1" t="s">
        <v>3488</v>
      </c>
      <c r="E895" s="1" t="s">
        <v>3489</v>
      </c>
      <c r="F895" s="1" t="s">
        <v>3490</v>
      </c>
      <c r="G895" s="1" t="s">
        <v>3491</v>
      </c>
      <c r="H895" s="1">
        <v>1047470</v>
      </c>
      <c r="I895" s="1" t="s">
        <v>30</v>
      </c>
      <c r="J895" s="1" t="s">
        <v>183</v>
      </c>
      <c r="K895" s="1" t="s">
        <v>184</v>
      </c>
      <c r="L895" s="30">
        <v>50</v>
      </c>
      <c r="M895" s="30">
        <v>0.25</v>
      </c>
      <c r="N895" s="31">
        <v>1900</v>
      </c>
      <c r="O895" s="31">
        <v>350</v>
      </c>
      <c r="P895" s="31">
        <v>94650</v>
      </c>
      <c r="Q895" s="31">
        <v>95000</v>
      </c>
      <c r="R895" s="1" t="s">
        <v>775</v>
      </c>
      <c r="S895" s="1" t="s">
        <v>3281</v>
      </c>
      <c r="T895" s="1" t="s">
        <v>1433</v>
      </c>
      <c r="U895" s="1" t="s">
        <v>169</v>
      </c>
      <c r="V895" s="1" t="s">
        <v>118</v>
      </c>
      <c r="W895" s="1" t="str">
        <f>VLOOKUP(Table1[[#This Row],[Material Code]],'Product Master Data'!$A$1:$D$16,4,FALSE)</f>
        <v>Beignet Flour</v>
      </c>
      <c r="X895" s="1" t="str">
        <f>VLOOKUP(Table1[[#This Row],[Material Code]],'Product Master Data'!$A$1:$D$15,3,FALSE)</f>
        <v>Local Label</v>
      </c>
      <c r="Y895" s="1">
        <f>DAY(Table1[[#This Row],[Billing date]])</f>
        <v>23</v>
      </c>
      <c r="Z895" s="1" t="str">
        <f>TEXT(Table1[[#This Row],[Billing date]],"mmm")</f>
        <v>Jun</v>
      </c>
      <c r="AA895" s="1">
        <f>YEAR(Table1[[#This Row],[Billing date]])</f>
        <v>2021</v>
      </c>
    </row>
    <row r="896" spans="1:27" s="1" customFormat="1" ht="12.75" x14ac:dyDescent="0.2">
      <c r="A896" s="1" t="s">
        <v>119</v>
      </c>
      <c r="B896" s="1" t="s">
        <v>120</v>
      </c>
      <c r="C896" s="29">
        <v>44370</v>
      </c>
      <c r="D896" s="1" t="s">
        <v>3492</v>
      </c>
      <c r="E896" s="1" t="s">
        <v>3493</v>
      </c>
      <c r="F896" s="1" t="s">
        <v>3494</v>
      </c>
      <c r="G896" s="1" t="s">
        <v>3495</v>
      </c>
      <c r="H896" s="1">
        <v>1075994</v>
      </c>
      <c r="I896" s="1" t="s">
        <v>40</v>
      </c>
      <c r="J896" s="1" t="s">
        <v>164</v>
      </c>
      <c r="K896" s="1" t="s">
        <v>165</v>
      </c>
      <c r="L896" s="30">
        <v>200</v>
      </c>
      <c r="M896" s="30">
        <v>10</v>
      </c>
      <c r="N896" s="31">
        <v>18300</v>
      </c>
      <c r="O896" s="31">
        <v>14000</v>
      </c>
      <c r="P896" s="31">
        <v>3646000</v>
      </c>
      <c r="Q896" s="31">
        <v>3660000</v>
      </c>
      <c r="R896" s="1" t="s">
        <v>216</v>
      </c>
      <c r="S896" s="1" t="s">
        <v>1237</v>
      </c>
      <c r="T896" s="1" t="s">
        <v>608</v>
      </c>
      <c r="U896" s="1" t="s">
        <v>169</v>
      </c>
      <c r="V896" s="1" t="s">
        <v>118</v>
      </c>
      <c r="W896" s="1" t="str">
        <f>VLOOKUP(Table1[[#This Row],[Material Code]],'Product Master Data'!$A$1:$D$16,4,FALSE)</f>
        <v>Bread Flour</v>
      </c>
      <c r="X896" s="1" t="str">
        <f>VLOOKUP(Table1[[#This Row],[Material Code]],'Product Master Data'!$A$1:$D$15,3,FALSE)</f>
        <v>Local Label</v>
      </c>
      <c r="Y896" s="1">
        <f>DAY(Table1[[#This Row],[Billing date]])</f>
        <v>23</v>
      </c>
      <c r="Z896" s="1" t="str">
        <f>TEXT(Table1[[#This Row],[Billing date]],"mmm")</f>
        <v>Jun</v>
      </c>
      <c r="AA896" s="1">
        <f>YEAR(Table1[[#This Row],[Billing date]])</f>
        <v>2021</v>
      </c>
    </row>
    <row r="897" spans="1:27" s="1" customFormat="1" ht="12.75" x14ac:dyDescent="0.2">
      <c r="A897" s="1" t="s">
        <v>170</v>
      </c>
      <c r="B897" s="1" t="s">
        <v>171</v>
      </c>
      <c r="C897" s="29">
        <v>44370</v>
      </c>
      <c r="D897" s="1" t="s">
        <v>3496</v>
      </c>
      <c r="E897" s="1" t="s">
        <v>3497</v>
      </c>
      <c r="F897" s="1" t="s">
        <v>3498</v>
      </c>
      <c r="G897" s="1" t="s">
        <v>3499</v>
      </c>
      <c r="H897" s="1">
        <v>1037061</v>
      </c>
      <c r="I897" s="1" t="s">
        <v>25</v>
      </c>
      <c r="J897" s="1" t="s">
        <v>164</v>
      </c>
      <c r="K897" s="1" t="s">
        <v>165</v>
      </c>
      <c r="L897" s="30">
        <v>100</v>
      </c>
      <c r="M897" s="30">
        <v>5</v>
      </c>
      <c r="N897" s="31">
        <v>17700</v>
      </c>
      <c r="O897" s="31">
        <v>0</v>
      </c>
      <c r="P897" s="31">
        <v>1770000</v>
      </c>
      <c r="Q897" s="31">
        <v>1770000</v>
      </c>
      <c r="R897" s="1" t="s">
        <v>1525</v>
      </c>
      <c r="S897" s="1" t="s">
        <v>1526</v>
      </c>
      <c r="T897" s="1" t="s">
        <v>180</v>
      </c>
      <c r="U897" s="1" t="s">
        <v>169</v>
      </c>
      <c r="V897" s="1" t="s">
        <v>118</v>
      </c>
      <c r="W897" s="1" t="str">
        <f>VLOOKUP(Table1[[#This Row],[Material Code]],'Product Master Data'!$A$1:$D$16,4,FALSE)</f>
        <v>Bread Flour</v>
      </c>
      <c r="X897" s="1" t="str">
        <f>VLOOKUP(Table1[[#This Row],[Material Code]],'Product Master Data'!$A$1:$D$15,3,FALSE)</f>
        <v>Local Label</v>
      </c>
      <c r="Y897" s="1">
        <f>DAY(Table1[[#This Row],[Billing date]])</f>
        <v>23</v>
      </c>
      <c r="Z897" s="1" t="str">
        <f>TEXT(Table1[[#This Row],[Billing date]],"mmm")</f>
        <v>Jun</v>
      </c>
      <c r="AA897" s="1">
        <f>YEAR(Table1[[#This Row],[Billing date]])</f>
        <v>2021</v>
      </c>
    </row>
    <row r="898" spans="1:27" s="1" customFormat="1" ht="12.75" x14ac:dyDescent="0.2">
      <c r="A898" s="1" t="s">
        <v>170</v>
      </c>
      <c r="B898" s="1" t="s">
        <v>171</v>
      </c>
      <c r="C898" s="29">
        <v>44370</v>
      </c>
      <c r="D898" s="1" t="s">
        <v>3496</v>
      </c>
      <c r="E898" s="1" t="s">
        <v>3497</v>
      </c>
      <c r="F898" s="1" t="s">
        <v>3498</v>
      </c>
      <c r="G898" s="1" t="s">
        <v>3499</v>
      </c>
      <c r="H898" s="1">
        <v>1037061</v>
      </c>
      <c r="I898" s="1" t="s">
        <v>25</v>
      </c>
      <c r="J898" s="1" t="s">
        <v>125</v>
      </c>
      <c r="K898" s="1" t="s">
        <v>126</v>
      </c>
      <c r="L898" s="30">
        <v>100</v>
      </c>
      <c r="M898" s="30">
        <v>5</v>
      </c>
      <c r="N898" s="31">
        <v>18400</v>
      </c>
      <c r="O898" s="31">
        <v>0</v>
      </c>
      <c r="P898" s="31">
        <v>1840000</v>
      </c>
      <c r="Q898" s="31">
        <v>1840000</v>
      </c>
      <c r="R898" s="1" t="s">
        <v>1525</v>
      </c>
      <c r="S898" s="1" t="s">
        <v>1526</v>
      </c>
      <c r="T898" s="1" t="s">
        <v>180</v>
      </c>
      <c r="U898" s="1" t="s">
        <v>169</v>
      </c>
      <c r="V898" s="1" t="s">
        <v>118</v>
      </c>
      <c r="W898" s="1" t="str">
        <f>VLOOKUP(Table1[[#This Row],[Material Code]],'Product Master Data'!$A$1:$D$16,4,FALSE)</f>
        <v>Bread Flour</v>
      </c>
      <c r="X898" s="1" t="str">
        <f>VLOOKUP(Table1[[#This Row],[Material Code]],'Product Master Data'!$A$1:$D$15,3,FALSE)</f>
        <v>Local Label</v>
      </c>
      <c r="Y898" s="1">
        <f>DAY(Table1[[#This Row],[Billing date]])</f>
        <v>23</v>
      </c>
      <c r="Z898" s="1" t="str">
        <f>TEXT(Table1[[#This Row],[Billing date]],"mmm")</f>
        <v>Jun</v>
      </c>
      <c r="AA898" s="1">
        <f>YEAR(Table1[[#This Row],[Billing date]])</f>
        <v>2021</v>
      </c>
    </row>
    <row r="899" spans="1:27" s="1" customFormat="1" ht="12.75" x14ac:dyDescent="0.2">
      <c r="A899" s="1" t="s">
        <v>157</v>
      </c>
      <c r="B899" s="1" t="s">
        <v>158</v>
      </c>
      <c r="C899" s="29">
        <v>44370</v>
      </c>
      <c r="D899" s="1" t="s">
        <v>3500</v>
      </c>
      <c r="E899" s="1" t="s">
        <v>3501</v>
      </c>
      <c r="F899" s="1" t="s">
        <v>3502</v>
      </c>
      <c r="G899" s="1" t="s">
        <v>3503</v>
      </c>
      <c r="H899" s="1">
        <v>1026465</v>
      </c>
      <c r="I899" s="1" t="s">
        <v>28</v>
      </c>
      <c r="J899" s="1" t="s">
        <v>164</v>
      </c>
      <c r="K899" s="1" t="s">
        <v>165</v>
      </c>
      <c r="L899" s="30">
        <v>600</v>
      </c>
      <c r="M899" s="30">
        <v>30</v>
      </c>
      <c r="N899" s="31">
        <v>18700</v>
      </c>
      <c r="O899" s="31">
        <v>42000</v>
      </c>
      <c r="P899" s="31">
        <v>11178000</v>
      </c>
      <c r="Q899" s="31">
        <v>11220000</v>
      </c>
      <c r="R899" s="1" t="s">
        <v>2938</v>
      </c>
      <c r="S899" s="1" t="s">
        <v>3504</v>
      </c>
      <c r="T899" s="1" t="s">
        <v>543</v>
      </c>
      <c r="U899" s="1" t="s">
        <v>169</v>
      </c>
      <c r="V899" s="1" t="s">
        <v>118</v>
      </c>
      <c r="W899" s="1" t="str">
        <f>VLOOKUP(Table1[[#This Row],[Material Code]],'Product Master Data'!$A$1:$D$16,4,FALSE)</f>
        <v>Bread Flour</v>
      </c>
      <c r="X899" s="1" t="str">
        <f>VLOOKUP(Table1[[#This Row],[Material Code]],'Product Master Data'!$A$1:$D$15,3,FALSE)</f>
        <v>Local Label</v>
      </c>
      <c r="Y899" s="1">
        <f>DAY(Table1[[#This Row],[Billing date]])</f>
        <v>23</v>
      </c>
      <c r="Z899" s="1" t="str">
        <f>TEXT(Table1[[#This Row],[Billing date]],"mmm")</f>
        <v>Jun</v>
      </c>
      <c r="AA899" s="1">
        <f>YEAR(Table1[[#This Row],[Billing date]])</f>
        <v>2021</v>
      </c>
    </row>
    <row r="900" spans="1:27" s="1" customFormat="1" ht="12.75" x14ac:dyDescent="0.2">
      <c r="A900" s="1" t="s">
        <v>170</v>
      </c>
      <c r="B900" s="1" t="s">
        <v>171</v>
      </c>
      <c r="C900" s="29">
        <v>44370</v>
      </c>
      <c r="D900" s="1" t="s">
        <v>3505</v>
      </c>
      <c r="E900" s="1" t="s">
        <v>3506</v>
      </c>
      <c r="F900" s="1" t="s">
        <v>3507</v>
      </c>
      <c r="G900" s="1" t="s">
        <v>3508</v>
      </c>
      <c r="H900" s="1">
        <v>1050151</v>
      </c>
      <c r="I900" s="1" t="s">
        <v>37</v>
      </c>
      <c r="J900" s="1" t="s">
        <v>164</v>
      </c>
      <c r="K900" s="1" t="s">
        <v>165</v>
      </c>
      <c r="L900" s="30">
        <v>300</v>
      </c>
      <c r="M900" s="30">
        <v>15</v>
      </c>
      <c r="N900" s="31">
        <v>18300</v>
      </c>
      <c r="O900" s="31">
        <v>0</v>
      </c>
      <c r="P900" s="31">
        <v>5490000</v>
      </c>
      <c r="Q900" s="31">
        <v>5490000</v>
      </c>
      <c r="R900" s="1" t="s">
        <v>579</v>
      </c>
      <c r="S900" s="1" t="s">
        <v>1362</v>
      </c>
      <c r="T900" s="1" t="s">
        <v>369</v>
      </c>
      <c r="U900" s="1" t="s">
        <v>370</v>
      </c>
      <c r="V900" s="1" t="s">
        <v>118</v>
      </c>
      <c r="W900" s="1" t="str">
        <f>VLOOKUP(Table1[[#This Row],[Material Code]],'Product Master Data'!$A$1:$D$16,4,FALSE)</f>
        <v>Bread Flour</v>
      </c>
      <c r="X900" s="1" t="str">
        <f>VLOOKUP(Table1[[#This Row],[Material Code]],'Product Master Data'!$A$1:$D$15,3,FALSE)</f>
        <v>Local Label</v>
      </c>
      <c r="Y900" s="1">
        <f>DAY(Table1[[#This Row],[Billing date]])</f>
        <v>23</v>
      </c>
      <c r="Z900" s="1" t="str">
        <f>TEXT(Table1[[#This Row],[Billing date]],"mmm")</f>
        <v>Jun</v>
      </c>
      <c r="AA900" s="1">
        <f>YEAR(Table1[[#This Row],[Billing date]])</f>
        <v>2021</v>
      </c>
    </row>
    <row r="901" spans="1:27" s="1" customFormat="1" ht="12.75" x14ac:dyDescent="0.2">
      <c r="A901" s="1" t="s">
        <v>119</v>
      </c>
      <c r="B901" s="1" t="s">
        <v>120</v>
      </c>
      <c r="C901" s="29">
        <v>44370</v>
      </c>
      <c r="D901" s="1" t="s">
        <v>255</v>
      </c>
      <c r="E901" s="1" t="s">
        <v>3509</v>
      </c>
      <c r="F901" s="1" t="s">
        <v>257</v>
      </c>
      <c r="G901" s="1" t="s">
        <v>3510</v>
      </c>
      <c r="H901" s="1">
        <v>1034417</v>
      </c>
      <c r="I901" s="1" t="s">
        <v>29</v>
      </c>
      <c r="J901" s="1" t="s">
        <v>24</v>
      </c>
      <c r="K901" s="1" t="s">
        <v>113</v>
      </c>
      <c r="L901" s="30">
        <v>125</v>
      </c>
      <c r="M901" s="30">
        <v>5</v>
      </c>
      <c r="N901" s="31">
        <v>2000</v>
      </c>
      <c r="O901" s="31">
        <v>4902</v>
      </c>
      <c r="P901" s="31">
        <v>245098</v>
      </c>
      <c r="Q901" s="31">
        <v>250000</v>
      </c>
      <c r="R901" s="1" t="s">
        <v>944</v>
      </c>
      <c r="S901" s="1" t="s">
        <v>945</v>
      </c>
      <c r="T901" s="1" t="s">
        <v>946</v>
      </c>
      <c r="U901" s="1" t="s">
        <v>262</v>
      </c>
      <c r="V901" s="1" t="s">
        <v>118</v>
      </c>
      <c r="W901" s="1" t="str">
        <f>VLOOKUP(Table1[[#This Row],[Material Code]],'Product Master Data'!$A$1:$D$16,4,FALSE)</f>
        <v>Bread Flour</v>
      </c>
      <c r="X901" s="1" t="str">
        <f>VLOOKUP(Table1[[#This Row],[Material Code]],'Product Master Data'!$A$1:$D$15,3,FALSE)</f>
        <v>Local Label</v>
      </c>
      <c r="Y901" s="1">
        <f>DAY(Table1[[#This Row],[Billing date]])</f>
        <v>23</v>
      </c>
      <c r="Z901" s="1" t="str">
        <f>TEXT(Table1[[#This Row],[Billing date]],"mmm")</f>
        <v>Jun</v>
      </c>
      <c r="AA901" s="1">
        <f>YEAR(Table1[[#This Row],[Billing date]])</f>
        <v>2021</v>
      </c>
    </row>
    <row r="902" spans="1:27" s="1" customFormat="1" ht="12.75" x14ac:dyDescent="0.2">
      <c r="A902" s="1" t="s">
        <v>131</v>
      </c>
      <c r="B902" s="1" t="s">
        <v>132</v>
      </c>
      <c r="C902" s="29">
        <v>44370</v>
      </c>
      <c r="D902" s="1" t="s">
        <v>3511</v>
      </c>
      <c r="E902" s="1" t="s">
        <v>3512</v>
      </c>
      <c r="F902" s="1" t="s">
        <v>3513</v>
      </c>
      <c r="G902" s="1" t="s">
        <v>3514</v>
      </c>
      <c r="H902" s="1">
        <v>1062481</v>
      </c>
      <c r="I902" s="1" t="s">
        <v>38</v>
      </c>
      <c r="J902" s="1" t="s">
        <v>24</v>
      </c>
      <c r="K902" s="1" t="s">
        <v>113</v>
      </c>
      <c r="L902" s="30">
        <v>175</v>
      </c>
      <c r="M902" s="30">
        <v>7</v>
      </c>
      <c r="N902" s="31">
        <v>2000</v>
      </c>
      <c r="O902" s="31">
        <v>6863</v>
      </c>
      <c r="P902" s="31">
        <v>343137</v>
      </c>
      <c r="Q902" s="31">
        <v>350000</v>
      </c>
      <c r="R902" s="1" t="s">
        <v>804</v>
      </c>
      <c r="S902" s="1" t="s">
        <v>3515</v>
      </c>
      <c r="T902" s="1" t="s">
        <v>806</v>
      </c>
      <c r="U902" s="1" t="s">
        <v>947</v>
      </c>
      <c r="V902" s="1" t="s">
        <v>118</v>
      </c>
      <c r="W902" s="1" t="str">
        <f>VLOOKUP(Table1[[#This Row],[Material Code]],'Product Master Data'!$A$1:$D$16,4,FALSE)</f>
        <v>Bread Flour</v>
      </c>
      <c r="X902" s="1" t="str">
        <f>VLOOKUP(Table1[[#This Row],[Material Code]],'Product Master Data'!$A$1:$D$15,3,FALSE)</f>
        <v>Local Label</v>
      </c>
      <c r="Y902" s="1">
        <f>DAY(Table1[[#This Row],[Billing date]])</f>
        <v>23</v>
      </c>
      <c r="Z902" s="1" t="str">
        <f>TEXT(Table1[[#This Row],[Billing date]],"mmm")</f>
        <v>Jun</v>
      </c>
      <c r="AA902" s="1">
        <f>YEAR(Table1[[#This Row],[Billing date]])</f>
        <v>2021</v>
      </c>
    </row>
    <row r="903" spans="1:27" s="1" customFormat="1" ht="12.75" x14ac:dyDescent="0.2">
      <c r="A903" s="1" t="s">
        <v>107</v>
      </c>
      <c r="B903" s="1" t="s">
        <v>108</v>
      </c>
      <c r="C903" s="29">
        <v>44370</v>
      </c>
      <c r="D903" s="1" t="s">
        <v>3516</v>
      </c>
      <c r="E903" s="1" t="s">
        <v>3517</v>
      </c>
      <c r="F903" s="1" t="s">
        <v>3518</v>
      </c>
      <c r="G903" s="1" t="s">
        <v>3519</v>
      </c>
      <c r="H903" s="1">
        <v>1095733</v>
      </c>
      <c r="I903" s="1" t="s">
        <v>449</v>
      </c>
      <c r="J903" s="1" t="s">
        <v>181</v>
      </c>
      <c r="K903" s="1" t="s">
        <v>182</v>
      </c>
      <c r="L903" s="30">
        <v>20</v>
      </c>
      <c r="M903" s="30">
        <v>0.5</v>
      </c>
      <c r="N903" s="31">
        <v>9250</v>
      </c>
      <c r="O903" s="31">
        <v>700</v>
      </c>
      <c r="P903" s="31">
        <v>184300</v>
      </c>
      <c r="Q903" s="31">
        <v>185000</v>
      </c>
      <c r="R903" s="1" t="s">
        <v>3520</v>
      </c>
      <c r="S903" s="1" t="s">
        <v>3521</v>
      </c>
      <c r="T903" s="1" t="s">
        <v>3522</v>
      </c>
      <c r="U903" s="1" t="s">
        <v>450</v>
      </c>
      <c r="V903" s="1" t="s">
        <v>118</v>
      </c>
      <c r="W903" s="1" t="str">
        <f>VLOOKUP(Table1[[#This Row],[Material Code]],'Product Master Data'!$A$1:$D$16,4,FALSE)</f>
        <v>Beignet Flour</v>
      </c>
      <c r="X903" s="1" t="str">
        <f>VLOOKUP(Table1[[#This Row],[Material Code]],'Product Master Data'!$A$1:$D$15,3,FALSE)</f>
        <v>Local Label</v>
      </c>
      <c r="Y903" s="1">
        <f>DAY(Table1[[#This Row],[Billing date]])</f>
        <v>23</v>
      </c>
      <c r="Z903" s="1" t="str">
        <f>TEXT(Table1[[#This Row],[Billing date]],"mmm")</f>
        <v>Jun</v>
      </c>
      <c r="AA903" s="1">
        <f>YEAR(Table1[[#This Row],[Billing date]])</f>
        <v>2021</v>
      </c>
    </row>
    <row r="904" spans="1:27" s="1" customFormat="1" ht="12.75" x14ac:dyDescent="0.2">
      <c r="A904" s="1" t="s">
        <v>107</v>
      </c>
      <c r="B904" s="1" t="s">
        <v>108</v>
      </c>
      <c r="C904" s="29">
        <v>44370</v>
      </c>
      <c r="D904" s="1" t="s">
        <v>3516</v>
      </c>
      <c r="E904" s="1" t="s">
        <v>3517</v>
      </c>
      <c r="F904" s="1" t="s">
        <v>3518</v>
      </c>
      <c r="G904" s="1" t="s">
        <v>3519</v>
      </c>
      <c r="H904" s="1">
        <v>1095733</v>
      </c>
      <c r="I904" s="1" t="s">
        <v>449</v>
      </c>
      <c r="J904" s="1" t="s">
        <v>164</v>
      </c>
      <c r="K904" s="1" t="s">
        <v>165</v>
      </c>
      <c r="L904" s="30">
        <v>330</v>
      </c>
      <c r="M904" s="30">
        <v>16.5</v>
      </c>
      <c r="N904" s="31">
        <v>18300</v>
      </c>
      <c r="O904" s="31">
        <v>23100</v>
      </c>
      <c r="P904" s="31">
        <v>6015900</v>
      </c>
      <c r="Q904" s="31">
        <v>6039000</v>
      </c>
      <c r="R904" s="1" t="s">
        <v>3520</v>
      </c>
      <c r="S904" s="1" t="s">
        <v>3521</v>
      </c>
      <c r="T904" s="1" t="s">
        <v>3522</v>
      </c>
      <c r="U904" s="1" t="s">
        <v>450</v>
      </c>
      <c r="V904" s="1" t="s">
        <v>118</v>
      </c>
      <c r="W904" s="1" t="str">
        <f>VLOOKUP(Table1[[#This Row],[Material Code]],'Product Master Data'!$A$1:$D$16,4,FALSE)</f>
        <v>Bread Flour</v>
      </c>
      <c r="X904" s="1" t="str">
        <f>VLOOKUP(Table1[[#This Row],[Material Code]],'Product Master Data'!$A$1:$D$15,3,FALSE)</f>
        <v>Local Label</v>
      </c>
      <c r="Y904" s="1">
        <f>DAY(Table1[[#This Row],[Billing date]])</f>
        <v>23</v>
      </c>
      <c r="Z904" s="1" t="str">
        <f>TEXT(Table1[[#This Row],[Billing date]],"mmm")</f>
        <v>Jun</v>
      </c>
      <c r="AA904" s="1">
        <f>YEAR(Table1[[#This Row],[Billing date]])</f>
        <v>2021</v>
      </c>
    </row>
    <row r="905" spans="1:27" s="1" customFormat="1" ht="12.75" x14ac:dyDescent="0.2">
      <c r="A905" s="1" t="s">
        <v>170</v>
      </c>
      <c r="B905" s="1" t="s">
        <v>171</v>
      </c>
      <c r="C905" s="29">
        <v>44370</v>
      </c>
      <c r="D905" s="1" t="s">
        <v>3523</v>
      </c>
      <c r="E905" s="1" t="s">
        <v>3524</v>
      </c>
      <c r="F905" s="1" t="s">
        <v>3525</v>
      </c>
      <c r="G905" s="1" t="s">
        <v>3526</v>
      </c>
      <c r="H905" s="1">
        <v>1037061</v>
      </c>
      <c r="I905" s="1" t="s">
        <v>25</v>
      </c>
      <c r="J905" s="1" t="s">
        <v>176</v>
      </c>
      <c r="K905" s="1" t="s">
        <v>177</v>
      </c>
      <c r="L905" s="30">
        <v>20</v>
      </c>
      <c r="M905" s="30">
        <v>1</v>
      </c>
      <c r="N905" s="31">
        <v>17900</v>
      </c>
      <c r="O905" s="31">
        <v>0</v>
      </c>
      <c r="P905" s="31">
        <v>358000</v>
      </c>
      <c r="Q905" s="31">
        <v>358000</v>
      </c>
      <c r="R905" s="1" t="s">
        <v>3527</v>
      </c>
      <c r="S905" s="1" t="s">
        <v>3528</v>
      </c>
      <c r="T905" s="1" t="s">
        <v>2634</v>
      </c>
      <c r="U905" s="1" t="s">
        <v>169</v>
      </c>
      <c r="V905" s="1" t="s">
        <v>118</v>
      </c>
      <c r="W905" s="1" t="str">
        <f>VLOOKUP(Table1[[#This Row],[Material Code]],'Product Master Data'!$A$1:$D$16,4,FALSE)</f>
        <v>Beignet Flour</v>
      </c>
      <c r="X905" s="1" t="str">
        <f>VLOOKUP(Table1[[#This Row],[Material Code]],'Product Master Data'!$A$1:$D$15,3,FALSE)</f>
        <v>Local Label</v>
      </c>
      <c r="Y905" s="1">
        <f>DAY(Table1[[#This Row],[Billing date]])</f>
        <v>23</v>
      </c>
      <c r="Z905" s="1" t="str">
        <f>TEXT(Table1[[#This Row],[Billing date]],"mmm")</f>
        <v>Jun</v>
      </c>
      <c r="AA905" s="1">
        <f>YEAR(Table1[[#This Row],[Billing date]])</f>
        <v>2021</v>
      </c>
    </row>
    <row r="906" spans="1:27" s="1" customFormat="1" ht="12.75" x14ac:dyDescent="0.2">
      <c r="A906" s="1" t="s">
        <v>170</v>
      </c>
      <c r="B906" s="1" t="s">
        <v>171</v>
      </c>
      <c r="C906" s="29">
        <v>44370</v>
      </c>
      <c r="D906" s="1" t="s">
        <v>3523</v>
      </c>
      <c r="E906" s="1" t="s">
        <v>3524</v>
      </c>
      <c r="F906" s="1" t="s">
        <v>3525</v>
      </c>
      <c r="G906" s="1" t="s">
        <v>3526</v>
      </c>
      <c r="H906" s="1">
        <v>1037061</v>
      </c>
      <c r="I906" s="1" t="s">
        <v>25</v>
      </c>
      <c r="J906" s="1" t="s">
        <v>181</v>
      </c>
      <c r="K906" s="1" t="s">
        <v>182</v>
      </c>
      <c r="L906" s="30">
        <v>50</v>
      </c>
      <c r="M906" s="30">
        <v>1.25</v>
      </c>
      <c r="N906" s="31">
        <v>8950</v>
      </c>
      <c r="O906" s="31">
        <v>0</v>
      </c>
      <c r="P906" s="31">
        <v>447500</v>
      </c>
      <c r="Q906" s="31">
        <v>447500</v>
      </c>
      <c r="R906" s="1" t="s">
        <v>3527</v>
      </c>
      <c r="S906" s="1" t="s">
        <v>3528</v>
      </c>
      <c r="T906" s="1" t="s">
        <v>2634</v>
      </c>
      <c r="U906" s="1" t="s">
        <v>169</v>
      </c>
      <c r="V906" s="1" t="s">
        <v>118</v>
      </c>
      <c r="W906" s="1" t="str">
        <f>VLOOKUP(Table1[[#This Row],[Material Code]],'Product Master Data'!$A$1:$D$16,4,FALSE)</f>
        <v>Beignet Flour</v>
      </c>
      <c r="X906" s="1" t="str">
        <f>VLOOKUP(Table1[[#This Row],[Material Code]],'Product Master Data'!$A$1:$D$15,3,FALSE)</f>
        <v>Local Label</v>
      </c>
      <c r="Y906" s="1">
        <f>DAY(Table1[[#This Row],[Billing date]])</f>
        <v>23</v>
      </c>
      <c r="Z906" s="1" t="str">
        <f>TEXT(Table1[[#This Row],[Billing date]],"mmm")</f>
        <v>Jun</v>
      </c>
      <c r="AA906" s="1">
        <f>YEAR(Table1[[#This Row],[Billing date]])</f>
        <v>2021</v>
      </c>
    </row>
    <row r="907" spans="1:27" s="1" customFormat="1" ht="12.75" x14ac:dyDescent="0.2">
      <c r="A907" s="1" t="s">
        <v>170</v>
      </c>
      <c r="B907" s="1" t="s">
        <v>171</v>
      </c>
      <c r="C907" s="29">
        <v>44370</v>
      </c>
      <c r="D907" s="1" t="s">
        <v>3523</v>
      </c>
      <c r="E907" s="1" t="s">
        <v>3524</v>
      </c>
      <c r="F907" s="1" t="s">
        <v>3525</v>
      </c>
      <c r="G907" s="1" t="s">
        <v>3526</v>
      </c>
      <c r="H907" s="1">
        <v>1037061</v>
      </c>
      <c r="I907" s="1" t="s">
        <v>25</v>
      </c>
      <c r="J907" s="1" t="s">
        <v>183</v>
      </c>
      <c r="K907" s="1" t="s">
        <v>184</v>
      </c>
      <c r="L907" s="30">
        <v>1000</v>
      </c>
      <c r="M907" s="30">
        <v>5</v>
      </c>
      <c r="N907" s="31">
        <v>1840</v>
      </c>
      <c r="O907" s="31">
        <v>0</v>
      </c>
      <c r="P907" s="31">
        <v>1840000</v>
      </c>
      <c r="Q907" s="31">
        <v>1840000</v>
      </c>
      <c r="R907" s="1" t="s">
        <v>3527</v>
      </c>
      <c r="S907" s="1" t="s">
        <v>3528</v>
      </c>
      <c r="T907" s="1" t="s">
        <v>2634</v>
      </c>
      <c r="U907" s="1" t="s">
        <v>169</v>
      </c>
      <c r="V907" s="1" t="s">
        <v>118</v>
      </c>
      <c r="W907" s="1" t="str">
        <f>VLOOKUP(Table1[[#This Row],[Material Code]],'Product Master Data'!$A$1:$D$16,4,FALSE)</f>
        <v>Beignet Flour</v>
      </c>
      <c r="X907" s="1" t="str">
        <f>VLOOKUP(Table1[[#This Row],[Material Code]],'Product Master Data'!$A$1:$D$15,3,FALSE)</f>
        <v>Local Label</v>
      </c>
      <c r="Y907" s="1">
        <f>DAY(Table1[[#This Row],[Billing date]])</f>
        <v>23</v>
      </c>
      <c r="Z907" s="1" t="str">
        <f>TEXT(Table1[[#This Row],[Billing date]],"mmm")</f>
        <v>Jun</v>
      </c>
      <c r="AA907" s="1">
        <f>YEAR(Table1[[#This Row],[Billing date]])</f>
        <v>2021</v>
      </c>
    </row>
    <row r="908" spans="1:27" s="1" customFormat="1" ht="12.75" x14ac:dyDescent="0.2">
      <c r="A908" s="1" t="s">
        <v>170</v>
      </c>
      <c r="B908" s="1" t="s">
        <v>171</v>
      </c>
      <c r="C908" s="29">
        <v>44370</v>
      </c>
      <c r="D908" s="1" t="s">
        <v>3523</v>
      </c>
      <c r="E908" s="1" t="s">
        <v>3524</v>
      </c>
      <c r="F908" s="1" t="s">
        <v>3525</v>
      </c>
      <c r="G908" s="1" t="s">
        <v>3526</v>
      </c>
      <c r="H908" s="1">
        <v>1037061</v>
      </c>
      <c r="I908" s="1" t="s">
        <v>25</v>
      </c>
      <c r="J908" s="1" t="s">
        <v>125</v>
      </c>
      <c r="K908" s="1" t="s">
        <v>126</v>
      </c>
      <c r="L908" s="30">
        <v>275</v>
      </c>
      <c r="M908" s="30">
        <v>13.75</v>
      </c>
      <c r="N908" s="31">
        <v>18400</v>
      </c>
      <c r="O908" s="31">
        <v>0</v>
      </c>
      <c r="P908" s="31">
        <v>5060000</v>
      </c>
      <c r="Q908" s="31">
        <v>5060000</v>
      </c>
      <c r="R908" s="1" t="s">
        <v>3527</v>
      </c>
      <c r="S908" s="1" t="s">
        <v>3528</v>
      </c>
      <c r="T908" s="1" t="s">
        <v>2634</v>
      </c>
      <c r="U908" s="1" t="s">
        <v>169</v>
      </c>
      <c r="V908" s="1" t="s">
        <v>118</v>
      </c>
      <c r="W908" s="1" t="str">
        <f>VLOOKUP(Table1[[#This Row],[Material Code]],'Product Master Data'!$A$1:$D$16,4,FALSE)</f>
        <v>Bread Flour</v>
      </c>
      <c r="X908" s="1" t="str">
        <f>VLOOKUP(Table1[[#This Row],[Material Code]],'Product Master Data'!$A$1:$D$15,3,FALSE)</f>
        <v>Local Label</v>
      </c>
      <c r="Y908" s="1">
        <f>DAY(Table1[[#This Row],[Billing date]])</f>
        <v>23</v>
      </c>
      <c r="Z908" s="1" t="str">
        <f>TEXT(Table1[[#This Row],[Billing date]],"mmm")</f>
        <v>Jun</v>
      </c>
      <c r="AA908" s="1">
        <f>YEAR(Table1[[#This Row],[Billing date]])</f>
        <v>2021</v>
      </c>
    </row>
    <row r="909" spans="1:27" s="1" customFormat="1" ht="12.75" x14ac:dyDescent="0.2">
      <c r="A909" s="1" t="s">
        <v>451</v>
      </c>
      <c r="B909" s="1" t="s">
        <v>452</v>
      </c>
      <c r="C909" s="29">
        <v>44370</v>
      </c>
      <c r="D909" s="1" t="s">
        <v>3529</v>
      </c>
      <c r="E909" s="1" t="s">
        <v>3530</v>
      </c>
      <c r="F909" s="1" t="s">
        <v>3531</v>
      </c>
      <c r="G909" s="1" t="s">
        <v>3532</v>
      </c>
      <c r="H909" s="1">
        <v>1048185</v>
      </c>
      <c r="I909" s="1" t="s">
        <v>33</v>
      </c>
      <c r="J909" s="1" t="s">
        <v>164</v>
      </c>
      <c r="K909" s="1" t="s">
        <v>165</v>
      </c>
      <c r="L909" s="30">
        <v>660</v>
      </c>
      <c r="M909" s="30">
        <v>33</v>
      </c>
      <c r="N909" s="31">
        <v>17000</v>
      </c>
      <c r="O909" s="31">
        <v>46200</v>
      </c>
      <c r="P909" s="31">
        <v>11173800</v>
      </c>
      <c r="Q909" s="31">
        <v>11220000</v>
      </c>
      <c r="R909" s="1" t="s">
        <v>3533</v>
      </c>
      <c r="S909" s="1" t="s">
        <v>199</v>
      </c>
      <c r="T909" s="1" t="s">
        <v>200</v>
      </c>
      <c r="U909" s="1" t="s">
        <v>460</v>
      </c>
      <c r="V909" s="1" t="s">
        <v>118</v>
      </c>
      <c r="W909" s="1" t="str">
        <f>VLOOKUP(Table1[[#This Row],[Material Code]],'Product Master Data'!$A$1:$D$16,4,FALSE)</f>
        <v>Bread Flour</v>
      </c>
      <c r="X909" s="1" t="str">
        <f>VLOOKUP(Table1[[#This Row],[Material Code]],'Product Master Data'!$A$1:$D$15,3,FALSE)</f>
        <v>Local Label</v>
      </c>
      <c r="Y909" s="1">
        <f>DAY(Table1[[#This Row],[Billing date]])</f>
        <v>23</v>
      </c>
      <c r="Z909" s="1" t="str">
        <f>TEXT(Table1[[#This Row],[Billing date]],"mmm")</f>
        <v>Jun</v>
      </c>
      <c r="AA909" s="1">
        <f>YEAR(Table1[[#This Row],[Billing date]])</f>
        <v>2021</v>
      </c>
    </row>
    <row r="910" spans="1:27" s="1" customFormat="1" ht="12.75" x14ac:dyDescent="0.2">
      <c r="A910" s="1" t="s">
        <v>170</v>
      </c>
      <c r="B910" s="1" t="s">
        <v>171</v>
      </c>
      <c r="C910" s="29">
        <v>44370</v>
      </c>
      <c r="D910" s="1" t="s">
        <v>3534</v>
      </c>
      <c r="E910" s="1" t="s">
        <v>3535</v>
      </c>
      <c r="F910" s="1" t="s">
        <v>3536</v>
      </c>
      <c r="G910" s="1" t="s">
        <v>3537</v>
      </c>
      <c r="H910" s="1">
        <v>1076077</v>
      </c>
      <c r="I910" s="1" t="s">
        <v>758</v>
      </c>
      <c r="J910" s="1" t="s">
        <v>125</v>
      </c>
      <c r="K910" s="1" t="s">
        <v>126</v>
      </c>
      <c r="L910" s="30">
        <v>300</v>
      </c>
      <c r="M910" s="30">
        <v>15</v>
      </c>
      <c r="N910" s="31">
        <v>18400</v>
      </c>
      <c r="O910" s="31">
        <v>21000</v>
      </c>
      <c r="P910" s="31">
        <v>5499000</v>
      </c>
      <c r="Q910" s="31">
        <v>5520000</v>
      </c>
      <c r="R910" s="1" t="s">
        <v>2666</v>
      </c>
      <c r="S910" s="1" t="s">
        <v>2667</v>
      </c>
      <c r="T910" s="1" t="s">
        <v>2668</v>
      </c>
      <c r="U910" s="1" t="s">
        <v>169</v>
      </c>
      <c r="V910" s="1" t="s">
        <v>118</v>
      </c>
      <c r="W910" s="1" t="str">
        <f>VLOOKUP(Table1[[#This Row],[Material Code]],'Product Master Data'!$A$1:$D$16,4,FALSE)</f>
        <v>Bread Flour</v>
      </c>
      <c r="X910" s="1" t="str">
        <f>VLOOKUP(Table1[[#This Row],[Material Code]],'Product Master Data'!$A$1:$D$15,3,FALSE)</f>
        <v>Local Label</v>
      </c>
      <c r="Y910" s="1">
        <f>DAY(Table1[[#This Row],[Billing date]])</f>
        <v>23</v>
      </c>
      <c r="Z910" s="1" t="str">
        <f>TEXT(Table1[[#This Row],[Billing date]],"mmm")</f>
        <v>Jun</v>
      </c>
      <c r="AA910" s="1">
        <f>YEAR(Table1[[#This Row],[Billing date]])</f>
        <v>2021</v>
      </c>
    </row>
    <row r="911" spans="1:27" s="1" customFormat="1" ht="12.75" x14ac:dyDescent="0.2">
      <c r="A911" s="1" t="s">
        <v>119</v>
      </c>
      <c r="B911" s="1" t="s">
        <v>120</v>
      </c>
      <c r="C911" s="29">
        <v>44370</v>
      </c>
      <c r="D911" s="1" t="s">
        <v>3538</v>
      </c>
      <c r="E911" s="1" t="s">
        <v>3539</v>
      </c>
      <c r="F911" s="1" t="s">
        <v>3540</v>
      </c>
      <c r="G911" s="1" t="s">
        <v>3541</v>
      </c>
      <c r="H911" s="1">
        <v>1099132</v>
      </c>
      <c r="I911" s="1" t="s">
        <v>443</v>
      </c>
      <c r="J911" s="1" t="s">
        <v>164</v>
      </c>
      <c r="K911" s="1" t="s">
        <v>165</v>
      </c>
      <c r="L911" s="30">
        <v>100</v>
      </c>
      <c r="M911" s="30">
        <v>5</v>
      </c>
      <c r="N911" s="31">
        <v>18300</v>
      </c>
      <c r="O911" s="31">
        <v>7000</v>
      </c>
      <c r="P911" s="31">
        <v>1823000</v>
      </c>
      <c r="Q911" s="31">
        <v>1830000</v>
      </c>
      <c r="R911" s="1" t="s">
        <v>3542</v>
      </c>
      <c r="S911" s="1" t="s">
        <v>2674</v>
      </c>
      <c r="T911" s="1" t="s">
        <v>2354</v>
      </c>
      <c r="U911" s="1" t="s">
        <v>169</v>
      </c>
      <c r="V911" s="1" t="s">
        <v>118</v>
      </c>
      <c r="W911" s="1" t="str">
        <f>VLOOKUP(Table1[[#This Row],[Material Code]],'Product Master Data'!$A$1:$D$16,4,FALSE)</f>
        <v>Bread Flour</v>
      </c>
      <c r="X911" s="1" t="str">
        <f>VLOOKUP(Table1[[#This Row],[Material Code]],'Product Master Data'!$A$1:$D$15,3,FALSE)</f>
        <v>Local Label</v>
      </c>
      <c r="Y911" s="1">
        <f>DAY(Table1[[#This Row],[Billing date]])</f>
        <v>23</v>
      </c>
      <c r="Z911" s="1" t="str">
        <f>TEXT(Table1[[#This Row],[Billing date]],"mmm")</f>
        <v>Jun</v>
      </c>
      <c r="AA911" s="1">
        <f>YEAR(Table1[[#This Row],[Billing date]])</f>
        <v>2021</v>
      </c>
    </row>
    <row r="912" spans="1:27" s="1" customFormat="1" ht="12.75" x14ac:dyDescent="0.2">
      <c r="A912" s="1" t="s">
        <v>119</v>
      </c>
      <c r="B912" s="1" t="s">
        <v>120</v>
      </c>
      <c r="C912" s="29">
        <v>44370</v>
      </c>
      <c r="D912" s="1" t="s">
        <v>3538</v>
      </c>
      <c r="E912" s="1" t="s">
        <v>3539</v>
      </c>
      <c r="F912" s="1" t="s">
        <v>3540</v>
      </c>
      <c r="G912" s="1" t="s">
        <v>3541</v>
      </c>
      <c r="H912" s="1">
        <v>1099132</v>
      </c>
      <c r="I912" s="1" t="s">
        <v>443</v>
      </c>
      <c r="J912" s="1" t="s">
        <v>125</v>
      </c>
      <c r="K912" s="1" t="s">
        <v>126</v>
      </c>
      <c r="L912" s="30">
        <v>150</v>
      </c>
      <c r="M912" s="30">
        <v>7.5</v>
      </c>
      <c r="N912" s="31">
        <v>19000</v>
      </c>
      <c r="O912" s="31">
        <v>10500</v>
      </c>
      <c r="P912" s="31">
        <v>2839500</v>
      </c>
      <c r="Q912" s="31">
        <v>2850000</v>
      </c>
      <c r="R912" s="1" t="s">
        <v>3542</v>
      </c>
      <c r="S912" s="1" t="s">
        <v>2674</v>
      </c>
      <c r="T912" s="1" t="s">
        <v>2354</v>
      </c>
      <c r="U912" s="1" t="s">
        <v>169</v>
      </c>
      <c r="V912" s="1" t="s">
        <v>118</v>
      </c>
      <c r="W912" s="1" t="str">
        <f>VLOOKUP(Table1[[#This Row],[Material Code]],'Product Master Data'!$A$1:$D$16,4,FALSE)</f>
        <v>Bread Flour</v>
      </c>
      <c r="X912" s="1" t="str">
        <f>VLOOKUP(Table1[[#This Row],[Material Code]],'Product Master Data'!$A$1:$D$15,3,FALSE)</f>
        <v>Local Label</v>
      </c>
      <c r="Y912" s="1">
        <f>DAY(Table1[[#This Row],[Billing date]])</f>
        <v>23</v>
      </c>
      <c r="Z912" s="1" t="str">
        <f>TEXT(Table1[[#This Row],[Billing date]],"mmm")</f>
        <v>Jun</v>
      </c>
      <c r="AA912" s="1">
        <f>YEAR(Table1[[#This Row],[Billing date]])</f>
        <v>2021</v>
      </c>
    </row>
    <row r="913" spans="1:27" s="1" customFormat="1" ht="14.25" customHeight="1" x14ac:dyDescent="0.2">
      <c r="A913" s="1" t="s">
        <v>451</v>
      </c>
      <c r="B913" s="1" t="s">
        <v>452</v>
      </c>
      <c r="C913" s="29">
        <v>44370</v>
      </c>
      <c r="D913" s="1" t="s">
        <v>3529</v>
      </c>
      <c r="E913" s="1" t="s">
        <v>3543</v>
      </c>
      <c r="F913" s="1" t="s">
        <v>3531</v>
      </c>
      <c r="G913" s="1" t="s">
        <v>3544</v>
      </c>
      <c r="H913" s="1">
        <v>1048185</v>
      </c>
      <c r="I913" s="1" t="s">
        <v>33</v>
      </c>
      <c r="J913" s="1" t="s">
        <v>181</v>
      </c>
      <c r="K913" s="1" t="s">
        <v>182</v>
      </c>
      <c r="L913" s="30">
        <v>1200</v>
      </c>
      <c r="M913" s="30">
        <v>30</v>
      </c>
      <c r="N913" s="31">
        <v>8500</v>
      </c>
      <c r="O913" s="31">
        <v>42000</v>
      </c>
      <c r="P913" s="31">
        <v>10158000</v>
      </c>
      <c r="Q913" s="31">
        <v>10200000</v>
      </c>
      <c r="R913" s="1" t="s">
        <v>2262</v>
      </c>
      <c r="S913" s="1" t="s">
        <v>3545</v>
      </c>
      <c r="T913" s="1" t="s">
        <v>3546</v>
      </c>
      <c r="U913" s="1" t="s">
        <v>460</v>
      </c>
      <c r="V913" s="1" t="s">
        <v>118</v>
      </c>
      <c r="W913" s="1" t="str">
        <f>VLOOKUP(Table1[[#This Row],[Material Code]],'Product Master Data'!$A$1:$D$16,4,FALSE)</f>
        <v>Beignet Flour</v>
      </c>
      <c r="X913" s="1" t="str">
        <f>VLOOKUP(Table1[[#This Row],[Material Code]],'Product Master Data'!$A$1:$D$15,3,FALSE)</f>
        <v>Local Label</v>
      </c>
      <c r="Y913" s="1">
        <f>DAY(Table1[[#This Row],[Billing date]])</f>
        <v>23</v>
      </c>
      <c r="Z913" s="1" t="str">
        <f>TEXT(Table1[[#This Row],[Billing date]],"mmm")</f>
        <v>Jun</v>
      </c>
      <c r="AA913" s="1">
        <f>YEAR(Table1[[#This Row],[Billing date]])</f>
        <v>2021</v>
      </c>
    </row>
    <row r="914" spans="1:27" s="1" customFormat="1" ht="12.75" x14ac:dyDescent="0.2">
      <c r="A914" s="1" t="s">
        <v>119</v>
      </c>
      <c r="B914" s="1" t="s">
        <v>120</v>
      </c>
      <c r="C914" s="29">
        <v>44371</v>
      </c>
      <c r="D914" s="1" t="s">
        <v>255</v>
      </c>
      <c r="E914" s="1" t="s">
        <v>3547</v>
      </c>
      <c r="F914" s="1" t="s">
        <v>257</v>
      </c>
      <c r="G914" s="1" t="s">
        <v>3548</v>
      </c>
      <c r="H914" s="1">
        <v>1034417</v>
      </c>
      <c r="I914" s="1" t="s">
        <v>29</v>
      </c>
      <c r="J914" s="1" t="s">
        <v>24</v>
      </c>
      <c r="K914" s="1" t="s">
        <v>113</v>
      </c>
      <c r="L914" s="30">
        <v>250</v>
      </c>
      <c r="M914" s="30">
        <v>10</v>
      </c>
      <c r="N914" s="31">
        <v>2000</v>
      </c>
      <c r="O914" s="31">
        <v>9804</v>
      </c>
      <c r="P914" s="31">
        <v>490196</v>
      </c>
      <c r="Q914" s="31">
        <v>500000</v>
      </c>
      <c r="R914" s="1" t="s">
        <v>1423</v>
      </c>
      <c r="S914" s="1" t="s">
        <v>3549</v>
      </c>
      <c r="T914" s="1" t="s">
        <v>946</v>
      </c>
      <c r="U914" s="1" t="s">
        <v>262</v>
      </c>
      <c r="V914" s="1" t="s">
        <v>118</v>
      </c>
      <c r="W914" s="1" t="str">
        <f>VLOOKUP(Table1[[#This Row],[Material Code]],'Product Master Data'!$A$1:$D$16,4,FALSE)</f>
        <v>Bread Flour</v>
      </c>
      <c r="X914" s="1" t="str">
        <f>VLOOKUP(Table1[[#This Row],[Material Code]],'Product Master Data'!$A$1:$D$15,3,FALSE)</f>
        <v>Local Label</v>
      </c>
      <c r="Y914" s="1">
        <f>DAY(Table1[[#This Row],[Billing date]])</f>
        <v>24</v>
      </c>
      <c r="Z914" s="1" t="str">
        <f>TEXT(Table1[[#This Row],[Billing date]],"mmm")</f>
        <v>Jun</v>
      </c>
      <c r="AA914" s="1">
        <f>YEAR(Table1[[#This Row],[Billing date]])</f>
        <v>2021</v>
      </c>
    </row>
    <row r="915" spans="1:27" s="1" customFormat="1" ht="12.75" x14ac:dyDescent="0.2">
      <c r="A915" s="1" t="s">
        <v>157</v>
      </c>
      <c r="B915" s="1" t="s">
        <v>158</v>
      </c>
      <c r="C915" s="29">
        <v>44371</v>
      </c>
      <c r="D915" s="1" t="s">
        <v>3550</v>
      </c>
      <c r="E915" s="1" t="s">
        <v>3551</v>
      </c>
      <c r="F915" s="1" t="s">
        <v>3552</v>
      </c>
      <c r="G915" s="1" t="s">
        <v>3553</v>
      </c>
      <c r="H915" s="1">
        <v>1105098</v>
      </c>
      <c r="I915" s="1" t="s">
        <v>3554</v>
      </c>
      <c r="J915" s="1" t="s">
        <v>24</v>
      </c>
      <c r="K915" s="1" t="s">
        <v>113</v>
      </c>
      <c r="L915" s="30">
        <v>300</v>
      </c>
      <c r="M915" s="30">
        <v>12</v>
      </c>
      <c r="N915" s="31">
        <v>2000</v>
      </c>
      <c r="O915" s="31">
        <v>11765</v>
      </c>
      <c r="P915" s="31">
        <v>588235</v>
      </c>
      <c r="Q915" s="31">
        <v>600000</v>
      </c>
      <c r="R915" s="1" t="s">
        <v>1920</v>
      </c>
      <c r="S915" s="1" t="s">
        <v>3555</v>
      </c>
      <c r="T915" s="1" t="s">
        <v>1922</v>
      </c>
      <c r="U915" s="1" t="s">
        <v>3556</v>
      </c>
      <c r="V915" s="1" t="s">
        <v>118</v>
      </c>
      <c r="W915" s="1" t="str">
        <f>VLOOKUP(Table1[[#This Row],[Material Code]],'Product Master Data'!$A$1:$D$16,4,FALSE)</f>
        <v>Bread Flour</v>
      </c>
      <c r="X915" s="1" t="str">
        <f>VLOOKUP(Table1[[#This Row],[Material Code]],'Product Master Data'!$A$1:$D$15,3,FALSE)</f>
        <v>Local Label</v>
      </c>
      <c r="Y915" s="1">
        <f>DAY(Table1[[#This Row],[Billing date]])</f>
        <v>24</v>
      </c>
      <c r="Z915" s="1" t="str">
        <f>TEXT(Table1[[#This Row],[Billing date]],"mmm")</f>
        <v>Jun</v>
      </c>
      <c r="AA915" s="1">
        <f>YEAR(Table1[[#This Row],[Billing date]])</f>
        <v>2021</v>
      </c>
    </row>
    <row r="916" spans="1:27" s="1" customFormat="1" ht="12.75" x14ac:dyDescent="0.2">
      <c r="A916" s="1" t="s">
        <v>193</v>
      </c>
      <c r="B916" s="1" t="s">
        <v>158</v>
      </c>
      <c r="C916" s="29">
        <v>44371</v>
      </c>
      <c r="D916" s="1" t="s">
        <v>1137</v>
      </c>
      <c r="E916" s="1" t="s">
        <v>3557</v>
      </c>
      <c r="F916" s="1" t="s">
        <v>1139</v>
      </c>
      <c r="G916" s="1" t="s">
        <v>3558</v>
      </c>
      <c r="H916" s="1">
        <v>1062483</v>
      </c>
      <c r="I916" s="1" t="s">
        <v>35</v>
      </c>
      <c r="J916" s="1" t="s">
        <v>24</v>
      </c>
      <c r="K916" s="1" t="s">
        <v>113</v>
      </c>
      <c r="L916" s="30">
        <v>575</v>
      </c>
      <c r="M916" s="30">
        <v>23</v>
      </c>
      <c r="N916" s="31">
        <v>2000</v>
      </c>
      <c r="O916" s="31">
        <v>22549</v>
      </c>
      <c r="P916" s="31">
        <v>1127451</v>
      </c>
      <c r="Q916" s="31">
        <v>1150000</v>
      </c>
      <c r="R916" s="1" t="s">
        <v>3559</v>
      </c>
      <c r="S916" s="1" t="s">
        <v>3560</v>
      </c>
      <c r="T916" s="1" t="s">
        <v>3275</v>
      </c>
      <c r="U916" s="1" t="s">
        <v>169</v>
      </c>
      <c r="V916" s="1" t="s">
        <v>118</v>
      </c>
      <c r="W916" s="1" t="str">
        <f>VLOOKUP(Table1[[#This Row],[Material Code]],'Product Master Data'!$A$1:$D$16,4,FALSE)</f>
        <v>Bread Flour</v>
      </c>
      <c r="X916" s="1" t="str">
        <f>VLOOKUP(Table1[[#This Row],[Material Code]],'Product Master Data'!$A$1:$D$15,3,FALSE)</f>
        <v>Local Label</v>
      </c>
      <c r="Y916" s="1">
        <f>DAY(Table1[[#This Row],[Billing date]])</f>
        <v>24</v>
      </c>
      <c r="Z916" s="1" t="str">
        <f>TEXT(Table1[[#This Row],[Billing date]],"mmm")</f>
        <v>Jun</v>
      </c>
      <c r="AA916" s="1">
        <f>YEAR(Table1[[#This Row],[Billing date]])</f>
        <v>2021</v>
      </c>
    </row>
    <row r="917" spans="1:27" s="1" customFormat="1" ht="12.75" x14ac:dyDescent="0.2">
      <c r="A917" s="1" t="s">
        <v>193</v>
      </c>
      <c r="B917" s="1" t="s">
        <v>158</v>
      </c>
      <c r="C917" s="29">
        <v>44371</v>
      </c>
      <c r="D917" s="1" t="s">
        <v>1137</v>
      </c>
      <c r="E917" s="1" t="s">
        <v>3561</v>
      </c>
      <c r="F917" s="1" t="s">
        <v>1139</v>
      </c>
      <c r="G917" s="1" t="s">
        <v>3562</v>
      </c>
      <c r="H917" s="1">
        <v>1062483</v>
      </c>
      <c r="I917" s="1" t="s">
        <v>35</v>
      </c>
      <c r="J917" s="1" t="s">
        <v>24</v>
      </c>
      <c r="K917" s="1" t="s">
        <v>113</v>
      </c>
      <c r="L917" s="30">
        <v>725</v>
      </c>
      <c r="M917" s="30">
        <v>29</v>
      </c>
      <c r="N917" s="31">
        <v>2000</v>
      </c>
      <c r="O917" s="31">
        <v>28431</v>
      </c>
      <c r="P917" s="31">
        <v>1421569</v>
      </c>
      <c r="Q917" s="31">
        <v>1450000</v>
      </c>
      <c r="R917" s="1" t="s">
        <v>3563</v>
      </c>
      <c r="S917" s="1" t="s">
        <v>3564</v>
      </c>
      <c r="T917" s="1" t="s">
        <v>3565</v>
      </c>
      <c r="U917" s="1" t="s">
        <v>169</v>
      </c>
      <c r="V917" s="1" t="s">
        <v>118</v>
      </c>
      <c r="W917" s="1" t="str">
        <f>VLOOKUP(Table1[[#This Row],[Material Code]],'Product Master Data'!$A$1:$D$16,4,FALSE)</f>
        <v>Bread Flour</v>
      </c>
      <c r="X917" s="1" t="str">
        <f>VLOOKUP(Table1[[#This Row],[Material Code]],'Product Master Data'!$A$1:$D$15,3,FALSE)</f>
        <v>Local Label</v>
      </c>
      <c r="Y917" s="1">
        <f>DAY(Table1[[#This Row],[Billing date]])</f>
        <v>24</v>
      </c>
      <c r="Z917" s="1" t="str">
        <f>TEXT(Table1[[#This Row],[Billing date]],"mmm")</f>
        <v>Jun</v>
      </c>
      <c r="AA917" s="1">
        <f>YEAR(Table1[[#This Row],[Billing date]])</f>
        <v>2021</v>
      </c>
    </row>
    <row r="918" spans="1:27" s="1" customFormat="1" ht="12.75" x14ac:dyDescent="0.2">
      <c r="A918" s="1" t="s">
        <v>193</v>
      </c>
      <c r="B918" s="1" t="s">
        <v>158</v>
      </c>
      <c r="C918" s="29">
        <v>44371</v>
      </c>
      <c r="D918" s="1" t="s">
        <v>1137</v>
      </c>
      <c r="E918" s="1" t="s">
        <v>3566</v>
      </c>
      <c r="F918" s="1" t="s">
        <v>1139</v>
      </c>
      <c r="G918" s="1" t="s">
        <v>3567</v>
      </c>
      <c r="H918" s="1">
        <v>1062483</v>
      </c>
      <c r="I918" s="1" t="s">
        <v>35</v>
      </c>
      <c r="J918" s="1" t="s">
        <v>24</v>
      </c>
      <c r="K918" s="1" t="s">
        <v>113</v>
      </c>
      <c r="L918" s="30">
        <v>425</v>
      </c>
      <c r="M918" s="30">
        <v>17</v>
      </c>
      <c r="N918" s="31">
        <v>2000</v>
      </c>
      <c r="O918" s="31">
        <v>16667</v>
      </c>
      <c r="P918" s="31">
        <v>833333</v>
      </c>
      <c r="Q918" s="31">
        <v>850000</v>
      </c>
      <c r="R918" s="1" t="s">
        <v>2132</v>
      </c>
      <c r="S918" s="1" t="s">
        <v>3568</v>
      </c>
      <c r="T918" s="1" t="s">
        <v>1131</v>
      </c>
      <c r="U918" s="1" t="s">
        <v>169</v>
      </c>
      <c r="V918" s="1" t="s">
        <v>118</v>
      </c>
      <c r="W918" s="1" t="str">
        <f>VLOOKUP(Table1[[#This Row],[Material Code]],'Product Master Data'!$A$1:$D$16,4,FALSE)</f>
        <v>Bread Flour</v>
      </c>
      <c r="X918" s="1" t="str">
        <f>VLOOKUP(Table1[[#This Row],[Material Code]],'Product Master Data'!$A$1:$D$15,3,FALSE)</f>
        <v>Local Label</v>
      </c>
      <c r="Y918" s="1">
        <f>DAY(Table1[[#This Row],[Billing date]])</f>
        <v>24</v>
      </c>
      <c r="Z918" s="1" t="str">
        <f>TEXT(Table1[[#This Row],[Billing date]],"mmm")</f>
        <v>Jun</v>
      </c>
      <c r="AA918" s="1">
        <f>YEAR(Table1[[#This Row],[Billing date]])</f>
        <v>2021</v>
      </c>
    </row>
    <row r="919" spans="1:27" s="1" customFormat="1" ht="12.75" x14ac:dyDescent="0.2">
      <c r="A919" s="1" t="s">
        <v>288</v>
      </c>
      <c r="B919" s="1" t="s">
        <v>132</v>
      </c>
      <c r="C919" s="29">
        <v>44371</v>
      </c>
      <c r="D919" s="1" t="s">
        <v>3465</v>
      </c>
      <c r="E919" s="1" t="s">
        <v>3569</v>
      </c>
      <c r="F919" s="1" t="s">
        <v>3467</v>
      </c>
      <c r="G919" s="1" t="s">
        <v>3570</v>
      </c>
      <c r="H919" s="1">
        <v>1062482</v>
      </c>
      <c r="I919" s="1" t="s">
        <v>31</v>
      </c>
      <c r="J919" s="1" t="s">
        <v>164</v>
      </c>
      <c r="K919" s="1" t="s">
        <v>165</v>
      </c>
      <c r="L919" s="30">
        <v>640</v>
      </c>
      <c r="M919" s="30">
        <v>32</v>
      </c>
      <c r="N919" s="31">
        <v>18000</v>
      </c>
      <c r="O919" s="31">
        <v>44800</v>
      </c>
      <c r="P919" s="31">
        <v>11475200</v>
      </c>
      <c r="Q919" s="31">
        <v>11520000</v>
      </c>
      <c r="R919" s="1" t="s">
        <v>3571</v>
      </c>
      <c r="S919" s="1" t="s">
        <v>3572</v>
      </c>
      <c r="T919" s="1" t="s">
        <v>3573</v>
      </c>
      <c r="U919" s="1" t="s">
        <v>169</v>
      </c>
      <c r="V919" s="1" t="s">
        <v>118</v>
      </c>
      <c r="W919" s="1" t="str">
        <f>VLOOKUP(Table1[[#This Row],[Material Code]],'Product Master Data'!$A$1:$D$16,4,FALSE)</f>
        <v>Bread Flour</v>
      </c>
      <c r="X919" s="1" t="str">
        <f>VLOOKUP(Table1[[#This Row],[Material Code]],'Product Master Data'!$A$1:$D$15,3,FALSE)</f>
        <v>Local Label</v>
      </c>
      <c r="Y919" s="1">
        <f>DAY(Table1[[#This Row],[Billing date]])</f>
        <v>24</v>
      </c>
      <c r="Z919" s="1" t="str">
        <f>TEXT(Table1[[#This Row],[Billing date]],"mmm")</f>
        <v>Jun</v>
      </c>
      <c r="AA919" s="1">
        <f>YEAR(Table1[[#This Row],[Billing date]])</f>
        <v>2021</v>
      </c>
    </row>
    <row r="920" spans="1:27" s="1" customFormat="1" ht="12.75" x14ac:dyDescent="0.2">
      <c r="A920" s="1" t="s">
        <v>316</v>
      </c>
      <c r="B920" s="1" t="s">
        <v>289</v>
      </c>
      <c r="C920" s="29">
        <v>44371</v>
      </c>
      <c r="D920" s="1" t="s">
        <v>3574</v>
      </c>
      <c r="E920" s="1" t="s">
        <v>3575</v>
      </c>
      <c r="F920" s="1" t="s">
        <v>3576</v>
      </c>
      <c r="G920" s="1" t="s">
        <v>3577</v>
      </c>
      <c r="H920" s="1">
        <v>1064215</v>
      </c>
      <c r="I920" s="1" t="s">
        <v>32</v>
      </c>
      <c r="J920" s="1" t="s">
        <v>125</v>
      </c>
      <c r="K920" s="1" t="s">
        <v>126</v>
      </c>
      <c r="L920" s="30">
        <v>640</v>
      </c>
      <c r="M920" s="30">
        <v>32</v>
      </c>
      <c r="N920" s="31">
        <v>18500</v>
      </c>
      <c r="O920" s="31">
        <v>44800</v>
      </c>
      <c r="P920" s="31">
        <v>11795200</v>
      </c>
      <c r="Q920" s="31">
        <v>11840000</v>
      </c>
      <c r="R920" s="1" t="s">
        <v>3578</v>
      </c>
      <c r="S920" s="1" t="s">
        <v>3579</v>
      </c>
      <c r="T920" s="1" t="s">
        <v>2549</v>
      </c>
      <c r="U920" s="1" t="s">
        <v>169</v>
      </c>
      <c r="V920" s="1" t="s">
        <v>118</v>
      </c>
      <c r="W920" s="1" t="str">
        <f>VLOOKUP(Table1[[#This Row],[Material Code]],'Product Master Data'!$A$1:$D$16,4,FALSE)</f>
        <v>Bread Flour</v>
      </c>
      <c r="X920" s="1" t="str">
        <f>VLOOKUP(Table1[[#This Row],[Material Code]],'Product Master Data'!$A$1:$D$15,3,FALSE)</f>
        <v>Local Label</v>
      </c>
      <c r="Y920" s="1">
        <f>DAY(Table1[[#This Row],[Billing date]])</f>
        <v>24</v>
      </c>
      <c r="Z920" s="1" t="str">
        <f>TEXT(Table1[[#This Row],[Billing date]],"mmm")</f>
        <v>Jun</v>
      </c>
      <c r="AA920" s="1">
        <f>YEAR(Table1[[#This Row],[Billing date]])</f>
        <v>2021</v>
      </c>
    </row>
    <row r="921" spans="1:27" s="1" customFormat="1" ht="12.75" x14ac:dyDescent="0.2">
      <c r="A921" s="1" t="s">
        <v>288</v>
      </c>
      <c r="B921" s="1" t="s">
        <v>132</v>
      </c>
      <c r="C921" s="29">
        <v>44371</v>
      </c>
      <c r="D921" s="1" t="s">
        <v>3580</v>
      </c>
      <c r="E921" s="1" t="s">
        <v>3581</v>
      </c>
      <c r="F921" s="1" t="s">
        <v>3582</v>
      </c>
      <c r="G921" s="1" t="s">
        <v>3583</v>
      </c>
      <c r="H921" s="1">
        <v>1062482</v>
      </c>
      <c r="I921" s="1" t="s">
        <v>31</v>
      </c>
      <c r="J921" s="1" t="s">
        <v>24</v>
      </c>
      <c r="K921" s="1" t="s">
        <v>113</v>
      </c>
      <c r="L921" s="30">
        <v>575</v>
      </c>
      <c r="M921" s="30">
        <v>23</v>
      </c>
      <c r="N921" s="31">
        <v>2000</v>
      </c>
      <c r="O921" s="31">
        <v>22549</v>
      </c>
      <c r="P921" s="31">
        <v>1127451</v>
      </c>
      <c r="Q921" s="31">
        <v>1150000</v>
      </c>
      <c r="R921" s="1" t="s">
        <v>3584</v>
      </c>
      <c r="S921" s="1" t="s">
        <v>3585</v>
      </c>
      <c r="T921" s="1" t="s">
        <v>3586</v>
      </c>
      <c r="U921" s="1" t="s">
        <v>3587</v>
      </c>
      <c r="V921" s="1" t="s">
        <v>118</v>
      </c>
      <c r="W921" s="1" t="str">
        <f>VLOOKUP(Table1[[#This Row],[Material Code]],'Product Master Data'!$A$1:$D$16,4,FALSE)</f>
        <v>Bread Flour</v>
      </c>
      <c r="X921" s="1" t="str">
        <f>VLOOKUP(Table1[[#This Row],[Material Code]],'Product Master Data'!$A$1:$D$15,3,FALSE)</f>
        <v>Local Label</v>
      </c>
      <c r="Y921" s="1">
        <f>DAY(Table1[[#This Row],[Billing date]])</f>
        <v>24</v>
      </c>
      <c r="Z921" s="1" t="str">
        <f>TEXT(Table1[[#This Row],[Billing date]],"mmm")</f>
        <v>Jun</v>
      </c>
      <c r="AA921" s="1">
        <f>YEAR(Table1[[#This Row],[Billing date]])</f>
        <v>2021</v>
      </c>
    </row>
    <row r="922" spans="1:27" s="1" customFormat="1" ht="12.75" x14ac:dyDescent="0.2">
      <c r="A922" s="1" t="s">
        <v>107</v>
      </c>
      <c r="B922" s="1" t="s">
        <v>108</v>
      </c>
      <c r="C922" s="29">
        <v>44371</v>
      </c>
      <c r="D922" s="1" t="s">
        <v>3588</v>
      </c>
      <c r="E922" s="1" t="s">
        <v>3589</v>
      </c>
      <c r="F922" s="1" t="s">
        <v>3590</v>
      </c>
      <c r="G922" s="1" t="s">
        <v>3591</v>
      </c>
      <c r="H922" s="1">
        <v>1095733</v>
      </c>
      <c r="I922" s="1" t="s">
        <v>449</v>
      </c>
      <c r="J922" s="1" t="s">
        <v>183</v>
      </c>
      <c r="K922" s="1" t="s">
        <v>184</v>
      </c>
      <c r="L922" s="30">
        <v>600</v>
      </c>
      <c r="M922" s="30">
        <v>3</v>
      </c>
      <c r="N922" s="31">
        <v>1900</v>
      </c>
      <c r="O922" s="31">
        <v>4200</v>
      </c>
      <c r="P922" s="31">
        <v>1135800</v>
      </c>
      <c r="Q922" s="31">
        <v>1140000</v>
      </c>
      <c r="R922" s="1" t="s">
        <v>3592</v>
      </c>
      <c r="S922" s="1" t="s">
        <v>3593</v>
      </c>
      <c r="T922" s="1" t="s">
        <v>3594</v>
      </c>
      <c r="U922" s="1" t="s">
        <v>450</v>
      </c>
      <c r="V922" s="1" t="s">
        <v>118</v>
      </c>
      <c r="W922" s="1" t="str">
        <f>VLOOKUP(Table1[[#This Row],[Material Code]],'Product Master Data'!$A$1:$D$16,4,FALSE)</f>
        <v>Beignet Flour</v>
      </c>
      <c r="X922" s="1" t="str">
        <f>VLOOKUP(Table1[[#This Row],[Material Code]],'Product Master Data'!$A$1:$D$15,3,FALSE)</f>
        <v>Local Label</v>
      </c>
      <c r="Y922" s="1">
        <f>DAY(Table1[[#This Row],[Billing date]])</f>
        <v>24</v>
      </c>
      <c r="Z922" s="1" t="str">
        <f>TEXT(Table1[[#This Row],[Billing date]],"mmm")</f>
        <v>Jun</v>
      </c>
      <c r="AA922" s="1">
        <f>YEAR(Table1[[#This Row],[Billing date]])</f>
        <v>2021</v>
      </c>
    </row>
    <row r="923" spans="1:27" s="1" customFormat="1" ht="12.75" x14ac:dyDescent="0.2">
      <c r="A923" s="1" t="s">
        <v>107</v>
      </c>
      <c r="B923" s="1" t="s">
        <v>108</v>
      </c>
      <c r="C923" s="29">
        <v>44371</v>
      </c>
      <c r="D923" s="1" t="s">
        <v>3588</v>
      </c>
      <c r="E923" s="1" t="s">
        <v>3589</v>
      </c>
      <c r="F923" s="1" t="s">
        <v>3590</v>
      </c>
      <c r="G923" s="1" t="s">
        <v>3591</v>
      </c>
      <c r="H923" s="1">
        <v>1095733</v>
      </c>
      <c r="I923" s="1" t="s">
        <v>449</v>
      </c>
      <c r="J923" s="1" t="s">
        <v>164</v>
      </c>
      <c r="K923" s="1" t="s">
        <v>165</v>
      </c>
      <c r="L923" s="30">
        <v>400</v>
      </c>
      <c r="M923" s="30">
        <v>20</v>
      </c>
      <c r="N923" s="31">
        <v>18300</v>
      </c>
      <c r="O923" s="31">
        <v>28000</v>
      </c>
      <c r="P923" s="31">
        <v>7292000</v>
      </c>
      <c r="Q923" s="31">
        <v>7320000</v>
      </c>
      <c r="R923" s="1" t="s">
        <v>3592</v>
      </c>
      <c r="S923" s="1" t="s">
        <v>3593</v>
      </c>
      <c r="T923" s="1" t="s">
        <v>3594</v>
      </c>
      <c r="U923" s="1" t="s">
        <v>450</v>
      </c>
      <c r="V923" s="1" t="s">
        <v>118</v>
      </c>
      <c r="W923" s="1" t="str">
        <f>VLOOKUP(Table1[[#This Row],[Material Code]],'Product Master Data'!$A$1:$D$16,4,FALSE)</f>
        <v>Bread Flour</v>
      </c>
      <c r="X923" s="1" t="str">
        <f>VLOOKUP(Table1[[#This Row],[Material Code]],'Product Master Data'!$A$1:$D$15,3,FALSE)</f>
        <v>Local Label</v>
      </c>
      <c r="Y923" s="1">
        <f>DAY(Table1[[#This Row],[Billing date]])</f>
        <v>24</v>
      </c>
      <c r="Z923" s="1" t="str">
        <f>TEXT(Table1[[#This Row],[Billing date]],"mmm")</f>
        <v>Jun</v>
      </c>
      <c r="AA923" s="1">
        <f>YEAR(Table1[[#This Row],[Billing date]])</f>
        <v>2021</v>
      </c>
    </row>
    <row r="924" spans="1:27" s="1" customFormat="1" ht="12.75" x14ac:dyDescent="0.2">
      <c r="A924" s="1" t="s">
        <v>131</v>
      </c>
      <c r="B924" s="1" t="s">
        <v>132</v>
      </c>
      <c r="C924" s="29">
        <v>44371</v>
      </c>
      <c r="D924" s="1" t="s">
        <v>3595</v>
      </c>
      <c r="E924" s="1" t="s">
        <v>3596</v>
      </c>
      <c r="F924" s="1" t="s">
        <v>3597</v>
      </c>
      <c r="G924" s="1" t="s">
        <v>3598</v>
      </c>
      <c r="H924" s="1">
        <v>1062481</v>
      </c>
      <c r="I924" s="1" t="s">
        <v>38</v>
      </c>
      <c r="J924" s="1" t="s">
        <v>1728</v>
      </c>
      <c r="K924" s="1" t="s">
        <v>1729</v>
      </c>
      <c r="L924" s="30">
        <v>-300</v>
      </c>
      <c r="M924" s="30">
        <v>-15</v>
      </c>
      <c r="N924" s="31">
        <v>-16750</v>
      </c>
      <c r="O924" s="31">
        <v>-21000</v>
      </c>
      <c r="P924" s="31">
        <v>-5004000</v>
      </c>
      <c r="Q924" s="31">
        <v>-5025000</v>
      </c>
      <c r="R924" s="1" t="s">
        <v>1318</v>
      </c>
      <c r="S924" s="1" t="s">
        <v>3599</v>
      </c>
      <c r="T924" s="1" t="s">
        <v>3600</v>
      </c>
      <c r="U924" s="1" t="s">
        <v>169</v>
      </c>
      <c r="V924" s="1" t="s">
        <v>118</v>
      </c>
      <c r="W924" s="1" t="str">
        <f>VLOOKUP(Table1[[#This Row],[Material Code]],'Product Master Data'!$A$1:$D$16,4,FALSE)</f>
        <v>Bread Flour</v>
      </c>
      <c r="X924" s="1" t="str">
        <f>VLOOKUP(Table1[[#This Row],[Material Code]],'Product Master Data'!$A$1:$D$15,3,FALSE)</f>
        <v>Local Label</v>
      </c>
      <c r="Y924" s="1">
        <f>DAY(Table1[[#This Row],[Billing date]])</f>
        <v>24</v>
      </c>
      <c r="Z924" s="1" t="str">
        <f>TEXT(Table1[[#This Row],[Billing date]],"mmm")</f>
        <v>Jun</v>
      </c>
      <c r="AA924" s="1">
        <f>YEAR(Table1[[#This Row],[Billing date]])</f>
        <v>2021</v>
      </c>
    </row>
    <row r="925" spans="1:27" s="1" customFormat="1" ht="12.75" x14ac:dyDescent="0.2">
      <c r="A925" s="1" t="s">
        <v>131</v>
      </c>
      <c r="B925" s="1" t="s">
        <v>132</v>
      </c>
      <c r="C925" s="29">
        <v>44371</v>
      </c>
      <c r="D925" s="1" t="s">
        <v>3595</v>
      </c>
      <c r="E925" s="1" t="s">
        <v>3596</v>
      </c>
      <c r="F925" s="1" t="s">
        <v>3597</v>
      </c>
      <c r="G925" s="1" t="s">
        <v>3598</v>
      </c>
      <c r="H925" s="1">
        <v>1062481</v>
      </c>
      <c r="I925" s="1" t="s">
        <v>38</v>
      </c>
      <c r="J925" s="1" t="s">
        <v>782</v>
      </c>
      <c r="K925" s="1" t="s">
        <v>783</v>
      </c>
      <c r="L925" s="30">
        <v>-680</v>
      </c>
      <c r="M925" s="30">
        <v>-17</v>
      </c>
      <c r="N925" s="31">
        <v>-8250</v>
      </c>
      <c r="O925" s="31">
        <v>-23800</v>
      </c>
      <c r="P925" s="31">
        <v>-5586200</v>
      </c>
      <c r="Q925" s="31">
        <v>-5610000</v>
      </c>
      <c r="R925" s="1" t="s">
        <v>1318</v>
      </c>
      <c r="S925" s="1" t="s">
        <v>3599</v>
      </c>
      <c r="T925" s="1" t="s">
        <v>3600</v>
      </c>
      <c r="U925" s="1" t="s">
        <v>169</v>
      </c>
      <c r="V925" s="1" t="s">
        <v>118</v>
      </c>
      <c r="W925" s="1" t="str">
        <f>VLOOKUP(Table1[[#This Row],[Material Code]],'Product Master Data'!$A$1:$D$16,4,FALSE)</f>
        <v>Beignet Flour</v>
      </c>
      <c r="X925" s="1" t="str">
        <f>VLOOKUP(Table1[[#This Row],[Material Code]],'Product Master Data'!$A$1:$D$15,3,FALSE)</f>
        <v>Private Label</v>
      </c>
      <c r="Y925" s="1">
        <f>DAY(Table1[[#This Row],[Billing date]])</f>
        <v>24</v>
      </c>
      <c r="Z925" s="1" t="str">
        <f>TEXT(Table1[[#This Row],[Billing date]],"mmm")</f>
        <v>Jun</v>
      </c>
      <c r="AA925" s="1">
        <f>YEAR(Table1[[#This Row],[Billing date]])</f>
        <v>2021</v>
      </c>
    </row>
    <row r="926" spans="1:27" s="1" customFormat="1" ht="12.75" x14ac:dyDescent="0.2">
      <c r="A926" s="1" t="s">
        <v>131</v>
      </c>
      <c r="B926" s="1" t="s">
        <v>132</v>
      </c>
      <c r="C926" s="29">
        <v>44371</v>
      </c>
      <c r="D926" s="1" t="s">
        <v>3595</v>
      </c>
      <c r="E926" s="1" t="s">
        <v>3601</v>
      </c>
      <c r="F926" s="1" t="s">
        <v>3597</v>
      </c>
      <c r="G926" s="1" t="s">
        <v>3598</v>
      </c>
      <c r="H926" s="1">
        <v>1062481</v>
      </c>
      <c r="I926" s="1" t="s">
        <v>38</v>
      </c>
      <c r="J926" s="1" t="s">
        <v>1728</v>
      </c>
      <c r="K926" s="1" t="s">
        <v>1729</v>
      </c>
      <c r="L926" s="30">
        <v>300</v>
      </c>
      <c r="M926" s="30">
        <v>15</v>
      </c>
      <c r="N926" s="31">
        <v>16750</v>
      </c>
      <c r="O926" s="31">
        <v>21000</v>
      </c>
      <c r="P926" s="31">
        <v>5004000</v>
      </c>
      <c r="Q926" s="31">
        <v>5025000</v>
      </c>
      <c r="R926" s="1" t="s">
        <v>1318</v>
      </c>
      <c r="S926" s="1" t="s">
        <v>3599</v>
      </c>
      <c r="T926" s="1" t="s">
        <v>3600</v>
      </c>
      <c r="U926" s="1" t="s">
        <v>169</v>
      </c>
      <c r="V926" s="1" t="s">
        <v>118</v>
      </c>
      <c r="W926" s="1" t="str">
        <f>VLOOKUP(Table1[[#This Row],[Material Code]],'Product Master Data'!$A$1:$D$16,4,FALSE)</f>
        <v>Bread Flour</v>
      </c>
      <c r="X926" s="1" t="str">
        <f>VLOOKUP(Table1[[#This Row],[Material Code]],'Product Master Data'!$A$1:$D$15,3,FALSE)</f>
        <v>Local Label</v>
      </c>
      <c r="Y926" s="1">
        <f>DAY(Table1[[#This Row],[Billing date]])</f>
        <v>24</v>
      </c>
      <c r="Z926" s="1" t="str">
        <f>TEXT(Table1[[#This Row],[Billing date]],"mmm")</f>
        <v>Jun</v>
      </c>
      <c r="AA926" s="1">
        <f>YEAR(Table1[[#This Row],[Billing date]])</f>
        <v>2021</v>
      </c>
    </row>
    <row r="927" spans="1:27" s="1" customFormat="1" ht="12.75" x14ac:dyDescent="0.2">
      <c r="A927" s="1" t="s">
        <v>131</v>
      </c>
      <c r="B927" s="1" t="s">
        <v>132</v>
      </c>
      <c r="C927" s="29">
        <v>44371</v>
      </c>
      <c r="D927" s="1" t="s">
        <v>3595</v>
      </c>
      <c r="E927" s="1" t="s">
        <v>3601</v>
      </c>
      <c r="F927" s="1" t="s">
        <v>3597</v>
      </c>
      <c r="G927" s="1" t="s">
        <v>3598</v>
      </c>
      <c r="H927" s="1">
        <v>1062481</v>
      </c>
      <c r="I927" s="1" t="s">
        <v>38</v>
      </c>
      <c r="J927" s="1" t="s">
        <v>782</v>
      </c>
      <c r="K927" s="1" t="s">
        <v>783</v>
      </c>
      <c r="L927" s="30">
        <v>680</v>
      </c>
      <c r="M927" s="30">
        <v>17</v>
      </c>
      <c r="N927" s="31">
        <v>8250</v>
      </c>
      <c r="O927" s="31">
        <v>23800</v>
      </c>
      <c r="P927" s="31">
        <v>5586200</v>
      </c>
      <c r="Q927" s="31">
        <v>5610000</v>
      </c>
      <c r="R927" s="1" t="s">
        <v>1318</v>
      </c>
      <c r="S927" s="1" t="s">
        <v>3599</v>
      </c>
      <c r="T927" s="1" t="s">
        <v>3600</v>
      </c>
      <c r="U927" s="1" t="s">
        <v>169</v>
      </c>
      <c r="V927" s="1" t="s">
        <v>118</v>
      </c>
      <c r="W927" s="1" t="str">
        <f>VLOOKUP(Table1[[#This Row],[Material Code]],'Product Master Data'!$A$1:$D$16,4,FALSE)</f>
        <v>Beignet Flour</v>
      </c>
      <c r="X927" s="1" t="str">
        <f>VLOOKUP(Table1[[#This Row],[Material Code]],'Product Master Data'!$A$1:$D$15,3,FALSE)</f>
        <v>Private Label</v>
      </c>
      <c r="Y927" s="1">
        <f>DAY(Table1[[#This Row],[Billing date]])</f>
        <v>24</v>
      </c>
      <c r="Z927" s="1" t="str">
        <f>TEXT(Table1[[#This Row],[Billing date]],"mmm")</f>
        <v>Jun</v>
      </c>
      <c r="AA927" s="1">
        <f>YEAR(Table1[[#This Row],[Billing date]])</f>
        <v>2021</v>
      </c>
    </row>
    <row r="928" spans="1:27" s="1" customFormat="1" ht="12.75" x14ac:dyDescent="0.2">
      <c r="A928" s="1" t="s">
        <v>131</v>
      </c>
      <c r="B928" s="1" t="s">
        <v>132</v>
      </c>
      <c r="C928" s="29">
        <v>44371</v>
      </c>
      <c r="D928" s="1" t="s">
        <v>3595</v>
      </c>
      <c r="E928" s="1" t="s">
        <v>3602</v>
      </c>
      <c r="F928" s="1" t="s">
        <v>3597</v>
      </c>
      <c r="G928" s="1" t="s">
        <v>3598</v>
      </c>
      <c r="H928" s="1">
        <v>1062481</v>
      </c>
      <c r="I928" s="1" t="s">
        <v>38</v>
      </c>
      <c r="J928" s="1" t="s">
        <v>1728</v>
      </c>
      <c r="K928" s="1" t="s">
        <v>1729</v>
      </c>
      <c r="L928" s="30">
        <v>300</v>
      </c>
      <c r="M928" s="30">
        <v>15</v>
      </c>
      <c r="N928" s="31">
        <v>16750</v>
      </c>
      <c r="O928" s="31">
        <v>21000</v>
      </c>
      <c r="P928" s="31">
        <v>5004000</v>
      </c>
      <c r="Q928" s="31">
        <v>5025000</v>
      </c>
      <c r="R928" s="1" t="s">
        <v>1318</v>
      </c>
      <c r="S928" s="1" t="s">
        <v>3599</v>
      </c>
      <c r="T928" s="1" t="s">
        <v>3600</v>
      </c>
      <c r="U928" s="1" t="s">
        <v>169</v>
      </c>
      <c r="V928" s="1" t="s">
        <v>118</v>
      </c>
      <c r="W928" s="1" t="str">
        <f>VLOOKUP(Table1[[#This Row],[Material Code]],'Product Master Data'!$A$1:$D$16,4,FALSE)</f>
        <v>Bread Flour</v>
      </c>
      <c r="X928" s="1" t="str">
        <f>VLOOKUP(Table1[[#This Row],[Material Code]],'Product Master Data'!$A$1:$D$15,3,FALSE)</f>
        <v>Local Label</v>
      </c>
      <c r="Y928" s="1">
        <f>DAY(Table1[[#This Row],[Billing date]])</f>
        <v>24</v>
      </c>
      <c r="Z928" s="1" t="str">
        <f>TEXT(Table1[[#This Row],[Billing date]],"mmm")</f>
        <v>Jun</v>
      </c>
      <c r="AA928" s="1">
        <f>YEAR(Table1[[#This Row],[Billing date]])</f>
        <v>2021</v>
      </c>
    </row>
    <row r="929" spans="1:27" s="1" customFormat="1" ht="12.75" x14ac:dyDescent="0.2">
      <c r="A929" s="1" t="s">
        <v>131</v>
      </c>
      <c r="B929" s="1" t="s">
        <v>132</v>
      </c>
      <c r="C929" s="29">
        <v>44371</v>
      </c>
      <c r="D929" s="1" t="s">
        <v>3595</v>
      </c>
      <c r="E929" s="1" t="s">
        <v>3602</v>
      </c>
      <c r="F929" s="1" t="s">
        <v>3597</v>
      </c>
      <c r="G929" s="1" t="s">
        <v>3598</v>
      </c>
      <c r="H929" s="1">
        <v>1062481</v>
      </c>
      <c r="I929" s="1" t="s">
        <v>38</v>
      </c>
      <c r="J929" s="1" t="s">
        <v>782</v>
      </c>
      <c r="K929" s="1" t="s">
        <v>783</v>
      </c>
      <c r="L929" s="30">
        <v>680</v>
      </c>
      <c r="M929" s="30">
        <v>17</v>
      </c>
      <c r="N929" s="31">
        <v>8250</v>
      </c>
      <c r="O929" s="31">
        <v>23800</v>
      </c>
      <c r="P929" s="31">
        <v>5586200</v>
      </c>
      <c r="Q929" s="31">
        <v>5610000</v>
      </c>
      <c r="R929" s="1" t="s">
        <v>1318</v>
      </c>
      <c r="S929" s="1" t="s">
        <v>3599</v>
      </c>
      <c r="T929" s="1" t="s">
        <v>3600</v>
      </c>
      <c r="U929" s="1" t="s">
        <v>169</v>
      </c>
      <c r="V929" s="1" t="s">
        <v>118</v>
      </c>
      <c r="W929" s="1" t="str">
        <f>VLOOKUP(Table1[[#This Row],[Material Code]],'Product Master Data'!$A$1:$D$16,4,FALSE)</f>
        <v>Beignet Flour</v>
      </c>
      <c r="X929" s="1" t="str">
        <f>VLOOKUP(Table1[[#This Row],[Material Code]],'Product Master Data'!$A$1:$D$15,3,FALSE)</f>
        <v>Private Label</v>
      </c>
      <c r="Y929" s="1">
        <f>DAY(Table1[[#This Row],[Billing date]])</f>
        <v>24</v>
      </c>
      <c r="Z929" s="1" t="str">
        <f>TEXT(Table1[[#This Row],[Billing date]],"mmm")</f>
        <v>Jun</v>
      </c>
      <c r="AA929" s="1">
        <f>YEAR(Table1[[#This Row],[Billing date]])</f>
        <v>2021</v>
      </c>
    </row>
    <row r="930" spans="1:27" s="1" customFormat="1" ht="12.75" x14ac:dyDescent="0.2">
      <c r="A930" s="1" t="s">
        <v>131</v>
      </c>
      <c r="B930" s="1" t="s">
        <v>132</v>
      </c>
      <c r="C930" s="29">
        <v>44371</v>
      </c>
      <c r="D930" s="1" t="s">
        <v>3595</v>
      </c>
      <c r="E930" s="1" t="s">
        <v>3603</v>
      </c>
      <c r="F930" s="1" t="s">
        <v>3597</v>
      </c>
      <c r="G930" s="1" t="s">
        <v>3604</v>
      </c>
      <c r="H930" s="1">
        <v>1062481</v>
      </c>
      <c r="I930" s="1" t="s">
        <v>38</v>
      </c>
      <c r="J930" s="1" t="s">
        <v>1728</v>
      </c>
      <c r="K930" s="1" t="s">
        <v>1729</v>
      </c>
      <c r="L930" s="30">
        <v>620</v>
      </c>
      <c r="M930" s="30">
        <v>31</v>
      </c>
      <c r="N930" s="31">
        <v>16750</v>
      </c>
      <c r="O930" s="31">
        <v>43400</v>
      </c>
      <c r="P930" s="31">
        <v>10341600</v>
      </c>
      <c r="Q930" s="31">
        <v>10385000</v>
      </c>
      <c r="R930" s="1" t="s">
        <v>3605</v>
      </c>
      <c r="S930" s="1" t="s">
        <v>3606</v>
      </c>
      <c r="T930" s="1" t="s">
        <v>3607</v>
      </c>
      <c r="U930" s="1" t="s">
        <v>169</v>
      </c>
      <c r="V930" s="1" t="s">
        <v>118</v>
      </c>
      <c r="W930" s="1" t="str">
        <f>VLOOKUP(Table1[[#This Row],[Material Code]],'Product Master Data'!$A$1:$D$16,4,FALSE)</f>
        <v>Bread Flour</v>
      </c>
      <c r="X930" s="1" t="str">
        <f>VLOOKUP(Table1[[#This Row],[Material Code]],'Product Master Data'!$A$1:$D$15,3,FALSE)</f>
        <v>Local Label</v>
      </c>
      <c r="Y930" s="1">
        <f>DAY(Table1[[#This Row],[Billing date]])</f>
        <v>24</v>
      </c>
      <c r="Z930" s="1" t="str">
        <f>TEXT(Table1[[#This Row],[Billing date]],"mmm")</f>
        <v>Jun</v>
      </c>
      <c r="AA930" s="1">
        <f>YEAR(Table1[[#This Row],[Billing date]])</f>
        <v>2021</v>
      </c>
    </row>
    <row r="931" spans="1:27" s="1" customFormat="1" ht="12.75" x14ac:dyDescent="0.2">
      <c r="A931" s="1" t="s">
        <v>131</v>
      </c>
      <c r="B931" s="1" t="s">
        <v>132</v>
      </c>
      <c r="C931" s="29">
        <v>44371</v>
      </c>
      <c r="D931" s="1" t="s">
        <v>3595</v>
      </c>
      <c r="E931" s="1" t="s">
        <v>3603</v>
      </c>
      <c r="F931" s="1" t="s">
        <v>3597</v>
      </c>
      <c r="G931" s="1" t="s">
        <v>3608</v>
      </c>
      <c r="H931" s="1">
        <v>1062481</v>
      </c>
      <c r="I931" s="1" t="s">
        <v>38</v>
      </c>
      <c r="J931" s="1" t="s">
        <v>1728</v>
      </c>
      <c r="K931" s="1" t="s">
        <v>1729</v>
      </c>
      <c r="L931" s="30">
        <v>640</v>
      </c>
      <c r="M931" s="30">
        <v>32</v>
      </c>
      <c r="N931" s="31">
        <v>16750</v>
      </c>
      <c r="O931" s="31">
        <v>44800</v>
      </c>
      <c r="P931" s="31">
        <v>10675200</v>
      </c>
      <c r="Q931" s="31">
        <v>10720000</v>
      </c>
      <c r="R931" s="1" t="s">
        <v>630</v>
      </c>
      <c r="S931" s="1" t="s">
        <v>3609</v>
      </c>
      <c r="T931" s="1" t="s">
        <v>3610</v>
      </c>
      <c r="U931" s="1" t="s">
        <v>169</v>
      </c>
      <c r="V931" s="1" t="s">
        <v>118</v>
      </c>
      <c r="W931" s="1" t="str">
        <f>VLOOKUP(Table1[[#This Row],[Material Code]],'Product Master Data'!$A$1:$D$16,4,FALSE)</f>
        <v>Bread Flour</v>
      </c>
      <c r="X931" s="1" t="str">
        <f>VLOOKUP(Table1[[#This Row],[Material Code]],'Product Master Data'!$A$1:$D$15,3,FALSE)</f>
        <v>Local Label</v>
      </c>
      <c r="Y931" s="1">
        <f>DAY(Table1[[#This Row],[Billing date]])</f>
        <v>24</v>
      </c>
      <c r="Z931" s="1" t="str">
        <f>TEXT(Table1[[#This Row],[Billing date]],"mmm")</f>
        <v>Jun</v>
      </c>
      <c r="AA931" s="1">
        <f>YEAR(Table1[[#This Row],[Billing date]])</f>
        <v>2021</v>
      </c>
    </row>
    <row r="932" spans="1:27" s="1" customFormat="1" ht="12.75" x14ac:dyDescent="0.2">
      <c r="A932" s="1" t="s">
        <v>131</v>
      </c>
      <c r="B932" s="1" t="s">
        <v>132</v>
      </c>
      <c r="C932" s="29">
        <v>44371</v>
      </c>
      <c r="D932" s="1" t="s">
        <v>2812</v>
      </c>
      <c r="E932" s="1" t="s">
        <v>3611</v>
      </c>
      <c r="F932" s="1" t="s">
        <v>2814</v>
      </c>
      <c r="G932" s="1" t="s">
        <v>3612</v>
      </c>
      <c r="H932" s="1">
        <v>1067392</v>
      </c>
      <c r="I932" s="1" t="s">
        <v>43</v>
      </c>
      <c r="J932" s="1" t="s">
        <v>125</v>
      </c>
      <c r="K932" s="1" t="s">
        <v>126</v>
      </c>
      <c r="L932" s="30">
        <v>640</v>
      </c>
      <c r="M932" s="30">
        <v>32</v>
      </c>
      <c r="N932" s="31">
        <v>17000</v>
      </c>
      <c r="O932" s="31">
        <v>44800</v>
      </c>
      <c r="P932" s="31">
        <v>10835200</v>
      </c>
      <c r="Q932" s="31">
        <v>10880000</v>
      </c>
      <c r="R932" s="1" t="s">
        <v>3613</v>
      </c>
      <c r="S932" s="1" t="s">
        <v>3614</v>
      </c>
      <c r="T932" s="1" t="s">
        <v>3615</v>
      </c>
      <c r="U932" s="1" t="s">
        <v>661</v>
      </c>
      <c r="V932" s="1" t="s">
        <v>118</v>
      </c>
      <c r="W932" s="1" t="str">
        <f>VLOOKUP(Table1[[#This Row],[Material Code]],'Product Master Data'!$A$1:$D$16,4,FALSE)</f>
        <v>Bread Flour</v>
      </c>
      <c r="X932" s="1" t="str">
        <f>VLOOKUP(Table1[[#This Row],[Material Code]],'Product Master Data'!$A$1:$D$15,3,FALSE)</f>
        <v>Local Label</v>
      </c>
      <c r="Y932" s="1">
        <f>DAY(Table1[[#This Row],[Billing date]])</f>
        <v>24</v>
      </c>
      <c r="Z932" s="1" t="str">
        <f>TEXT(Table1[[#This Row],[Billing date]],"mmm")</f>
        <v>Jun</v>
      </c>
      <c r="AA932" s="1">
        <f>YEAR(Table1[[#This Row],[Billing date]])</f>
        <v>2021</v>
      </c>
    </row>
    <row r="933" spans="1:27" s="1" customFormat="1" ht="12.75" x14ac:dyDescent="0.2">
      <c r="A933" s="1" t="s">
        <v>131</v>
      </c>
      <c r="B933" s="1" t="s">
        <v>132</v>
      </c>
      <c r="C933" s="29">
        <v>44371</v>
      </c>
      <c r="D933" s="1" t="s">
        <v>2812</v>
      </c>
      <c r="E933" s="1" t="s">
        <v>3611</v>
      </c>
      <c r="F933" s="1" t="s">
        <v>2814</v>
      </c>
      <c r="G933" s="1" t="s">
        <v>3616</v>
      </c>
      <c r="H933" s="1">
        <v>1067392</v>
      </c>
      <c r="I933" s="1" t="s">
        <v>43</v>
      </c>
      <c r="J933" s="1" t="s">
        <v>125</v>
      </c>
      <c r="K933" s="1" t="s">
        <v>126</v>
      </c>
      <c r="L933" s="30">
        <v>640</v>
      </c>
      <c r="M933" s="30">
        <v>32</v>
      </c>
      <c r="N933" s="31">
        <v>17000</v>
      </c>
      <c r="O933" s="31">
        <v>44800</v>
      </c>
      <c r="P933" s="31">
        <v>10835200</v>
      </c>
      <c r="Q933" s="31">
        <v>10880000</v>
      </c>
      <c r="R933" s="1" t="s">
        <v>2984</v>
      </c>
      <c r="S933" s="1" t="s">
        <v>2985</v>
      </c>
      <c r="T933" s="1" t="s">
        <v>2986</v>
      </c>
      <c r="U933" s="1" t="s">
        <v>661</v>
      </c>
      <c r="V933" s="1" t="s">
        <v>118</v>
      </c>
      <c r="W933" s="1" t="str">
        <f>VLOOKUP(Table1[[#This Row],[Material Code]],'Product Master Data'!$A$1:$D$16,4,FALSE)</f>
        <v>Bread Flour</v>
      </c>
      <c r="X933" s="1" t="str">
        <f>VLOOKUP(Table1[[#This Row],[Material Code]],'Product Master Data'!$A$1:$D$15,3,FALSE)</f>
        <v>Local Label</v>
      </c>
      <c r="Y933" s="1">
        <f>DAY(Table1[[#This Row],[Billing date]])</f>
        <v>24</v>
      </c>
      <c r="Z933" s="1" t="str">
        <f>TEXT(Table1[[#This Row],[Billing date]],"mmm")</f>
        <v>Jun</v>
      </c>
      <c r="AA933" s="1">
        <f>YEAR(Table1[[#This Row],[Billing date]])</f>
        <v>2021</v>
      </c>
    </row>
    <row r="934" spans="1:27" s="1" customFormat="1" ht="12.75" x14ac:dyDescent="0.2">
      <c r="A934" s="1" t="s">
        <v>131</v>
      </c>
      <c r="B934" s="1" t="s">
        <v>132</v>
      </c>
      <c r="C934" s="29">
        <v>44371</v>
      </c>
      <c r="D934" s="1" t="s">
        <v>2812</v>
      </c>
      <c r="E934" s="1" t="s">
        <v>3617</v>
      </c>
      <c r="F934" s="1" t="s">
        <v>2814</v>
      </c>
      <c r="G934" s="1" t="s">
        <v>3618</v>
      </c>
      <c r="H934" s="1">
        <v>1067392</v>
      </c>
      <c r="I934" s="1" t="s">
        <v>43</v>
      </c>
      <c r="J934" s="1" t="s">
        <v>125</v>
      </c>
      <c r="K934" s="1" t="s">
        <v>126</v>
      </c>
      <c r="L934" s="30">
        <v>640</v>
      </c>
      <c r="M934" s="30">
        <v>32</v>
      </c>
      <c r="N934" s="31">
        <v>17000</v>
      </c>
      <c r="O934" s="31">
        <v>44800</v>
      </c>
      <c r="P934" s="31">
        <v>10835200</v>
      </c>
      <c r="Q934" s="31">
        <v>10880000</v>
      </c>
      <c r="R934" s="1" t="s">
        <v>658</v>
      </c>
      <c r="S934" s="1" t="s">
        <v>3619</v>
      </c>
      <c r="T934" s="1" t="s">
        <v>3620</v>
      </c>
      <c r="U934" s="1" t="s">
        <v>661</v>
      </c>
      <c r="V934" s="1" t="s">
        <v>118</v>
      </c>
      <c r="W934" s="1" t="str">
        <f>VLOOKUP(Table1[[#This Row],[Material Code]],'Product Master Data'!$A$1:$D$16,4,FALSE)</f>
        <v>Bread Flour</v>
      </c>
      <c r="X934" s="1" t="str">
        <f>VLOOKUP(Table1[[#This Row],[Material Code]],'Product Master Data'!$A$1:$D$15,3,FALSE)</f>
        <v>Local Label</v>
      </c>
      <c r="Y934" s="1">
        <f>DAY(Table1[[#This Row],[Billing date]])</f>
        <v>24</v>
      </c>
      <c r="Z934" s="1" t="str">
        <f>TEXT(Table1[[#This Row],[Billing date]],"mmm")</f>
        <v>Jun</v>
      </c>
      <c r="AA934" s="1">
        <f>YEAR(Table1[[#This Row],[Billing date]])</f>
        <v>2021</v>
      </c>
    </row>
    <row r="935" spans="1:27" s="1" customFormat="1" ht="12.75" x14ac:dyDescent="0.2">
      <c r="A935" s="1" t="s">
        <v>157</v>
      </c>
      <c r="B935" s="1" t="s">
        <v>158</v>
      </c>
      <c r="C935" s="29">
        <v>44371</v>
      </c>
      <c r="D935" s="1" t="s">
        <v>3621</v>
      </c>
      <c r="E935" s="1" t="s">
        <v>3622</v>
      </c>
      <c r="F935" s="1" t="s">
        <v>3623</v>
      </c>
      <c r="G935" s="1" t="s">
        <v>3624</v>
      </c>
      <c r="H935" s="1">
        <v>1037092</v>
      </c>
      <c r="I935" s="1" t="s">
        <v>67</v>
      </c>
      <c r="J935" s="1" t="s">
        <v>24</v>
      </c>
      <c r="K935" s="1" t="s">
        <v>113</v>
      </c>
      <c r="L935" s="30">
        <v>150</v>
      </c>
      <c r="M935" s="30">
        <v>6</v>
      </c>
      <c r="N935" s="31">
        <v>2000</v>
      </c>
      <c r="O935" s="31">
        <v>5882</v>
      </c>
      <c r="P935" s="31">
        <v>294118</v>
      </c>
      <c r="Q935" s="31">
        <v>300000</v>
      </c>
      <c r="R935" s="1" t="s">
        <v>2816</v>
      </c>
      <c r="S935" s="1" t="s">
        <v>3625</v>
      </c>
      <c r="T935" s="1" t="s">
        <v>1131</v>
      </c>
      <c r="U935" s="1" t="s">
        <v>3626</v>
      </c>
      <c r="V935" s="1" t="s">
        <v>118</v>
      </c>
      <c r="W935" s="1" t="str">
        <f>VLOOKUP(Table1[[#This Row],[Material Code]],'Product Master Data'!$A$1:$D$16,4,FALSE)</f>
        <v>Bread Flour</v>
      </c>
      <c r="X935" s="1" t="str">
        <f>VLOOKUP(Table1[[#This Row],[Material Code]],'Product Master Data'!$A$1:$D$15,3,FALSE)</f>
        <v>Local Label</v>
      </c>
      <c r="Y935" s="1">
        <f>DAY(Table1[[#This Row],[Billing date]])</f>
        <v>24</v>
      </c>
      <c r="Z935" s="1" t="str">
        <f>TEXT(Table1[[#This Row],[Billing date]],"mmm")</f>
        <v>Jun</v>
      </c>
      <c r="AA935" s="1">
        <f>YEAR(Table1[[#This Row],[Billing date]])</f>
        <v>2021</v>
      </c>
    </row>
    <row r="936" spans="1:27" s="1" customFormat="1" ht="12.75" x14ac:dyDescent="0.2">
      <c r="A936" s="1" t="s">
        <v>170</v>
      </c>
      <c r="B936" s="1" t="s">
        <v>171</v>
      </c>
      <c r="C936" s="29">
        <v>44371</v>
      </c>
      <c r="D936" s="1" t="s">
        <v>3627</v>
      </c>
      <c r="E936" s="1" t="s">
        <v>3628</v>
      </c>
      <c r="F936" s="1" t="s">
        <v>3629</v>
      </c>
      <c r="G936" s="1" t="s">
        <v>3630</v>
      </c>
      <c r="H936" s="1">
        <v>1050151</v>
      </c>
      <c r="I936" s="1" t="s">
        <v>37</v>
      </c>
      <c r="J936" s="1" t="s">
        <v>164</v>
      </c>
      <c r="K936" s="1" t="s">
        <v>165</v>
      </c>
      <c r="L936" s="30">
        <v>300</v>
      </c>
      <c r="M936" s="30">
        <v>15</v>
      </c>
      <c r="N936" s="31">
        <v>18300</v>
      </c>
      <c r="O936" s="31">
        <v>0</v>
      </c>
      <c r="P936" s="31">
        <v>5490000</v>
      </c>
      <c r="Q936" s="31">
        <v>5490000</v>
      </c>
      <c r="R936" s="1" t="s">
        <v>367</v>
      </c>
      <c r="S936" s="1" t="s">
        <v>3631</v>
      </c>
      <c r="T936" s="1" t="s">
        <v>369</v>
      </c>
      <c r="U936" s="1" t="s">
        <v>370</v>
      </c>
      <c r="V936" s="1" t="s">
        <v>118</v>
      </c>
      <c r="W936" s="1" t="str">
        <f>VLOOKUP(Table1[[#This Row],[Material Code]],'Product Master Data'!$A$1:$D$16,4,FALSE)</f>
        <v>Bread Flour</v>
      </c>
      <c r="X936" s="1" t="str">
        <f>VLOOKUP(Table1[[#This Row],[Material Code]],'Product Master Data'!$A$1:$D$15,3,FALSE)</f>
        <v>Local Label</v>
      </c>
      <c r="Y936" s="1">
        <f>DAY(Table1[[#This Row],[Billing date]])</f>
        <v>24</v>
      </c>
      <c r="Z936" s="1" t="str">
        <f>TEXT(Table1[[#This Row],[Billing date]],"mmm")</f>
        <v>Jun</v>
      </c>
      <c r="AA936" s="1">
        <f>YEAR(Table1[[#This Row],[Billing date]])</f>
        <v>2021</v>
      </c>
    </row>
    <row r="937" spans="1:27" s="1" customFormat="1" ht="12.75" x14ac:dyDescent="0.2">
      <c r="A937" s="1" t="s">
        <v>131</v>
      </c>
      <c r="B937" s="1" t="s">
        <v>132</v>
      </c>
      <c r="C937" s="29">
        <v>44371</v>
      </c>
      <c r="D937" s="1" t="s">
        <v>3632</v>
      </c>
      <c r="E937" s="1" t="s">
        <v>3633</v>
      </c>
      <c r="F937" s="1" t="s">
        <v>3634</v>
      </c>
      <c r="G937" s="1" t="s">
        <v>3635</v>
      </c>
      <c r="H937" s="1">
        <v>1062481</v>
      </c>
      <c r="I937" s="1" t="s">
        <v>38</v>
      </c>
      <c r="J937" s="1" t="s">
        <v>164</v>
      </c>
      <c r="K937" s="1" t="s">
        <v>165</v>
      </c>
      <c r="L937" s="30">
        <v>500</v>
      </c>
      <c r="M937" s="30">
        <v>25</v>
      </c>
      <c r="N937" s="31">
        <v>16500</v>
      </c>
      <c r="O937" s="31">
        <v>35000</v>
      </c>
      <c r="P937" s="31">
        <v>8215000</v>
      </c>
      <c r="Q937" s="31">
        <v>8250000</v>
      </c>
      <c r="R937" s="1" t="s">
        <v>3636</v>
      </c>
      <c r="S937" s="1" t="s">
        <v>3637</v>
      </c>
      <c r="T937" s="1" t="s">
        <v>3638</v>
      </c>
      <c r="U937" s="1" t="s">
        <v>2004</v>
      </c>
      <c r="V937" s="1" t="s">
        <v>118</v>
      </c>
      <c r="W937" s="1" t="str">
        <f>VLOOKUP(Table1[[#This Row],[Material Code]],'Product Master Data'!$A$1:$D$16,4,FALSE)</f>
        <v>Bread Flour</v>
      </c>
      <c r="X937" s="1" t="str">
        <f>VLOOKUP(Table1[[#This Row],[Material Code]],'Product Master Data'!$A$1:$D$15,3,FALSE)</f>
        <v>Local Label</v>
      </c>
      <c r="Y937" s="1">
        <f>DAY(Table1[[#This Row],[Billing date]])</f>
        <v>24</v>
      </c>
      <c r="Z937" s="1" t="str">
        <f>TEXT(Table1[[#This Row],[Billing date]],"mmm")</f>
        <v>Jun</v>
      </c>
      <c r="AA937" s="1">
        <f>YEAR(Table1[[#This Row],[Billing date]])</f>
        <v>2021</v>
      </c>
    </row>
    <row r="938" spans="1:27" s="1" customFormat="1" ht="12.75" x14ac:dyDescent="0.2">
      <c r="A938" s="1" t="s">
        <v>131</v>
      </c>
      <c r="B938" s="1" t="s">
        <v>132</v>
      </c>
      <c r="C938" s="29">
        <v>44371</v>
      </c>
      <c r="D938" s="1" t="s">
        <v>3632</v>
      </c>
      <c r="E938" s="1" t="s">
        <v>3639</v>
      </c>
      <c r="F938" s="1" t="s">
        <v>3634</v>
      </c>
      <c r="G938" s="1" t="s">
        <v>3640</v>
      </c>
      <c r="H938" s="1">
        <v>1062481</v>
      </c>
      <c r="I938" s="1" t="s">
        <v>38</v>
      </c>
      <c r="J938" s="1" t="s">
        <v>723</v>
      </c>
      <c r="K938" s="1" t="s">
        <v>724</v>
      </c>
      <c r="L938" s="30">
        <v>640</v>
      </c>
      <c r="M938" s="30">
        <v>32</v>
      </c>
      <c r="N938" s="31">
        <v>16500</v>
      </c>
      <c r="O938" s="31">
        <v>44800</v>
      </c>
      <c r="P938" s="31">
        <v>10515200</v>
      </c>
      <c r="Q938" s="31">
        <v>10560000</v>
      </c>
      <c r="R938" s="1" t="s">
        <v>3641</v>
      </c>
      <c r="S938" s="1" t="s">
        <v>3642</v>
      </c>
      <c r="T938" s="1" t="s">
        <v>3643</v>
      </c>
      <c r="U938" s="1" t="s">
        <v>2004</v>
      </c>
      <c r="V938" s="1" t="s">
        <v>118</v>
      </c>
      <c r="W938" s="1" t="str">
        <f>VLOOKUP(Table1[[#This Row],[Material Code]],'Product Master Data'!$A$1:$D$16,4,FALSE)</f>
        <v>Beignet Flour</v>
      </c>
      <c r="X938" s="1" t="str">
        <f>VLOOKUP(Table1[[#This Row],[Material Code]],'Product Master Data'!$A$1:$D$15,3,FALSE)</f>
        <v>Private Label</v>
      </c>
      <c r="Y938" s="1">
        <f>DAY(Table1[[#This Row],[Billing date]])</f>
        <v>24</v>
      </c>
      <c r="Z938" s="1" t="str">
        <f>TEXT(Table1[[#This Row],[Billing date]],"mmm")</f>
        <v>Jun</v>
      </c>
      <c r="AA938" s="1">
        <f>YEAR(Table1[[#This Row],[Billing date]])</f>
        <v>2021</v>
      </c>
    </row>
    <row r="939" spans="1:27" s="1" customFormat="1" ht="12.75" x14ac:dyDescent="0.2">
      <c r="A939" s="1" t="s">
        <v>131</v>
      </c>
      <c r="B939" s="1" t="s">
        <v>132</v>
      </c>
      <c r="C939" s="29">
        <v>44371</v>
      </c>
      <c r="D939" s="1" t="s">
        <v>3632</v>
      </c>
      <c r="E939" s="1" t="s">
        <v>3639</v>
      </c>
      <c r="F939" s="1" t="s">
        <v>3634</v>
      </c>
      <c r="G939" s="1" t="s">
        <v>3644</v>
      </c>
      <c r="H939" s="1">
        <v>1062481</v>
      </c>
      <c r="I939" s="1" t="s">
        <v>38</v>
      </c>
      <c r="J939" s="1" t="s">
        <v>723</v>
      </c>
      <c r="K939" s="1" t="s">
        <v>724</v>
      </c>
      <c r="L939" s="30">
        <v>620</v>
      </c>
      <c r="M939" s="30">
        <v>31</v>
      </c>
      <c r="N939" s="31">
        <v>16500</v>
      </c>
      <c r="O939" s="31">
        <v>43400</v>
      </c>
      <c r="P939" s="31">
        <v>10186600</v>
      </c>
      <c r="Q939" s="31">
        <v>10230000</v>
      </c>
      <c r="R939" s="1" t="s">
        <v>3645</v>
      </c>
      <c r="S939" s="1" t="s">
        <v>1319</v>
      </c>
      <c r="T939" s="1" t="s">
        <v>2823</v>
      </c>
      <c r="U939" s="1" t="s">
        <v>2004</v>
      </c>
      <c r="V939" s="1" t="s">
        <v>118</v>
      </c>
      <c r="W939" s="1" t="str">
        <f>VLOOKUP(Table1[[#This Row],[Material Code]],'Product Master Data'!$A$1:$D$16,4,FALSE)</f>
        <v>Beignet Flour</v>
      </c>
      <c r="X939" s="1" t="str">
        <f>VLOOKUP(Table1[[#This Row],[Material Code]],'Product Master Data'!$A$1:$D$15,3,FALSE)</f>
        <v>Private Label</v>
      </c>
      <c r="Y939" s="1">
        <f>DAY(Table1[[#This Row],[Billing date]])</f>
        <v>24</v>
      </c>
      <c r="Z939" s="1" t="str">
        <f>TEXT(Table1[[#This Row],[Billing date]],"mmm")</f>
        <v>Jun</v>
      </c>
      <c r="AA939" s="1">
        <f>YEAR(Table1[[#This Row],[Billing date]])</f>
        <v>2021</v>
      </c>
    </row>
    <row r="940" spans="1:27" s="1" customFormat="1" ht="12.75" x14ac:dyDescent="0.2">
      <c r="A940" s="1" t="s">
        <v>157</v>
      </c>
      <c r="B940" s="1" t="s">
        <v>158</v>
      </c>
      <c r="C940" s="29">
        <v>44371</v>
      </c>
      <c r="D940" s="1" t="s">
        <v>3646</v>
      </c>
      <c r="E940" s="1" t="s">
        <v>3647</v>
      </c>
      <c r="F940" s="1" t="s">
        <v>3648</v>
      </c>
      <c r="G940" s="1" t="s">
        <v>3649</v>
      </c>
      <c r="H940" s="1">
        <v>1037092</v>
      </c>
      <c r="I940" s="1" t="s">
        <v>67</v>
      </c>
      <c r="J940" s="1" t="s">
        <v>164</v>
      </c>
      <c r="K940" s="1" t="s">
        <v>165</v>
      </c>
      <c r="L940" s="30">
        <v>600</v>
      </c>
      <c r="M940" s="30">
        <v>30</v>
      </c>
      <c r="N940" s="31">
        <v>18700</v>
      </c>
      <c r="O940" s="31">
        <v>0</v>
      </c>
      <c r="P940" s="31">
        <v>11220000</v>
      </c>
      <c r="Q940" s="31">
        <v>11220000</v>
      </c>
      <c r="R940" s="1" t="s">
        <v>1216</v>
      </c>
      <c r="S940" s="1" t="s">
        <v>2850</v>
      </c>
      <c r="T940" s="1" t="s">
        <v>2851</v>
      </c>
      <c r="U940" s="1" t="s">
        <v>169</v>
      </c>
      <c r="V940" s="1" t="s">
        <v>118</v>
      </c>
      <c r="W940" s="1" t="str">
        <f>VLOOKUP(Table1[[#This Row],[Material Code]],'Product Master Data'!$A$1:$D$16,4,FALSE)</f>
        <v>Bread Flour</v>
      </c>
      <c r="X940" s="1" t="str">
        <f>VLOOKUP(Table1[[#This Row],[Material Code]],'Product Master Data'!$A$1:$D$15,3,FALSE)</f>
        <v>Local Label</v>
      </c>
      <c r="Y940" s="1">
        <f>DAY(Table1[[#This Row],[Billing date]])</f>
        <v>24</v>
      </c>
      <c r="Z940" s="1" t="str">
        <f>TEXT(Table1[[#This Row],[Billing date]],"mmm")</f>
        <v>Jun</v>
      </c>
      <c r="AA940" s="1">
        <f>YEAR(Table1[[#This Row],[Billing date]])</f>
        <v>2021</v>
      </c>
    </row>
    <row r="941" spans="1:27" s="1" customFormat="1" ht="12.75" x14ac:dyDescent="0.2">
      <c r="A941" s="1" t="s">
        <v>107</v>
      </c>
      <c r="B941" s="1" t="s">
        <v>108</v>
      </c>
      <c r="C941" s="29">
        <v>44371</v>
      </c>
      <c r="D941" s="1" t="s">
        <v>3650</v>
      </c>
      <c r="E941" s="1" t="s">
        <v>3651</v>
      </c>
      <c r="F941" s="1" t="s">
        <v>3652</v>
      </c>
      <c r="G941" s="1" t="s">
        <v>3653</v>
      </c>
      <c r="H941" s="1">
        <v>1041563</v>
      </c>
      <c r="I941" s="1" t="s">
        <v>89</v>
      </c>
      <c r="J941" s="1" t="s">
        <v>164</v>
      </c>
      <c r="K941" s="1" t="s">
        <v>165</v>
      </c>
      <c r="L941" s="30">
        <v>340</v>
      </c>
      <c r="M941" s="30">
        <v>17</v>
      </c>
      <c r="N941" s="31">
        <v>18300</v>
      </c>
      <c r="O941" s="31">
        <v>0</v>
      </c>
      <c r="P941" s="31">
        <v>6222000</v>
      </c>
      <c r="Q941" s="31">
        <v>6222000</v>
      </c>
      <c r="R941" s="1" t="s">
        <v>3654</v>
      </c>
      <c r="S941" s="1" t="s">
        <v>3655</v>
      </c>
      <c r="T941" s="1" t="s">
        <v>3656</v>
      </c>
      <c r="U941" s="1" t="s">
        <v>169</v>
      </c>
      <c r="V941" s="1" t="s">
        <v>118</v>
      </c>
      <c r="W941" s="1" t="str">
        <f>VLOOKUP(Table1[[#This Row],[Material Code]],'Product Master Data'!$A$1:$D$16,4,FALSE)</f>
        <v>Bread Flour</v>
      </c>
      <c r="X941" s="1" t="str">
        <f>VLOOKUP(Table1[[#This Row],[Material Code]],'Product Master Data'!$A$1:$D$15,3,FALSE)</f>
        <v>Local Label</v>
      </c>
      <c r="Y941" s="1">
        <f>DAY(Table1[[#This Row],[Billing date]])</f>
        <v>24</v>
      </c>
      <c r="Z941" s="1" t="str">
        <f>TEXT(Table1[[#This Row],[Billing date]],"mmm")</f>
        <v>Jun</v>
      </c>
      <c r="AA941" s="1">
        <f>YEAR(Table1[[#This Row],[Billing date]])</f>
        <v>2021</v>
      </c>
    </row>
    <row r="942" spans="1:27" s="1" customFormat="1" ht="12.75" x14ac:dyDescent="0.2">
      <c r="A942" s="1" t="s">
        <v>131</v>
      </c>
      <c r="B942" s="1" t="s">
        <v>289</v>
      </c>
      <c r="C942" s="29">
        <v>44371</v>
      </c>
      <c r="D942" s="1" t="s">
        <v>3657</v>
      </c>
      <c r="E942" s="1" t="s">
        <v>3658</v>
      </c>
      <c r="F942" s="1" t="s">
        <v>3659</v>
      </c>
      <c r="G942" s="1" t="s">
        <v>3660</v>
      </c>
      <c r="H942" s="1">
        <v>1026481</v>
      </c>
      <c r="I942" s="1" t="s">
        <v>50</v>
      </c>
      <c r="J942" s="1" t="s">
        <v>723</v>
      </c>
      <c r="K942" s="1" t="s">
        <v>724</v>
      </c>
      <c r="L942" s="30">
        <v>320</v>
      </c>
      <c r="M942" s="30">
        <v>16</v>
      </c>
      <c r="N942" s="31">
        <v>16500</v>
      </c>
      <c r="O942" s="31">
        <v>22400</v>
      </c>
      <c r="P942" s="31">
        <v>5257600</v>
      </c>
      <c r="Q942" s="31">
        <v>5280000</v>
      </c>
      <c r="R942" s="1" t="s">
        <v>3661</v>
      </c>
      <c r="S942" s="1" t="s">
        <v>3662</v>
      </c>
      <c r="T942" s="1" t="s">
        <v>3663</v>
      </c>
      <c r="U942" s="1" t="s">
        <v>169</v>
      </c>
      <c r="V942" s="1" t="s">
        <v>118</v>
      </c>
      <c r="W942" s="1" t="str">
        <f>VLOOKUP(Table1[[#This Row],[Material Code]],'Product Master Data'!$A$1:$D$16,4,FALSE)</f>
        <v>Beignet Flour</v>
      </c>
      <c r="X942" s="1" t="str">
        <f>VLOOKUP(Table1[[#This Row],[Material Code]],'Product Master Data'!$A$1:$D$15,3,FALSE)</f>
        <v>Private Label</v>
      </c>
      <c r="Y942" s="1">
        <f>DAY(Table1[[#This Row],[Billing date]])</f>
        <v>24</v>
      </c>
      <c r="Z942" s="1" t="str">
        <f>TEXT(Table1[[#This Row],[Billing date]],"mmm")</f>
        <v>Jun</v>
      </c>
      <c r="AA942" s="1">
        <f>YEAR(Table1[[#This Row],[Billing date]])</f>
        <v>2021</v>
      </c>
    </row>
    <row r="943" spans="1:27" s="1" customFormat="1" ht="12.75" x14ac:dyDescent="0.2">
      <c r="A943" s="1" t="s">
        <v>131</v>
      </c>
      <c r="B943" s="1" t="s">
        <v>289</v>
      </c>
      <c r="C943" s="29">
        <v>44371</v>
      </c>
      <c r="D943" s="1" t="s">
        <v>3657</v>
      </c>
      <c r="E943" s="1" t="s">
        <v>3658</v>
      </c>
      <c r="F943" s="1" t="s">
        <v>3659</v>
      </c>
      <c r="G943" s="1" t="s">
        <v>3660</v>
      </c>
      <c r="H943" s="1">
        <v>1026481</v>
      </c>
      <c r="I943" s="1" t="s">
        <v>50</v>
      </c>
      <c r="J943" s="1" t="s">
        <v>782</v>
      </c>
      <c r="K943" s="1" t="s">
        <v>783</v>
      </c>
      <c r="L943" s="30">
        <v>520</v>
      </c>
      <c r="M943" s="30">
        <v>13</v>
      </c>
      <c r="N943" s="31">
        <v>8250</v>
      </c>
      <c r="O943" s="31">
        <v>18200</v>
      </c>
      <c r="P943" s="31">
        <v>4271800</v>
      </c>
      <c r="Q943" s="31">
        <v>4290000</v>
      </c>
      <c r="R943" s="1" t="s">
        <v>3661</v>
      </c>
      <c r="S943" s="1" t="s">
        <v>3662</v>
      </c>
      <c r="T943" s="1" t="s">
        <v>3663</v>
      </c>
      <c r="U943" s="1" t="s">
        <v>169</v>
      </c>
      <c r="V943" s="1" t="s">
        <v>118</v>
      </c>
      <c r="W943" s="1" t="str">
        <f>VLOOKUP(Table1[[#This Row],[Material Code]],'Product Master Data'!$A$1:$D$16,4,FALSE)</f>
        <v>Beignet Flour</v>
      </c>
      <c r="X943" s="1" t="str">
        <f>VLOOKUP(Table1[[#This Row],[Material Code]],'Product Master Data'!$A$1:$D$15,3,FALSE)</f>
        <v>Private Label</v>
      </c>
      <c r="Y943" s="1">
        <f>DAY(Table1[[#This Row],[Billing date]])</f>
        <v>24</v>
      </c>
      <c r="Z943" s="1" t="str">
        <f>TEXT(Table1[[#This Row],[Billing date]],"mmm")</f>
        <v>Jun</v>
      </c>
      <c r="AA943" s="1">
        <f>YEAR(Table1[[#This Row],[Billing date]])</f>
        <v>2021</v>
      </c>
    </row>
    <row r="944" spans="1:27" s="1" customFormat="1" ht="12.75" x14ac:dyDescent="0.2">
      <c r="A944" s="1" t="s">
        <v>131</v>
      </c>
      <c r="B944" s="1" t="s">
        <v>289</v>
      </c>
      <c r="C944" s="29">
        <v>44371</v>
      </c>
      <c r="D944" s="1" t="s">
        <v>3657</v>
      </c>
      <c r="E944" s="1" t="s">
        <v>3658</v>
      </c>
      <c r="F944" s="1" t="s">
        <v>3659</v>
      </c>
      <c r="G944" s="1" t="s">
        <v>3660</v>
      </c>
      <c r="H944" s="1">
        <v>1026481</v>
      </c>
      <c r="I944" s="1" t="s">
        <v>50</v>
      </c>
      <c r="J944" s="1" t="s">
        <v>782</v>
      </c>
      <c r="K944" s="1" t="s">
        <v>783</v>
      </c>
      <c r="L944" s="30">
        <v>120</v>
      </c>
      <c r="M944" s="30">
        <v>3</v>
      </c>
      <c r="N944" s="31">
        <v>8250</v>
      </c>
      <c r="O944" s="31">
        <v>4200</v>
      </c>
      <c r="P944" s="31">
        <v>985800</v>
      </c>
      <c r="Q944" s="31">
        <v>990000</v>
      </c>
      <c r="R944" s="1" t="s">
        <v>3661</v>
      </c>
      <c r="S944" s="1" t="s">
        <v>3662</v>
      </c>
      <c r="T944" s="1" t="s">
        <v>3663</v>
      </c>
      <c r="U944" s="1" t="s">
        <v>169</v>
      </c>
      <c r="V944" s="1" t="s">
        <v>118</v>
      </c>
      <c r="W944" s="1" t="str">
        <f>VLOOKUP(Table1[[#This Row],[Material Code]],'Product Master Data'!$A$1:$D$16,4,FALSE)</f>
        <v>Beignet Flour</v>
      </c>
      <c r="X944" s="1" t="str">
        <f>VLOOKUP(Table1[[#This Row],[Material Code]],'Product Master Data'!$A$1:$D$15,3,FALSE)</f>
        <v>Private Label</v>
      </c>
      <c r="Y944" s="1">
        <f>DAY(Table1[[#This Row],[Billing date]])</f>
        <v>24</v>
      </c>
      <c r="Z944" s="1" t="str">
        <f>TEXT(Table1[[#This Row],[Billing date]],"mmm")</f>
        <v>Jun</v>
      </c>
      <c r="AA944" s="1">
        <f>YEAR(Table1[[#This Row],[Billing date]])</f>
        <v>2021</v>
      </c>
    </row>
    <row r="945" spans="1:27" s="1" customFormat="1" ht="12.75" x14ac:dyDescent="0.2">
      <c r="A945" s="1" t="s">
        <v>131</v>
      </c>
      <c r="B945" s="1" t="s">
        <v>289</v>
      </c>
      <c r="C945" s="29">
        <v>44371</v>
      </c>
      <c r="D945" s="1" t="s">
        <v>3657</v>
      </c>
      <c r="E945" s="1" t="s">
        <v>3664</v>
      </c>
      <c r="F945" s="1" t="s">
        <v>3659</v>
      </c>
      <c r="G945" s="1" t="s">
        <v>3665</v>
      </c>
      <c r="H945" s="1">
        <v>1026481</v>
      </c>
      <c r="I945" s="1" t="s">
        <v>50</v>
      </c>
      <c r="J945" s="1" t="s">
        <v>125</v>
      </c>
      <c r="K945" s="1" t="s">
        <v>126</v>
      </c>
      <c r="L945" s="30">
        <v>240</v>
      </c>
      <c r="M945" s="30">
        <v>12</v>
      </c>
      <c r="N945" s="31">
        <v>17000</v>
      </c>
      <c r="O945" s="31">
        <v>16800</v>
      </c>
      <c r="P945" s="31">
        <v>4063200</v>
      </c>
      <c r="Q945" s="31">
        <v>4080000</v>
      </c>
      <c r="R945" s="1" t="s">
        <v>3666</v>
      </c>
      <c r="S945" s="1" t="s">
        <v>3667</v>
      </c>
      <c r="T945" s="1" t="s">
        <v>3668</v>
      </c>
      <c r="U945" s="1" t="s">
        <v>169</v>
      </c>
      <c r="V945" s="1" t="s">
        <v>118</v>
      </c>
      <c r="W945" s="1" t="str">
        <f>VLOOKUP(Table1[[#This Row],[Material Code]],'Product Master Data'!$A$1:$D$16,4,FALSE)</f>
        <v>Bread Flour</v>
      </c>
      <c r="X945" s="1" t="str">
        <f>VLOOKUP(Table1[[#This Row],[Material Code]],'Product Master Data'!$A$1:$D$15,3,FALSE)</f>
        <v>Local Label</v>
      </c>
      <c r="Y945" s="1">
        <f>DAY(Table1[[#This Row],[Billing date]])</f>
        <v>24</v>
      </c>
      <c r="Z945" s="1" t="str">
        <f>TEXT(Table1[[#This Row],[Billing date]],"mmm")</f>
        <v>Jun</v>
      </c>
      <c r="AA945" s="1">
        <f>YEAR(Table1[[#This Row],[Billing date]])</f>
        <v>2021</v>
      </c>
    </row>
    <row r="946" spans="1:27" s="1" customFormat="1" ht="12.75" x14ac:dyDescent="0.2">
      <c r="A946" s="1" t="s">
        <v>131</v>
      </c>
      <c r="B946" s="1" t="s">
        <v>289</v>
      </c>
      <c r="C946" s="29">
        <v>44371</v>
      </c>
      <c r="D946" s="1" t="s">
        <v>3657</v>
      </c>
      <c r="E946" s="1" t="s">
        <v>3664</v>
      </c>
      <c r="F946" s="1" t="s">
        <v>3659</v>
      </c>
      <c r="G946" s="1" t="s">
        <v>3665</v>
      </c>
      <c r="H946" s="1">
        <v>1026481</v>
      </c>
      <c r="I946" s="1" t="s">
        <v>50</v>
      </c>
      <c r="J946" s="1" t="s">
        <v>164</v>
      </c>
      <c r="K946" s="1" t="s">
        <v>165</v>
      </c>
      <c r="L946" s="30">
        <v>400</v>
      </c>
      <c r="M946" s="30">
        <v>20</v>
      </c>
      <c r="N946" s="31">
        <v>16750</v>
      </c>
      <c r="O946" s="31">
        <v>28000</v>
      </c>
      <c r="P946" s="31">
        <v>6672000</v>
      </c>
      <c r="Q946" s="31">
        <v>6700000</v>
      </c>
      <c r="R946" s="1" t="s">
        <v>3666</v>
      </c>
      <c r="S946" s="1" t="s">
        <v>3667</v>
      </c>
      <c r="T946" s="1" t="s">
        <v>3668</v>
      </c>
      <c r="U946" s="1" t="s">
        <v>169</v>
      </c>
      <c r="V946" s="1" t="s">
        <v>118</v>
      </c>
      <c r="W946" s="1" t="str">
        <f>VLOOKUP(Table1[[#This Row],[Material Code]],'Product Master Data'!$A$1:$D$16,4,FALSE)</f>
        <v>Bread Flour</v>
      </c>
      <c r="X946" s="1" t="str">
        <f>VLOOKUP(Table1[[#This Row],[Material Code]],'Product Master Data'!$A$1:$D$15,3,FALSE)</f>
        <v>Local Label</v>
      </c>
      <c r="Y946" s="1">
        <f>DAY(Table1[[#This Row],[Billing date]])</f>
        <v>24</v>
      </c>
      <c r="Z946" s="1" t="str">
        <f>TEXT(Table1[[#This Row],[Billing date]],"mmm")</f>
        <v>Jun</v>
      </c>
      <c r="AA946" s="1">
        <f>YEAR(Table1[[#This Row],[Billing date]])</f>
        <v>2021</v>
      </c>
    </row>
    <row r="947" spans="1:27" s="1" customFormat="1" ht="12.75" x14ac:dyDescent="0.2">
      <c r="A947" s="1" t="s">
        <v>119</v>
      </c>
      <c r="B947" s="1" t="s">
        <v>120</v>
      </c>
      <c r="C947" s="29">
        <v>44371</v>
      </c>
      <c r="D947" s="1" t="s">
        <v>3669</v>
      </c>
      <c r="E947" s="1" t="s">
        <v>3670</v>
      </c>
      <c r="F947" s="1" t="s">
        <v>3671</v>
      </c>
      <c r="G947" s="1" t="s">
        <v>3672</v>
      </c>
      <c r="H947" s="1">
        <v>1047470</v>
      </c>
      <c r="I947" s="1" t="s">
        <v>30</v>
      </c>
      <c r="J947" s="1" t="s">
        <v>125</v>
      </c>
      <c r="K947" s="1" t="s">
        <v>126</v>
      </c>
      <c r="L947" s="30">
        <v>100</v>
      </c>
      <c r="M947" s="30">
        <v>5</v>
      </c>
      <c r="N947" s="31">
        <v>19000</v>
      </c>
      <c r="O947" s="31">
        <v>7000</v>
      </c>
      <c r="P947" s="31">
        <v>1893000</v>
      </c>
      <c r="Q947" s="31">
        <v>1900000</v>
      </c>
      <c r="R947" s="1" t="s">
        <v>216</v>
      </c>
      <c r="S947" s="1" t="s">
        <v>488</v>
      </c>
      <c r="T947" s="1" t="s">
        <v>169</v>
      </c>
      <c r="U947" s="1" t="s">
        <v>169</v>
      </c>
      <c r="V947" s="1" t="s">
        <v>118</v>
      </c>
      <c r="W947" s="1" t="str">
        <f>VLOOKUP(Table1[[#This Row],[Material Code]],'Product Master Data'!$A$1:$D$16,4,FALSE)</f>
        <v>Bread Flour</v>
      </c>
      <c r="X947" s="1" t="str">
        <f>VLOOKUP(Table1[[#This Row],[Material Code]],'Product Master Data'!$A$1:$D$15,3,FALSE)</f>
        <v>Local Label</v>
      </c>
      <c r="Y947" s="1">
        <f>DAY(Table1[[#This Row],[Billing date]])</f>
        <v>24</v>
      </c>
      <c r="Z947" s="1" t="str">
        <f>TEXT(Table1[[#This Row],[Billing date]],"mmm")</f>
        <v>Jun</v>
      </c>
      <c r="AA947" s="1">
        <f>YEAR(Table1[[#This Row],[Billing date]])</f>
        <v>2021</v>
      </c>
    </row>
    <row r="948" spans="1:27" s="1" customFormat="1" ht="12.75" x14ac:dyDescent="0.2">
      <c r="A948" s="1" t="s">
        <v>119</v>
      </c>
      <c r="B948" s="1" t="s">
        <v>120</v>
      </c>
      <c r="C948" s="29">
        <v>44371</v>
      </c>
      <c r="D948" s="1" t="s">
        <v>3673</v>
      </c>
      <c r="E948" s="1" t="s">
        <v>3674</v>
      </c>
      <c r="F948" s="1" t="s">
        <v>3675</v>
      </c>
      <c r="G948" s="1" t="s">
        <v>3676</v>
      </c>
      <c r="H948" s="1">
        <v>1028475</v>
      </c>
      <c r="I948" s="1" t="s">
        <v>465</v>
      </c>
      <c r="J948" s="1" t="s">
        <v>125</v>
      </c>
      <c r="K948" s="1" t="s">
        <v>126</v>
      </c>
      <c r="L948" s="30">
        <v>120</v>
      </c>
      <c r="M948" s="30">
        <v>6</v>
      </c>
      <c r="N948" s="31">
        <v>19000</v>
      </c>
      <c r="O948" s="31">
        <v>8400</v>
      </c>
      <c r="P948" s="31">
        <v>2271600</v>
      </c>
      <c r="Q948" s="31">
        <v>2280000</v>
      </c>
      <c r="R948" s="1" t="s">
        <v>216</v>
      </c>
      <c r="S948" s="1" t="s">
        <v>488</v>
      </c>
      <c r="T948" s="1" t="s">
        <v>169</v>
      </c>
      <c r="U948" s="1" t="s">
        <v>169</v>
      </c>
      <c r="V948" s="1" t="s">
        <v>118</v>
      </c>
      <c r="W948" s="1" t="str">
        <f>VLOOKUP(Table1[[#This Row],[Material Code]],'Product Master Data'!$A$1:$D$16,4,FALSE)</f>
        <v>Bread Flour</v>
      </c>
      <c r="X948" s="1" t="str">
        <f>VLOOKUP(Table1[[#This Row],[Material Code]],'Product Master Data'!$A$1:$D$15,3,FALSE)</f>
        <v>Local Label</v>
      </c>
      <c r="Y948" s="1">
        <f>DAY(Table1[[#This Row],[Billing date]])</f>
        <v>24</v>
      </c>
      <c r="Z948" s="1" t="str">
        <f>TEXT(Table1[[#This Row],[Billing date]],"mmm")</f>
        <v>Jun</v>
      </c>
      <c r="AA948" s="1">
        <f>YEAR(Table1[[#This Row],[Billing date]])</f>
        <v>2021</v>
      </c>
    </row>
    <row r="949" spans="1:27" s="1" customFormat="1" ht="12.75" x14ac:dyDescent="0.2">
      <c r="A949" s="1" t="s">
        <v>288</v>
      </c>
      <c r="B949" s="1" t="s">
        <v>132</v>
      </c>
      <c r="C949" s="29">
        <v>44372</v>
      </c>
      <c r="D949" s="1" t="s">
        <v>2447</v>
      </c>
      <c r="E949" s="1" t="s">
        <v>3677</v>
      </c>
      <c r="F949" s="1" t="s">
        <v>2449</v>
      </c>
      <c r="G949" s="1" t="s">
        <v>3678</v>
      </c>
      <c r="H949" s="1">
        <v>1062482</v>
      </c>
      <c r="I949" s="1" t="s">
        <v>31</v>
      </c>
      <c r="J949" s="1" t="s">
        <v>164</v>
      </c>
      <c r="K949" s="1" t="s">
        <v>165</v>
      </c>
      <c r="L949" s="30">
        <v>640</v>
      </c>
      <c r="M949" s="30">
        <v>32</v>
      </c>
      <c r="N949" s="31">
        <v>18000</v>
      </c>
      <c r="O949" s="31">
        <v>44800</v>
      </c>
      <c r="P949" s="31">
        <v>11475200</v>
      </c>
      <c r="Q949" s="31">
        <v>11520000</v>
      </c>
      <c r="R949" s="1" t="s">
        <v>3679</v>
      </c>
      <c r="S949" s="1" t="s">
        <v>1029</v>
      </c>
      <c r="T949" s="1" t="s">
        <v>1030</v>
      </c>
      <c r="U949" s="1" t="s">
        <v>169</v>
      </c>
      <c r="V949" s="1" t="s">
        <v>118</v>
      </c>
      <c r="W949" s="1" t="str">
        <f>VLOOKUP(Table1[[#This Row],[Material Code]],'Product Master Data'!$A$1:$D$16,4,FALSE)</f>
        <v>Bread Flour</v>
      </c>
      <c r="X949" s="1" t="str">
        <f>VLOOKUP(Table1[[#This Row],[Material Code]],'Product Master Data'!$A$1:$D$15,3,FALSE)</f>
        <v>Local Label</v>
      </c>
      <c r="Y949" s="1">
        <f>DAY(Table1[[#This Row],[Billing date]])</f>
        <v>25</v>
      </c>
      <c r="Z949" s="1" t="str">
        <f>TEXT(Table1[[#This Row],[Billing date]],"mmm")</f>
        <v>Jun</v>
      </c>
      <c r="AA949" s="1">
        <f>YEAR(Table1[[#This Row],[Billing date]])</f>
        <v>2021</v>
      </c>
    </row>
    <row r="950" spans="1:27" s="1" customFormat="1" ht="12.75" x14ac:dyDescent="0.2">
      <c r="A950" s="1" t="s">
        <v>193</v>
      </c>
      <c r="B950" s="1" t="s">
        <v>158</v>
      </c>
      <c r="C950" s="29">
        <v>44372</v>
      </c>
      <c r="D950" s="1" t="s">
        <v>1137</v>
      </c>
      <c r="E950" s="1" t="s">
        <v>3680</v>
      </c>
      <c r="F950" s="1" t="s">
        <v>1139</v>
      </c>
      <c r="G950" s="1" t="s">
        <v>3681</v>
      </c>
      <c r="H950" s="1">
        <v>1062483</v>
      </c>
      <c r="I950" s="1" t="s">
        <v>35</v>
      </c>
      <c r="J950" s="1" t="s">
        <v>24</v>
      </c>
      <c r="K950" s="1" t="s">
        <v>113</v>
      </c>
      <c r="L950" s="30">
        <v>575</v>
      </c>
      <c r="M950" s="30">
        <v>23</v>
      </c>
      <c r="N950" s="31">
        <v>2000</v>
      </c>
      <c r="O950" s="31">
        <v>22549</v>
      </c>
      <c r="P950" s="31">
        <v>1127451</v>
      </c>
      <c r="Q950" s="31">
        <v>1150000</v>
      </c>
      <c r="R950" s="1" t="s">
        <v>3682</v>
      </c>
      <c r="S950" s="1" t="s">
        <v>3683</v>
      </c>
      <c r="T950" s="1" t="s">
        <v>3252</v>
      </c>
      <c r="U950" s="1" t="s">
        <v>169</v>
      </c>
      <c r="V950" s="1" t="s">
        <v>118</v>
      </c>
      <c r="W950" s="1" t="str">
        <f>VLOOKUP(Table1[[#This Row],[Material Code]],'Product Master Data'!$A$1:$D$16,4,FALSE)</f>
        <v>Bread Flour</v>
      </c>
      <c r="X950" s="1" t="str">
        <f>VLOOKUP(Table1[[#This Row],[Material Code]],'Product Master Data'!$A$1:$D$15,3,FALSE)</f>
        <v>Local Label</v>
      </c>
      <c r="Y950" s="1">
        <f>DAY(Table1[[#This Row],[Billing date]])</f>
        <v>25</v>
      </c>
      <c r="Z950" s="1" t="str">
        <f>TEXT(Table1[[#This Row],[Billing date]],"mmm")</f>
        <v>Jun</v>
      </c>
      <c r="AA950" s="1">
        <f>YEAR(Table1[[#This Row],[Billing date]])</f>
        <v>2021</v>
      </c>
    </row>
    <row r="951" spans="1:27" s="1" customFormat="1" ht="12.75" x14ac:dyDescent="0.2">
      <c r="A951" s="1" t="s">
        <v>131</v>
      </c>
      <c r="B951" s="1" t="s">
        <v>132</v>
      </c>
      <c r="C951" s="29">
        <v>44372</v>
      </c>
      <c r="D951" s="1" t="s">
        <v>2758</v>
      </c>
      <c r="E951" s="1" t="s">
        <v>3684</v>
      </c>
      <c r="F951" s="1" t="s">
        <v>2760</v>
      </c>
      <c r="G951" s="1" t="s">
        <v>3685</v>
      </c>
      <c r="H951" s="1">
        <v>1062481</v>
      </c>
      <c r="I951" s="1" t="s">
        <v>38</v>
      </c>
      <c r="J951" s="1" t="s">
        <v>125</v>
      </c>
      <c r="K951" s="1" t="s">
        <v>126</v>
      </c>
      <c r="L951" s="30">
        <v>620</v>
      </c>
      <c r="M951" s="30">
        <v>31</v>
      </c>
      <c r="N951" s="31">
        <v>17000</v>
      </c>
      <c r="O951" s="31">
        <v>43400</v>
      </c>
      <c r="P951" s="31">
        <v>10496600</v>
      </c>
      <c r="Q951" s="31">
        <v>10540000</v>
      </c>
      <c r="R951" s="1" t="s">
        <v>3686</v>
      </c>
      <c r="S951" s="1" t="s">
        <v>3687</v>
      </c>
      <c r="T951" s="1" t="s">
        <v>3688</v>
      </c>
      <c r="U951" s="1" t="s">
        <v>169</v>
      </c>
      <c r="V951" s="1" t="s">
        <v>118</v>
      </c>
      <c r="W951" s="1" t="str">
        <f>VLOOKUP(Table1[[#This Row],[Material Code]],'Product Master Data'!$A$1:$D$16,4,FALSE)</f>
        <v>Bread Flour</v>
      </c>
      <c r="X951" s="1" t="str">
        <f>VLOOKUP(Table1[[#This Row],[Material Code]],'Product Master Data'!$A$1:$D$15,3,FALSE)</f>
        <v>Local Label</v>
      </c>
      <c r="Y951" s="1">
        <f>DAY(Table1[[#This Row],[Billing date]])</f>
        <v>25</v>
      </c>
      <c r="Z951" s="1" t="str">
        <f>TEXT(Table1[[#This Row],[Billing date]],"mmm")</f>
        <v>Jun</v>
      </c>
      <c r="AA951" s="1">
        <f>YEAR(Table1[[#This Row],[Billing date]])</f>
        <v>2021</v>
      </c>
    </row>
    <row r="952" spans="1:27" s="1" customFormat="1" ht="12.75" x14ac:dyDescent="0.2">
      <c r="A952" s="1" t="s">
        <v>131</v>
      </c>
      <c r="B952" s="1" t="s">
        <v>132</v>
      </c>
      <c r="C952" s="29">
        <v>44372</v>
      </c>
      <c r="D952" s="1" t="s">
        <v>3511</v>
      </c>
      <c r="E952" s="1" t="s">
        <v>3689</v>
      </c>
      <c r="F952" s="1" t="s">
        <v>3513</v>
      </c>
      <c r="G952" s="1" t="s">
        <v>3690</v>
      </c>
      <c r="H952" s="1">
        <v>1062481</v>
      </c>
      <c r="I952" s="1" t="s">
        <v>38</v>
      </c>
      <c r="J952" s="1" t="s">
        <v>24</v>
      </c>
      <c r="K952" s="1" t="s">
        <v>113</v>
      </c>
      <c r="L952" s="30">
        <v>575</v>
      </c>
      <c r="M952" s="30">
        <v>23</v>
      </c>
      <c r="N952" s="31">
        <v>2000</v>
      </c>
      <c r="O952" s="31">
        <v>22549</v>
      </c>
      <c r="P952" s="31">
        <v>1127451</v>
      </c>
      <c r="Q952" s="31">
        <v>1150000</v>
      </c>
      <c r="R952" s="1" t="s">
        <v>2589</v>
      </c>
      <c r="S952" s="1" t="s">
        <v>2590</v>
      </c>
      <c r="T952" s="1" t="s">
        <v>843</v>
      </c>
      <c r="U952" s="1" t="s">
        <v>947</v>
      </c>
      <c r="V952" s="1" t="s">
        <v>118</v>
      </c>
      <c r="W952" s="1" t="str">
        <f>VLOOKUP(Table1[[#This Row],[Material Code]],'Product Master Data'!$A$1:$D$16,4,FALSE)</f>
        <v>Bread Flour</v>
      </c>
      <c r="X952" s="1" t="str">
        <f>VLOOKUP(Table1[[#This Row],[Material Code]],'Product Master Data'!$A$1:$D$15,3,FALSE)</f>
        <v>Local Label</v>
      </c>
      <c r="Y952" s="1">
        <f>DAY(Table1[[#This Row],[Billing date]])</f>
        <v>25</v>
      </c>
      <c r="Z952" s="1" t="str">
        <f>TEXT(Table1[[#This Row],[Billing date]],"mmm")</f>
        <v>Jun</v>
      </c>
      <c r="AA952" s="1">
        <f>YEAR(Table1[[#This Row],[Billing date]])</f>
        <v>2021</v>
      </c>
    </row>
    <row r="953" spans="1:27" s="1" customFormat="1" ht="12.75" x14ac:dyDescent="0.2">
      <c r="A953" s="1" t="s">
        <v>451</v>
      </c>
      <c r="B953" s="1" t="s">
        <v>452</v>
      </c>
      <c r="C953" s="29">
        <v>44372</v>
      </c>
      <c r="D953" s="1" t="s">
        <v>3529</v>
      </c>
      <c r="E953" s="1" t="s">
        <v>3691</v>
      </c>
      <c r="F953" s="1" t="s">
        <v>3531</v>
      </c>
      <c r="G953" s="1" t="s">
        <v>3692</v>
      </c>
      <c r="H953" s="1">
        <v>1048185</v>
      </c>
      <c r="I953" s="1" t="s">
        <v>33</v>
      </c>
      <c r="J953" s="1" t="s">
        <v>181</v>
      </c>
      <c r="K953" s="1" t="s">
        <v>182</v>
      </c>
      <c r="L953" s="30">
        <v>1280</v>
      </c>
      <c r="M953" s="30">
        <v>32</v>
      </c>
      <c r="N953" s="31">
        <v>8500</v>
      </c>
      <c r="O953" s="31">
        <v>44800</v>
      </c>
      <c r="P953" s="31">
        <v>10835200</v>
      </c>
      <c r="Q953" s="31">
        <v>10880000</v>
      </c>
      <c r="R953" s="1" t="s">
        <v>2979</v>
      </c>
      <c r="S953" s="1" t="s">
        <v>2980</v>
      </c>
      <c r="T953" s="1" t="s">
        <v>169</v>
      </c>
      <c r="U953" s="1" t="s">
        <v>460</v>
      </c>
      <c r="V953" s="1" t="s">
        <v>118</v>
      </c>
      <c r="W953" s="1" t="str">
        <f>VLOOKUP(Table1[[#This Row],[Material Code]],'Product Master Data'!$A$1:$D$16,4,FALSE)</f>
        <v>Beignet Flour</v>
      </c>
      <c r="X953" s="1" t="str">
        <f>VLOOKUP(Table1[[#This Row],[Material Code]],'Product Master Data'!$A$1:$D$15,3,FALSE)</f>
        <v>Local Label</v>
      </c>
      <c r="Y953" s="1">
        <f>DAY(Table1[[#This Row],[Billing date]])</f>
        <v>25</v>
      </c>
      <c r="Z953" s="1" t="str">
        <f>TEXT(Table1[[#This Row],[Billing date]],"mmm")</f>
        <v>Jun</v>
      </c>
      <c r="AA953" s="1">
        <f>YEAR(Table1[[#This Row],[Billing date]])</f>
        <v>2021</v>
      </c>
    </row>
    <row r="954" spans="1:27" s="1" customFormat="1" ht="12.75" x14ac:dyDescent="0.2">
      <c r="A954" s="1" t="s">
        <v>451</v>
      </c>
      <c r="B954" s="1" t="s">
        <v>452</v>
      </c>
      <c r="C954" s="29">
        <v>44372</v>
      </c>
      <c r="D954" s="1" t="s">
        <v>3529</v>
      </c>
      <c r="E954" s="1" t="s">
        <v>3693</v>
      </c>
      <c r="F954" s="1" t="s">
        <v>3531</v>
      </c>
      <c r="G954" s="1" t="s">
        <v>3694</v>
      </c>
      <c r="H954" s="1">
        <v>1048185</v>
      </c>
      <c r="I954" s="1" t="s">
        <v>33</v>
      </c>
      <c r="J954" s="1" t="s">
        <v>164</v>
      </c>
      <c r="K954" s="1" t="s">
        <v>165</v>
      </c>
      <c r="L954" s="30">
        <v>640</v>
      </c>
      <c r="M954" s="30">
        <v>32</v>
      </c>
      <c r="N954" s="31">
        <v>17000</v>
      </c>
      <c r="O954" s="31">
        <v>44800</v>
      </c>
      <c r="P954" s="31">
        <v>10835200</v>
      </c>
      <c r="Q954" s="31">
        <v>10880000</v>
      </c>
      <c r="R954" s="1" t="s">
        <v>3695</v>
      </c>
      <c r="S954" s="1" t="s">
        <v>3696</v>
      </c>
      <c r="T954" s="1" t="s">
        <v>3697</v>
      </c>
      <c r="U954" s="1" t="s">
        <v>460</v>
      </c>
      <c r="V954" s="1" t="s">
        <v>118</v>
      </c>
      <c r="W954" s="1" t="str">
        <f>VLOOKUP(Table1[[#This Row],[Material Code]],'Product Master Data'!$A$1:$D$16,4,FALSE)</f>
        <v>Bread Flour</v>
      </c>
      <c r="X954" s="1" t="str">
        <f>VLOOKUP(Table1[[#This Row],[Material Code]],'Product Master Data'!$A$1:$D$15,3,FALSE)</f>
        <v>Local Label</v>
      </c>
      <c r="Y954" s="1">
        <f>DAY(Table1[[#This Row],[Billing date]])</f>
        <v>25</v>
      </c>
      <c r="Z954" s="1" t="str">
        <f>TEXT(Table1[[#This Row],[Billing date]],"mmm")</f>
        <v>Jun</v>
      </c>
      <c r="AA954" s="1">
        <f>YEAR(Table1[[#This Row],[Billing date]])</f>
        <v>2021</v>
      </c>
    </row>
    <row r="955" spans="1:27" s="1" customFormat="1" ht="12.75" x14ac:dyDescent="0.2">
      <c r="A955" s="1" t="s">
        <v>157</v>
      </c>
      <c r="B955" s="1" t="s">
        <v>158</v>
      </c>
      <c r="C955" s="29">
        <v>44372</v>
      </c>
      <c r="D955" s="1" t="s">
        <v>3698</v>
      </c>
      <c r="E955" s="1" t="s">
        <v>3699</v>
      </c>
      <c r="F955" s="1" t="s">
        <v>3700</v>
      </c>
      <c r="G955" s="1" t="s">
        <v>3701</v>
      </c>
      <c r="H955" s="1">
        <v>1105099</v>
      </c>
      <c r="I955" s="1" t="s">
        <v>2363</v>
      </c>
      <c r="J955" s="1" t="s">
        <v>24</v>
      </c>
      <c r="K955" s="1" t="s">
        <v>113</v>
      </c>
      <c r="L955" s="30">
        <v>150</v>
      </c>
      <c r="M955" s="30">
        <v>6</v>
      </c>
      <c r="N955" s="31">
        <v>2000</v>
      </c>
      <c r="O955" s="31">
        <v>5882</v>
      </c>
      <c r="P955" s="31">
        <v>294118</v>
      </c>
      <c r="Q955" s="31">
        <v>300000</v>
      </c>
      <c r="R955" s="1" t="s">
        <v>1471</v>
      </c>
      <c r="S955" s="1" t="s">
        <v>3702</v>
      </c>
      <c r="T955" s="1" t="s">
        <v>1473</v>
      </c>
      <c r="U955" s="1" t="s">
        <v>3703</v>
      </c>
      <c r="V955" s="1" t="s">
        <v>118</v>
      </c>
      <c r="W955" s="1" t="str">
        <f>VLOOKUP(Table1[[#This Row],[Material Code]],'Product Master Data'!$A$1:$D$16,4,FALSE)</f>
        <v>Bread Flour</v>
      </c>
      <c r="X955" s="1" t="str">
        <f>VLOOKUP(Table1[[#This Row],[Material Code]],'Product Master Data'!$A$1:$D$15,3,FALSE)</f>
        <v>Local Label</v>
      </c>
      <c r="Y955" s="1">
        <f>DAY(Table1[[#This Row],[Billing date]])</f>
        <v>25</v>
      </c>
      <c r="Z955" s="1" t="str">
        <f>TEXT(Table1[[#This Row],[Billing date]],"mmm")</f>
        <v>Jun</v>
      </c>
      <c r="AA955" s="1">
        <f>YEAR(Table1[[#This Row],[Billing date]])</f>
        <v>2021</v>
      </c>
    </row>
    <row r="956" spans="1:27" s="1" customFormat="1" ht="12.75" x14ac:dyDescent="0.2">
      <c r="A956" s="1" t="s">
        <v>119</v>
      </c>
      <c r="B956" s="1" t="s">
        <v>120</v>
      </c>
      <c r="C956" s="29">
        <v>44372</v>
      </c>
      <c r="D956" s="1" t="s">
        <v>3704</v>
      </c>
      <c r="E956" s="1" t="s">
        <v>3705</v>
      </c>
      <c r="F956" s="1" t="s">
        <v>3706</v>
      </c>
      <c r="G956" s="1" t="s">
        <v>3707</v>
      </c>
      <c r="H956" s="1">
        <v>1028221</v>
      </c>
      <c r="I956" s="1" t="s">
        <v>47</v>
      </c>
      <c r="J956" s="1" t="s">
        <v>24</v>
      </c>
      <c r="K956" s="1" t="s">
        <v>113</v>
      </c>
      <c r="L956" s="30">
        <v>150</v>
      </c>
      <c r="M956" s="30">
        <v>6</v>
      </c>
      <c r="N956" s="31">
        <v>2000</v>
      </c>
      <c r="O956" s="31">
        <v>5882</v>
      </c>
      <c r="P956" s="31">
        <v>294118</v>
      </c>
      <c r="Q956" s="31">
        <v>300000</v>
      </c>
      <c r="R956" s="1" t="s">
        <v>3708</v>
      </c>
      <c r="S956" s="1" t="s">
        <v>3709</v>
      </c>
      <c r="T956" s="1" t="s">
        <v>3710</v>
      </c>
      <c r="U956" s="1" t="s">
        <v>3711</v>
      </c>
      <c r="V956" s="1" t="s">
        <v>118</v>
      </c>
      <c r="W956" s="1" t="str">
        <f>VLOOKUP(Table1[[#This Row],[Material Code]],'Product Master Data'!$A$1:$D$16,4,FALSE)</f>
        <v>Bread Flour</v>
      </c>
      <c r="X956" s="1" t="str">
        <f>VLOOKUP(Table1[[#This Row],[Material Code]],'Product Master Data'!$A$1:$D$15,3,FALSE)</f>
        <v>Local Label</v>
      </c>
      <c r="Y956" s="1">
        <f>DAY(Table1[[#This Row],[Billing date]])</f>
        <v>25</v>
      </c>
      <c r="Z956" s="1" t="str">
        <f>TEXT(Table1[[#This Row],[Billing date]],"mmm")</f>
        <v>Jun</v>
      </c>
      <c r="AA956" s="1">
        <f>YEAR(Table1[[#This Row],[Billing date]])</f>
        <v>2021</v>
      </c>
    </row>
    <row r="957" spans="1:27" s="1" customFormat="1" ht="12.75" x14ac:dyDescent="0.2">
      <c r="A957" s="1" t="s">
        <v>119</v>
      </c>
      <c r="B957" s="1" t="s">
        <v>120</v>
      </c>
      <c r="C957" s="29">
        <v>44372</v>
      </c>
      <c r="D957" s="1" t="s">
        <v>2173</v>
      </c>
      <c r="E957" s="1" t="s">
        <v>3712</v>
      </c>
      <c r="F957" s="1" t="s">
        <v>2175</v>
      </c>
      <c r="G957" s="1" t="s">
        <v>3707</v>
      </c>
      <c r="H957" s="1">
        <v>1028221</v>
      </c>
      <c r="I957" s="1" t="s">
        <v>47</v>
      </c>
      <c r="J957" s="1" t="s">
        <v>24</v>
      </c>
      <c r="K957" s="1" t="s">
        <v>113</v>
      </c>
      <c r="L957" s="30">
        <v>50</v>
      </c>
      <c r="M957" s="30">
        <v>2</v>
      </c>
      <c r="N957" s="31">
        <v>2000</v>
      </c>
      <c r="O957" s="31">
        <v>1961</v>
      </c>
      <c r="P957" s="31">
        <v>98039</v>
      </c>
      <c r="Q957" s="31">
        <v>100000</v>
      </c>
      <c r="R957" s="1" t="s">
        <v>3708</v>
      </c>
      <c r="S957" s="1" t="s">
        <v>3709</v>
      </c>
      <c r="T957" s="1" t="s">
        <v>3710</v>
      </c>
      <c r="U957" s="1" t="s">
        <v>2180</v>
      </c>
      <c r="V957" s="1" t="s">
        <v>118</v>
      </c>
      <c r="W957" s="1" t="str">
        <f>VLOOKUP(Table1[[#This Row],[Material Code]],'Product Master Data'!$A$1:$D$16,4,FALSE)</f>
        <v>Bread Flour</v>
      </c>
      <c r="X957" s="1" t="str">
        <f>VLOOKUP(Table1[[#This Row],[Material Code]],'Product Master Data'!$A$1:$D$15,3,FALSE)</f>
        <v>Local Label</v>
      </c>
      <c r="Y957" s="1">
        <f>DAY(Table1[[#This Row],[Billing date]])</f>
        <v>25</v>
      </c>
      <c r="Z957" s="1" t="str">
        <f>TEXT(Table1[[#This Row],[Billing date]],"mmm")</f>
        <v>Jun</v>
      </c>
      <c r="AA957" s="1">
        <f>YEAR(Table1[[#This Row],[Billing date]])</f>
        <v>2021</v>
      </c>
    </row>
    <row r="958" spans="1:27" s="1" customFormat="1" ht="12.75" x14ac:dyDescent="0.2">
      <c r="A958" s="1" t="s">
        <v>131</v>
      </c>
      <c r="B958" s="1" t="s">
        <v>132</v>
      </c>
      <c r="C958" s="29">
        <v>44372</v>
      </c>
      <c r="D958" s="1" t="s">
        <v>3632</v>
      </c>
      <c r="E958" s="1" t="s">
        <v>3713</v>
      </c>
      <c r="F958" s="1" t="s">
        <v>3634</v>
      </c>
      <c r="G958" s="1" t="s">
        <v>3714</v>
      </c>
      <c r="H958" s="1">
        <v>1062481</v>
      </c>
      <c r="I958" s="1" t="s">
        <v>38</v>
      </c>
      <c r="J958" s="1" t="s">
        <v>782</v>
      </c>
      <c r="K958" s="1" t="s">
        <v>783</v>
      </c>
      <c r="L958" s="30">
        <v>1280</v>
      </c>
      <c r="M958" s="30">
        <v>32</v>
      </c>
      <c r="N958" s="31">
        <v>8250</v>
      </c>
      <c r="O958" s="31">
        <v>44800</v>
      </c>
      <c r="P958" s="31">
        <v>10515200</v>
      </c>
      <c r="Q958" s="31">
        <v>10560000</v>
      </c>
      <c r="R958" s="1" t="s">
        <v>3715</v>
      </c>
      <c r="S958" s="1" t="s">
        <v>3716</v>
      </c>
      <c r="T958" s="1" t="s">
        <v>3717</v>
      </c>
      <c r="U958" s="1" t="s">
        <v>2004</v>
      </c>
      <c r="V958" s="1" t="s">
        <v>118</v>
      </c>
      <c r="W958" s="1" t="str">
        <f>VLOOKUP(Table1[[#This Row],[Material Code]],'Product Master Data'!$A$1:$D$16,4,FALSE)</f>
        <v>Beignet Flour</v>
      </c>
      <c r="X958" s="1" t="str">
        <f>VLOOKUP(Table1[[#This Row],[Material Code]],'Product Master Data'!$A$1:$D$15,3,FALSE)</f>
        <v>Private Label</v>
      </c>
      <c r="Y958" s="1">
        <f>DAY(Table1[[#This Row],[Billing date]])</f>
        <v>25</v>
      </c>
      <c r="Z958" s="1" t="str">
        <f>TEXT(Table1[[#This Row],[Billing date]],"mmm")</f>
        <v>Jun</v>
      </c>
      <c r="AA958" s="1">
        <f>YEAR(Table1[[#This Row],[Billing date]])</f>
        <v>2021</v>
      </c>
    </row>
    <row r="959" spans="1:27" s="1" customFormat="1" ht="12.75" x14ac:dyDescent="0.2">
      <c r="A959" s="1" t="s">
        <v>119</v>
      </c>
      <c r="B959" s="1" t="s">
        <v>120</v>
      </c>
      <c r="C959" s="29">
        <v>44372</v>
      </c>
      <c r="D959" s="1" t="s">
        <v>3718</v>
      </c>
      <c r="E959" s="1" t="s">
        <v>3719</v>
      </c>
      <c r="F959" s="1" t="s">
        <v>3720</v>
      </c>
      <c r="G959" s="1" t="s">
        <v>3721</v>
      </c>
      <c r="H959" s="1">
        <v>1047470</v>
      </c>
      <c r="I959" s="1" t="s">
        <v>30</v>
      </c>
      <c r="J959" s="1" t="s">
        <v>24</v>
      </c>
      <c r="K959" s="1" t="s">
        <v>113</v>
      </c>
      <c r="L959" s="30">
        <v>150</v>
      </c>
      <c r="M959" s="30">
        <v>6</v>
      </c>
      <c r="N959" s="31">
        <v>2000</v>
      </c>
      <c r="O959" s="31">
        <v>5882</v>
      </c>
      <c r="P959" s="31">
        <v>294118</v>
      </c>
      <c r="Q959" s="31">
        <v>300000</v>
      </c>
      <c r="R959" s="1" t="s">
        <v>3722</v>
      </c>
      <c r="S959" s="1" t="s">
        <v>3723</v>
      </c>
      <c r="T959" s="1" t="s">
        <v>169</v>
      </c>
      <c r="U959" s="1" t="s">
        <v>3724</v>
      </c>
      <c r="V959" s="1" t="s">
        <v>118</v>
      </c>
      <c r="W959" s="1" t="str">
        <f>VLOOKUP(Table1[[#This Row],[Material Code]],'Product Master Data'!$A$1:$D$16,4,FALSE)</f>
        <v>Bread Flour</v>
      </c>
      <c r="X959" s="1" t="str">
        <f>VLOOKUP(Table1[[#This Row],[Material Code]],'Product Master Data'!$A$1:$D$15,3,FALSE)</f>
        <v>Local Label</v>
      </c>
      <c r="Y959" s="1">
        <f>DAY(Table1[[#This Row],[Billing date]])</f>
        <v>25</v>
      </c>
      <c r="Z959" s="1" t="str">
        <f>TEXT(Table1[[#This Row],[Billing date]],"mmm")</f>
        <v>Jun</v>
      </c>
      <c r="AA959" s="1">
        <f>YEAR(Table1[[#This Row],[Billing date]])</f>
        <v>2021</v>
      </c>
    </row>
    <row r="960" spans="1:27" s="1" customFormat="1" ht="12.75" x14ac:dyDescent="0.2">
      <c r="A960" s="1" t="s">
        <v>157</v>
      </c>
      <c r="B960" s="1" t="s">
        <v>158</v>
      </c>
      <c r="C960" s="29">
        <v>44372</v>
      </c>
      <c r="D960" s="1" t="s">
        <v>3725</v>
      </c>
      <c r="E960" s="1" t="s">
        <v>3726</v>
      </c>
      <c r="F960" s="1" t="s">
        <v>3727</v>
      </c>
      <c r="G960" s="1" t="s">
        <v>3728</v>
      </c>
      <c r="H960" s="1">
        <v>1037060</v>
      </c>
      <c r="I960" s="1" t="s">
        <v>2250</v>
      </c>
      <c r="J960" s="1" t="s">
        <v>24</v>
      </c>
      <c r="K960" s="1" t="s">
        <v>113</v>
      </c>
      <c r="L960" s="30">
        <v>150</v>
      </c>
      <c r="M960" s="30">
        <v>6</v>
      </c>
      <c r="N960" s="31">
        <v>2000</v>
      </c>
      <c r="O960" s="31">
        <v>5882</v>
      </c>
      <c r="P960" s="31">
        <v>294118</v>
      </c>
      <c r="Q960" s="31">
        <v>300000</v>
      </c>
      <c r="R960" s="1" t="s">
        <v>3729</v>
      </c>
      <c r="S960" s="1" t="s">
        <v>3730</v>
      </c>
      <c r="T960" s="1" t="s">
        <v>3731</v>
      </c>
      <c r="U960" s="1" t="s">
        <v>3732</v>
      </c>
      <c r="V960" s="1" t="s">
        <v>118</v>
      </c>
      <c r="W960" s="1" t="str">
        <f>VLOOKUP(Table1[[#This Row],[Material Code]],'Product Master Data'!$A$1:$D$16,4,FALSE)</f>
        <v>Bread Flour</v>
      </c>
      <c r="X960" s="1" t="str">
        <f>VLOOKUP(Table1[[#This Row],[Material Code]],'Product Master Data'!$A$1:$D$15,3,FALSE)</f>
        <v>Local Label</v>
      </c>
      <c r="Y960" s="1">
        <f>DAY(Table1[[#This Row],[Billing date]])</f>
        <v>25</v>
      </c>
      <c r="Z960" s="1" t="str">
        <f>TEXT(Table1[[#This Row],[Billing date]],"mmm")</f>
        <v>Jun</v>
      </c>
      <c r="AA960" s="1">
        <f>YEAR(Table1[[#This Row],[Billing date]])</f>
        <v>2021</v>
      </c>
    </row>
    <row r="961" spans="1:27" s="1" customFormat="1" ht="12.75" x14ac:dyDescent="0.2">
      <c r="A961" s="1" t="s">
        <v>107</v>
      </c>
      <c r="B961" s="1" t="s">
        <v>108</v>
      </c>
      <c r="C961" s="29">
        <v>44372</v>
      </c>
      <c r="D961" s="1" t="s">
        <v>3369</v>
      </c>
      <c r="E961" s="1" t="s">
        <v>3733</v>
      </c>
      <c r="F961" s="1" t="s">
        <v>3371</v>
      </c>
      <c r="G961" s="1" t="s">
        <v>3734</v>
      </c>
      <c r="H961" s="1">
        <v>1026501</v>
      </c>
      <c r="I961" s="1" t="s">
        <v>45</v>
      </c>
      <c r="J961" s="1" t="s">
        <v>164</v>
      </c>
      <c r="K961" s="1" t="s">
        <v>165</v>
      </c>
      <c r="L961" s="30">
        <v>450</v>
      </c>
      <c r="M961" s="30">
        <v>22.5</v>
      </c>
      <c r="N961" s="31">
        <v>18200</v>
      </c>
      <c r="O961" s="31">
        <v>31500</v>
      </c>
      <c r="P961" s="31">
        <v>8158500</v>
      </c>
      <c r="Q961" s="31">
        <v>8190000</v>
      </c>
      <c r="R961" s="1" t="s">
        <v>3735</v>
      </c>
      <c r="S961" s="1" t="s">
        <v>3736</v>
      </c>
      <c r="T961" s="1" t="s">
        <v>2348</v>
      </c>
      <c r="U961" s="1" t="s">
        <v>246</v>
      </c>
      <c r="V961" s="1" t="s">
        <v>118</v>
      </c>
      <c r="W961" s="1" t="str">
        <f>VLOOKUP(Table1[[#This Row],[Material Code]],'Product Master Data'!$A$1:$D$16,4,FALSE)</f>
        <v>Bread Flour</v>
      </c>
      <c r="X961" s="1" t="str">
        <f>VLOOKUP(Table1[[#This Row],[Material Code]],'Product Master Data'!$A$1:$D$15,3,FALSE)</f>
        <v>Local Label</v>
      </c>
      <c r="Y961" s="1">
        <f>DAY(Table1[[#This Row],[Billing date]])</f>
        <v>25</v>
      </c>
      <c r="Z961" s="1" t="str">
        <f>TEXT(Table1[[#This Row],[Billing date]],"mmm")</f>
        <v>Jun</v>
      </c>
      <c r="AA961" s="1">
        <f>YEAR(Table1[[#This Row],[Billing date]])</f>
        <v>2021</v>
      </c>
    </row>
    <row r="962" spans="1:27" s="1" customFormat="1" ht="12.75" x14ac:dyDescent="0.2">
      <c r="A962" s="1" t="s">
        <v>107</v>
      </c>
      <c r="B962" s="1" t="s">
        <v>108</v>
      </c>
      <c r="C962" s="29">
        <v>44372</v>
      </c>
      <c r="D962" s="1" t="s">
        <v>3369</v>
      </c>
      <c r="E962" s="1" t="s">
        <v>3733</v>
      </c>
      <c r="F962" s="1" t="s">
        <v>3371</v>
      </c>
      <c r="G962" s="1" t="s">
        <v>3734</v>
      </c>
      <c r="H962" s="1">
        <v>1026501</v>
      </c>
      <c r="I962" s="1" t="s">
        <v>45</v>
      </c>
      <c r="J962" s="1" t="s">
        <v>125</v>
      </c>
      <c r="K962" s="1" t="s">
        <v>126</v>
      </c>
      <c r="L962" s="30">
        <v>30</v>
      </c>
      <c r="M962" s="30">
        <v>1.5</v>
      </c>
      <c r="N962" s="31">
        <v>18900</v>
      </c>
      <c r="O962" s="31">
        <v>2100</v>
      </c>
      <c r="P962" s="31">
        <v>564900</v>
      </c>
      <c r="Q962" s="31">
        <v>567000</v>
      </c>
      <c r="R962" s="1" t="s">
        <v>3735</v>
      </c>
      <c r="S962" s="1" t="s">
        <v>3736</v>
      </c>
      <c r="T962" s="1" t="s">
        <v>2348</v>
      </c>
      <c r="U962" s="1" t="s">
        <v>246</v>
      </c>
      <c r="V962" s="1" t="s">
        <v>118</v>
      </c>
      <c r="W962" s="1" t="str">
        <f>VLOOKUP(Table1[[#This Row],[Material Code]],'Product Master Data'!$A$1:$D$16,4,FALSE)</f>
        <v>Bread Flour</v>
      </c>
      <c r="X962" s="1" t="str">
        <f>VLOOKUP(Table1[[#This Row],[Material Code]],'Product Master Data'!$A$1:$D$15,3,FALSE)</f>
        <v>Local Label</v>
      </c>
      <c r="Y962" s="1">
        <f>DAY(Table1[[#This Row],[Billing date]])</f>
        <v>25</v>
      </c>
      <c r="Z962" s="1" t="str">
        <f>TEXT(Table1[[#This Row],[Billing date]],"mmm")</f>
        <v>Jun</v>
      </c>
      <c r="AA962" s="1">
        <f>YEAR(Table1[[#This Row],[Billing date]])</f>
        <v>2021</v>
      </c>
    </row>
    <row r="963" spans="1:27" s="1" customFormat="1" ht="12.75" x14ac:dyDescent="0.2">
      <c r="A963" s="1" t="s">
        <v>119</v>
      </c>
      <c r="B963" s="1" t="s">
        <v>120</v>
      </c>
      <c r="C963" s="29">
        <v>44372</v>
      </c>
      <c r="D963" s="1" t="s">
        <v>3737</v>
      </c>
      <c r="E963" s="1" t="s">
        <v>3738</v>
      </c>
      <c r="F963" s="1" t="s">
        <v>3739</v>
      </c>
      <c r="G963" s="1" t="s">
        <v>3740</v>
      </c>
      <c r="H963" s="1">
        <v>1028475</v>
      </c>
      <c r="I963" s="1" t="s">
        <v>465</v>
      </c>
      <c r="J963" s="1" t="s">
        <v>125</v>
      </c>
      <c r="K963" s="1" t="s">
        <v>126</v>
      </c>
      <c r="L963" s="30">
        <v>200</v>
      </c>
      <c r="M963" s="30">
        <v>10</v>
      </c>
      <c r="N963" s="31">
        <v>19000</v>
      </c>
      <c r="O963" s="31">
        <v>14000</v>
      </c>
      <c r="P963" s="31">
        <v>3786000</v>
      </c>
      <c r="Q963" s="31">
        <v>3800000</v>
      </c>
      <c r="R963" s="1" t="s">
        <v>1690</v>
      </c>
      <c r="S963" s="1" t="s">
        <v>2321</v>
      </c>
      <c r="T963" s="1" t="s">
        <v>928</v>
      </c>
      <c r="U963" s="1" t="s">
        <v>169</v>
      </c>
      <c r="V963" s="1" t="s">
        <v>118</v>
      </c>
      <c r="W963" s="1" t="str">
        <f>VLOOKUP(Table1[[#This Row],[Material Code]],'Product Master Data'!$A$1:$D$16,4,FALSE)</f>
        <v>Bread Flour</v>
      </c>
      <c r="X963" s="1" t="str">
        <f>VLOOKUP(Table1[[#This Row],[Material Code]],'Product Master Data'!$A$1:$D$15,3,FALSE)</f>
        <v>Local Label</v>
      </c>
      <c r="Y963" s="1">
        <f>DAY(Table1[[#This Row],[Billing date]])</f>
        <v>25</v>
      </c>
      <c r="Z963" s="1" t="str">
        <f>TEXT(Table1[[#This Row],[Billing date]],"mmm")</f>
        <v>Jun</v>
      </c>
      <c r="AA963" s="1">
        <f>YEAR(Table1[[#This Row],[Billing date]])</f>
        <v>2021</v>
      </c>
    </row>
    <row r="964" spans="1:27" s="1" customFormat="1" ht="12.75" x14ac:dyDescent="0.2">
      <c r="A964" s="1" t="s">
        <v>119</v>
      </c>
      <c r="B964" s="1" t="s">
        <v>120</v>
      </c>
      <c r="C964" s="29">
        <v>44372</v>
      </c>
      <c r="D964" s="1" t="s">
        <v>3737</v>
      </c>
      <c r="E964" s="1" t="s">
        <v>3738</v>
      </c>
      <c r="F964" s="1" t="s">
        <v>3739</v>
      </c>
      <c r="G964" s="1" t="s">
        <v>3740</v>
      </c>
      <c r="H964" s="1">
        <v>1028475</v>
      </c>
      <c r="I964" s="1" t="s">
        <v>465</v>
      </c>
      <c r="J964" s="1" t="s">
        <v>164</v>
      </c>
      <c r="K964" s="1" t="s">
        <v>165</v>
      </c>
      <c r="L964" s="30">
        <v>70</v>
      </c>
      <c r="M964" s="30">
        <v>3.5</v>
      </c>
      <c r="N964" s="31">
        <v>18300</v>
      </c>
      <c r="O964" s="31">
        <v>4900</v>
      </c>
      <c r="P964" s="31">
        <v>1276100</v>
      </c>
      <c r="Q964" s="31">
        <v>1281000</v>
      </c>
      <c r="R964" s="1" t="s">
        <v>1690</v>
      </c>
      <c r="S964" s="1" t="s">
        <v>2321</v>
      </c>
      <c r="T964" s="1" t="s">
        <v>928</v>
      </c>
      <c r="U964" s="1" t="s">
        <v>169</v>
      </c>
      <c r="V964" s="1" t="s">
        <v>118</v>
      </c>
      <c r="W964" s="1" t="str">
        <f>VLOOKUP(Table1[[#This Row],[Material Code]],'Product Master Data'!$A$1:$D$16,4,FALSE)</f>
        <v>Bread Flour</v>
      </c>
      <c r="X964" s="1" t="str">
        <f>VLOOKUP(Table1[[#This Row],[Material Code]],'Product Master Data'!$A$1:$D$15,3,FALSE)</f>
        <v>Local Label</v>
      </c>
      <c r="Y964" s="1">
        <f>DAY(Table1[[#This Row],[Billing date]])</f>
        <v>25</v>
      </c>
      <c r="Z964" s="1" t="str">
        <f>TEXT(Table1[[#This Row],[Billing date]],"mmm")</f>
        <v>Jun</v>
      </c>
      <c r="AA964" s="1">
        <f>YEAR(Table1[[#This Row],[Billing date]])</f>
        <v>2021</v>
      </c>
    </row>
    <row r="965" spans="1:27" s="1" customFormat="1" ht="12.75" x14ac:dyDescent="0.2">
      <c r="A965" s="1" t="s">
        <v>193</v>
      </c>
      <c r="B965" s="1" t="s">
        <v>158</v>
      </c>
      <c r="C965" s="29">
        <v>44372</v>
      </c>
      <c r="D965" s="1" t="s">
        <v>1137</v>
      </c>
      <c r="E965" s="1" t="s">
        <v>3680</v>
      </c>
      <c r="F965" s="1" t="s">
        <v>1139</v>
      </c>
      <c r="G965" s="1" t="s">
        <v>3741</v>
      </c>
      <c r="H965" s="1">
        <v>1062483</v>
      </c>
      <c r="I965" s="1" t="s">
        <v>35</v>
      </c>
      <c r="J965" s="1" t="s">
        <v>24</v>
      </c>
      <c r="K965" s="1" t="s">
        <v>113</v>
      </c>
      <c r="L965" s="30">
        <v>125</v>
      </c>
      <c r="M965" s="30">
        <v>5</v>
      </c>
      <c r="N965" s="31">
        <v>2000</v>
      </c>
      <c r="O965" s="31">
        <v>4902</v>
      </c>
      <c r="P965" s="31">
        <v>245098</v>
      </c>
      <c r="Q965" s="31">
        <v>250000</v>
      </c>
      <c r="R965" s="1" t="s">
        <v>3742</v>
      </c>
      <c r="S965" s="1" t="s">
        <v>3743</v>
      </c>
      <c r="T965" s="1" t="s">
        <v>3744</v>
      </c>
      <c r="U965" s="1" t="s">
        <v>169</v>
      </c>
      <c r="V965" s="1" t="s">
        <v>118</v>
      </c>
      <c r="W965" s="1" t="str">
        <f>VLOOKUP(Table1[[#This Row],[Material Code]],'Product Master Data'!$A$1:$D$16,4,FALSE)</f>
        <v>Bread Flour</v>
      </c>
      <c r="X965" s="1" t="str">
        <f>VLOOKUP(Table1[[#This Row],[Material Code]],'Product Master Data'!$A$1:$D$15,3,FALSE)</f>
        <v>Local Label</v>
      </c>
      <c r="Y965" s="1">
        <f>DAY(Table1[[#This Row],[Billing date]])</f>
        <v>25</v>
      </c>
      <c r="Z965" s="1" t="str">
        <f>TEXT(Table1[[#This Row],[Billing date]],"mmm")</f>
        <v>Jun</v>
      </c>
      <c r="AA965" s="1">
        <f>YEAR(Table1[[#This Row],[Billing date]])</f>
        <v>2021</v>
      </c>
    </row>
    <row r="966" spans="1:27" s="1" customFormat="1" ht="12.75" x14ac:dyDescent="0.2">
      <c r="A966" s="1" t="s">
        <v>316</v>
      </c>
      <c r="B966" s="1" t="s">
        <v>289</v>
      </c>
      <c r="C966" s="29">
        <v>44372</v>
      </c>
      <c r="D966" s="1" t="s">
        <v>3745</v>
      </c>
      <c r="E966" s="1" t="s">
        <v>3746</v>
      </c>
      <c r="F966" s="1" t="s">
        <v>3747</v>
      </c>
      <c r="G966" s="1" t="s">
        <v>3748</v>
      </c>
      <c r="H966" s="1">
        <v>1048967</v>
      </c>
      <c r="I966" s="1" t="s">
        <v>48</v>
      </c>
      <c r="J966" s="1" t="s">
        <v>125</v>
      </c>
      <c r="K966" s="1" t="s">
        <v>126</v>
      </c>
      <c r="L966" s="30">
        <v>620</v>
      </c>
      <c r="M966" s="30">
        <v>31</v>
      </c>
      <c r="N966" s="31">
        <v>18500</v>
      </c>
      <c r="O966" s="31">
        <v>0</v>
      </c>
      <c r="P966" s="31">
        <v>11470000</v>
      </c>
      <c r="Q966" s="31">
        <v>11470000</v>
      </c>
      <c r="R966" s="1" t="s">
        <v>3749</v>
      </c>
      <c r="S966" s="1" t="s">
        <v>3750</v>
      </c>
      <c r="T966" s="1" t="s">
        <v>3751</v>
      </c>
      <c r="U966" s="1" t="s">
        <v>169</v>
      </c>
      <c r="V966" s="1" t="s">
        <v>118</v>
      </c>
      <c r="W966" s="1" t="str">
        <f>VLOOKUP(Table1[[#This Row],[Material Code]],'Product Master Data'!$A$1:$D$16,4,FALSE)</f>
        <v>Bread Flour</v>
      </c>
      <c r="X966" s="1" t="str">
        <f>VLOOKUP(Table1[[#This Row],[Material Code]],'Product Master Data'!$A$1:$D$15,3,FALSE)</f>
        <v>Local Label</v>
      </c>
      <c r="Y966" s="1">
        <f>DAY(Table1[[#This Row],[Billing date]])</f>
        <v>25</v>
      </c>
      <c r="Z966" s="1" t="str">
        <f>TEXT(Table1[[#This Row],[Billing date]],"mmm")</f>
        <v>Jun</v>
      </c>
      <c r="AA966" s="1">
        <f>YEAR(Table1[[#This Row],[Billing date]])</f>
        <v>2021</v>
      </c>
    </row>
    <row r="967" spans="1:27" s="1" customFormat="1" ht="12.75" x14ac:dyDescent="0.2">
      <c r="A967" s="1" t="s">
        <v>170</v>
      </c>
      <c r="B967" s="1" t="s">
        <v>171</v>
      </c>
      <c r="C967" s="29">
        <v>44372</v>
      </c>
      <c r="D967" s="1" t="s">
        <v>3752</v>
      </c>
      <c r="E967" s="1" t="s">
        <v>3753</v>
      </c>
      <c r="F967" s="1" t="s">
        <v>3754</v>
      </c>
      <c r="G967" s="1" t="s">
        <v>3755</v>
      </c>
      <c r="H967" s="1">
        <v>1095709</v>
      </c>
      <c r="I967" s="1" t="s">
        <v>498</v>
      </c>
      <c r="J967" s="1" t="s">
        <v>164</v>
      </c>
      <c r="K967" s="1" t="s">
        <v>165</v>
      </c>
      <c r="L967" s="30">
        <v>350</v>
      </c>
      <c r="M967" s="30">
        <v>17.5</v>
      </c>
      <c r="N967" s="31">
        <v>18300</v>
      </c>
      <c r="O967" s="31">
        <v>24500</v>
      </c>
      <c r="P967" s="31">
        <v>6380500</v>
      </c>
      <c r="Q967" s="31">
        <v>6405000</v>
      </c>
      <c r="R967" s="1" t="s">
        <v>672</v>
      </c>
      <c r="S967" s="1" t="s">
        <v>1965</v>
      </c>
      <c r="T967" s="1" t="s">
        <v>674</v>
      </c>
      <c r="U967" s="1" t="s">
        <v>502</v>
      </c>
      <c r="V967" s="1" t="s">
        <v>118</v>
      </c>
      <c r="W967" s="1" t="str">
        <f>VLOOKUP(Table1[[#This Row],[Material Code]],'Product Master Data'!$A$1:$D$16,4,FALSE)</f>
        <v>Bread Flour</v>
      </c>
      <c r="X967" s="1" t="str">
        <f>VLOOKUP(Table1[[#This Row],[Material Code]],'Product Master Data'!$A$1:$D$15,3,FALSE)</f>
        <v>Local Label</v>
      </c>
      <c r="Y967" s="1">
        <f>DAY(Table1[[#This Row],[Billing date]])</f>
        <v>25</v>
      </c>
      <c r="Z967" s="1" t="str">
        <f>TEXT(Table1[[#This Row],[Billing date]],"mmm")</f>
        <v>Jun</v>
      </c>
      <c r="AA967" s="1">
        <f>YEAR(Table1[[#This Row],[Billing date]])</f>
        <v>2021</v>
      </c>
    </row>
    <row r="968" spans="1:27" s="1" customFormat="1" ht="12.75" x14ac:dyDescent="0.2">
      <c r="A968" s="1" t="s">
        <v>119</v>
      </c>
      <c r="B968" s="1" t="s">
        <v>120</v>
      </c>
      <c r="C968" s="29">
        <v>44372</v>
      </c>
      <c r="D968" s="1" t="s">
        <v>3756</v>
      </c>
      <c r="E968" s="1" t="s">
        <v>3757</v>
      </c>
      <c r="F968" s="1" t="s">
        <v>3758</v>
      </c>
      <c r="G968" s="1" t="s">
        <v>3759</v>
      </c>
      <c r="H968" s="1">
        <v>1064509</v>
      </c>
      <c r="I968" s="1" t="s">
        <v>52</v>
      </c>
      <c r="J968" s="1" t="s">
        <v>183</v>
      </c>
      <c r="K968" s="1" t="s">
        <v>184</v>
      </c>
      <c r="L968" s="30">
        <v>1000</v>
      </c>
      <c r="M968" s="30">
        <v>5</v>
      </c>
      <c r="N968" s="31">
        <v>1900</v>
      </c>
      <c r="O968" s="31">
        <v>7000</v>
      </c>
      <c r="P968" s="31">
        <v>1893000</v>
      </c>
      <c r="Q968" s="31">
        <v>1900000</v>
      </c>
      <c r="R968" s="1" t="s">
        <v>281</v>
      </c>
      <c r="S968" s="1" t="s">
        <v>282</v>
      </c>
      <c r="T968" s="1" t="s">
        <v>169</v>
      </c>
      <c r="U968" s="1" t="s">
        <v>169</v>
      </c>
      <c r="V968" s="1" t="s">
        <v>118</v>
      </c>
      <c r="W968" s="1" t="str">
        <f>VLOOKUP(Table1[[#This Row],[Material Code]],'Product Master Data'!$A$1:$D$16,4,FALSE)</f>
        <v>Beignet Flour</v>
      </c>
      <c r="X968" s="1" t="str">
        <f>VLOOKUP(Table1[[#This Row],[Material Code]],'Product Master Data'!$A$1:$D$15,3,FALSE)</f>
        <v>Local Label</v>
      </c>
      <c r="Y968" s="1">
        <f>DAY(Table1[[#This Row],[Billing date]])</f>
        <v>25</v>
      </c>
      <c r="Z968" s="1" t="str">
        <f>TEXT(Table1[[#This Row],[Billing date]],"mmm")</f>
        <v>Jun</v>
      </c>
      <c r="AA968" s="1">
        <f>YEAR(Table1[[#This Row],[Billing date]])</f>
        <v>2021</v>
      </c>
    </row>
    <row r="969" spans="1:27" s="1" customFormat="1" ht="12.75" x14ac:dyDescent="0.2">
      <c r="A969" s="1" t="s">
        <v>119</v>
      </c>
      <c r="B969" s="1" t="s">
        <v>120</v>
      </c>
      <c r="C969" s="29">
        <v>44372</v>
      </c>
      <c r="D969" s="1" t="s">
        <v>3760</v>
      </c>
      <c r="E969" s="1" t="s">
        <v>3761</v>
      </c>
      <c r="F969" s="1" t="s">
        <v>3762</v>
      </c>
      <c r="G969" s="1" t="s">
        <v>3763</v>
      </c>
      <c r="H969" s="1">
        <v>1075994</v>
      </c>
      <c r="I969" s="1" t="s">
        <v>40</v>
      </c>
      <c r="J969" s="1" t="s">
        <v>164</v>
      </c>
      <c r="K969" s="1" t="s">
        <v>165</v>
      </c>
      <c r="L969" s="30">
        <v>200</v>
      </c>
      <c r="M969" s="30">
        <v>10</v>
      </c>
      <c r="N969" s="31">
        <v>18300</v>
      </c>
      <c r="O969" s="31">
        <v>14000</v>
      </c>
      <c r="P969" s="31">
        <v>3646000</v>
      </c>
      <c r="Q969" s="31">
        <v>3660000</v>
      </c>
      <c r="R969" s="1" t="s">
        <v>281</v>
      </c>
      <c r="S969" s="1" t="s">
        <v>282</v>
      </c>
      <c r="T969" s="1" t="s">
        <v>169</v>
      </c>
      <c r="U969" s="1" t="s">
        <v>169</v>
      </c>
      <c r="V969" s="1" t="s">
        <v>118</v>
      </c>
      <c r="W969" s="1" t="str">
        <f>VLOOKUP(Table1[[#This Row],[Material Code]],'Product Master Data'!$A$1:$D$16,4,FALSE)</f>
        <v>Bread Flour</v>
      </c>
      <c r="X969" s="1" t="str">
        <f>VLOOKUP(Table1[[#This Row],[Material Code]],'Product Master Data'!$A$1:$D$15,3,FALSE)</f>
        <v>Local Label</v>
      </c>
      <c r="Y969" s="1">
        <f>DAY(Table1[[#This Row],[Billing date]])</f>
        <v>25</v>
      </c>
      <c r="Z969" s="1" t="str">
        <f>TEXT(Table1[[#This Row],[Billing date]],"mmm")</f>
        <v>Jun</v>
      </c>
      <c r="AA969" s="1">
        <f>YEAR(Table1[[#This Row],[Billing date]])</f>
        <v>2021</v>
      </c>
    </row>
    <row r="970" spans="1:27" s="1" customFormat="1" ht="12.75" x14ac:dyDescent="0.2">
      <c r="A970" s="1" t="s">
        <v>157</v>
      </c>
      <c r="B970" s="1" t="s">
        <v>158</v>
      </c>
      <c r="C970" s="29">
        <v>44372</v>
      </c>
      <c r="D970" s="1" t="s">
        <v>3764</v>
      </c>
      <c r="E970" s="1" t="s">
        <v>3765</v>
      </c>
      <c r="F970" s="1" t="s">
        <v>3766</v>
      </c>
      <c r="G970" s="1" t="s">
        <v>3767</v>
      </c>
      <c r="H970" s="1">
        <v>1034106</v>
      </c>
      <c r="I970" s="1" t="s">
        <v>56</v>
      </c>
      <c r="J970" s="1" t="s">
        <v>164</v>
      </c>
      <c r="K970" s="1" t="s">
        <v>165</v>
      </c>
      <c r="L970" s="30">
        <v>600</v>
      </c>
      <c r="M970" s="30">
        <v>30</v>
      </c>
      <c r="N970" s="31">
        <v>18700</v>
      </c>
      <c r="O970" s="31">
        <v>0</v>
      </c>
      <c r="P970" s="31">
        <v>11220000</v>
      </c>
      <c r="Q970" s="31">
        <v>11220000</v>
      </c>
      <c r="R970" s="1" t="s">
        <v>894</v>
      </c>
      <c r="S970" s="1" t="s">
        <v>1381</v>
      </c>
      <c r="T970" s="1" t="s">
        <v>1382</v>
      </c>
      <c r="U970" s="1" t="s">
        <v>169</v>
      </c>
      <c r="V970" s="1" t="s">
        <v>118</v>
      </c>
      <c r="W970" s="1" t="str">
        <f>VLOOKUP(Table1[[#This Row],[Material Code]],'Product Master Data'!$A$1:$D$16,4,FALSE)</f>
        <v>Bread Flour</v>
      </c>
      <c r="X970" s="1" t="str">
        <f>VLOOKUP(Table1[[#This Row],[Material Code]],'Product Master Data'!$A$1:$D$15,3,FALSE)</f>
        <v>Local Label</v>
      </c>
      <c r="Y970" s="1">
        <f>DAY(Table1[[#This Row],[Billing date]])</f>
        <v>25</v>
      </c>
      <c r="Z970" s="1" t="str">
        <f>TEXT(Table1[[#This Row],[Billing date]],"mmm")</f>
        <v>Jun</v>
      </c>
      <c r="AA970" s="1">
        <f>YEAR(Table1[[#This Row],[Billing date]])</f>
        <v>2021</v>
      </c>
    </row>
    <row r="971" spans="1:27" s="1" customFormat="1" ht="12.75" x14ac:dyDescent="0.2">
      <c r="A971" s="1" t="s">
        <v>157</v>
      </c>
      <c r="B971" s="1" t="s">
        <v>158</v>
      </c>
      <c r="C971" s="29">
        <v>44372</v>
      </c>
      <c r="D971" s="1" t="s">
        <v>3768</v>
      </c>
      <c r="E971" s="1" t="s">
        <v>3769</v>
      </c>
      <c r="F971" s="1" t="s">
        <v>3770</v>
      </c>
      <c r="G971" s="1" t="s">
        <v>3771</v>
      </c>
      <c r="H971" s="1">
        <v>1048258</v>
      </c>
      <c r="I971" s="1" t="s">
        <v>68</v>
      </c>
      <c r="J971" s="1" t="s">
        <v>24</v>
      </c>
      <c r="K971" s="1" t="s">
        <v>113</v>
      </c>
      <c r="L971" s="30">
        <v>150</v>
      </c>
      <c r="M971" s="30">
        <v>6</v>
      </c>
      <c r="N971" s="31">
        <v>2000</v>
      </c>
      <c r="O971" s="31">
        <v>5882</v>
      </c>
      <c r="P971" s="31">
        <v>294118</v>
      </c>
      <c r="Q971" s="31">
        <v>300000</v>
      </c>
      <c r="R971" s="1" t="s">
        <v>1471</v>
      </c>
      <c r="S971" s="1" t="s">
        <v>1472</v>
      </c>
      <c r="T971" s="1" t="s">
        <v>3772</v>
      </c>
      <c r="U971" s="1" t="s">
        <v>3773</v>
      </c>
      <c r="V971" s="1" t="s">
        <v>118</v>
      </c>
      <c r="W971" s="1" t="str">
        <f>VLOOKUP(Table1[[#This Row],[Material Code]],'Product Master Data'!$A$1:$D$16,4,FALSE)</f>
        <v>Bread Flour</v>
      </c>
      <c r="X971" s="1" t="str">
        <f>VLOOKUP(Table1[[#This Row],[Material Code]],'Product Master Data'!$A$1:$D$15,3,FALSE)</f>
        <v>Local Label</v>
      </c>
      <c r="Y971" s="1">
        <f>DAY(Table1[[#This Row],[Billing date]])</f>
        <v>25</v>
      </c>
      <c r="Z971" s="1" t="str">
        <f>TEXT(Table1[[#This Row],[Billing date]],"mmm")</f>
        <v>Jun</v>
      </c>
      <c r="AA971" s="1">
        <f>YEAR(Table1[[#This Row],[Billing date]])</f>
        <v>2021</v>
      </c>
    </row>
    <row r="972" spans="1:27" s="1" customFormat="1" ht="12.75" x14ac:dyDescent="0.2">
      <c r="A972" s="1" t="s">
        <v>119</v>
      </c>
      <c r="B972" s="1" t="s">
        <v>120</v>
      </c>
      <c r="C972" s="29">
        <v>44372</v>
      </c>
      <c r="D972" s="1" t="s">
        <v>3774</v>
      </c>
      <c r="E972" s="1" t="s">
        <v>3775</v>
      </c>
      <c r="F972" s="1" t="s">
        <v>3776</v>
      </c>
      <c r="G972" s="1" t="s">
        <v>3777</v>
      </c>
      <c r="H972" s="1">
        <v>1050925</v>
      </c>
      <c r="I972" s="1" t="s">
        <v>27</v>
      </c>
      <c r="J972" s="1" t="s">
        <v>24</v>
      </c>
      <c r="K972" s="1" t="s">
        <v>113</v>
      </c>
      <c r="L972" s="30">
        <v>150</v>
      </c>
      <c r="M972" s="30">
        <v>6</v>
      </c>
      <c r="N972" s="31">
        <v>2000</v>
      </c>
      <c r="O972" s="31">
        <v>5882</v>
      </c>
      <c r="P972" s="31">
        <v>294118</v>
      </c>
      <c r="Q972" s="31">
        <v>300000</v>
      </c>
      <c r="R972" s="1" t="s">
        <v>3722</v>
      </c>
      <c r="S972" s="1" t="s">
        <v>3778</v>
      </c>
      <c r="T972" s="1" t="s">
        <v>169</v>
      </c>
      <c r="U972" s="1" t="s">
        <v>3779</v>
      </c>
      <c r="V972" s="1" t="s">
        <v>118</v>
      </c>
      <c r="W972" s="1" t="str">
        <f>VLOOKUP(Table1[[#This Row],[Material Code]],'Product Master Data'!$A$1:$D$16,4,FALSE)</f>
        <v>Bread Flour</v>
      </c>
      <c r="X972" s="1" t="str">
        <f>VLOOKUP(Table1[[#This Row],[Material Code]],'Product Master Data'!$A$1:$D$15,3,FALSE)</f>
        <v>Local Label</v>
      </c>
      <c r="Y972" s="1">
        <f>DAY(Table1[[#This Row],[Billing date]])</f>
        <v>25</v>
      </c>
      <c r="Z972" s="1" t="str">
        <f>TEXT(Table1[[#This Row],[Billing date]],"mmm")</f>
        <v>Jun</v>
      </c>
      <c r="AA972" s="1">
        <f>YEAR(Table1[[#This Row],[Billing date]])</f>
        <v>2021</v>
      </c>
    </row>
    <row r="973" spans="1:27" s="1" customFormat="1" ht="12.75" x14ac:dyDescent="0.2">
      <c r="A973" s="1" t="s">
        <v>157</v>
      </c>
      <c r="B973" s="1" t="s">
        <v>158</v>
      </c>
      <c r="C973" s="29">
        <v>44372</v>
      </c>
      <c r="D973" s="1" t="s">
        <v>3780</v>
      </c>
      <c r="E973" s="1" t="s">
        <v>3781</v>
      </c>
      <c r="F973" s="1" t="s">
        <v>3782</v>
      </c>
      <c r="G973" s="1" t="s">
        <v>3783</v>
      </c>
      <c r="H973" s="1">
        <v>1051045</v>
      </c>
      <c r="I973" s="1" t="s">
        <v>51</v>
      </c>
      <c r="J973" s="1" t="s">
        <v>164</v>
      </c>
      <c r="K973" s="1" t="s">
        <v>165</v>
      </c>
      <c r="L973" s="30">
        <v>600</v>
      </c>
      <c r="M973" s="30">
        <v>30</v>
      </c>
      <c r="N973" s="31">
        <v>18700</v>
      </c>
      <c r="O973" s="31">
        <v>0</v>
      </c>
      <c r="P973" s="31">
        <v>11220000</v>
      </c>
      <c r="Q973" s="31">
        <v>11220000</v>
      </c>
      <c r="R973" s="1" t="s">
        <v>166</v>
      </c>
      <c r="S973" s="1" t="s">
        <v>3784</v>
      </c>
      <c r="T973" s="1" t="s">
        <v>3785</v>
      </c>
      <c r="U973" s="1" t="s">
        <v>3786</v>
      </c>
      <c r="V973" s="1" t="s">
        <v>118</v>
      </c>
      <c r="W973" s="1" t="str">
        <f>VLOOKUP(Table1[[#This Row],[Material Code]],'Product Master Data'!$A$1:$D$16,4,FALSE)</f>
        <v>Bread Flour</v>
      </c>
      <c r="X973" s="1" t="str">
        <f>VLOOKUP(Table1[[#This Row],[Material Code]],'Product Master Data'!$A$1:$D$15,3,FALSE)</f>
        <v>Local Label</v>
      </c>
      <c r="Y973" s="1">
        <f>DAY(Table1[[#This Row],[Billing date]])</f>
        <v>25</v>
      </c>
      <c r="Z973" s="1" t="str">
        <f>TEXT(Table1[[#This Row],[Billing date]],"mmm")</f>
        <v>Jun</v>
      </c>
      <c r="AA973" s="1">
        <f>YEAR(Table1[[#This Row],[Billing date]])</f>
        <v>2021</v>
      </c>
    </row>
    <row r="974" spans="1:27" s="1" customFormat="1" ht="12.75" x14ac:dyDescent="0.2">
      <c r="A974" s="1" t="s">
        <v>170</v>
      </c>
      <c r="B974" s="1" t="s">
        <v>171</v>
      </c>
      <c r="C974" s="29">
        <v>44372</v>
      </c>
      <c r="D974" s="1" t="s">
        <v>3787</v>
      </c>
      <c r="E974" s="1" t="s">
        <v>3788</v>
      </c>
      <c r="F974" s="1" t="s">
        <v>3789</v>
      </c>
      <c r="G974" s="1" t="s">
        <v>3790</v>
      </c>
      <c r="H974" s="1">
        <v>1037061</v>
      </c>
      <c r="I974" s="1" t="s">
        <v>25</v>
      </c>
      <c r="J974" s="1" t="s">
        <v>24</v>
      </c>
      <c r="K974" s="1" t="s">
        <v>113</v>
      </c>
      <c r="L974" s="30">
        <v>500</v>
      </c>
      <c r="M974" s="30">
        <v>20</v>
      </c>
      <c r="N974" s="31">
        <v>2000</v>
      </c>
      <c r="O974" s="31">
        <v>19608</v>
      </c>
      <c r="P974" s="31">
        <v>980392</v>
      </c>
      <c r="Q974" s="31">
        <v>1000000</v>
      </c>
      <c r="R974" s="1" t="s">
        <v>3791</v>
      </c>
      <c r="S974" s="1" t="s">
        <v>3792</v>
      </c>
      <c r="T974" s="1" t="s">
        <v>3793</v>
      </c>
      <c r="U974" s="1" t="s">
        <v>169</v>
      </c>
      <c r="V974" s="1" t="s">
        <v>118</v>
      </c>
      <c r="W974" s="1" t="str">
        <f>VLOOKUP(Table1[[#This Row],[Material Code]],'Product Master Data'!$A$1:$D$16,4,FALSE)</f>
        <v>Bread Flour</v>
      </c>
      <c r="X974" s="1" t="str">
        <f>VLOOKUP(Table1[[#This Row],[Material Code]],'Product Master Data'!$A$1:$D$15,3,FALSE)</f>
        <v>Local Label</v>
      </c>
      <c r="Y974" s="1">
        <f>DAY(Table1[[#This Row],[Billing date]])</f>
        <v>25</v>
      </c>
      <c r="Z974" s="1" t="str">
        <f>TEXT(Table1[[#This Row],[Billing date]],"mmm")</f>
        <v>Jun</v>
      </c>
      <c r="AA974" s="1">
        <f>YEAR(Table1[[#This Row],[Billing date]])</f>
        <v>2021</v>
      </c>
    </row>
    <row r="975" spans="1:27" s="1" customFormat="1" ht="12.75" x14ac:dyDescent="0.2">
      <c r="A975" s="1" t="s">
        <v>170</v>
      </c>
      <c r="B975" s="1" t="s">
        <v>171</v>
      </c>
      <c r="C975" s="29">
        <v>44372</v>
      </c>
      <c r="D975" s="1" t="s">
        <v>3794</v>
      </c>
      <c r="E975" s="1" t="s">
        <v>3795</v>
      </c>
      <c r="F975" s="1" t="s">
        <v>3796</v>
      </c>
      <c r="G975" s="1" t="s">
        <v>3797</v>
      </c>
      <c r="H975" s="1">
        <v>1076077</v>
      </c>
      <c r="I975" s="1" t="s">
        <v>758</v>
      </c>
      <c r="J975" s="1" t="s">
        <v>24</v>
      </c>
      <c r="K975" s="1" t="s">
        <v>113</v>
      </c>
      <c r="L975" s="30">
        <v>474</v>
      </c>
      <c r="M975" s="30">
        <v>18.96</v>
      </c>
      <c r="N975" s="31">
        <v>2000</v>
      </c>
      <c r="O975" s="31">
        <v>18588</v>
      </c>
      <c r="P975" s="31">
        <v>929412</v>
      </c>
      <c r="Q975" s="31">
        <v>948000</v>
      </c>
      <c r="R975" s="1" t="s">
        <v>759</v>
      </c>
      <c r="S975" s="1" t="s">
        <v>760</v>
      </c>
      <c r="T975" s="1" t="s">
        <v>3798</v>
      </c>
      <c r="U975" s="1" t="s">
        <v>3799</v>
      </c>
      <c r="V975" s="1" t="s">
        <v>118</v>
      </c>
      <c r="W975" s="1" t="str">
        <f>VLOOKUP(Table1[[#This Row],[Material Code]],'Product Master Data'!$A$1:$D$16,4,FALSE)</f>
        <v>Bread Flour</v>
      </c>
      <c r="X975" s="1" t="str">
        <f>VLOOKUP(Table1[[#This Row],[Material Code]],'Product Master Data'!$A$1:$D$15,3,FALSE)</f>
        <v>Local Label</v>
      </c>
      <c r="Y975" s="1">
        <f>DAY(Table1[[#This Row],[Billing date]])</f>
        <v>25</v>
      </c>
      <c r="Z975" s="1" t="str">
        <f>TEXT(Table1[[#This Row],[Billing date]],"mmm")</f>
        <v>Jun</v>
      </c>
      <c r="AA975" s="1">
        <f>YEAR(Table1[[#This Row],[Billing date]])</f>
        <v>2021</v>
      </c>
    </row>
    <row r="976" spans="1:27" s="1" customFormat="1" ht="12.75" x14ac:dyDescent="0.2">
      <c r="A976" s="1" t="s">
        <v>131</v>
      </c>
      <c r="B976" s="1" t="s">
        <v>132</v>
      </c>
      <c r="C976" s="29">
        <v>44373</v>
      </c>
      <c r="D976" s="1" t="s">
        <v>3025</v>
      </c>
      <c r="E976" s="1" t="s">
        <v>3800</v>
      </c>
      <c r="F976" s="1" t="s">
        <v>3027</v>
      </c>
      <c r="G976" s="1" t="s">
        <v>3801</v>
      </c>
      <c r="H976" s="1">
        <v>1062481</v>
      </c>
      <c r="I976" s="1" t="s">
        <v>38</v>
      </c>
      <c r="J976" s="1" t="s">
        <v>24</v>
      </c>
      <c r="K976" s="1" t="s">
        <v>113</v>
      </c>
      <c r="L976" s="30">
        <v>575</v>
      </c>
      <c r="M976" s="30">
        <v>23</v>
      </c>
      <c r="N976" s="31">
        <v>2000</v>
      </c>
      <c r="O976" s="31">
        <v>22549</v>
      </c>
      <c r="P976" s="31">
        <v>1127451</v>
      </c>
      <c r="Q976" s="31">
        <v>1150000</v>
      </c>
      <c r="R976" s="1" t="s">
        <v>3802</v>
      </c>
      <c r="S976" s="1" t="s">
        <v>3803</v>
      </c>
      <c r="T976" s="1" t="s">
        <v>3804</v>
      </c>
      <c r="U976" s="1" t="s">
        <v>3030</v>
      </c>
      <c r="V976" s="1" t="s">
        <v>118</v>
      </c>
      <c r="W976" s="1" t="str">
        <f>VLOOKUP(Table1[[#This Row],[Material Code]],'Product Master Data'!$A$1:$D$16,4,FALSE)</f>
        <v>Bread Flour</v>
      </c>
      <c r="X976" s="1" t="str">
        <f>VLOOKUP(Table1[[#This Row],[Material Code]],'Product Master Data'!$A$1:$D$15,3,FALSE)</f>
        <v>Local Label</v>
      </c>
      <c r="Y976" s="1">
        <f>DAY(Table1[[#This Row],[Billing date]])</f>
        <v>26</v>
      </c>
      <c r="Z976" s="1" t="str">
        <f>TEXT(Table1[[#This Row],[Billing date]],"mmm")</f>
        <v>Jun</v>
      </c>
      <c r="AA976" s="1">
        <f>YEAR(Table1[[#This Row],[Billing date]])</f>
        <v>2021</v>
      </c>
    </row>
    <row r="977" spans="1:27" s="1" customFormat="1" ht="12.75" x14ac:dyDescent="0.2">
      <c r="A977" s="1" t="s">
        <v>107</v>
      </c>
      <c r="B977" s="1" t="s">
        <v>108</v>
      </c>
      <c r="C977" s="29">
        <v>44373</v>
      </c>
      <c r="D977" s="1" t="s">
        <v>3805</v>
      </c>
      <c r="E977" s="1" t="s">
        <v>3806</v>
      </c>
      <c r="F977" s="1" t="s">
        <v>3807</v>
      </c>
      <c r="G977" s="1" t="s">
        <v>3808</v>
      </c>
      <c r="H977" s="1">
        <v>1095733</v>
      </c>
      <c r="I977" s="1" t="s">
        <v>449</v>
      </c>
      <c r="J977" s="1" t="s">
        <v>164</v>
      </c>
      <c r="K977" s="1" t="s">
        <v>165</v>
      </c>
      <c r="L977" s="30">
        <v>40</v>
      </c>
      <c r="M977" s="30">
        <v>2</v>
      </c>
      <c r="N977" s="31">
        <v>18300</v>
      </c>
      <c r="O977" s="31">
        <v>2800</v>
      </c>
      <c r="P977" s="31">
        <v>729200</v>
      </c>
      <c r="Q977" s="31">
        <v>732000</v>
      </c>
      <c r="R977" s="1" t="s">
        <v>3809</v>
      </c>
      <c r="S977" s="1" t="s">
        <v>3810</v>
      </c>
      <c r="T977" s="1" t="s">
        <v>169</v>
      </c>
      <c r="U977" s="1" t="s">
        <v>450</v>
      </c>
      <c r="V977" s="1" t="s">
        <v>118</v>
      </c>
      <c r="W977" s="1" t="str">
        <f>VLOOKUP(Table1[[#This Row],[Material Code]],'Product Master Data'!$A$1:$D$16,4,FALSE)</f>
        <v>Bread Flour</v>
      </c>
      <c r="X977" s="1" t="str">
        <f>VLOOKUP(Table1[[#This Row],[Material Code]],'Product Master Data'!$A$1:$D$15,3,FALSE)</f>
        <v>Local Label</v>
      </c>
      <c r="Y977" s="1">
        <f>DAY(Table1[[#This Row],[Billing date]])</f>
        <v>26</v>
      </c>
      <c r="Z977" s="1" t="str">
        <f>TEXT(Table1[[#This Row],[Billing date]],"mmm")</f>
        <v>Jun</v>
      </c>
      <c r="AA977" s="1">
        <f>YEAR(Table1[[#This Row],[Billing date]])</f>
        <v>2021</v>
      </c>
    </row>
    <row r="978" spans="1:27" s="1" customFormat="1" ht="12.75" x14ac:dyDescent="0.2">
      <c r="A978" s="1" t="s">
        <v>119</v>
      </c>
      <c r="B978" s="1" t="s">
        <v>120</v>
      </c>
      <c r="C978" s="29">
        <v>44373</v>
      </c>
      <c r="D978" s="1" t="s">
        <v>3811</v>
      </c>
      <c r="E978" s="1" t="s">
        <v>3812</v>
      </c>
      <c r="F978" s="1" t="s">
        <v>3813</v>
      </c>
      <c r="G978" s="1" t="s">
        <v>3814</v>
      </c>
      <c r="H978" s="1">
        <v>1026460</v>
      </c>
      <c r="I978" s="1" t="s">
        <v>53</v>
      </c>
      <c r="J978" s="1" t="s">
        <v>24</v>
      </c>
      <c r="K978" s="1" t="s">
        <v>113</v>
      </c>
      <c r="L978" s="30">
        <v>125</v>
      </c>
      <c r="M978" s="30">
        <v>5</v>
      </c>
      <c r="N978" s="31">
        <v>2000</v>
      </c>
      <c r="O978" s="31">
        <v>4902</v>
      </c>
      <c r="P978" s="31">
        <v>245098</v>
      </c>
      <c r="Q978" s="31">
        <v>250000</v>
      </c>
      <c r="R978" s="1" t="s">
        <v>3815</v>
      </c>
      <c r="S978" s="1" t="s">
        <v>3816</v>
      </c>
      <c r="T978" s="1" t="s">
        <v>3817</v>
      </c>
      <c r="U978" s="1" t="s">
        <v>169</v>
      </c>
      <c r="V978" s="1" t="s">
        <v>118</v>
      </c>
      <c r="W978" s="1" t="str">
        <f>VLOOKUP(Table1[[#This Row],[Material Code]],'Product Master Data'!$A$1:$D$16,4,FALSE)</f>
        <v>Bread Flour</v>
      </c>
      <c r="X978" s="1" t="str">
        <f>VLOOKUP(Table1[[#This Row],[Material Code]],'Product Master Data'!$A$1:$D$15,3,FALSE)</f>
        <v>Local Label</v>
      </c>
      <c r="Y978" s="1">
        <f>DAY(Table1[[#This Row],[Billing date]])</f>
        <v>26</v>
      </c>
      <c r="Z978" s="1" t="str">
        <f>TEXT(Table1[[#This Row],[Billing date]],"mmm")</f>
        <v>Jun</v>
      </c>
      <c r="AA978" s="1">
        <f>YEAR(Table1[[#This Row],[Billing date]])</f>
        <v>2021</v>
      </c>
    </row>
    <row r="979" spans="1:27" s="1" customFormat="1" ht="12.75" x14ac:dyDescent="0.2">
      <c r="A979" s="1" t="s">
        <v>107</v>
      </c>
      <c r="B979" s="1" t="s">
        <v>108</v>
      </c>
      <c r="C979" s="29">
        <v>44373</v>
      </c>
      <c r="D979" s="1" t="s">
        <v>3818</v>
      </c>
      <c r="E979" s="1" t="s">
        <v>3819</v>
      </c>
      <c r="F979" s="1" t="s">
        <v>3820</v>
      </c>
      <c r="G979" s="1" t="s">
        <v>3821</v>
      </c>
      <c r="H979" s="1">
        <v>1026474</v>
      </c>
      <c r="I979" s="1" t="s">
        <v>36</v>
      </c>
      <c r="J979" s="1" t="s">
        <v>183</v>
      </c>
      <c r="K979" s="1" t="s">
        <v>184</v>
      </c>
      <c r="L979" s="30">
        <v>200</v>
      </c>
      <c r="M979" s="30">
        <v>1</v>
      </c>
      <c r="N979" s="31">
        <v>1900</v>
      </c>
      <c r="O979" s="31">
        <v>1400</v>
      </c>
      <c r="P979" s="31">
        <v>378600</v>
      </c>
      <c r="Q979" s="31">
        <v>380000</v>
      </c>
      <c r="R979" s="1" t="s">
        <v>1815</v>
      </c>
      <c r="S979" s="1" t="s">
        <v>3822</v>
      </c>
      <c r="T979" s="1" t="s">
        <v>1817</v>
      </c>
      <c r="U979" s="1" t="s">
        <v>1357</v>
      </c>
      <c r="V979" s="1" t="s">
        <v>118</v>
      </c>
      <c r="W979" s="1" t="str">
        <f>VLOOKUP(Table1[[#This Row],[Material Code]],'Product Master Data'!$A$1:$D$16,4,FALSE)</f>
        <v>Beignet Flour</v>
      </c>
      <c r="X979" s="1" t="str">
        <f>VLOOKUP(Table1[[#This Row],[Material Code]],'Product Master Data'!$A$1:$D$15,3,FALSE)</f>
        <v>Local Label</v>
      </c>
      <c r="Y979" s="1">
        <f>DAY(Table1[[#This Row],[Billing date]])</f>
        <v>26</v>
      </c>
      <c r="Z979" s="1" t="str">
        <f>TEXT(Table1[[#This Row],[Billing date]],"mmm")</f>
        <v>Jun</v>
      </c>
      <c r="AA979" s="1">
        <f>YEAR(Table1[[#This Row],[Billing date]])</f>
        <v>2021</v>
      </c>
    </row>
    <row r="980" spans="1:27" s="1" customFormat="1" ht="12.75" x14ac:dyDescent="0.2">
      <c r="A980" s="1" t="s">
        <v>107</v>
      </c>
      <c r="B980" s="1" t="s">
        <v>108</v>
      </c>
      <c r="C980" s="29">
        <v>44373</v>
      </c>
      <c r="D980" s="1" t="s">
        <v>3818</v>
      </c>
      <c r="E980" s="1" t="s">
        <v>3819</v>
      </c>
      <c r="F980" s="1" t="s">
        <v>3820</v>
      </c>
      <c r="G980" s="1" t="s">
        <v>3821</v>
      </c>
      <c r="H980" s="1">
        <v>1026474</v>
      </c>
      <c r="I980" s="1" t="s">
        <v>36</v>
      </c>
      <c r="J980" s="1" t="s">
        <v>181</v>
      </c>
      <c r="K980" s="1" t="s">
        <v>182</v>
      </c>
      <c r="L980" s="30">
        <v>20</v>
      </c>
      <c r="M980" s="30">
        <v>0.5</v>
      </c>
      <c r="N980" s="31">
        <v>9250</v>
      </c>
      <c r="O980" s="31">
        <v>700</v>
      </c>
      <c r="P980" s="31">
        <v>184300</v>
      </c>
      <c r="Q980" s="31">
        <v>185000</v>
      </c>
      <c r="R980" s="1" t="s">
        <v>1815</v>
      </c>
      <c r="S980" s="1" t="s">
        <v>3822</v>
      </c>
      <c r="T980" s="1" t="s">
        <v>1817</v>
      </c>
      <c r="U980" s="1" t="s">
        <v>1357</v>
      </c>
      <c r="V980" s="1" t="s">
        <v>118</v>
      </c>
      <c r="W980" s="1" t="str">
        <f>VLOOKUP(Table1[[#This Row],[Material Code]],'Product Master Data'!$A$1:$D$16,4,FALSE)</f>
        <v>Beignet Flour</v>
      </c>
      <c r="X980" s="1" t="str">
        <f>VLOOKUP(Table1[[#This Row],[Material Code]],'Product Master Data'!$A$1:$D$15,3,FALSE)</f>
        <v>Local Label</v>
      </c>
      <c r="Y980" s="1">
        <f>DAY(Table1[[#This Row],[Billing date]])</f>
        <v>26</v>
      </c>
      <c r="Z980" s="1" t="str">
        <f>TEXT(Table1[[#This Row],[Billing date]],"mmm")</f>
        <v>Jun</v>
      </c>
      <c r="AA980" s="1">
        <f>YEAR(Table1[[#This Row],[Billing date]])</f>
        <v>2021</v>
      </c>
    </row>
    <row r="981" spans="1:27" s="1" customFormat="1" ht="12.75" x14ac:dyDescent="0.2">
      <c r="A981" s="1" t="s">
        <v>107</v>
      </c>
      <c r="B981" s="1" t="s">
        <v>108</v>
      </c>
      <c r="C981" s="29">
        <v>44373</v>
      </c>
      <c r="D981" s="1" t="s">
        <v>3818</v>
      </c>
      <c r="E981" s="1" t="s">
        <v>3819</v>
      </c>
      <c r="F981" s="1" t="s">
        <v>3820</v>
      </c>
      <c r="G981" s="1" t="s">
        <v>3821</v>
      </c>
      <c r="H981" s="1">
        <v>1026474</v>
      </c>
      <c r="I981" s="1" t="s">
        <v>36</v>
      </c>
      <c r="J981" s="1" t="s">
        <v>181</v>
      </c>
      <c r="K981" s="1" t="s">
        <v>182</v>
      </c>
      <c r="L981" s="30">
        <v>80</v>
      </c>
      <c r="M981" s="30">
        <v>2</v>
      </c>
      <c r="N981" s="31">
        <v>9250</v>
      </c>
      <c r="O981" s="31">
        <v>2800</v>
      </c>
      <c r="P981" s="31">
        <v>737200</v>
      </c>
      <c r="Q981" s="31">
        <v>740000</v>
      </c>
      <c r="R981" s="1" t="s">
        <v>1815</v>
      </c>
      <c r="S981" s="1" t="s">
        <v>3822</v>
      </c>
      <c r="T981" s="1" t="s">
        <v>1817</v>
      </c>
      <c r="U981" s="1" t="s">
        <v>1357</v>
      </c>
      <c r="V981" s="1" t="s">
        <v>118</v>
      </c>
      <c r="W981" s="1" t="str">
        <f>VLOOKUP(Table1[[#This Row],[Material Code]],'Product Master Data'!$A$1:$D$16,4,FALSE)</f>
        <v>Beignet Flour</v>
      </c>
      <c r="X981" s="1" t="str">
        <f>VLOOKUP(Table1[[#This Row],[Material Code]],'Product Master Data'!$A$1:$D$15,3,FALSE)</f>
        <v>Local Label</v>
      </c>
      <c r="Y981" s="1">
        <f>DAY(Table1[[#This Row],[Billing date]])</f>
        <v>26</v>
      </c>
      <c r="Z981" s="1" t="str">
        <f>TEXT(Table1[[#This Row],[Billing date]],"mmm")</f>
        <v>Jun</v>
      </c>
      <c r="AA981" s="1">
        <f>YEAR(Table1[[#This Row],[Billing date]])</f>
        <v>2021</v>
      </c>
    </row>
    <row r="982" spans="1:27" s="1" customFormat="1" ht="12.75" x14ac:dyDescent="0.2">
      <c r="A982" s="1" t="s">
        <v>107</v>
      </c>
      <c r="B982" s="1" t="s">
        <v>108</v>
      </c>
      <c r="C982" s="29">
        <v>44373</v>
      </c>
      <c r="D982" s="1" t="s">
        <v>3818</v>
      </c>
      <c r="E982" s="1" t="s">
        <v>3819</v>
      </c>
      <c r="F982" s="1" t="s">
        <v>3820</v>
      </c>
      <c r="G982" s="1" t="s">
        <v>3821</v>
      </c>
      <c r="H982" s="1">
        <v>1026474</v>
      </c>
      <c r="I982" s="1" t="s">
        <v>36</v>
      </c>
      <c r="J982" s="1" t="s">
        <v>164</v>
      </c>
      <c r="K982" s="1" t="s">
        <v>165</v>
      </c>
      <c r="L982" s="30">
        <v>330</v>
      </c>
      <c r="M982" s="30">
        <v>16.5</v>
      </c>
      <c r="N982" s="31">
        <v>18300</v>
      </c>
      <c r="O982" s="31">
        <v>23100</v>
      </c>
      <c r="P982" s="31">
        <v>6015900</v>
      </c>
      <c r="Q982" s="31">
        <v>6039000</v>
      </c>
      <c r="R982" s="1" t="s">
        <v>1815</v>
      </c>
      <c r="S982" s="1" t="s">
        <v>3822</v>
      </c>
      <c r="T982" s="1" t="s">
        <v>1817</v>
      </c>
      <c r="U982" s="1" t="s">
        <v>1357</v>
      </c>
      <c r="V982" s="1" t="s">
        <v>118</v>
      </c>
      <c r="W982" s="1" t="str">
        <f>VLOOKUP(Table1[[#This Row],[Material Code]],'Product Master Data'!$A$1:$D$16,4,FALSE)</f>
        <v>Bread Flour</v>
      </c>
      <c r="X982" s="1" t="str">
        <f>VLOOKUP(Table1[[#This Row],[Material Code]],'Product Master Data'!$A$1:$D$15,3,FALSE)</f>
        <v>Local Label</v>
      </c>
      <c r="Y982" s="1">
        <f>DAY(Table1[[#This Row],[Billing date]])</f>
        <v>26</v>
      </c>
      <c r="Z982" s="1" t="str">
        <f>TEXT(Table1[[#This Row],[Billing date]],"mmm")</f>
        <v>Jun</v>
      </c>
      <c r="AA982" s="1">
        <f>YEAR(Table1[[#This Row],[Billing date]])</f>
        <v>2021</v>
      </c>
    </row>
    <row r="983" spans="1:27" s="1" customFormat="1" ht="12.75" x14ac:dyDescent="0.2">
      <c r="A983" s="1" t="s">
        <v>107</v>
      </c>
      <c r="B983" s="1" t="s">
        <v>108</v>
      </c>
      <c r="C983" s="29">
        <v>44373</v>
      </c>
      <c r="D983" s="1" t="s">
        <v>3823</v>
      </c>
      <c r="E983" s="1" t="s">
        <v>3824</v>
      </c>
      <c r="F983" s="1" t="s">
        <v>3825</v>
      </c>
      <c r="G983" s="1" t="s">
        <v>3826</v>
      </c>
      <c r="H983" s="1">
        <v>1102174</v>
      </c>
      <c r="I983" s="1" t="s">
        <v>342</v>
      </c>
      <c r="J983" s="1" t="s">
        <v>164</v>
      </c>
      <c r="K983" s="1" t="s">
        <v>165</v>
      </c>
      <c r="L983" s="30">
        <v>300</v>
      </c>
      <c r="M983" s="30">
        <v>15</v>
      </c>
      <c r="N983" s="31">
        <v>18300</v>
      </c>
      <c r="O983" s="31">
        <v>0</v>
      </c>
      <c r="P983" s="31">
        <v>5490000</v>
      </c>
      <c r="Q983" s="31">
        <v>5490000</v>
      </c>
      <c r="R983" s="1" t="s">
        <v>3809</v>
      </c>
      <c r="S983" s="1" t="s">
        <v>3810</v>
      </c>
      <c r="T983" s="1" t="s">
        <v>3827</v>
      </c>
      <c r="U983" s="1" t="s">
        <v>169</v>
      </c>
      <c r="V983" s="1" t="s">
        <v>118</v>
      </c>
      <c r="W983" s="1" t="str">
        <f>VLOOKUP(Table1[[#This Row],[Material Code]],'Product Master Data'!$A$1:$D$16,4,FALSE)</f>
        <v>Bread Flour</v>
      </c>
      <c r="X983" s="1" t="str">
        <f>VLOOKUP(Table1[[#This Row],[Material Code]],'Product Master Data'!$A$1:$D$15,3,FALSE)</f>
        <v>Local Label</v>
      </c>
      <c r="Y983" s="1">
        <f>DAY(Table1[[#This Row],[Billing date]])</f>
        <v>26</v>
      </c>
      <c r="Z983" s="1" t="str">
        <f>TEXT(Table1[[#This Row],[Billing date]],"mmm")</f>
        <v>Jun</v>
      </c>
      <c r="AA983" s="1">
        <f>YEAR(Table1[[#This Row],[Billing date]])</f>
        <v>2021</v>
      </c>
    </row>
    <row r="984" spans="1:27" s="1" customFormat="1" ht="12.75" x14ac:dyDescent="0.2">
      <c r="A984" s="1" t="s">
        <v>119</v>
      </c>
      <c r="B984" s="1" t="s">
        <v>120</v>
      </c>
      <c r="C984" s="29">
        <v>44373</v>
      </c>
      <c r="D984" s="1" t="s">
        <v>3828</v>
      </c>
      <c r="E984" s="1" t="s">
        <v>3829</v>
      </c>
      <c r="F984" s="1" t="s">
        <v>3830</v>
      </c>
      <c r="G984" s="1" t="s">
        <v>3831</v>
      </c>
      <c r="H984" s="1">
        <v>1075994</v>
      </c>
      <c r="I984" s="1" t="s">
        <v>40</v>
      </c>
      <c r="J984" s="1" t="s">
        <v>164</v>
      </c>
      <c r="K984" s="1" t="s">
        <v>165</v>
      </c>
      <c r="L984" s="30">
        <v>200</v>
      </c>
      <c r="M984" s="30">
        <v>10</v>
      </c>
      <c r="N984" s="31">
        <v>18300</v>
      </c>
      <c r="O984" s="31">
        <v>14000</v>
      </c>
      <c r="P984" s="31">
        <v>3646000</v>
      </c>
      <c r="Q984" s="31">
        <v>3660000</v>
      </c>
      <c r="R984" s="1" t="s">
        <v>1281</v>
      </c>
      <c r="S984" s="1" t="s">
        <v>1849</v>
      </c>
      <c r="T984" s="1" t="s">
        <v>1850</v>
      </c>
      <c r="U984" s="1" t="s">
        <v>169</v>
      </c>
      <c r="V984" s="1" t="s">
        <v>118</v>
      </c>
      <c r="W984" s="1" t="str">
        <f>VLOOKUP(Table1[[#This Row],[Material Code]],'Product Master Data'!$A$1:$D$16,4,FALSE)</f>
        <v>Bread Flour</v>
      </c>
      <c r="X984" s="1" t="str">
        <f>VLOOKUP(Table1[[#This Row],[Material Code]],'Product Master Data'!$A$1:$D$15,3,FALSE)</f>
        <v>Local Label</v>
      </c>
      <c r="Y984" s="1">
        <f>DAY(Table1[[#This Row],[Billing date]])</f>
        <v>26</v>
      </c>
      <c r="Z984" s="1" t="str">
        <f>TEXT(Table1[[#This Row],[Billing date]],"mmm")</f>
        <v>Jun</v>
      </c>
      <c r="AA984" s="1">
        <f>YEAR(Table1[[#This Row],[Billing date]])</f>
        <v>2021</v>
      </c>
    </row>
    <row r="985" spans="1:27" s="1" customFormat="1" ht="12.75" x14ac:dyDescent="0.2">
      <c r="A985" s="1" t="s">
        <v>119</v>
      </c>
      <c r="B985" s="1" t="s">
        <v>120</v>
      </c>
      <c r="C985" s="29">
        <v>44373</v>
      </c>
      <c r="D985" s="1" t="s">
        <v>3828</v>
      </c>
      <c r="E985" s="1" t="s">
        <v>3829</v>
      </c>
      <c r="F985" s="1" t="s">
        <v>3830</v>
      </c>
      <c r="G985" s="1" t="s">
        <v>3832</v>
      </c>
      <c r="H985" s="1">
        <v>1075994</v>
      </c>
      <c r="I985" s="1" t="s">
        <v>40</v>
      </c>
      <c r="J985" s="1" t="s">
        <v>164</v>
      </c>
      <c r="K985" s="1" t="s">
        <v>165</v>
      </c>
      <c r="L985" s="30">
        <v>200</v>
      </c>
      <c r="M985" s="30">
        <v>10</v>
      </c>
      <c r="N985" s="31">
        <v>18300</v>
      </c>
      <c r="O985" s="31">
        <v>14000</v>
      </c>
      <c r="P985" s="31">
        <v>3646000</v>
      </c>
      <c r="Q985" s="31">
        <v>3660000</v>
      </c>
      <c r="R985" s="1" t="s">
        <v>216</v>
      </c>
      <c r="S985" s="1" t="s">
        <v>488</v>
      </c>
      <c r="T985" s="1" t="s">
        <v>1983</v>
      </c>
      <c r="U985" s="1" t="s">
        <v>169</v>
      </c>
      <c r="V985" s="1" t="s">
        <v>118</v>
      </c>
      <c r="W985" s="1" t="str">
        <f>VLOOKUP(Table1[[#This Row],[Material Code]],'Product Master Data'!$A$1:$D$16,4,FALSE)</f>
        <v>Bread Flour</v>
      </c>
      <c r="X985" s="1" t="str">
        <f>VLOOKUP(Table1[[#This Row],[Material Code]],'Product Master Data'!$A$1:$D$15,3,FALSE)</f>
        <v>Local Label</v>
      </c>
      <c r="Y985" s="1">
        <f>DAY(Table1[[#This Row],[Billing date]])</f>
        <v>26</v>
      </c>
      <c r="Z985" s="1" t="str">
        <f>TEXT(Table1[[#This Row],[Billing date]],"mmm")</f>
        <v>Jun</v>
      </c>
      <c r="AA985" s="1">
        <f>YEAR(Table1[[#This Row],[Billing date]])</f>
        <v>2021</v>
      </c>
    </row>
    <row r="986" spans="1:27" s="1" customFormat="1" ht="12.75" x14ac:dyDescent="0.2">
      <c r="A986" s="1" t="s">
        <v>451</v>
      </c>
      <c r="B986" s="1" t="s">
        <v>452</v>
      </c>
      <c r="C986" s="29">
        <v>44373</v>
      </c>
      <c r="D986" s="1" t="s">
        <v>3833</v>
      </c>
      <c r="E986" s="1" t="s">
        <v>3834</v>
      </c>
      <c r="F986" s="1" t="s">
        <v>3835</v>
      </c>
      <c r="G986" s="1" t="s">
        <v>3836</v>
      </c>
      <c r="H986" s="1">
        <v>1062965</v>
      </c>
      <c r="I986" s="1" t="s">
        <v>34</v>
      </c>
      <c r="J986" s="1" t="s">
        <v>181</v>
      </c>
      <c r="K986" s="1" t="s">
        <v>182</v>
      </c>
      <c r="L986" s="30">
        <v>600</v>
      </c>
      <c r="M986" s="30">
        <v>15</v>
      </c>
      <c r="N986" s="31">
        <v>8750</v>
      </c>
      <c r="O986" s="31">
        <v>21000</v>
      </c>
      <c r="P986" s="31">
        <v>5229000</v>
      </c>
      <c r="Q986" s="31">
        <v>5250000</v>
      </c>
      <c r="R986" s="1" t="s">
        <v>3837</v>
      </c>
      <c r="S986" s="1" t="s">
        <v>3838</v>
      </c>
      <c r="T986" s="1" t="s">
        <v>3839</v>
      </c>
      <c r="U986" s="1" t="s">
        <v>1046</v>
      </c>
      <c r="V986" s="1" t="s">
        <v>118</v>
      </c>
      <c r="W986" s="1" t="str">
        <f>VLOOKUP(Table1[[#This Row],[Material Code]],'Product Master Data'!$A$1:$D$16,4,FALSE)</f>
        <v>Beignet Flour</v>
      </c>
      <c r="X986" s="1" t="str">
        <f>VLOOKUP(Table1[[#This Row],[Material Code]],'Product Master Data'!$A$1:$D$15,3,FALSE)</f>
        <v>Local Label</v>
      </c>
      <c r="Y986" s="1">
        <f>DAY(Table1[[#This Row],[Billing date]])</f>
        <v>26</v>
      </c>
      <c r="Z986" s="1" t="str">
        <f>TEXT(Table1[[#This Row],[Billing date]],"mmm")</f>
        <v>Jun</v>
      </c>
      <c r="AA986" s="1">
        <f>YEAR(Table1[[#This Row],[Billing date]])</f>
        <v>2021</v>
      </c>
    </row>
    <row r="987" spans="1:27" s="1" customFormat="1" ht="12.75" x14ac:dyDescent="0.2">
      <c r="A987" s="1" t="s">
        <v>451</v>
      </c>
      <c r="B987" s="1" t="s">
        <v>452</v>
      </c>
      <c r="C987" s="29">
        <v>44373</v>
      </c>
      <c r="D987" s="1" t="s">
        <v>3833</v>
      </c>
      <c r="E987" s="1" t="s">
        <v>3834</v>
      </c>
      <c r="F987" s="1" t="s">
        <v>3835</v>
      </c>
      <c r="G987" s="1" t="s">
        <v>3836</v>
      </c>
      <c r="H987" s="1">
        <v>1062965</v>
      </c>
      <c r="I987" s="1" t="s">
        <v>34</v>
      </c>
      <c r="J987" s="1" t="s">
        <v>183</v>
      </c>
      <c r="K987" s="1" t="s">
        <v>184</v>
      </c>
      <c r="L987" s="30">
        <v>3400</v>
      </c>
      <c r="M987" s="30">
        <v>17</v>
      </c>
      <c r="N987" s="31">
        <v>1825</v>
      </c>
      <c r="O987" s="31">
        <v>23800</v>
      </c>
      <c r="P987" s="31">
        <v>6181200</v>
      </c>
      <c r="Q987" s="31">
        <v>6205000</v>
      </c>
      <c r="R987" s="1" t="s">
        <v>3837</v>
      </c>
      <c r="S987" s="1" t="s">
        <v>3838</v>
      </c>
      <c r="T987" s="1" t="s">
        <v>3839</v>
      </c>
      <c r="U987" s="1" t="s">
        <v>1046</v>
      </c>
      <c r="V987" s="1" t="s">
        <v>118</v>
      </c>
      <c r="W987" s="1" t="str">
        <f>VLOOKUP(Table1[[#This Row],[Material Code]],'Product Master Data'!$A$1:$D$16,4,FALSE)</f>
        <v>Beignet Flour</v>
      </c>
      <c r="X987" s="1" t="str">
        <f>VLOOKUP(Table1[[#This Row],[Material Code]],'Product Master Data'!$A$1:$D$15,3,FALSE)</f>
        <v>Local Label</v>
      </c>
      <c r="Y987" s="1">
        <f>DAY(Table1[[#This Row],[Billing date]])</f>
        <v>26</v>
      </c>
      <c r="Z987" s="1" t="str">
        <f>TEXT(Table1[[#This Row],[Billing date]],"mmm")</f>
        <v>Jun</v>
      </c>
      <c r="AA987" s="1">
        <f>YEAR(Table1[[#This Row],[Billing date]])</f>
        <v>2021</v>
      </c>
    </row>
    <row r="988" spans="1:27" s="1" customFormat="1" ht="12.75" x14ac:dyDescent="0.2">
      <c r="A988" s="1" t="s">
        <v>451</v>
      </c>
      <c r="B988" s="1" t="s">
        <v>452</v>
      </c>
      <c r="C988" s="29">
        <v>44373</v>
      </c>
      <c r="D988" s="1" t="s">
        <v>3833</v>
      </c>
      <c r="E988" s="1" t="s">
        <v>3840</v>
      </c>
      <c r="F988" s="1" t="s">
        <v>3835</v>
      </c>
      <c r="G988" s="1" t="s">
        <v>3841</v>
      </c>
      <c r="H988" s="1">
        <v>1062965</v>
      </c>
      <c r="I988" s="1" t="s">
        <v>34</v>
      </c>
      <c r="J988" s="1" t="s">
        <v>183</v>
      </c>
      <c r="K988" s="1" t="s">
        <v>184</v>
      </c>
      <c r="L988" s="30">
        <v>6000</v>
      </c>
      <c r="M988" s="30">
        <v>30</v>
      </c>
      <c r="N988" s="31">
        <v>1825</v>
      </c>
      <c r="O988" s="31">
        <v>42000</v>
      </c>
      <c r="P988" s="31">
        <v>10908000</v>
      </c>
      <c r="Q988" s="31">
        <v>10950000</v>
      </c>
      <c r="R988" s="1" t="s">
        <v>3842</v>
      </c>
      <c r="S988" s="1" t="s">
        <v>3843</v>
      </c>
      <c r="T988" s="1" t="s">
        <v>3844</v>
      </c>
      <c r="U988" s="1" t="s">
        <v>1046</v>
      </c>
      <c r="V988" s="1" t="s">
        <v>118</v>
      </c>
      <c r="W988" s="1" t="str">
        <f>VLOOKUP(Table1[[#This Row],[Material Code]],'Product Master Data'!$A$1:$D$16,4,FALSE)</f>
        <v>Beignet Flour</v>
      </c>
      <c r="X988" s="1" t="str">
        <f>VLOOKUP(Table1[[#This Row],[Material Code]],'Product Master Data'!$A$1:$D$15,3,FALSE)</f>
        <v>Local Label</v>
      </c>
      <c r="Y988" s="1">
        <f>DAY(Table1[[#This Row],[Billing date]])</f>
        <v>26</v>
      </c>
      <c r="Z988" s="1" t="str">
        <f>TEXT(Table1[[#This Row],[Billing date]],"mmm")</f>
        <v>Jun</v>
      </c>
      <c r="AA988" s="1">
        <f>YEAR(Table1[[#This Row],[Billing date]])</f>
        <v>2021</v>
      </c>
    </row>
    <row r="989" spans="1:27" s="1" customFormat="1" ht="12.75" x14ac:dyDescent="0.2">
      <c r="A989" s="1" t="s">
        <v>451</v>
      </c>
      <c r="B989" s="1" t="s">
        <v>452</v>
      </c>
      <c r="C989" s="29">
        <v>44373</v>
      </c>
      <c r="D989" s="1" t="s">
        <v>3833</v>
      </c>
      <c r="E989" s="1" t="s">
        <v>3845</v>
      </c>
      <c r="F989" s="1" t="s">
        <v>3835</v>
      </c>
      <c r="G989" s="1" t="s">
        <v>3846</v>
      </c>
      <c r="H989" s="1">
        <v>1062965</v>
      </c>
      <c r="I989" s="1" t="s">
        <v>34</v>
      </c>
      <c r="J989" s="1" t="s">
        <v>183</v>
      </c>
      <c r="K989" s="1" t="s">
        <v>184</v>
      </c>
      <c r="L989" s="30">
        <v>6000</v>
      </c>
      <c r="M989" s="30">
        <v>30</v>
      </c>
      <c r="N989" s="31">
        <v>1825</v>
      </c>
      <c r="O989" s="31">
        <v>42000</v>
      </c>
      <c r="P989" s="31">
        <v>10908000</v>
      </c>
      <c r="Q989" s="31">
        <v>10950000</v>
      </c>
      <c r="R989" s="1" t="s">
        <v>3847</v>
      </c>
      <c r="S989" s="1" t="s">
        <v>3848</v>
      </c>
      <c r="T989" s="1" t="s">
        <v>3849</v>
      </c>
      <c r="U989" s="1" t="s">
        <v>1046</v>
      </c>
      <c r="V989" s="1" t="s">
        <v>118</v>
      </c>
      <c r="W989" s="1" t="str">
        <f>VLOOKUP(Table1[[#This Row],[Material Code]],'Product Master Data'!$A$1:$D$16,4,FALSE)</f>
        <v>Beignet Flour</v>
      </c>
      <c r="X989" s="1" t="str">
        <f>VLOOKUP(Table1[[#This Row],[Material Code]],'Product Master Data'!$A$1:$D$15,3,FALSE)</f>
        <v>Local Label</v>
      </c>
      <c r="Y989" s="1">
        <f>DAY(Table1[[#This Row],[Billing date]])</f>
        <v>26</v>
      </c>
      <c r="Z989" s="1" t="str">
        <f>TEXT(Table1[[#This Row],[Billing date]],"mmm")</f>
        <v>Jun</v>
      </c>
      <c r="AA989" s="1">
        <f>YEAR(Table1[[#This Row],[Billing date]])</f>
        <v>2021</v>
      </c>
    </row>
    <row r="990" spans="1:27" s="1" customFormat="1" ht="12.75" x14ac:dyDescent="0.2">
      <c r="A990" s="1" t="s">
        <v>170</v>
      </c>
      <c r="B990" s="1" t="s">
        <v>171</v>
      </c>
      <c r="C990" s="29">
        <v>44373</v>
      </c>
      <c r="D990" s="1" t="s">
        <v>3850</v>
      </c>
      <c r="E990" s="1" t="s">
        <v>3851</v>
      </c>
      <c r="F990" s="1" t="s">
        <v>3852</v>
      </c>
      <c r="G990" s="1" t="s">
        <v>3853</v>
      </c>
      <c r="H990" s="1">
        <v>1050151</v>
      </c>
      <c r="I990" s="1" t="s">
        <v>37</v>
      </c>
      <c r="J990" s="1" t="s">
        <v>164</v>
      </c>
      <c r="K990" s="1" t="s">
        <v>165</v>
      </c>
      <c r="L990" s="30">
        <v>250</v>
      </c>
      <c r="M990" s="30">
        <v>12.5</v>
      </c>
      <c r="N990" s="31">
        <v>18300</v>
      </c>
      <c r="O990" s="31">
        <v>0</v>
      </c>
      <c r="P990" s="31">
        <v>4575000</v>
      </c>
      <c r="Q990" s="31">
        <v>4575000</v>
      </c>
      <c r="R990" s="1" t="s">
        <v>888</v>
      </c>
      <c r="S990" s="1" t="s">
        <v>1935</v>
      </c>
      <c r="T990" s="1" t="s">
        <v>169</v>
      </c>
      <c r="U990" s="1" t="s">
        <v>370</v>
      </c>
      <c r="V990" s="1" t="s">
        <v>118</v>
      </c>
      <c r="W990" s="1" t="str">
        <f>VLOOKUP(Table1[[#This Row],[Material Code]],'Product Master Data'!$A$1:$D$16,4,FALSE)</f>
        <v>Bread Flour</v>
      </c>
      <c r="X990" s="1" t="str">
        <f>VLOOKUP(Table1[[#This Row],[Material Code]],'Product Master Data'!$A$1:$D$15,3,FALSE)</f>
        <v>Local Label</v>
      </c>
      <c r="Y990" s="1">
        <f>DAY(Table1[[#This Row],[Billing date]])</f>
        <v>26</v>
      </c>
      <c r="Z990" s="1" t="str">
        <f>TEXT(Table1[[#This Row],[Billing date]],"mmm")</f>
        <v>Jun</v>
      </c>
      <c r="AA990" s="1">
        <f>YEAR(Table1[[#This Row],[Billing date]])</f>
        <v>2021</v>
      </c>
    </row>
    <row r="991" spans="1:27" s="1" customFormat="1" ht="12.75" x14ac:dyDescent="0.2">
      <c r="A991" s="1" t="s">
        <v>157</v>
      </c>
      <c r="B991" s="1" t="s">
        <v>158</v>
      </c>
      <c r="C991" s="29">
        <v>44373</v>
      </c>
      <c r="D991" s="1" t="s">
        <v>3854</v>
      </c>
      <c r="E991" s="1" t="s">
        <v>3855</v>
      </c>
      <c r="F991" s="1" t="s">
        <v>3856</v>
      </c>
      <c r="G991" s="1" t="s">
        <v>3857</v>
      </c>
      <c r="H991" s="1">
        <v>1048039</v>
      </c>
      <c r="I991" s="1" t="s">
        <v>613</v>
      </c>
      <c r="J991" s="1" t="s">
        <v>176</v>
      </c>
      <c r="K991" s="1" t="s">
        <v>177</v>
      </c>
      <c r="L991" s="30">
        <v>200</v>
      </c>
      <c r="M991" s="30">
        <v>10</v>
      </c>
      <c r="N991" s="31">
        <v>18700</v>
      </c>
      <c r="O991" s="31">
        <v>14000</v>
      </c>
      <c r="P991" s="31">
        <v>3726000</v>
      </c>
      <c r="Q991" s="31">
        <v>3740000</v>
      </c>
      <c r="R991" s="1" t="s">
        <v>975</v>
      </c>
      <c r="S991" s="1" t="s">
        <v>3858</v>
      </c>
      <c r="T991" s="1" t="s">
        <v>2948</v>
      </c>
      <c r="U991" s="1" t="s">
        <v>169</v>
      </c>
      <c r="V991" s="1" t="s">
        <v>118</v>
      </c>
      <c r="W991" s="1" t="str">
        <f>VLOOKUP(Table1[[#This Row],[Material Code]],'Product Master Data'!$A$1:$D$16,4,FALSE)</f>
        <v>Beignet Flour</v>
      </c>
      <c r="X991" s="1" t="str">
        <f>VLOOKUP(Table1[[#This Row],[Material Code]],'Product Master Data'!$A$1:$D$15,3,FALSE)</f>
        <v>Local Label</v>
      </c>
      <c r="Y991" s="1">
        <f>DAY(Table1[[#This Row],[Billing date]])</f>
        <v>26</v>
      </c>
      <c r="Z991" s="1" t="str">
        <f>TEXT(Table1[[#This Row],[Billing date]],"mmm")</f>
        <v>Jun</v>
      </c>
      <c r="AA991" s="1">
        <f>YEAR(Table1[[#This Row],[Billing date]])</f>
        <v>2021</v>
      </c>
    </row>
    <row r="992" spans="1:27" s="1" customFormat="1" ht="12.75" x14ac:dyDescent="0.2">
      <c r="A992" s="1" t="s">
        <v>157</v>
      </c>
      <c r="B992" s="1" t="s">
        <v>158</v>
      </c>
      <c r="C992" s="29">
        <v>44373</v>
      </c>
      <c r="D992" s="1" t="s">
        <v>3854</v>
      </c>
      <c r="E992" s="1" t="s">
        <v>3855</v>
      </c>
      <c r="F992" s="1" t="s">
        <v>3856</v>
      </c>
      <c r="G992" s="1" t="s">
        <v>3857</v>
      </c>
      <c r="H992" s="1">
        <v>1048039</v>
      </c>
      <c r="I992" s="1" t="s">
        <v>613</v>
      </c>
      <c r="J992" s="1" t="s">
        <v>181</v>
      </c>
      <c r="K992" s="1" t="s">
        <v>182</v>
      </c>
      <c r="L992" s="30">
        <v>200</v>
      </c>
      <c r="M992" s="30">
        <v>5</v>
      </c>
      <c r="N992" s="31">
        <v>9350</v>
      </c>
      <c r="O992" s="31">
        <v>7000</v>
      </c>
      <c r="P992" s="31">
        <v>1863000</v>
      </c>
      <c r="Q992" s="31">
        <v>1870000</v>
      </c>
      <c r="R992" s="1" t="s">
        <v>975</v>
      </c>
      <c r="S992" s="1" t="s">
        <v>3858</v>
      </c>
      <c r="T992" s="1" t="s">
        <v>2948</v>
      </c>
      <c r="U992" s="1" t="s">
        <v>169</v>
      </c>
      <c r="V992" s="1" t="s">
        <v>118</v>
      </c>
      <c r="W992" s="1" t="str">
        <f>VLOOKUP(Table1[[#This Row],[Material Code]],'Product Master Data'!$A$1:$D$16,4,FALSE)</f>
        <v>Beignet Flour</v>
      </c>
      <c r="X992" s="1" t="str">
        <f>VLOOKUP(Table1[[#This Row],[Material Code]],'Product Master Data'!$A$1:$D$15,3,FALSE)</f>
        <v>Local Label</v>
      </c>
      <c r="Y992" s="1">
        <f>DAY(Table1[[#This Row],[Billing date]])</f>
        <v>26</v>
      </c>
      <c r="Z992" s="1" t="str">
        <f>TEXT(Table1[[#This Row],[Billing date]],"mmm")</f>
        <v>Jun</v>
      </c>
      <c r="AA992" s="1">
        <f>YEAR(Table1[[#This Row],[Billing date]])</f>
        <v>2021</v>
      </c>
    </row>
    <row r="993" spans="1:27" s="1" customFormat="1" ht="12.75" x14ac:dyDescent="0.2">
      <c r="A993" s="1" t="s">
        <v>157</v>
      </c>
      <c r="B993" s="1" t="s">
        <v>158</v>
      </c>
      <c r="C993" s="29">
        <v>44373</v>
      </c>
      <c r="D993" s="1" t="s">
        <v>3854</v>
      </c>
      <c r="E993" s="1" t="s">
        <v>3855</v>
      </c>
      <c r="F993" s="1" t="s">
        <v>3856</v>
      </c>
      <c r="G993" s="1" t="s">
        <v>3857</v>
      </c>
      <c r="H993" s="1">
        <v>1048039</v>
      </c>
      <c r="I993" s="1" t="s">
        <v>613</v>
      </c>
      <c r="J993" s="1" t="s">
        <v>164</v>
      </c>
      <c r="K993" s="1" t="s">
        <v>165</v>
      </c>
      <c r="L993" s="30">
        <v>300</v>
      </c>
      <c r="M993" s="30">
        <v>15</v>
      </c>
      <c r="N993" s="31">
        <v>18700</v>
      </c>
      <c r="O993" s="31">
        <v>21000</v>
      </c>
      <c r="P993" s="31">
        <v>5589000</v>
      </c>
      <c r="Q993" s="31">
        <v>5610000</v>
      </c>
      <c r="R993" s="1" t="s">
        <v>975</v>
      </c>
      <c r="S993" s="1" t="s">
        <v>3858</v>
      </c>
      <c r="T993" s="1" t="s">
        <v>2948</v>
      </c>
      <c r="U993" s="1" t="s">
        <v>169</v>
      </c>
      <c r="V993" s="1" t="s">
        <v>118</v>
      </c>
      <c r="W993" s="1" t="str">
        <f>VLOOKUP(Table1[[#This Row],[Material Code]],'Product Master Data'!$A$1:$D$16,4,FALSE)</f>
        <v>Bread Flour</v>
      </c>
      <c r="X993" s="1" t="str">
        <f>VLOOKUP(Table1[[#This Row],[Material Code]],'Product Master Data'!$A$1:$D$15,3,FALSE)</f>
        <v>Local Label</v>
      </c>
      <c r="Y993" s="1">
        <f>DAY(Table1[[#This Row],[Billing date]])</f>
        <v>26</v>
      </c>
      <c r="Z993" s="1" t="str">
        <f>TEXT(Table1[[#This Row],[Billing date]],"mmm")</f>
        <v>Jun</v>
      </c>
      <c r="AA993" s="1">
        <f>YEAR(Table1[[#This Row],[Billing date]])</f>
        <v>2021</v>
      </c>
    </row>
    <row r="994" spans="1:27" s="1" customFormat="1" ht="12.75" x14ac:dyDescent="0.2">
      <c r="A994" s="1" t="s">
        <v>119</v>
      </c>
      <c r="B994" s="1" t="s">
        <v>120</v>
      </c>
      <c r="C994" s="29">
        <v>44373</v>
      </c>
      <c r="D994" s="1" t="s">
        <v>3859</v>
      </c>
      <c r="E994" s="1" t="s">
        <v>3860</v>
      </c>
      <c r="F994" s="1" t="s">
        <v>3861</v>
      </c>
      <c r="G994" s="1" t="s">
        <v>3862</v>
      </c>
      <c r="H994" s="1">
        <v>1047470</v>
      </c>
      <c r="I994" s="1" t="s">
        <v>30</v>
      </c>
      <c r="J994" s="1" t="s">
        <v>176</v>
      </c>
      <c r="K994" s="1" t="s">
        <v>177</v>
      </c>
      <c r="L994" s="30">
        <v>50</v>
      </c>
      <c r="M994" s="30">
        <v>2.5</v>
      </c>
      <c r="N994" s="31">
        <v>18500</v>
      </c>
      <c r="O994" s="31">
        <v>3500</v>
      </c>
      <c r="P994" s="31">
        <v>921500</v>
      </c>
      <c r="Q994" s="31">
        <v>925000</v>
      </c>
      <c r="R994" s="1" t="s">
        <v>127</v>
      </c>
      <c r="S994" s="1" t="s">
        <v>1051</v>
      </c>
      <c r="T994" s="1" t="s">
        <v>169</v>
      </c>
      <c r="U994" s="1" t="s">
        <v>169</v>
      </c>
      <c r="V994" s="1" t="s">
        <v>118</v>
      </c>
      <c r="W994" s="1" t="str">
        <f>VLOOKUP(Table1[[#This Row],[Material Code]],'Product Master Data'!$A$1:$D$16,4,FALSE)</f>
        <v>Beignet Flour</v>
      </c>
      <c r="X994" s="1" t="str">
        <f>VLOOKUP(Table1[[#This Row],[Material Code]],'Product Master Data'!$A$1:$D$15,3,FALSE)</f>
        <v>Local Label</v>
      </c>
      <c r="Y994" s="1">
        <f>DAY(Table1[[#This Row],[Billing date]])</f>
        <v>26</v>
      </c>
      <c r="Z994" s="1" t="str">
        <f>TEXT(Table1[[#This Row],[Billing date]],"mmm")</f>
        <v>Jun</v>
      </c>
      <c r="AA994" s="1">
        <f>YEAR(Table1[[#This Row],[Billing date]])</f>
        <v>2021</v>
      </c>
    </row>
    <row r="995" spans="1:27" s="1" customFormat="1" ht="12.75" x14ac:dyDescent="0.2">
      <c r="A995" s="1" t="s">
        <v>119</v>
      </c>
      <c r="B995" s="1" t="s">
        <v>120</v>
      </c>
      <c r="C995" s="29">
        <v>44373</v>
      </c>
      <c r="D995" s="1" t="s">
        <v>3859</v>
      </c>
      <c r="E995" s="1" t="s">
        <v>3860</v>
      </c>
      <c r="F995" s="1" t="s">
        <v>3861</v>
      </c>
      <c r="G995" s="1" t="s">
        <v>3862</v>
      </c>
      <c r="H995" s="1">
        <v>1047470</v>
      </c>
      <c r="I995" s="1" t="s">
        <v>30</v>
      </c>
      <c r="J995" s="1" t="s">
        <v>164</v>
      </c>
      <c r="K995" s="1" t="s">
        <v>165</v>
      </c>
      <c r="L995" s="30">
        <v>130</v>
      </c>
      <c r="M995" s="30">
        <v>6.5</v>
      </c>
      <c r="N995" s="31">
        <v>18300</v>
      </c>
      <c r="O995" s="31">
        <v>9100</v>
      </c>
      <c r="P995" s="31">
        <v>2369900</v>
      </c>
      <c r="Q995" s="31">
        <v>2379000</v>
      </c>
      <c r="R995" s="1" t="s">
        <v>127</v>
      </c>
      <c r="S995" s="1" t="s">
        <v>1051</v>
      </c>
      <c r="T995" s="1" t="s">
        <v>169</v>
      </c>
      <c r="U995" s="1" t="s">
        <v>169</v>
      </c>
      <c r="V995" s="1" t="s">
        <v>118</v>
      </c>
      <c r="W995" s="1" t="str">
        <f>VLOOKUP(Table1[[#This Row],[Material Code]],'Product Master Data'!$A$1:$D$16,4,FALSE)</f>
        <v>Bread Flour</v>
      </c>
      <c r="X995" s="1" t="str">
        <f>VLOOKUP(Table1[[#This Row],[Material Code]],'Product Master Data'!$A$1:$D$15,3,FALSE)</f>
        <v>Local Label</v>
      </c>
      <c r="Y995" s="1">
        <f>DAY(Table1[[#This Row],[Billing date]])</f>
        <v>26</v>
      </c>
      <c r="Z995" s="1" t="str">
        <f>TEXT(Table1[[#This Row],[Billing date]],"mmm")</f>
        <v>Jun</v>
      </c>
      <c r="AA995" s="1">
        <f>YEAR(Table1[[#This Row],[Billing date]])</f>
        <v>2021</v>
      </c>
    </row>
    <row r="996" spans="1:27" s="1" customFormat="1" ht="12.75" x14ac:dyDescent="0.2">
      <c r="A996" s="1" t="s">
        <v>193</v>
      </c>
      <c r="B996" s="1" t="s">
        <v>158</v>
      </c>
      <c r="C996" s="29">
        <v>44373</v>
      </c>
      <c r="D996" s="1" t="s">
        <v>3863</v>
      </c>
      <c r="E996" s="1" t="s">
        <v>3864</v>
      </c>
      <c r="F996" s="1" t="s">
        <v>3865</v>
      </c>
      <c r="G996" s="1" t="s">
        <v>3866</v>
      </c>
      <c r="H996" s="1">
        <v>1062483</v>
      </c>
      <c r="I996" s="1" t="s">
        <v>35</v>
      </c>
      <c r="J996" s="1" t="s">
        <v>164</v>
      </c>
      <c r="K996" s="1" t="s">
        <v>165</v>
      </c>
      <c r="L996" s="30">
        <v>600</v>
      </c>
      <c r="M996" s="30">
        <v>30</v>
      </c>
      <c r="N996" s="31">
        <v>17750</v>
      </c>
      <c r="O996" s="31">
        <v>42000</v>
      </c>
      <c r="P996" s="31">
        <v>10608000</v>
      </c>
      <c r="Q996" s="31">
        <v>10650000</v>
      </c>
      <c r="R996" s="1" t="s">
        <v>601</v>
      </c>
      <c r="S996" s="1" t="s">
        <v>980</v>
      </c>
      <c r="T996" s="1" t="s">
        <v>981</v>
      </c>
      <c r="U996" s="1" t="s">
        <v>169</v>
      </c>
      <c r="V996" s="1" t="s">
        <v>118</v>
      </c>
      <c r="W996" s="1" t="str">
        <f>VLOOKUP(Table1[[#This Row],[Material Code]],'Product Master Data'!$A$1:$D$16,4,FALSE)</f>
        <v>Bread Flour</v>
      </c>
      <c r="X996" s="1" t="str">
        <f>VLOOKUP(Table1[[#This Row],[Material Code]],'Product Master Data'!$A$1:$D$15,3,FALSE)</f>
        <v>Local Label</v>
      </c>
      <c r="Y996" s="1">
        <f>DAY(Table1[[#This Row],[Billing date]])</f>
        <v>26</v>
      </c>
      <c r="Z996" s="1" t="str">
        <f>TEXT(Table1[[#This Row],[Billing date]],"mmm")</f>
        <v>Jun</v>
      </c>
      <c r="AA996" s="1">
        <f>YEAR(Table1[[#This Row],[Billing date]])</f>
        <v>2021</v>
      </c>
    </row>
    <row r="997" spans="1:27" s="1" customFormat="1" ht="12.75" x14ac:dyDescent="0.2">
      <c r="A997" s="1" t="s">
        <v>193</v>
      </c>
      <c r="B997" s="1" t="s">
        <v>158</v>
      </c>
      <c r="C997" s="29">
        <v>44373</v>
      </c>
      <c r="D997" s="1" t="s">
        <v>3863</v>
      </c>
      <c r="E997" s="1" t="s">
        <v>3867</v>
      </c>
      <c r="F997" s="1" t="s">
        <v>3865</v>
      </c>
      <c r="G997" s="1" t="s">
        <v>3868</v>
      </c>
      <c r="H997" s="1">
        <v>1062483</v>
      </c>
      <c r="I997" s="1" t="s">
        <v>35</v>
      </c>
      <c r="J997" s="1" t="s">
        <v>164</v>
      </c>
      <c r="K997" s="1" t="s">
        <v>165</v>
      </c>
      <c r="L997" s="30">
        <v>600</v>
      </c>
      <c r="M997" s="30">
        <v>30</v>
      </c>
      <c r="N997" s="31">
        <v>17750</v>
      </c>
      <c r="O997" s="31">
        <v>42000</v>
      </c>
      <c r="P997" s="31">
        <v>10608000</v>
      </c>
      <c r="Q997" s="31">
        <v>10650000</v>
      </c>
      <c r="R997" s="1" t="s">
        <v>1020</v>
      </c>
      <c r="S997" s="1" t="s">
        <v>1021</v>
      </c>
      <c r="T997" s="1" t="s">
        <v>1022</v>
      </c>
      <c r="U997" s="1" t="s">
        <v>169</v>
      </c>
      <c r="V997" s="1" t="s">
        <v>118</v>
      </c>
      <c r="W997" s="1" t="str">
        <f>VLOOKUP(Table1[[#This Row],[Material Code]],'Product Master Data'!$A$1:$D$16,4,FALSE)</f>
        <v>Bread Flour</v>
      </c>
      <c r="X997" s="1" t="str">
        <f>VLOOKUP(Table1[[#This Row],[Material Code]],'Product Master Data'!$A$1:$D$15,3,FALSE)</f>
        <v>Local Label</v>
      </c>
      <c r="Y997" s="1">
        <f>DAY(Table1[[#This Row],[Billing date]])</f>
        <v>26</v>
      </c>
      <c r="Z997" s="1" t="str">
        <f>TEXT(Table1[[#This Row],[Billing date]],"mmm")</f>
        <v>Jun</v>
      </c>
      <c r="AA997" s="1">
        <f>YEAR(Table1[[#This Row],[Billing date]])</f>
        <v>2021</v>
      </c>
    </row>
    <row r="998" spans="1:27" s="1" customFormat="1" ht="12.75" x14ac:dyDescent="0.2">
      <c r="A998" s="1" t="s">
        <v>193</v>
      </c>
      <c r="B998" s="1" t="s">
        <v>158</v>
      </c>
      <c r="C998" s="29">
        <v>44373</v>
      </c>
      <c r="D998" s="1" t="s">
        <v>3863</v>
      </c>
      <c r="E998" s="1" t="s">
        <v>3869</v>
      </c>
      <c r="F998" s="1" t="s">
        <v>3865</v>
      </c>
      <c r="G998" s="1" t="s">
        <v>3870</v>
      </c>
      <c r="H998" s="1">
        <v>1062483</v>
      </c>
      <c r="I998" s="1" t="s">
        <v>35</v>
      </c>
      <c r="J998" s="1" t="s">
        <v>164</v>
      </c>
      <c r="K998" s="1" t="s">
        <v>165</v>
      </c>
      <c r="L998" s="30">
        <v>600</v>
      </c>
      <c r="M998" s="30">
        <v>30</v>
      </c>
      <c r="N998" s="31">
        <v>17750</v>
      </c>
      <c r="O998" s="31">
        <v>42000</v>
      </c>
      <c r="P998" s="31">
        <v>10608000</v>
      </c>
      <c r="Q998" s="31">
        <v>10650000</v>
      </c>
      <c r="R998" s="1" t="s">
        <v>1216</v>
      </c>
      <c r="S998" s="1" t="s">
        <v>2850</v>
      </c>
      <c r="T998" s="1" t="s">
        <v>2851</v>
      </c>
      <c r="U998" s="1" t="s">
        <v>169</v>
      </c>
      <c r="V998" s="1" t="s">
        <v>118</v>
      </c>
      <c r="W998" s="1" t="str">
        <f>VLOOKUP(Table1[[#This Row],[Material Code]],'Product Master Data'!$A$1:$D$16,4,FALSE)</f>
        <v>Bread Flour</v>
      </c>
      <c r="X998" s="1" t="str">
        <f>VLOOKUP(Table1[[#This Row],[Material Code]],'Product Master Data'!$A$1:$D$15,3,FALSE)</f>
        <v>Local Label</v>
      </c>
      <c r="Y998" s="1">
        <f>DAY(Table1[[#This Row],[Billing date]])</f>
        <v>26</v>
      </c>
      <c r="Z998" s="1" t="str">
        <f>TEXT(Table1[[#This Row],[Billing date]],"mmm")</f>
        <v>Jun</v>
      </c>
      <c r="AA998" s="1">
        <f>YEAR(Table1[[#This Row],[Billing date]])</f>
        <v>2021</v>
      </c>
    </row>
    <row r="999" spans="1:27" s="1" customFormat="1" ht="12.75" x14ac:dyDescent="0.2">
      <c r="A999" s="1" t="s">
        <v>193</v>
      </c>
      <c r="B999" s="1" t="s">
        <v>158</v>
      </c>
      <c r="C999" s="29">
        <v>44373</v>
      </c>
      <c r="D999" s="1" t="s">
        <v>3863</v>
      </c>
      <c r="E999" s="1" t="s">
        <v>3871</v>
      </c>
      <c r="F999" s="1" t="s">
        <v>3865</v>
      </c>
      <c r="G999" s="1" t="s">
        <v>3872</v>
      </c>
      <c r="H999" s="1">
        <v>1062483</v>
      </c>
      <c r="I999" s="1" t="s">
        <v>35</v>
      </c>
      <c r="J999" s="1" t="s">
        <v>164</v>
      </c>
      <c r="K999" s="1" t="s">
        <v>165</v>
      </c>
      <c r="L999" s="30">
        <v>600</v>
      </c>
      <c r="M999" s="30">
        <v>30</v>
      </c>
      <c r="N999" s="31">
        <v>17750</v>
      </c>
      <c r="O999" s="31">
        <v>42000</v>
      </c>
      <c r="P999" s="31">
        <v>10608000</v>
      </c>
      <c r="Q999" s="31">
        <v>10650000</v>
      </c>
      <c r="R999" s="1" t="s">
        <v>3873</v>
      </c>
      <c r="S999" s="1" t="s">
        <v>3874</v>
      </c>
      <c r="T999" s="1" t="s">
        <v>3875</v>
      </c>
      <c r="U999" s="1" t="s">
        <v>169</v>
      </c>
      <c r="V999" s="1" t="s">
        <v>118</v>
      </c>
      <c r="W999" s="1" t="str">
        <f>VLOOKUP(Table1[[#This Row],[Material Code]],'Product Master Data'!$A$1:$D$16,4,FALSE)</f>
        <v>Bread Flour</v>
      </c>
      <c r="X999" s="1" t="str">
        <f>VLOOKUP(Table1[[#This Row],[Material Code]],'Product Master Data'!$A$1:$D$15,3,FALSE)</f>
        <v>Local Label</v>
      </c>
      <c r="Y999" s="1">
        <f>DAY(Table1[[#This Row],[Billing date]])</f>
        <v>26</v>
      </c>
      <c r="Z999" s="1" t="str">
        <f>TEXT(Table1[[#This Row],[Billing date]],"mmm")</f>
        <v>Jun</v>
      </c>
      <c r="AA999" s="1">
        <f>YEAR(Table1[[#This Row],[Billing date]])</f>
        <v>2021</v>
      </c>
    </row>
    <row r="1000" spans="1:27" s="1" customFormat="1" ht="12.75" x14ac:dyDescent="0.2">
      <c r="A1000" s="1" t="s">
        <v>193</v>
      </c>
      <c r="B1000" s="1" t="s">
        <v>158</v>
      </c>
      <c r="C1000" s="29">
        <v>44373</v>
      </c>
      <c r="D1000" s="1" t="s">
        <v>3863</v>
      </c>
      <c r="E1000" s="1" t="s">
        <v>3876</v>
      </c>
      <c r="F1000" s="1" t="s">
        <v>3865</v>
      </c>
      <c r="G1000" s="1" t="s">
        <v>3877</v>
      </c>
      <c r="H1000" s="1">
        <v>1062483</v>
      </c>
      <c r="I1000" s="1" t="s">
        <v>35</v>
      </c>
      <c r="J1000" s="1" t="s">
        <v>164</v>
      </c>
      <c r="K1000" s="1" t="s">
        <v>165</v>
      </c>
      <c r="L1000" s="30">
        <v>600</v>
      </c>
      <c r="M1000" s="30">
        <v>30</v>
      </c>
      <c r="N1000" s="31">
        <v>17750</v>
      </c>
      <c r="O1000" s="31">
        <v>42000</v>
      </c>
      <c r="P1000" s="31">
        <v>10608000</v>
      </c>
      <c r="Q1000" s="31">
        <v>10650000</v>
      </c>
      <c r="R1000" s="1" t="s">
        <v>970</v>
      </c>
      <c r="S1000" s="1" t="s">
        <v>3878</v>
      </c>
      <c r="T1000" s="1" t="s">
        <v>972</v>
      </c>
      <c r="U1000" s="1" t="s">
        <v>169</v>
      </c>
      <c r="V1000" s="1" t="s">
        <v>118</v>
      </c>
      <c r="W1000" s="1" t="str">
        <f>VLOOKUP(Table1[[#This Row],[Material Code]],'Product Master Data'!$A$1:$D$16,4,FALSE)</f>
        <v>Bread Flour</v>
      </c>
      <c r="X1000" s="1" t="str">
        <f>VLOOKUP(Table1[[#This Row],[Material Code]],'Product Master Data'!$A$1:$D$15,3,FALSE)</f>
        <v>Local Label</v>
      </c>
      <c r="Y1000" s="1">
        <f>DAY(Table1[[#This Row],[Billing date]])</f>
        <v>26</v>
      </c>
      <c r="Z1000" s="1" t="str">
        <f>TEXT(Table1[[#This Row],[Billing date]],"mmm")</f>
        <v>Jun</v>
      </c>
      <c r="AA1000" s="1">
        <f>YEAR(Table1[[#This Row],[Billing date]])</f>
        <v>2021</v>
      </c>
    </row>
    <row r="1001" spans="1:27" s="1" customFormat="1" ht="12.75" x14ac:dyDescent="0.2">
      <c r="A1001" s="1" t="s">
        <v>157</v>
      </c>
      <c r="B1001" s="1" t="s">
        <v>158</v>
      </c>
      <c r="C1001" s="29">
        <v>44373</v>
      </c>
      <c r="D1001" s="1" t="s">
        <v>3879</v>
      </c>
      <c r="E1001" s="1" t="s">
        <v>3880</v>
      </c>
      <c r="F1001" s="1" t="s">
        <v>3881</v>
      </c>
      <c r="G1001" s="1" t="s">
        <v>3882</v>
      </c>
      <c r="H1001" s="1">
        <v>1042434</v>
      </c>
      <c r="I1001" s="1" t="s">
        <v>26</v>
      </c>
      <c r="J1001" s="1" t="s">
        <v>164</v>
      </c>
      <c r="K1001" s="1" t="s">
        <v>165</v>
      </c>
      <c r="L1001" s="30">
        <v>600</v>
      </c>
      <c r="M1001" s="30">
        <v>30</v>
      </c>
      <c r="N1001" s="31">
        <v>18700</v>
      </c>
      <c r="O1001" s="31">
        <v>0</v>
      </c>
      <c r="P1001" s="31">
        <v>11220000</v>
      </c>
      <c r="Q1001" s="31">
        <v>11220000</v>
      </c>
      <c r="R1001" s="1" t="s">
        <v>990</v>
      </c>
      <c r="S1001" s="1" t="s">
        <v>991</v>
      </c>
      <c r="T1001" s="1" t="s">
        <v>992</v>
      </c>
      <c r="U1001" s="1" t="s">
        <v>169</v>
      </c>
      <c r="V1001" s="1" t="s">
        <v>118</v>
      </c>
      <c r="W1001" s="1" t="str">
        <f>VLOOKUP(Table1[[#This Row],[Material Code]],'Product Master Data'!$A$1:$D$16,4,FALSE)</f>
        <v>Bread Flour</v>
      </c>
      <c r="X1001" s="1" t="str">
        <f>VLOOKUP(Table1[[#This Row],[Material Code]],'Product Master Data'!$A$1:$D$15,3,FALSE)</f>
        <v>Local Label</v>
      </c>
      <c r="Y1001" s="1">
        <f>DAY(Table1[[#This Row],[Billing date]])</f>
        <v>26</v>
      </c>
      <c r="Z1001" s="1" t="str">
        <f>TEXT(Table1[[#This Row],[Billing date]],"mmm")</f>
        <v>Jun</v>
      </c>
      <c r="AA1001" s="1">
        <f>YEAR(Table1[[#This Row],[Billing date]])</f>
        <v>2021</v>
      </c>
    </row>
    <row r="1002" spans="1:27" s="1" customFormat="1" ht="12.75" x14ac:dyDescent="0.2">
      <c r="A1002" s="1" t="s">
        <v>288</v>
      </c>
      <c r="B1002" s="1" t="s">
        <v>132</v>
      </c>
      <c r="C1002" s="29">
        <v>44373</v>
      </c>
      <c r="D1002" s="1" t="s">
        <v>3580</v>
      </c>
      <c r="E1002" s="1" t="s">
        <v>3883</v>
      </c>
      <c r="F1002" s="1" t="s">
        <v>3582</v>
      </c>
      <c r="G1002" s="1" t="s">
        <v>3884</v>
      </c>
      <c r="H1002" s="1">
        <v>1062482</v>
      </c>
      <c r="I1002" s="1" t="s">
        <v>31</v>
      </c>
      <c r="J1002" s="1" t="s">
        <v>24</v>
      </c>
      <c r="K1002" s="1" t="s">
        <v>113</v>
      </c>
      <c r="L1002" s="30">
        <v>300</v>
      </c>
      <c r="M1002" s="30">
        <v>12</v>
      </c>
      <c r="N1002" s="31">
        <v>2000</v>
      </c>
      <c r="O1002" s="31">
        <v>11765</v>
      </c>
      <c r="P1002" s="31">
        <v>588235</v>
      </c>
      <c r="Q1002" s="31">
        <v>600000</v>
      </c>
      <c r="R1002" s="1" t="s">
        <v>3885</v>
      </c>
      <c r="S1002" s="1" t="s">
        <v>3886</v>
      </c>
      <c r="T1002" s="1" t="s">
        <v>3887</v>
      </c>
      <c r="U1002" s="1" t="s">
        <v>3587</v>
      </c>
      <c r="V1002" s="1" t="s">
        <v>118</v>
      </c>
      <c r="W1002" s="1" t="str">
        <f>VLOOKUP(Table1[[#This Row],[Material Code]],'Product Master Data'!$A$1:$D$16,4,FALSE)</f>
        <v>Bread Flour</v>
      </c>
      <c r="X1002" s="1" t="str">
        <f>VLOOKUP(Table1[[#This Row],[Material Code]],'Product Master Data'!$A$1:$D$15,3,FALSE)</f>
        <v>Local Label</v>
      </c>
      <c r="Y1002" s="1">
        <f>DAY(Table1[[#This Row],[Billing date]])</f>
        <v>26</v>
      </c>
      <c r="Z1002" s="1" t="str">
        <f>TEXT(Table1[[#This Row],[Billing date]],"mmm")</f>
        <v>Jun</v>
      </c>
      <c r="AA1002" s="1">
        <f>YEAR(Table1[[#This Row],[Billing date]])</f>
        <v>2021</v>
      </c>
    </row>
    <row r="1003" spans="1:27" s="1" customFormat="1" ht="12.75" x14ac:dyDescent="0.2">
      <c r="A1003" s="1" t="s">
        <v>316</v>
      </c>
      <c r="B1003" s="1" t="s">
        <v>289</v>
      </c>
      <c r="C1003" s="29">
        <v>44374</v>
      </c>
      <c r="D1003" s="1" t="s">
        <v>3574</v>
      </c>
      <c r="E1003" s="1" t="s">
        <v>3888</v>
      </c>
      <c r="F1003" s="1" t="s">
        <v>3576</v>
      </c>
      <c r="G1003" s="1" t="s">
        <v>3889</v>
      </c>
      <c r="H1003" s="1">
        <v>1064215</v>
      </c>
      <c r="I1003" s="1" t="s">
        <v>32</v>
      </c>
      <c r="J1003" s="1" t="s">
        <v>183</v>
      </c>
      <c r="K1003" s="1" t="s">
        <v>184</v>
      </c>
      <c r="L1003" s="30">
        <v>3000</v>
      </c>
      <c r="M1003" s="30">
        <v>15</v>
      </c>
      <c r="N1003" s="31">
        <v>1850</v>
      </c>
      <c r="O1003" s="31">
        <v>21000</v>
      </c>
      <c r="P1003" s="31">
        <v>5529000</v>
      </c>
      <c r="Q1003" s="31">
        <v>5550000</v>
      </c>
      <c r="R1003" s="1" t="s">
        <v>679</v>
      </c>
      <c r="S1003" s="1" t="s">
        <v>3890</v>
      </c>
      <c r="T1003" s="1" t="s">
        <v>3891</v>
      </c>
      <c r="U1003" s="1" t="s">
        <v>169</v>
      </c>
      <c r="V1003" s="1" t="s">
        <v>118</v>
      </c>
      <c r="W1003" s="1" t="str">
        <f>VLOOKUP(Table1[[#This Row],[Material Code]],'Product Master Data'!$A$1:$D$16,4,FALSE)</f>
        <v>Beignet Flour</v>
      </c>
      <c r="X1003" s="1" t="str">
        <f>VLOOKUP(Table1[[#This Row],[Material Code]],'Product Master Data'!$A$1:$D$15,3,FALSE)</f>
        <v>Local Label</v>
      </c>
      <c r="Y1003" s="1">
        <f>DAY(Table1[[#This Row],[Billing date]])</f>
        <v>27</v>
      </c>
      <c r="Z1003" s="1" t="str">
        <f>TEXT(Table1[[#This Row],[Billing date]],"mmm")</f>
        <v>Jun</v>
      </c>
      <c r="AA1003" s="1">
        <f>YEAR(Table1[[#This Row],[Billing date]])</f>
        <v>2021</v>
      </c>
    </row>
    <row r="1004" spans="1:27" s="1" customFormat="1" ht="12.75" x14ac:dyDescent="0.2">
      <c r="A1004" s="1" t="s">
        <v>316</v>
      </c>
      <c r="B1004" s="1" t="s">
        <v>289</v>
      </c>
      <c r="C1004" s="29">
        <v>44374</v>
      </c>
      <c r="D1004" s="1" t="s">
        <v>3574</v>
      </c>
      <c r="E1004" s="1" t="s">
        <v>3888</v>
      </c>
      <c r="F1004" s="1" t="s">
        <v>3576</v>
      </c>
      <c r="G1004" s="1" t="s">
        <v>3889</v>
      </c>
      <c r="H1004" s="1">
        <v>1064215</v>
      </c>
      <c r="I1004" s="1" t="s">
        <v>32</v>
      </c>
      <c r="J1004" s="1" t="s">
        <v>164</v>
      </c>
      <c r="K1004" s="1" t="s">
        <v>165</v>
      </c>
      <c r="L1004" s="30">
        <v>340</v>
      </c>
      <c r="M1004" s="30">
        <v>17</v>
      </c>
      <c r="N1004" s="31">
        <v>17750</v>
      </c>
      <c r="O1004" s="31">
        <v>23800</v>
      </c>
      <c r="P1004" s="31">
        <v>6011200</v>
      </c>
      <c r="Q1004" s="31">
        <v>6035000</v>
      </c>
      <c r="R1004" s="1" t="s">
        <v>679</v>
      </c>
      <c r="S1004" s="1" t="s">
        <v>3890</v>
      </c>
      <c r="T1004" s="1" t="s">
        <v>3891</v>
      </c>
      <c r="U1004" s="1" t="s">
        <v>169</v>
      </c>
      <c r="V1004" s="1" t="s">
        <v>118</v>
      </c>
      <c r="W1004" s="1" t="str">
        <f>VLOOKUP(Table1[[#This Row],[Material Code]],'Product Master Data'!$A$1:$D$16,4,FALSE)</f>
        <v>Bread Flour</v>
      </c>
      <c r="X1004" s="1" t="str">
        <f>VLOOKUP(Table1[[#This Row],[Material Code]],'Product Master Data'!$A$1:$D$15,3,FALSE)</f>
        <v>Local Label</v>
      </c>
      <c r="Y1004" s="1">
        <f>DAY(Table1[[#This Row],[Billing date]])</f>
        <v>27</v>
      </c>
      <c r="Z1004" s="1" t="str">
        <f>TEXT(Table1[[#This Row],[Billing date]],"mmm")</f>
        <v>Jun</v>
      </c>
      <c r="AA1004" s="1">
        <f>YEAR(Table1[[#This Row],[Billing date]])</f>
        <v>2021</v>
      </c>
    </row>
    <row r="1005" spans="1:27" s="1" customFormat="1" ht="12.75" x14ac:dyDescent="0.2">
      <c r="A1005" s="1" t="s">
        <v>131</v>
      </c>
      <c r="B1005" s="1" t="s">
        <v>132</v>
      </c>
      <c r="C1005" s="29">
        <v>44374</v>
      </c>
      <c r="D1005" s="1" t="s">
        <v>3511</v>
      </c>
      <c r="E1005" s="1" t="s">
        <v>3892</v>
      </c>
      <c r="F1005" s="1" t="s">
        <v>3513</v>
      </c>
      <c r="G1005" s="1" t="s">
        <v>3893</v>
      </c>
      <c r="H1005" s="1">
        <v>1062481</v>
      </c>
      <c r="I1005" s="1" t="s">
        <v>38</v>
      </c>
      <c r="J1005" s="1" t="s">
        <v>24</v>
      </c>
      <c r="K1005" s="1" t="s">
        <v>113</v>
      </c>
      <c r="L1005" s="30">
        <v>150</v>
      </c>
      <c r="M1005" s="30">
        <v>6</v>
      </c>
      <c r="N1005" s="31">
        <v>2000</v>
      </c>
      <c r="O1005" s="31">
        <v>5882</v>
      </c>
      <c r="P1005" s="31">
        <v>294118</v>
      </c>
      <c r="Q1005" s="31">
        <v>300000</v>
      </c>
      <c r="R1005" s="1" t="s">
        <v>944</v>
      </c>
      <c r="S1005" s="1" t="s">
        <v>1012</v>
      </c>
      <c r="T1005" s="1" t="s">
        <v>1013</v>
      </c>
      <c r="U1005" s="1" t="s">
        <v>947</v>
      </c>
      <c r="V1005" s="1" t="s">
        <v>118</v>
      </c>
      <c r="W1005" s="1" t="str">
        <f>VLOOKUP(Table1[[#This Row],[Material Code]],'Product Master Data'!$A$1:$D$16,4,FALSE)</f>
        <v>Bread Flour</v>
      </c>
      <c r="X1005" s="1" t="str">
        <f>VLOOKUP(Table1[[#This Row],[Material Code]],'Product Master Data'!$A$1:$D$15,3,FALSE)</f>
        <v>Local Label</v>
      </c>
      <c r="Y1005" s="1">
        <f>DAY(Table1[[#This Row],[Billing date]])</f>
        <v>27</v>
      </c>
      <c r="Z1005" s="1" t="str">
        <f>TEXT(Table1[[#This Row],[Billing date]],"mmm")</f>
        <v>Jun</v>
      </c>
      <c r="AA1005" s="1">
        <f>YEAR(Table1[[#This Row],[Billing date]])</f>
        <v>2021</v>
      </c>
    </row>
    <row r="1006" spans="1:27" s="1" customFormat="1" ht="12.75" x14ac:dyDescent="0.2">
      <c r="A1006" s="1" t="s">
        <v>107</v>
      </c>
      <c r="B1006" s="1" t="s">
        <v>108</v>
      </c>
      <c r="C1006" s="29">
        <v>44374</v>
      </c>
      <c r="D1006" s="1" t="s">
        <v>2692</v>
      </c>
      <c r="E1006" s="1" t="s">
        <v>3894</v>
      </c>
      <c r="F1006" s="1" t="s">
        <v>2694</v>
      </c>
      <c r="G1006" s="1" t="s">
        <v>3895</v>
      </c>
      <c r="H1006" s="1">
        <v>1026501</v>
      </c>
      <c r="I1006" s="1" t="s">
        <v>45</v>
      </c>
      <c r="J1006" s="1" t="s">
        <v>24</v>
      </c>
      <c r="K1006" s="1" t="s">
        <v>113</v>
      </c>
      <c r="L1006" s="30">
        <v>100</v>
      </c>
      <c r="M1006" s="30">
        <v>4</v>
      </c>
      <c r="N1006" s="31">
        <v>2000</v>
      </c>
      <c r="O1006" s="31">
        <v>3922</v>
      </c>
      <c r="P1006" s="31">
        <v>196078</v>
      </c>
      <c r="Q1006" s="31">
        <v>200000</v>
      </c>
      <c r="R1006" s="1" t="s">
        <v>944</v>
      </c>
      <c r="S1006" s="1" t="s">
        <v>1012</v>
      </c>
      <c r="T1006" s="1" t="s">
        <v>3896</v>
      </c>
      <c r="U1006" s="1" t="s">
        <v>2697</v>
      </c>
      <c r="V1006" s="1" t="s">
        <v>118</v>
      </c>
      <c r="W1006" s="1" t="str">
        <f>VLOOKUP(Table1[[#This Row],[Material Code]],'Product Master Data'!$A$1:$D$16,4,FALSE)</f>
        <v>Bread Flour</v>
      </c>
      <c r="X1006" s="1" t="str">
        <f>VLOOKUP(Table1[[#This Row],[Material Code]],'Product Master Data'!$A$1:$D$15,3,FALSE)</f>
        <v>Local Label</v>
      </c>
      <c r="Y1006" s="1">
        <f>DAY(Table1[[#This Row],[Billing date]])</f>
        <v>27</v>
      </c>
      <c r="Z1006" s="1" t="str">
        <f>TEXT(Table1[[#This Row],[Billing date]],"mmm")</f>
        <v>Jun</v>
      </c>
      <c r="AA1006" s="1">
        <f>YEAR(Table1[[#This Row],[Billing date]])</f>
        <v>2021</v>
      </c>
    </row>
    <row r="1007" spans="1:27" s="1" customFormat="1" ht="12.75" x14ac:dyDescent="0.2">
      <c r="A1007" s="1" t="s">
        <v>316</v>
      </c>
      <c r="B1007" s="1" t="s">
        <v>289</v>
      </c>
      <c r="C1007" s="29">
        <v>44374</v>
      </c>
      <c r="D1007" s="1" t="s">
        <v>3897</v>
      </c>
      <c r="E1007" s="1" t="s">
        <v>3898</v>
      </c>
      <c r="F1007" s="1" t="s">
        <v>3899</v>
      </c>
      <c r="G1007" s="1" t="s">
        <v>3900</v>
      </c>
      <c r="H1007" s="1">
        <v>1064215</v>
      </c>
      <c r="I1007" s="1" t="s">
        <v>32</v>
      </c>
      <c r="J1007" s="1" t="s">
        <v>125</v>
      </c>
      <c r="K1007" s="1" t="s">
        <v>126</v>
      </c>
      <c r="L1007" s="30">
        <v>640</v>
      </c>
      <c r="M1007" s="30">
        <v>32</v>
      </c>
      <c r="N1007" s="31">
        <v>18500</v>
      </c>
      <c r="O1007" s="31">
        <v>44800</v>
      </c>
      <c r="P1007" s="31">
        <v>11795200</v>
      </c>
      <c r="Q1007" s="31">
        <v>11840000</v>
      </c>
      <c r="R1007" s="1" t="s">
        <v>2563</v>
      </c>
      <c r="S1007" s="1" t="s">
        <v>3901</v>
      </c>
      <c r="T1007" s="1" t="s">
        <v>3902</v>
      </c>
      <c r="U1007" s="1" t="s">
        <v>169</v>
      </c>
      <c r="V1007" s="1" t="s">
        <v>118</v>
      </c>
      <c r="W1007" s="1" t="str">
        <f>VLOOKUP(Table1[[#This Row],[Material Code]],'Product Master Data'!$A$1:$D$16,4,FALSE)</f>
        <v>Bread Flour</v>
      </c>
      <c r="X1007" s="1" t="str">
        <f>VLOOKUP(Table1[[#This Row],[Material Code]],'Product Master Data'!$A$1:$D$15,3,FALSE)</f>
        <v>Local Label</v>
      </c>
      <c r="Y1007" s="1">
        <f>DAY(Table1[[#This Row],[Billing date]])</f>
        <v>27</v>
      </c>
      <c r="Z1007" s="1" t="str">
        <f>TEXT(Table1[[#This Row],[Billing date]],"mmm")</f>
        <v>Jun</v>
      </c>
      <c r="AA1007" s="1">
        <f>YEAR(Table1[[#This Row],[Billing date]])</f>
        <v>2021</v>
      </c>
    </row>
    <row r="1008" spans="1:27" s="1" customFormat="1" ht="12.75" x14ac:dyDescent="0.2">
      <c r="A1008" s="1" t="s">
        <v>170</v>
      </c>
      <c r="B1008" s="1" t="s">
        <v>171</v>
      </c>
      <c r="C1008" s="29">
        <v>44374</v>
      </c>
      <c r="D1008" s="1" t="s">
        <v>3903</v>
      </c>
      <c r="E1008" s="1" t="s">
        <v>3904</v>
      </c>
      <c r="F1008" s="1" t="s">
        <v>3905</v>
      </c>
      <c r="G1008" s="1" t="s">
        <v>3906</v>
      </c>
      <c r="H1008" s="1">
        <v>1033762</v>
      </c>
      <c r="I1008" s="1" t="s">
        <v>1696</v>
      </c>
      <c r="J1008" s="1" t="s">
        <v>164</v>
      </c>
      <c r="K1008" s="1" t="s">
        <v>165</v>
      </c>
      <c r="L1008" s="30">
        <v>600</v>
      </c>
      <c r="M1008" s="30">
        <v>30</v>
      </c>
      <c r="N1008" s="31">
        <v>18300</v>
      </c>
      <c r="O1008" s="31">
        <v>0</v>
      </c>
      <c r="P1008" s="31">
        <v>10980000</v>
      </c>
      <c r="Q1008" s="31">
        <v>10980000</v>
      </c>
      <c r="R1008" s="1" t="s">
        <v>1343</v>
      </c>
      <c r="S1008" s="1" t="s">
        <v>1344</v>
      </c>
      <c r="T1008" s="1" t="s">
        <v>1345</v>
      </c>
      <c r="U1008" s="1" t="s">
        <v>3907</v>
      </c>
      <c r="V1008" s="1" t="s">
        <v>118</v>
      </c>
      <c r="W1008" s="1" t="str">
        <f>VLOOKUP(Table1[[#This Row],[Material Code]],'Product Master Data'!$A$1:$D$16,4,FALSE)</f>
        <v>Bread Flour</v>
      </c>
      <c r="X1008" s="1" t="str">
        <f>VLOOKUP(Table1[[#This Row],[Material Code]],'Product Master Data'!$A$1:$D$15,3,FALSE)</f>
        <v>Local Label</v>
      </c>
      <c r="Y1008" s="1">
        <f>DAY(Table1[[#This Row],[Billing date]])</f>
        <v>27</v>
      </c>
      <c r="Z1008" s="1" t="str">
        <f>TEXT(Table1[[#This Row],[Billing date]],"mmm")</f>
        <v>Jun</v>
      </c>
      <c r="AA1008" s="1">
        <f>YEAR(Table1[[#This Row],[Billing date]])</f>
        <v>2021</v>
      </c>
    </row>
    <row r="1009" spans="1:27" s="1" customFormat="1" ht="12.75" x14ac:dyDescent="0.2">
      <c r="A1009" s="1" t="s">
        <v>451</v>
      </c>
      <c r="B1009" s="1" t="s">
        <v>452</v>
      </c>
      <c r="C1009" s="29">
        <v>44374</v>
      </c>
      <c r="D1009" s="1" t="s">
        <v>3833</v>
      </c>
      <c r="E1009" s="1" t="s">
        <v>3908</v>
      </c>
      <c r="F1009" s="1" t="s">
        <v>3835</v>
      </c>
      <c r="G1009" s="1" t="s">
        <v>3909</v>
      </c>
      <c r="H1009" s="1">
        <v>1062965</v>
      </c>
      <c r="I1009" s="1" t="s">
        <v>34</v>
      </c>
      <c r="J1009" s="1" t="s">
        <v>183</v>
      </c>
      <c r="K1009" s="1" t="s">
        <v>184</v>
      </c>
      <c r="L1009" s="30">
        <v>6600</v>
      </c>
      <c r="M1009" s="30">
        <v>33</v>
      </c>
      <c r="N1009" s="31">
        <v>1825</v>
      </c>
      <c r="O1009" s="31">
        <v>46200</v>
      </c>
      <c r="P1009" s="31">
        <v>11998800</v>
      </c>
      <c r="Q1009" s="31">
        <v>12045000</v>
      </c>
      <c r="R1009" s="1" t="s">
        <v>198</v>
      </c>
      <c r="S1009" s="1" t="s">
        <v>1895</v>
      </c>
      <c r="T1009" s="1" t="s">
        <v>1896</v>
      </c>
      <c r="U1009" s="1" t="s">
        <v>1046</v>
      </c>
      <c r="V1009" s="1" t="s">
        <v>118</v>
      </c>
      <c r="W1009" s="1" t="str">
        <f>VLOOKUP(Table1[[#This Row],[Material Code]],'Product Master Data'!$A$1:$D$16,4,FALSE)</f>
        <v>Beignet Flour</v>
      </c>
      <c r="X1009" s="1" t="str">
        <f>VLOOKUP(Table1[[#This Row],[Material Code]],'Product Master Data'!$A$1:$D$15,3,FALSE)</f>
        <v>Local Label</v>
      </c>
      <c r="Y1009" s="1">
        <f>DAY(Table1[[#This Row],[Billing date]])</f>
        <v>27</v>
      </c>
      <c r="Z1009" s="1" t="str">
        <f>TEXT(Table1[[#This Row],[Billing date]],"mmm")</f>
        <v>Jun</v>
      </c>
      <c r="AA1009" s="1">
        <f>YEAR(Table1[[#This Row],[Billing date]])</f>
        <v>2021</v>
      </c>
    </row>
    <row r="1010" spans="1:27" s="1" customFormat="1" ht="12.75" x14ac:dyDescent="0.2">
      <c r="A1010" s="1" t="s">
        <v>170</v>
      </c>
      <c r="B1010" s="1" t="s">
        <v>171</v>
      </c>
      <c r="C1010" s="29">
        <v>44374</v>
      </c>
      <c r="D1010" s="1" t="s">
        <v>3910</v>
      </c>
      <c r="E1010" s="1" t="s">
        <v>3911</v>
      </c>
      <c r="F1010" s="1" t="s">
        <v>3912</v>
      </c>
      <c r="G1010" s="1" t="s">
        <v>3913</v>
      </c>
      <c r="H1010" s="1">
        <v>1095709</v>
      </c>
      <c r="I1010" s="1" t="s">
        <v>498</v>
      </c>
      <c r="J1010" s="1" t="s">
        <v>183</v>
      </c>
      <c r="K1010" s="1" t="s">
        <v>184</v>
      </c>
      <c r="L1010" s="30">
        <v>500</v>
      </c>
      <c r="M1010" s="30">
        <v>2.5</v>
      </c>
      <c r="N1010" s="31">
        <v>1900</v>
      </c>
      <c r="O1010" s="31">
        <v>3500</v>
      </c>
      <c r="P1010" s="31">
        <v>946500</v>
      </c>
      <c r="Q1010" s="31">
        <v>950000</v>
      </c>
      <c r="R1010" s="1" t="s">
        <v>672</v>
      </c>
      <c r="S1010" s="1" t="s">
        <v>1005</v>
      </c>
      <c r="T1010" s="1" t="s">
        <v>1006</v>
      </c>
      <c r="U1010" s="1" t="s">
        <v>502</v>
      </c>
      <c r="V1010" s="1" t="s">
        <v>118</v>
      </c>
      <c r="W1010" s="1" t="str">
        <f>VLOOKUP(Table1[[#This Row],[Material Code]],'Product Master Data'!$A$1:$D$16,4,FALSE)</f>
        <v>Beignet Flour</v>
      </c>
      <c r="X1010" s="1" t="str">
        <f>VLOOKUP(Table1[[#This Row],[Material Code]],'Product Master Data'!$A$1:$D$15,3,FALSE)</f>
        <v>Local Label</v>
      </c>
      <c r="Y1010" s="1">
        <f>DAY(Table1[[#This Row],[Billing date]])</f>
        <v>27</v>
      </c>
      <c r="Z1010" s="1" t="str">
        <f>TEXT(Table1[[#This Row],[Billing date]],"mmm")</f>
        <v>Jun</v>
      </c>
      <c r="AA1010" s="1">
        <f>YEAR(Table1[[#This Row],[Billing date]])</f>
        <v>2021</v>
      </c>
    </row>
    <row r="1011" spans="1:27" s="1" customFormat="1" ht="12.75" x14ac:dyDescent="0.2">
      <c r="A1011" s="1" t="s">
        <v>170</v>
      </c>
      <c r="B1011" s="1" t="s">
        <v>171</v>
      </c>
      <c r="C1011" s="29">
        <v>44374</v>
      </c>
      <c r="D1011" s="1" t="s">
        <v>3910</v>
      </c>
      <c r="E1011" s="1" t="s">
        <v>3911</v>
      </c>
      <c r="F1011" s="1" t="s">
        <v>3912</v>
      </c>
      <c r="G1011" s="1" t="s">
        <v>3913</v>
      </c>
      <c r="H1011" s="1">
        <v>1095709</v>
      </c>
      <c r="I1011" s="1" t="s">
        <v>498</v>
      </c>
      <c r="J1011" s="1" t="s">
        <v>164</v>
      </c>
      <c r="K1011" s="1" t="s">
        <v>165</v>
      </c>
      <c r="L1011" s="30">
        <v>300</v>
      </c>
      <c r="M1011" s="30">
        <v>15</v>
      </c>
      <c r="N1011" s="31">
        <v>18300</v>
      </c>
      <c r="O1011" s="31">
        <v>21000</v>
      </c>
      <c r="P1011" s="31">
        <v>5469000</v>
      </c>
      <c r="Q1011" s="31">
        <v>5490000</v>
      </c>
      <c r="R1011" s="1" t="s">
        <v>672</v>
      </c>
      <c r="S1011" s="1" t="s">
        <v>1005</v>
      </c>
      <c r="T1011" s="1" t="s">
        <v>1006</v>
      </c>
      <c r="U1011" s="1" t="s">
        <v>502</v>
      </c>
      <c r="V1011" s="1" t="s">
        <v>118</v>
      </c>
      <c r="W1011" s="1" t="str">
        <f>VLOOKUP(Table1[[#This Row],[Material Code]],'Product Master Data'!$A$1:$D$16,4,FALSE)</f>
        <v>Bread Flour</v>
      </c>
      <c r="X1011" s="1" t="str">
        <f>VLOOKUP(Table1[[#This Row],[Material Code]],'Product Master Data'!$A$1:$D$15,3,FALSE)</f>
        <v>Local Label</v>
      </c>
      <c r="Y1011" s="1">
        <f>DAY(Table1[[#This Row],[Billing date]])</f>
        <v>27</v>
      </c>
      <c r="Z1011" s="1" t="str">
        <f>TEXT(Table1[[#This Row],[Billing date]],"mmm")</f>
        <v>Jun</v>
      </c>
      <c r="AA1011" s="1">
        <f>YEAR(Table1[[#This Row],[Billing date]])</f>
        <v>2021</v>
      </c>
    </row>
    <row r="1012" spans="1:27" s="1" customFormat="1" ht="12.75" x14ac:dyDescent="0.2">
      <c r="A1012" s="1" t="s">
        <v>107</v>
      </c>
      <c r="B1012" s="1" t="s">
        <v>108</v>
      </c>
      <c r="C1012" s="29">
        <v>44374</v>
      </c>
      <c r="D1012" s="1" t="s">
        <v>3914</v>
      </c>
      <c r="E1012" s="1" t="s">
        <v>3915</v>
      </c>
      <c r="F1012" s="1" t="s">
        <v>3916</v>
      </c>
      <c r="G1012" s="1" t="s">
        <v>3917</v>
      </c>
      <c r="H1012" s="1">
        <v>1050682</v>
      </c>
      <c r="I1012" s="1" t="s">
        <v>46</v>
      </c>
      <c r="J1012" s="1" t="s">
        <v>176</v>
      </c>
      <c r="K1012" s="1" t="s">
        <v>177</v>
      </c>
      <c r="L1012" s="30">
        <v>80</v>
      </c>
      <c r="M1012" s="30">
        <v>4</v>
      </c>
      <c r="N1012" s="31">
        <v>18500</v>
      </c>
      <c r="O1012" s="31">
        <v>0</v>
      </c>
      <c r="P1012" s="31">
        <v>1480000</v>
      </c>
      <c r="Q1012" s="31">
        <v>1480000</v>
      </c>
      <c r="R1012" s="1" t="s">
        <v>836</v>
      </c>
      <c r="S1012" s="1" t="s">
        <v>3918</v>
      </c>
      <c r="T1012" s="1" t="s">
        <v>3919</v>
      </c>
      <c r="U1012" s="1" t="s">
        <v>353</v>
      </c>
      <c r="V1012" s="1" t="s">
        <v>118</v>
      </c>
      <c r="W1012" s="1" t="str">
        <f>VLOOKUP(Table1[[#This Row],[Material Code]],'Product Master Data'!$A$1:$D$16,4,FALSE)</f>
        <v>Beignet Flour</v>
      </c>
      <c r="X1012" s="1" t="str">
        <f>VLOOKUP(Table1[[#This Row],[Material Code]],'Product Master Data'!$A$1:$D$15,3,FALSE)</f>
        <v>Local Label</v>
      </c>
      <c r="Y1012" s="1">
        <f>DAY(Table1[[#This Row],[Billing date]])</f>
        <v>27</v>
      </c>
      <c r="Z1012" s="1" t="str">
        <f>TEXT(Table1[[#This Row],[Billing date]],"mmm")</f>
        <v>Jun</v>
      </c>
      <c r="AA1012" s="1">
        <f>YEAR(Table1[[#This Row],[Billing date]])</f>
        <v>2021</v>
      </c>
    </row>
    <row r="1013" spans="1:27" s="1" customFormat="1" ht="12.75" x14ac:dyDescent="0.2">
      <c r="A1013" s="1" t="s">
        <v>107</v>
      </c>
      <c r="B1013" s="1" t="s">
        <v>108</v>
      </c>
      <c r="C1013" s="29">
        <v>44374</v>
      </c>
      <c r="D1013" s="1" t="s">
        <v>3914</v>
      </c>
      <c r="E1013" s="1" t="s">
        <v>3915</v>
      </c>
      <c r="F1013" s="1" t="s">
        <v>3916</v>
      </c>
      <c r="G1013" s="1" t="s">
        <v>3917</v>
      </c>
      <c r="H1013" s="1">
        <v>1050682</v>
      </c>
      <c r="I1013" s="1" t="s">
        <v>46</v>
      </c>
      <c r="J1013" s="1" t="s">
        <v>181</v>
      </c>
      <c r="K1013" s="1" t="s">
        <v>182</v>
      </c>
      <c r="L1013" s="30">
        <v>160</v>
      </c>
      <c r="M1013" s="30">
        <v>4</v>
      </c>
      <c r="N1013" s="31">
        <v>9250</v>
      </c>
      <c r="O1013" s="31">
        <v>0</v>
      </c>
      <c r="P1013" s="31">
        <v>1480000</v>
      </c>
      <c r="Q1013" s="31">
        <v>1480000</v>
      </c>
      <c r="R1013" s="1" t="s">
        <v>836</v>
      </c>
      <c r="S1013" s="1" t="s">
        <v>3918</v>
      </c>
      <c r="T1013" s="1" t="s">
        <v>3919</v>
      </c>
      <c r="U1013" s="1" t="s">
        <v>353</v>
      </c>
      <c r="V1013" s="1" t="s">
        <v>118</v>
      </c>
      <c r="W1013" s="1" t="str">
        <f>VLOOKUP(Table1[[#This Row],[Material Code]],'Product Master Data'!$A$1:$D$16,4,FALSE)</f>
        <v>Beignet Flour</v>
      </c>
      <c r="X1013" s="1" t="str">
        <f>VLOOKUP(Table1[[#This Row],[Material Code]],'Product Master Data'!$A$1:$D$15,3,FALSE)</f>
        <v>Local Label</v>
      </c>
      <c r="Y1013" s="1">
        <f>DAY(Table1[[#This Row],[Billing date]])</f>
        <v>27</v>
      </c>
      <c r="Z1013" s="1" t="str">
        <f>TEXT(Table1[[#This Row],[Billing date]],"mmm")</f>
        <v>Jun</v>
      </c>
      <c r="AA1013" s="1">
        <f>YEAR(Table1[[#This Row],[Billing date]])</f>
        <v>2021</v>
      </c>
    </row>
    <row r="1014" spans="1:27" s="1" customFormat="1" ht="12.75" x14ac:dyDescent="0.2">
      <c r="A1014" s="1" t="s">
        <v>107</v>
      </c>
      <c r="B1014" s="1" t="s">
        <v>108</v>
      </c>
      <c r="C1014" s="29">
        <v>44374</v>
      </c>
      <c r="D1014" s="1" t="s">
        <v>3914</v>
      </c>
      <c r="E1014" s="1" t="s">
        <v>3915</v>
      </c>
      <c r="F1014" s="1" t="s">
        <v>3916</v>
      </c>
      <c r="G1014" s="1" t="s">
        <v>3917</v>
      </c>
      <c r="H1014" s="1">
        <v>1050682</v>
      </c>
      <c r="I1014" s="1" t="s">
        <v>46</v>
      </c>
      <c r="J1014" s="1" t="s">
        <v>183</v>
      </c>
      <c r="K1014" s="1" t="s">
        <v>184</v>
      </c>
      <c r="L1014" s="30">
        <v>400</v>
      </c>
      <c r="M1014" s="30">
        <v>2</v>
      </c>
      <c r="N1014" s="31">
        <v>1900</v>
      </c>
      <c r="O1014" s="31">
        <v>0</v>
      </c>
      <c r="P1014" s="31">
        <v>760000</v>
      </c>
      <c r="Q1014" s="31">
        <v>760000</v>
      </c>
      <c r="R1014" s="1" t="s">
        <v>836</v>
      </c>
      <c r="S1014" s="1" t="s">
        <v>3918</v>
      </c>
      <c r="T1014" s="1" t="s">
        <v>3919</v>
      </c>
      <c r="U1014" s="1" t="s">
        <v>353</v>
      </c>
      <c r="V1014" s="1" t="s">
        <v>118</v>
      </c>
      <c r="W1014" s="1" t="str">
        <f>VLOOKUP(Table1[[#This Row],[Material Code]],'Product Master Data'!$A$1:$D$16,4,FALSE)</f>
        <v>Beignet Flour</v>
      </c>
      <c r="X1014" s="1" t="str">
        <f>VLOOKUP(Table1[[#This Row],[Material Code]],'Product Master Data'!$A$1:$D$15,3,FALSE)</f>
        <v>Local Label</v>
      </c>
      <c r="Y1014" s="1">
        <f>DAY(Table1[[#This Row],[Billing date]])</f>
        <v>27</v>
      </c>
      <c r="Z1014" s="1" t="str">
        <f>TEXT(Table1[[#This Row],[Billing date]],"mmm")</f>
        <v>Jun</v>
      </c>
      <c r="AA1014" s="1">
        <f>YEAR(Table1[[#This Row],[Billing date]])</f>
        <v>2021</v>
      </c>
    </row>
    <row r="1015" spans="1:27" s="1" customFormat="1" ht="12.75" x14ac:dyDescent="0.2">
      <c r="A1015" s="1" t="s">
        <v>107</v>
      </c>
      <c r="B1015" s="1" t="s">
        <v>108</v>
      </c>
      <c r="C1015" s="29">
        <v>44374</v>
      </c>
      <c r="D1015" s="1" t="s">
        <v>3914</v>
      </c>
      <c r="E1015" s="1" t="s">
        <v>3915</v>
      </c>
      <c r="F1015" s="1" t="s">
        <v>3916</v>
      </c>
      <c r="G1015" s="1" t="s">
        <v>3917</v>
      </c>
      <c r="H1015" s="1">
        <v>1050682</v>
      </c>
      <c r="I1015" s="1" t="s">
        <v>46</v>
      </c>
      <c r="J1015" s="1" t="s">
        <v>164</v>
      </c>
      <c r="K1015" s="1" t="s">
        <v>165</v>
      </c>
      <c r="L1015" s="30">
        <v>260</v>
      </c>
      <c r="M1015" s="30">
        <v>13</v>
      </c>
      <c r="N1015" s="31">
        <v>18300</v>
      </c>
      <c r="O1015" s="31">
        <v>0</v>
      </c>
      <c r="P1015" s="31">
        <v>4758000</v>
      </c>
      <c r="Q1015" s="31">
        <v>4758000</v>
      </c>
      <c r="R1015" s="1" t="s">
        <v>836</v>
      </c>
      <c r="S1015" s="1" t="s">
        <v>3918</v>
      </c>
      <c r="T1015" s="1" t="s">
        <v>3919</v>
      </c>
      <c r="U1015" s="1" t="s">
        <v>353</v>
      </c>
      <c r="V1015" s="1" t="s">
        <v>118</v>
      </c>
      <c r="W1015" s="1" t="str">
        <f>VLOOKUP(Table1[[#This Row],[Material Code]],'Product Master Data'!$A$1:$D$16,4,FALSE)</f>
        <v>Bread Flour</v>
      </c>
      <c r="X1015" s="1" t="str">
        <f>VLOOKUP(Table1[[#This Row],[Material Code]],'Product Master Data'!$A$1:$D$15,3,FALSE)</f>
        <v>Local Label</v>
      </c>
      <c r="Y1015" s="1">
        <f>DAY(Table1[[#This Row],[Billing date]])</f>
        <v>27</v>
      </c>
      <c r="Z1015" s="1" t="str">
        <f>TEXT(Table1[[#This Row],[Billing date]],"mmm")</f>
        <v>Jun</v>
      </c>
      <c r="AA1015" s="1">
        <f>YEAR(Table1[[#This Row],[Billing date]])</f>
        <v>2021</v>
      </c>
    </row>
    <row r="1016" spans="1:27" s="1" customFormat="1" ht="12.75" x14ac:dyDescent="0.2">
      <c r="A1016" s="1" t="s">
        <v>451</v>
      </c>
      <c r="B1016" s="1" t="s">
        <v>452</v>
      </c>
      <c r="C1016" s="29">
        <v>44374</v>
      </c>
      <c r="D1016" s="1" t="s">
        <v>3920</v>
      </c>
      <c r="E1016" s="1" t="s">
        <v>3921</v>
      </c>
      <c r="F1016" s="1" t="s">
        <v>3922</v>
      </c>
      <c r="G1016" s="1" t="s">
        <v>3923</v>
      </c>
      <c r="H1016" s="1">
        <v>1048185</v>
      </c>
      <c r="I1016" s="1" t="s">
        <v>33</v>
      </c>
      <c r="J1016" s="1" t="s">
        <v>164</v>
      </c>
      <c r="K1016" s="1" t="s">
        <v>165</v>
      </c>
      <c r="L1016" s="30">
        <v>620</v>
      </c>
      <c r="M1016" s="30">
        <v>31</v>
      </c>
      <c r="N1016" s="31">
        <v>17250</v>
      </c>
      <c r="O1016" s="31">
        <v>43400</v>
      </c>
      <c r="P1016" s="31">
        <v>10651600</v>
      </c>
      <c r="Q1016" s="31">
        <v>10695000</v>
      </c>
      <c r="R1016" s="1" t="s">
        <v>2798</v>
      </c>
      <c r="S1016" s="1" t="s">
        <v>2799</v>
      </c>
      <c r="T1016" s="1" t="s">
        <v>2800</v>
      </c>
      <c r="U1016" s="1" t="s">
        <v>460</v>
      </c>
      <c r="V1016" s="1" t="s">
        <v>118</v>
      </c>
      <c r="W1016" s="1" t="str">
        <f>VLOOKUP(Table1[[#This Row],[Material Code]],'Product Master Data'!$A$1:$D$16,4,FALSE)</f>
        <v>Bread Flour</v>
      </c>
      <c r="X1016" s="1" t="str">
        <f>VLOOKUP(Table1[[#This Row],[Material Code]],'Product Master Data'!$A$1:$D$15,3,FALSE)</f>
        <v>Local Label</v>
      </c>
      <c r="Y1016" s="1">
        <f>DAY(Table1[[#This Row],[Billing date]])</f>
        <v>27</v>
      </c>
      <c r="Z1016" s="1" t="str">
        <f>TEXT(Table1[[#This Row],[Billing date]],"mmm")</f>
        <v>Jun</v>
      </c>
      <c r="AA1016" s="1">
        <f>YEAR(Table1[[#This Row],[Billing date]])</f>
        <v>2021</v>
      </c>
    </row>
    <row r="1017" spans="1:27" s="1" customFormat="1" ht="12.75" x14ac:dyDescent="0.2">
      <c r="A1017" s="1" t="s">
        <v>119</v>
      </c>
      <c r="B1017" s="1" t="s">
        <v>120</v>
      </c>
      <c r="C1017" s="29">
        <v>44374</v>
      </c>
      <c r="D1017" s="1" t="s">
        <v>3924</v>
      </c>
      <c r="E1017" s="1" t="s">
        <v>3925</v>
      </c>
      <c r="F1017" s="1" t="s">
        <v>3926</v>
      </c>
      <c r="G1017" s="1" t="s">
        <v>3927</v>
      </c>
      <c r="H1017" s="1">
        <v>1099132</v>
      </c>
      <c r="I1017" s="1" t="s">
        <v>443</v>
      </c>
      <c r="J1017" s="1" t="s">
        <v>164</v>
      </c>
      <c r="K1017" s="1" t="s">
        <v>165</v>
      </c>
      <c r="L1017" s="30">
        <v>87</v>
      </c>
      <c r="M1017" s="30">
        <v>4.3499999999999996</v>
      </c>
      <c r="N1017" s="31">
        <v>18300</v>
      </c>
      <c r="O1017" s="31">
        <v>6090</v>
      </c>
      <c r="P1017" s="31">
        <v>1586010</v>
      </c>
      <c r="Q1017" s="31">
        <v>1592100</v>
      </c>
      <c r="R1017" s="1" t="s">
        <v>127</v>
      </c>
      <c r="S1017" s="1" t="s">
        <v>1051</v>
      </c>
      <c r="T1017" s="1" t="s">
        <v>489</v>
      </c>
      <c r="U1017" s="1" t="s">
        <v>169</v>
      </c>
      <c r="V1017" s="1" t="s">
        <v>118</v>
      </c>
      <c r="W1017" s="1" t="str">
        <f>VLOOKUP(Table1[[#This Row],[Material Code]],'Product Master Data'!$A$1:$D$16,4,FALSE)</f>
        <v>Bread Flour</v>
      </c>
      <c r="X1017" s="1" t="str">
        <f>VLOOKUP(Table1[[#This Row],[Material Code]],'Product Master Data'!$A$1:$D$15,3,FALSE)</f>
        <v>Local Label</v>
      </c>
      <c r="Y1017" s="1">
        <f>DAY(Table1[[#This Row],[Billing date]])</f>
        <v>27</v>
      </c>
      <c r="Z1017" s="1" t="str">
        <f>TEXT(Table1[[#This Row],[Billing date]],"mmm")</f>
        <v>Jun</v>
      </c>
      <c r="AA1017" s="1">
        <f>YEAR(Table1[[#This Row],[Billing date]])</f>
        <v>2021</v>
      </c>
    </row>
    <row r="1018" spans="1:27" s="1" customFormat="1" ht="12.75" x14ac:dyDescent="0.2">
      <c r="A1018" s="1" t="s">
        <v>119</v>
      </c>
      <c r="B1018" s="1" t="s">
        <v>120</v>
      </c>
      <c r="C1018" s="29">
        <v>44374</v>
      </c>
      <c r="D1018" s="1" t="s">
        <v>3924</v>
      </c>
      <c r="E1018" s="1" t="s">
        <v>3925</v>
      </c>
      <c r="F1018" s="1" t="s">
        <v>3926</v>
      </c>
      <c r="G1018" s="1" t="s">
        <v>3927</v>
      </c>
      <c r="H1018" s="1">
        <v>1099132</v>
      </c>
      <c r="I1018" s="1" t="s">
        <v>443</v>
      </c>
      <c r="J1018" s="1" t="s">
        <v>125</v>
      </c>
      <c r="K1018" s="1" t="s">
        <v>126</v>
      </c>
      <c r="L1018" s="30">
        <v>100</v>
      </c>
      <c r="M1018" s="30">
        <v>5</v>
      </c>
      <c r="N1018" s="31">
        <v>19000</v>
      </c>
      <c r="O1018" s="31">
        <v>7000</v>
      </c>
      <c r="P1018" s="31">
        <v>1893000</v>
      </c>
      <c r="Q1018" s="31">
        <v>1900000</v>
      </c>
      <c r="R1018" s="1" t="s">
        <v>127</v>
      </c>
      <c r="S1018" s="1" t="s">
        <v>1051</v>
      </c>
      <c r="T1018" s="1" t="s">
        <v>489</v>
      </c>
      <c r="U1018" s="1" t="s">
        <v>169</v>
      </c>
      <c r="V1018" s="1" t="s">
        <v>118</v>
      </c>
      <c r="W1018" s="1" t="str">
        <f>VLOOKUP(Table1[[#This Row],[Material Code]],'Product Master Data'!$A$1:$D$16,4,FALSE)</f>
        <v>Bread Flour</v>
      </c>
      <c r="X1018" s="1" t="str">
        <f>VLOOKUP(Table1[[#This Row],[Material Code]],'Product Master Data'!$A$1:$D$15,3,FALSE)</f>
        <v>Local Label</v>
      </c>
      <c r="Y1018" s="1">
        <f>DAY(Table1[[#This Row],[Billing date]])</f>
        <v>27</v>
      </c>
      <c r="Z1018" s="1" t="str">
        <f>TEXT(Table1[[#This Row],[Billing date]],"mmm")</f>
        <v>Jun</v>
      </c>
      <c r="AA1018" s="1">
        <f>YEAR(Table1[[#This Row],[Billing date]])</f>
        <v>2021</v>
      </c>
    </row>
    <row r="1019" spans="1:27" s="1" customFormat="1" ht="12.75" x14ac:dyDescent="0.2">
      <c r="A1019" s="1" t="s">
        <v>119</v>
      </c>
      <c r="B1019" s="1" t="s">
        <v>120</v>
      </c>
      <c r="C1019" s="29">
        <v>44374</v>
      </c>
      <c r="D1019" s="1" t="s">
        <v>3924</v>
      </c>
      <c r="E1019" s="1" t="s">
        <v>3925</v>
      </c>
      <c r="F1019" s="1" t="s">
        <v>3926</v>
      </c>
      <c r="G1019" s="1" t="s">
        <v>3927</v>
      </c>
      <c r="H1019" s="1">
        <v>1099132</v>
      </c>
      <c r="I1019" s="1" t="s">
        <v>443</v>
      </c>
      <c r="J1019" s="1" t="s">
        <v>176</v>
      </c>
      <c r="K1019" s="1" t="s">
        <v>177</v>
      </c>
      <c r="L1019" s="30">
        <v>20</v>
      </c>
      <c r="M1019" s="30">
        <v>1</v>
      </c>
      <c r="N1019" s="31">
        <v>18500</v>
      </c>
      <c r="O1019" s="31">
        <v>1400</v>
      </c>
      <c r="P1019" s="31">
        <v>368600</v>
      </c>
      <c r="Q1019" s="31">
        <v>370000</v>
      </c>
      <c r="R1019" s="1" t="s">
        <v>127</v>
      </c>
      <c r="S1019" s="1" t="s">
        <v>1051</v>
      </c>
      <c r="T1019" s="1" t="s">
        <v>489</v>
      </c>
      <c r="U1019" s="1" t="s">
        <v>169</v>
      </c>
      <c r="V1019" s="1" t="s">
        <v>118</v>
      </c>
      <c r="W1019" s="1" t="str">
        <f>VLOOKUP(Table1[[#This Row],[Material Code]],'Product Master Data'!$A$1:$D$16,4,FALSE)</f>
        <v>Beignet Flour</v>
      </c>
      <c r="X1019" s="1" t="str">
        <f>VLOOKUP(Table1[[#This Row],[Material Code]],'Product Master Data'!$A$1:$D$15,3,FALSE)</f>
        <v>Local Label</v>
      </c>
      <c r="Y1019" s="1">
        <f>DAY(Table1[[#This Row],[Billing date]])</f>
        <v>27</v>
      </c>
      <c r="Z1019" s="1" t="str">
        <f>TEXT(Table1[[#This Row],[Billing date]],"mmm")</f>
        <v>Jun</v>
      </c>
      <c r="AA1019" s="1">
        <f>YEAR(Table1[[#This Row],[Billing date]])</f>
        <v>2021</v>
      </c>
    </row>
    <row r="1020" spans="1:27" s="1" customFormat="1" ht="12.75" x14ac:dyDescent="0.2">
      <c r="A1020" s="1" t="s">
        <v>131</v>
      </c>
      <c r="B1020" s="1" t="s">
        <v>132</v>
      </c>
      <c r="C1020" s="29">
        <v>44374</v>
      </c>
      <c r="D1020" s="1" t="s">
        <v>1783</v>
      </c>
      <c r="E1020" s="1" t="s">
        <v>3928</v>
      </c>
      <c r="F1020" s="1" t="s">
        <v>1785</v>
      </c>
      <c r="G1020" s="1" t="s">
        <v>3929</v>
      </c>
      <c r="H1020" s="1">
        <v>1067392</v>
      </c>
      <c r="I1020" s="1" t="s">
        <v>43</v>
      </c>
      <c r="J1020" s="1" t="s">
        <v>176</v>
      </c>
      <c r="K1020" s="1" t="s">
        <v>177</v>
      </c>
      <c r="L1020" s="30">
        <v>640</v>
      </c>
      <c r="M1020" s="30">
        <v>32</v>
      </c>
      <c r="N1020" s="31">
        <v>16500</v>
      </c>
      <c r="O1020" s="31">
        <v>44800</v>
      </c>
      <c r="P1020" s="31">
        <v>10515200</v>
      </c>
      <c r="Q1020" s="31">
        <v>10560000</v>
      </c>
      <c r="R1020" s="1" t="s">
        <v>3930</v>
      </c>
      <c r="S1020" s="1" t="s">
        <v>3931</v>
      </c>
      <c r="T1020" s="1" t="s">
        <v>3932</v>
      </c>
      <c r="U1020" s="1" t="s">
        <v>661</v>
      </c>
      <c r="V1020" s="1" t="s">
        <v>118</v>
      </c>
      <c r="W1020" s="1" t="str">
        <f>VLOOKUP(Table1[[#This Row],[Material Code]],'Product Master Data'!$A$1:$D$16,4,FALSE)</f>
        <v>Beignet Flour</v>
      </c>
      <c r="X1020" s="1" t="str">
        <f>VLOOKUP(Table1[[#This Row],[Material Code]],'Product Master Data'!$A$1:$D$15,3,FALSE)</f>
        <v>Local Label</v>
      </c>
      <c r="Y1020" s="1">
        <f>DAY(Table1[[#This Row],[Billing date]])</f>
        <v>27</v>
      </c>
      <c r="Z1020" s="1" t="str">
        <f>TEXT(Table1[[#This Row],[Billing date]],"mmm")</f>
        <v>Jun</v>
      </c>
      <c r="AA1020" s="1">
        <f>YEAR(Table1[[#This Row],[Billing date]])</f>
        <v>2021</v>
      </c>
    </row>
    <row r="1021" spans="1:27" s="1" customFormat="1" ht="12.75" x14ac:dyDescent="0.2">
      <c r="A1021" s="1" t="s">
        <v>131</v>
      </c>
      <c r="B1021" s="1" t="s">
        <v>132</v>
      </c>
      <c r="C1021" s="29">
        <v>44374</v>
      </c>
      <c r="D1021" s="1" t="s">
        <v>3933</v>
      </c>
      <c r="E1021" s="1" t="s">
        <v>3934</v>
      </c>
      <c r="F1021" s="1" t="s">
        <v>3935</v>
      </c>
      <c r="G1021" s="1" t="s">
        <v>3936</v>
      </c>
      <c r="H1021" s="1">
        <v>1062481</v>
      </c>
      <c r="I1021" s="1" t="s">
        <v>38</v>
      </c>
      <c r="J1021" s="1" t="s">
        <v>723</v>
      </c>
      <c r="K1021" s="1" t="s">
        <v>724</v>
      </c>
      <c r="L1021" s="30">
        <v>620</v>
      </c>
      <c r="M1021" s="30">
        <v>31</v>
      </c>
      <c r="N1021" s="31">
        <v>16500</v>
      </c>
      <c r="O1021" s="31">
        <v>43400</v>
      </c>
      <c r="P1021" s="31">
        <v>10186600</v>
      </c>
      <c r="Q1021" s="31">
        <v>10230000</v>
      </c>
      <c r="R1021" s="1" t="s">
        <v>3937</v>
      </c>
      <c r="S1021" s="1" t="s">
        <v>3938</v>
      </c>
      <c r="T1021" s="1" t="s">
        <v>3939</v>
      </c>
      <c r="U1021" s="1" t="s">
        <v>169</v>
      </c>
      <c r="V1021" s="1" t="s">
        <v>118</v>
      </c>
      <c r="W1021" s="1" t="str">
        <f>VLOOKUP(Table1[[#This Row],[Material Code]],'Product Master Data'!$A$1:$D$16,4,FALSE)</f>
        <v>Beignet Flour</v>
      </c>
      <c r="X1021" s="1" t="str">
        <f>VLOOKUP(Table1[[#This Row],[Material Code]],'Product Master Data'!$A$1:$D$15,3,FALSE)</f>
        <v>Private Label</v>
      </c>
      <c r="Y1021" s="1">
        <f>DAY(Table1[[#This Row],[Billing date]])</f>
        <v>27</v>
      </c>
      <c r="Z1021" s="1" t="str">
        <f>TEXT(Table1[[#This Row],[Billing date]],"mmm")</f>
        <v>Jun</v>
      </c>
      <c r="AA1021" s="1">
        <f>YEAR(Table1[[#This Row],[Billing date]])</f>
        <v>2021</v>
      </c>
    </row>
    <row r="1022" spans="1:27" s="1" customFormat="1" ht="12.75" x14ac:dyDescent="0.2">
      <c r="A1022" s="1" t="s">
        <v>131</v>
      </c>
      <c r="B1022" s="1" t="s">
        <v>132</v>
      </c>
      <c r="C1022" s="29">
        <v>44374</v>
      </c>
      <c r="D1022" s="1" t="s">
        <v>3933</v>
      </c>
      <c r="E1022" s="1" t="s">
        <v>3934</v>
      </c>
      <c r="F1022" s="1" t="s">
        <v>3935</v>
      </c>
      <c r="G1022" s="1" t="s">
        <v>3940</v>
      </c>
      <c r="H1022" s="1">
        <v>1062481</v>
      </c>
      <c r="I1022" s="1" t="s">
        <v>38</v>
      </c>
      <c r="J1022" s="1" t="s">
        <v>723</v>
      </c>
      <c r="K1022" s="1" t="s">
        <v>724</v>
      </c>
      <c r="L1022" s="30">
        <v>600</v>
      </c>
      <c r="M1022" s="30">
        <v>30</v>
      </c>
      <c r="N1022" s="31">
        <v>16500</v>
      </c>
      <c r="O1022" s="31">
        <v>42000</v>
      </c>
      <c r="P1022" s="31">
        <v>9858000</v>
      </c>
      <c r="Q1022" s="31">
        <v>9900000</v>
      </c>
      <c r="R1022" s="1" t="s">
        <v>3941</v>
      </c>
      <c r="S1022" s="1" t="s">
        <v>3942</v>
      </c>
      <c r="T1022" s="1" t="s">
        <v>3943</v>
      </c>
      <c r="U1022" s="1" t="s">
        <v>169</v>
      </c>
      <c r="V1022" s="1" t="s">
        <v>118</v>
      </c>
      <c r="W1022" s="1" t="str">
        <f>VLOOKUP(Table1[[#This Row],[Material Code]],'Product Master Data'!$A$1:$D$16,4,FALSE)</f>
        <v>Beignet Flour</v>
      </c>
      <c r="X1022" s="1" t="str">
        <f>VLOOKUP(Table1[[#This Row],[Material Code]],'Product Master Data'!$A$1:$D$15,3,FALSE)</f>
        <v>Private Label</v>
      </c>
      <c r="Y1022" s="1">
        <f>DAY(Table1[[#This Row],[Billing date]])</f>
        <v>27</v>
      </c>
      <c r="Z1022" s="1" t="str">
        <f>TEXT(Table1[[#This Row],[Billing date]],"mmm")</f>
        <v>Jun</v>
      </c>
      <c r="AA1022" s="1">
        <f>YEAR(Table1[[#This Row],[Billing date]])</f>
        <v>2021</v>
      </c>
    </row>
    <row r="1023" spans="1:27" s="1" customFormat="1" ht="12.75" x14ac:dyDescent="0.2">
      <c r="A1023" s="1" t="s">
        <v>131</v>
      </c>
      <c r="B1023" s="1" t="s">
        <v>132</v>
      </c>
      <c r="C1023" s="29">
        <v>44374</v>
      </c>
      <c r="D1023" s="1" t="s">
        <v>3933</v>
      </c>
      <c r="E1023" s="1" t="s">
        <v>3934</v>
      </c>
      <c r="F1023" s="1" t="s">
        <v>3935</v>
      </c>
      <c r="G1023" s="1" t="s">
        <v>3944</v>
      </c>
      <c r="H1023" s="1">
        <v>1062481</v>
      </c>
      <c r="I1023" s="1" t="s">
        <v>38</v>
      </c>
      <c r="J1023" s="1" t="s">
        <v>723</v>
      </c>
      <c r="K1023" s="1" t="s">
        <v>724</v>
      </c>
      <c r="L1023" s="30">
        <v>620</v>
      </c>
      <c r="M1023" s="30">
        <v>31</v>
      </c>
      <c r="N1023" s="31">
        <v>16500</v>
      </c>
      <c r="O1023" s="31">
        <v>43400</v>
      </c>
      <c r="P1023" s="31">
        <v>10186600</v>
      </c>
      <c r="Q1023" s="31">
        <v>10230000</v>
      </c>
      <c r="R1023" s="1" t="s">
        <v>3945</v>
      </c>
      <c r="S1023" s="1" t="s">
        <v>3946</v>
      </c>
      <c r="T1023" s="1" t="s">
        <v>3947</v>
      </c>
      <c r="U1023" s="1" t="s">
        <v>169</v>
      </c>
      <c r="V1023" s="1" t="s">
        <v>118</v>
      </c>
      <c r="W1023" s="1" t="str">
        <f>VLOOKUP(Table1[[#This Row],[Material Code]],'Product Master Data'!$A$1:$D$16,4,FALSE)</f>
        <v>Beignet Flour</v>
      </c>
      <c r="X1023" s="1" t="str">
        <f>VLOOKUP(Table1[[#This Row],[Material Code]],'Product Master Data'!$A$1:$D$15,3,FALSE)</f>
        <v>Private Label</v>
      </c>
      <c r="Y1023" s="1">
        <f>DAY(Table1[[#This Row],[Billing date]])</f>
        <v>27</v>
      </c>
      <c r="Z1023" s="1" t="str">
        <f>TEXT(Table1[[#This Row],[Billing date]],"mmm")</f>
        <v>Jun</v>
      </c>
      <c r="AA1023" s="1">
        <f>YEAR(Table1[[#This Row],[Billing date]])</f>
        <v>2021</v>
      </c>
    </row>
    <row r="1024" spans="1:27" s="1" customFormat="1" ht="12.75" x14ac:dyDescent="0.2">
      <c r="A1024" s="1" t="s">
        <v>193</v>
      </c>
      <c r="B1024" s="1" t="s">
        <v>158</v>
      </c>
      <c r="C1024" s="29">
        <v>44374</v>
      </c>
      <c r="D1024" s="1" t="s">
        <v>3863</v>
      </c>
      <c r="E1024" s="1" t="s">
        <v>3948</v>
      </c>
      <c r="F1024" s="1" t="s">
        <v>3865</v>
      </c>
      <c r="G1024" s="1" t="s">
        <v>3949</v>
      </c>
      <c r="H1024" s="1">
        <v>1062483</v>
      </c>
      <c r="I1024" s="1" t="s">
        <v>35</v>
      </c>
      <c r="J1024" s="1" t="s">
        <v>164</v>
      </c>
      <c r="K1024" s="1" t="s">
        <v>165</v>
      </c>
      <c r="L1024" s="30">
        <v>500</v>
      </c>
      <c r="M1024" s="30">
        <v>25</v>
      </c>
      <c r="N1024" s="31">
        <v>17250</v>
      </c>
      <c r="O1024" s="31">
        <v>35000</v>
      </c>
      <c r="P1024" s="31">
        <v>8590000</v>
      </c>
      <c r="Q1024" s="31">
        <v>8625000</v>
      </c>
      <c r="R1024" s="1" t="s">
        <v>533</v>
      </c>
      <c r="S1024" s="1" t="s">
        <v>3437</v>
      </c>
      <c r="T1024" s="1" t="s">
        <v>2162</v>
      </c>
      <c r="U1024" s="1" t="s">
        <v>169</v>
      </c>
      <c r="V1024" s="1" t="s">
        <v>118</v>
      </c>
      <c r="W1024" s="1" t="str">
        <f>VLOOKUP(Table1[[#This Row],[Material Code]],'Product Master Data'!$A$1:$D$16,4,FALSE)</f>
        <v>Bread Flour</v>
      </c>
      <c r="X1024" s="1" t="str">
        <f>VLOOKUP(Table1[[#This Row],[Material Code]],'Product Master Data'!$A$1:$D$15,3,FALSE)</f>
        <v>Local Label</v>
      </c>
      <c r="Y1024" s="1">
        <f>DAY(Table1[[#This Row],[Billing date]])</f>
        <v>27</v>
      </c>
      <c r="Z1024" s="1" t="str">
        <f>TEXT(Table1[[#This Row],[Billing date]],"mmm")</f>
        <v>Jun</v>
      </c>
      <c r="AA1024" s="1">
        <f>YEAR(Table1[[#This Row],[Billing date]])</f>
        <v>2021</v>
      </c>
    </row>
    <row r="1025" spans="1:27" s="1" customFormat="1" ht="12.75" x14ac:dyDescent="0.2">
      <c r="A1025" s="1" t="s">
        <v>193</v>
      </c>
      <c r="B1025" s="1" t="s">
        <v>158</v>
      </c>
      <c r="C1025" s="29">
        <v>44374</v>
      </c>
      <c r="D1025" s="1" t="s">
        <v>3863</v>
      </c>
      <c r="E1025" s="1" t="s">
        <v>3950</v>
      </c>
      <c r="F1025" s="1" t="s">
        <v>3865</v>
      </c>
      <c r="G1025" s="1" t="s">
        <v>3951</v>
      </c>
      <c r="H1025" s="1">
        <v>1062483</v>
      </c>
      <c r="I1025" s="1" t="s">
        <v>35</v>
      </c>
      <c r="J1025" s="1" t="s">
        <v>164</v>
      </c>
      <c r="K1025" s="1" t="s">
        <v>165</v>
      </c>
      <c r="L1025" s="30">
        <v>380</v>
      </c>
      <c r="M1025" s="30">
        <v>19</v>
      </c>
      <c r="N1025" s="31">
        <v>17250</v>
      </c>
      <c r="O1025" s="31">
        <v>26600</v>
      </c>
      <c r="P1025" s="31">
        <v>6528400</v>
      </c>
      <c r="Q1025" s="31">
        <v>6555000</v>
      </c>
      <c r="R1025" s="1" t="s">
        <v>775</v>
      </c>
      <c r="S1025" s="1" t="s">
        <v>776</v>
      </c>
      <c r="T1025" s="1" t="s">
        <v>777</v>
      </c>
      <c r="U1025" s="1" t="s">
        <v>169</v>
      </c>
      <c r="V1025" s="1" t="s">
        <v>118</v>
      </c>
      <c r="W1025" s="1" t="str">
        <f>VLOOKUP(Table1[[#This Row],[Material Code]],'Product Master Data'!$A$1:$D$16,4,FALSE)</f>
        <v>Bread Flour</v>
      </c>
      <c r="X1025" s="1" t="str">
        <f>VLOOKUP(Table1[[#This Row],[Material Code]],'Product Master Data'!$A$1:$D$15,3,FALSE)</f>
        <v>Local Label</v>
      </c>
      <c r="Y1025" s="1">
        <f>DAY(Table1[[#This Row],[Billing date]])</f>
        <v>27</v>
      </c>
      <c r="Z1025" s="1" t="str">
        <f>TEXT(Table1[[#This Row],[Billing date]],"mmm")</f>
        <v>Jun</v>
      </c>
      <c r="AA1025" s="1">
        <f>YEAR(Table1[[#This Row],[Billing date]])</f>
        <v>2021</v>
      </c>
    </row>
    <row r="1026" spans="1:27" s="1" customFormat="1" ht="12.75" x14ac:dyDescent="0.2">
      <c r="A1026" s="1" t="s">
        <v>119</v>
      </c>
      <c r="B1026" s="1" t="s">
        <v>120</v>
      </c>
      <c r="C1026" s="29">
        <v>44374</v>
      </c>
      <c r="D1026" s="1" t="s">
        <v>3952</v>
      </c>
      <c r="E1026" s="1" t="s">
        <v>3953</v>
      </c>
      <c r="F1026" s="1" t="s">
        <v>3954</v>
      </c>
      <c r="G1026" s="1" t="s">
        <v>3955</v>
      </c>
      <c r="H1026" s="1">
        <v>1064509</v>
      </c>
      <c r="I1026" s="1" t="s">
        <v>52</v>
      </c>
      <c r="J1026" s="1" t="s">
        <v>164</v>
      </c>
      <c r="K1026" s="1" t="s">
        <v>165</v>
      </c>
      <c r="L1026" s="30">
        <v>250</v>
      </c>
      <c r="M1026" s="30">
        <v>12.5</v>
      </c>
      <c r="N1026" s="31">
        <v>18300</v>
      </c>
      <c r="O1026" s="31">
        <v>17500</v>
      </c>
      <c r="P1026" s="31">
        <v>4557500</v>
      </c>
      <c r="Q1026" s="31">
        <v>4575000</v>
      </c>
      <c r="R1026" s="1" t="s">
        <v>216</v>
      </c>
      <c r="S1026" s="1" t="s">
        <v>488</v>
      </c>
      <c r="T1026" s="1" t="s">
        <v>1983</v>
      </c>
      <c r="U1026" s="1" t="s">
        <v>169</v>
      </c>
      <c r="V1026" s="1" t="s">
        <v>118</v>
      </c>
      <c r="W1026" s="1" t="str">
        <f>VLOOKUP(Table1[[#This Row],[Material Code]],'Product Master Data'!$A$1:$D$16,4,FALSE)</f>
        <v>Bread Flour</v>
      </c>
      <c r="X1026" s="1" t="str">
        <f>VLOOKUP(Table1[[#This Row],[Material Code]],'Product Master Data'!$A$1:$D$15,3,FALSE)</f>
        <v>Local Label</v>
      </c>
      <c r="Y1026" s="1">
        <f>DAY(Table1[[#This Row],[Billing date]])</f>
        <v>27</v>
      </c>
      <c r="Z1026" s="1" t="str">
        <f>TEXT(Table1[[#This Row],[Billing date]],"mmm")</f>
        <v>Jun</v>
      </c>
      <c r="AA1026" s="1">
        <f>YEAR(Table1[[#This Row],[Billing date]])</f>
        <v>2021</v>
      </c>
    </row>
    <row r="1027" spans="1:27" s="1" customFormat="1" ht="12.75" x14ac:dyDescent="0.2">
      <c r="A1027" s="1" t="s">
        <v>131</v>
      </c>
      <c r="B1027" s="1" t="s">
        <v>132</v>
      </c>
      <c r="C1027" s="29">
        <v>44374</v>
      </c>
      <c r="D1027" s="1" t="s">
        <v>3956</v>
      </c>
      <c r="E1027" s="1" t="s">
        <v>3957</v>
      </c>
      <c r="F1027" s="1" t="s">
        <v>3958</v>
      </c>
      <c r="G1027" s="1" t="s">
        <v>3959</v>
      </c>
      <c r="H1027" s="1">
        <v>1067392</v>
      </c>
      <c r="I1027" s="1" t="s">
        <v>43</v>
      </c>
      <c r="J1027" s="1" t="s">
        <v>176</v>
      </c>
      <c r="K1027" s="1" t="s">
        <v>177</v>
      </c>
      <c r="L1027" s="30">
        <v>640</v>
      </c>
      <c r="M1027" s="30">
        <v>32</v>
      </c>
      <c r="N1027" s="31">
        <v>16500</v>
      </c>
      <c r="O1027" s="31">
        <v>44800</v>
      </c>
      <c r="P1027" s="31">
        <v>10515200</v>
      </c>
      <c r="Q1027" s="31">
        <v>10560000</v>
      </c>
      <c r="R1027" s="1" t="s">
        <v>3960</v>
      </c>
      <c r="S1027" s="1" t="s">
        <v>3961</v>
      </c>
      <c r="T1027" s="1" t="s">
        <v>3962</v>
      </c>
      <c r="U1027" s="1" t="s">
        <v>661</v>
      </c>
      <c r="V1027" s="1" t="s">
        <v>118</v>
      </c>
      <c r="W1027" s="1" t="str">
        <f>VLOOKUP(Table1[[#This Row],[Material Code]],'Product Master Data'!$A$1:$D$16,4,FALSE)</f>
        <v>Beignet Flour</v>
      </c>
      <c r="X1027" s="1" t="str">
        <f>VLOOKUP(Table1[[#This Row],[Material Code]],'Product Master Data'!$A$1:$D$15,3,FALSE)</f>
        <v>Local Label</v>
      </c>
      <c r="Y1027" s="1">
        <f>DAY(Table1[[#This Row],[Billing date]])</f>
        <v>27</v>
      </c>
      <c r="Z1027" s="1" t="str">
        <f>TEXT(Table1[[#This Row],[Billing date]],"mmm")</f>
        <v>Jun</v>
      </c>
      <c r="AA1027" s="1">
        <f>YEAR(Table1[[#This Row],[Billing date]])</f>
        <v>2021</v>
      </c>
    </row>
    <row r="1028" spans="1:27" s="1" customFormat="1" ht="12.75" x14ac:dyDescent="0.2">
      <c r="A1028" s="1" t="s">
        <v>131</v>
      </c>
      <c r="B1028" s="1" t="s">
        <v>132</v>
      </c>
      <c r="C1028" s="29">
        <v>44374</v>
      </c>
      <c r="D1028" s="1" t="s">
        <v>3963</v>
      </c>
      <c r="E1028" s="1" t="s">
        <v>3964</v>
      </c>
      <c r="F1028" s="1" t="s">
        <v>3965</v>
      </c>
      <c r="G1028" s="1" t="s">
        <v>3966</v>
      </c>
      <c r="H1028" s="1">
        <v>1062481</v>
      </c>
      <c r="I1028" s="1" t="s">
        <v>38</v>
      </c>
      <c r="J1028" s="1" t="s">
        <v>125</v>
      </c>
      <c r="K1028" s="1" t="s">
        <v>126</v>
      </c>
      <c r="L1028" s="30">
        <v>620</v>
      </c>
      <c r="M1028" s="30">
        <v>31</v>
      </c>
      <c r="N1028" s="31">
        <v>17000</v>
      </c>
      <c r="O1028" s="31">
        <v>43400</v>
      </c>
      <c r="P1028" s="31">
        <v>10496600</v>
      </c>
      <c r="Q1028" s="31">
        <v>10540000</v>
      </c>
      <c r="R1028" s="1" t="s">
        <v>3967</v>
      </c>
      <c r="S1028" s="1" t="s">
        <v>3619</v>
      </c>
      <c r="T1028" s="1" t="s">
        <v>3968</v>
      </c>
      <c r="U1028" s="1" t="s">
        <v>169</v>
      </c>
      <c r="V1028" s="1" t="s">
        <v>118</v>
      </c>
      <c r="W1028" s="1" t="str">
        <f>VLOOKUP(Table1[[#This Row],[Material Code]],'Product Master Data'!$A$1:$D$16,4,FALSE)</f>
        <v>Bread Flour</v>
      </c>
      <c r="X1028" s="1" t="str">
        <f>VLOOKUP(Table1[[#This Row],[Material Code]],'Product Master Data'!$A$1:$D$15,3,FALSE)</f>
        <v>Local Label</v>
      </c>
      <c r="Y1028" s="1">
        <f>DAY(Table1[[#This Row],[Billing date]])</f>
        <v>27</v>
      </c>
      <c r="Z1028" s="1" t="str">
        <f>TEXT(Table1[[#This Row],[Billing date]],"mmm")</f>
        <v>Jun</v>
      </c>
      <c r="AA1028" s="1">
        <f>YEAR(Table1[[#This Row],[Billing date]])</f>
        <v>2021</v>
      </c>
    </row>
    <row r="1029" spans="1:27" s="1" customFormat="1" ht="12.75" x14ac:dyDescent="0.2">
      <c r="A1029" s="1" t="s">
        <v>119</v>
      </c>
      <c r="B1029" s="1" t="s">
        <v>120</v>
      </c>
      <c r="C1029" s="29">
        <v>44375</v>
      </c>
      <c r="D1029" s="1" t="s">
        <v>3969</v>
      </c>
      <c r="E1029" s="1" t="s">
        <v>3970</v>
      </c>
      <c r="F1029" s="1" t="s">
        <v>3971</v>
      </c>
      <c r="G1029" s="1" t="s">
        <v>3972</v>
      </c>
      <c r="H1029" s="1">
        <v>1051624</v>
      </c>
      <c r="I1029" s="1" t="s">
        <v>3973</v>
      </c>
      <c r="J1029" s="1" t="s">
        <v>24</v>
      </c>
      <c r="K1029" s="1" t="s">
        <v>113</v>
      </c>
      <c r="L1029" s="30">
        <v>100</v>
      </c>
      <c r="M1029" s="30">
        <v>4</v>
      </c>
      <c r="N1029" s="31">
        <v>2000</v>
      </c>
      <c r="O1029" s="31">
        <v>3922</v>
      </c>
      <c r="P1029" s="31">
        <v>196078</v>
      </c>
      <c r="Q1029" s="31">
        <v>200000</v>
      </c>
      <c r="R1029" s="1" t="s">
        <v>1446</v>
      </c>
      <c r="S1029" s="1" t="s">
        <v>3974</v>
      </c>
      <c r="T1029" s="1" t="s">
        <v>946</v>
      </c>
      <c r="U1029" s="1" t="s">
        <v>3975</v>
      </c>
      <c r="V1029" s="1" t="s">
        <v>118</v>
      </c>
      <c r="W1029" s="1" t="str">
        <f>VLOOKUP(Table1[[#This Row],[Material Code]],'Product Master Data'!$A$1:$D$16,4,FALSE)</f>
        <v>Bread Flour</v>
      </c>
      <c r="X1029" s="1" t="str">
        <f>VLOOKUP(Table1[[#This Row],[Material Code]],'Product Master Data'!$A$1:$D$15,3,FALSE)</f>
        <v>Local Label</v>
      </c>
      <c r="Y1029" s="1">
        <f>DAY(Table1[[#This Row],[Billing date]])</f>
        <v>28</v>
      </c>
      <c r="Z1029" s="1" t="str">
        <f>TEXT(Table1[[#This Row],[Billing date]],"mmm")</f>
        <v>Jun</v>
      </c>
      <c r="AA1029" s="1">
        <f>YEAR(Table1[[#This Row],[Billing date]])</f>
        <v>2021</v>
      </c>
    </row>
    <row r="1030" spans="1:27" s="1" customFormat="1" ht="12.75" x14ac:dyDescent="0.2">
      <c r="A1030" s="1" t="s">
        <v>119</v>
      </c>
      <c r="B1030" s="1" t="s">
        <v>120</v>
      </c>
      <c r="C1030" s="29">
        <v>44375</v>
      </c>
      <c r="D1030" s="1" t="s">
        <v>3976</v>
      </c>
      <c r="E1030" s="1" t="s">
        <v>3977</v>
      </c>
      <c r="F1030" s="1" t="s">
        <v>3978</v>
      </c>
      <c r="G1030" s="1" t="s">
        <v>3979</v>
      </c>
      <c r="H1030" s="1">
        <v>1104073</v>
      </c>
      <c r="I1030" s="1" t="s">
        <v>3980</v>
      </c>
      <c r="J1030" s="1" t="s">
        <v>24</v>
      </c>
      <c r="K1030" s="1" t="s">
        <v>113</v>
      </c>
      <c r="L1030" s="30">
        <v>75</v>
      </c>
      <c r="M1030" s="30">
        <v>3</v>
      </c>
      <c r="N1030" s="31">
        <v>2000</v>
      </c>
      <c r="O1030" s="31">
        <v>2941</v>
      </c>
      <c r="P1030" s="31">
        <v>147059</v>
      </c>
      <c r="Q1030" s="31">
        <v>150000</v>
      </c>
      <c r="R1030" s="1" t="s">
        <v>1423</v>
      </c>
      <c r="S1030" s="1" t="s">
        <v>3981</v>
      </c>
      <c r="T1030" s="1" t="s">
        <v>946</v>
      </c>
      <c r="U1030" s="1" t="s">
        <v>3982</v>
      </c>
      <c r="V1030" s="1" t="s">
        <v>118</v>
      </c>
      <c r="W1030" s="1" t="str">
        <f>VLOOKUP(Table1[[#This Row],[Material Code]],'Product Master Data'!$A$1:$D$16,4,FALSE)</f>
        <v>Bread Flour</v>
      </c>
      <c r="X1030" s="1" t="str">
        <f>VLOOKUP(Table1[[#This Row],[Material Code]],'Product Master Data'!$A$1:$D$15,3,FALSE)</f>
        <v>Local Label</v>
      </c>
      <c r="Y1030" s="1">
        <f>DAY(Table1[[#This Row],[Billing date]])</f>
        <v>28</v>
      </c>
      <c r="Z1030" s="1" t="str">
        <f>TEXT(Table1[[#This Row],[Billing date]],"mmm")</f>
        <v>Jun</v>
      </c>
      <c r="AA1030" s="1">
        <f>YEAR(Table1[[#This Row],[Billing date]])</f>
        <v>2021</v>
      </c>
    </row>
    <row r="1031" spans="1:27" s="1" customFormat="1" ht="12.75" x14ac:dyDescent="0.2">
      <c r="A1031" s="1" t="s">
        <v>451</v>
      </c>
      <c r="B1031" s="1" t="s">
        <v>452</v>
      </c>
      <c r="C1031" s="29">
        <v>44375</v>
      </c>
      <c r="D1031" s="1" t="s">
        <v>3833</v>
      </c>
      <c r="E1031" s="1" t="s">
        <v>3983</v>
      </c>
      <c r="F1031" s="1" t="s">
        <v>3835</v>
      </c>
      <c r="G1031" s="1" t="s">
        <v>3984</v>
      </c>
      <c r="H1031" s="1">
        <v>1062965</v>
      </c>
      <c r="I1031" s="1" t="s">
        <v>34</v>
      </c>
      <c r="J1031" s="1" t="s">
        <v>181</v>
      </c>
      <c r="K1031" s="1" t="s">
        <v>182</v>
      </c>
      <c r="L1031" s="30">
        <v>1320</v>
      </c>
      <c r="M1031" s="30">
        <v>33</v>
      </c>
      <c r="N1031" s="31">
        <v>8750</v>
      </c>
      <c r="O1031" s="31">
        <v>46200</v>
      </c>
      <c r="P1031" s="31">
        <v>11503800</v>
      </c>
      <c r="Q1031" s="31">
        <v>11550000</v>
      </c>
      <c r="R1031" s="1" t="s">
        <v>3985</v>
      </c>
      <c r="S1031" s="1" t="s">
        <v>3986</v>
      </c>
      <c r="T1031" s="1" t="s">
        <v>801</v>
      </c>
      <c r="U1031" s="1" t="s">
        <v>1046</v>
      </c>
      <c r="V1031" s="1" t="s">
        <v>118</v>
      </c>
      <c r="W1031" s="1" t="str">
        <f>VLOOKUP(Table1[[#This Row],[Material Code]],'Product Master Data'!$A$1:$D$16,4,FALSE)</f>
        <v>Beignet Flour</v>
      </c>
      <c r="X1031" s="1" t="str">
        <f>VLOOKUP(Table1[[#This Row],[Material Code]],'Product Master Data'!$A$1:$D$15,3,FALSE)</f>
        <v>Local Label</v>
      </c>
      <c r="Y1031" s="1">
        <f>DAY(Table1[[#This Row],[Billing date]])</f>
        <v>28</v>
      </c>
      <c r="Z1031" s="1" t="str">
        <f>TEXT(Table1[[#This Row],[Billing date]],"mmm")</f>
        <v>Jun</v>
      </c>
      <c r="AA1031" s="1">
        <f>YEAR(Table1[[#This Row],[Billing date]])</f>
        <v>2021</v>
      </c>
    </row>
    <row r="1032" spans="1:27" s="1" customFormat="1" ht="12.75" x14ac:dyDescent="0.2">
      <c r="A1032" s="1" t="s">
        <v>451</v>
      </c>
      <c r="B1032" s="1" t="s">
        <v>452</v>
      </c>
      <c r="C1032" s="29">
        <v>44375</v>
      </c>
      <c r="D1032" s="1" t="s">
        <v>3833</v>
      </c>
      <c r="E1032" s="1" t="s">
        <v>3987</v>
      </c>
      <c r="F1032" s="1" t="s">
        <v>3835</v>
      </c>
      <c r="G1032" s="1" t="s">
        <v>3988</v>
      </c>
      <c r="H1032" s="1">
        <v>1062965</v>
      </c>
      <c r="I1032" s="1" t="s">
        <v>34</v>
      </c>
      <c r="J1032" s="1" t="s">
        <v>183</v>
      </c>
      <c r="K1032" s="1" t="s">
        <v>184</v>
      </c>
      <c r="L1032" s="30">
        <v>5600</v>
      </c>
      <c r="M1032" s="30">
        <v>28</v>
      </c>
      <c r="N1032" s="31">
        <v>1825</v>
      </c>
      <c r="O1032" s="31">
        <v>39200</v>
      </c>
      <c r="P1032" s="31">
        <v>10180800</v>
      </c>
      <c r="Q1032" s="31">
        <v>10220000</v>
      </c>
      <c r="R1032" s="1" t="s">
        <v>3989</v>
      </c>
      <c r="S1032" s="1" t="s">
        <v>3990</v>
      </c>
      <c r="T1032" s="1" t="s">
        <v>3991</v>
      </c>
      <c r="U1032" s="1" t="s">
        <v>1046</v>
      </c>
      <c r="V1032" s="1" t="s">
        <v>118</v>
      </c>
      <c r="W1032" s="1" t="str">
        <f>VLOOKUP(Table1[[#This Row],[Material Code]],'Product Master Data'!$A$1:$D$16,4,FALSE)</f>
        <v>Beignet Flour</v>
      </c>
      <c r="X1032" s="1" t="str">
        <f>VLOOKUP(Table1[[#This Row],[Material Code]],'Product Master Data'!$A$1:$D$15,3,FALSE)</f>
        <v>Local Label</v>
      </c>
      <c r="Y1032" s="1">
        <f>DAY(Table1[[#This Row],[Billing date]])</f>
        <v>28</v>
      </c>
      <c r="Z1032" s="1" t="str">
        <f>TEXT(Table1[[#This Row],[Billing date]],"mmm")</f>
        <v>Jun</v>
      </c>
      <c r="AA1032" s="1">
        <f>YEAR(Table1[[#This Row],[Billing date]])</f>
        <v>2021</v>
      </c>
    </row>
    <row r="1033" spans="1:27" s="1" customFormat="1" ht="12.75" x14ac:dyDescent="0.2">
      <c r="A1033" s="1" t="s">
        <v>451</v>
      </c>
      <c r="B1033" s="1" t="s">
        <v>452</v>
      </c>
      <c r="C1033" s="29">
        <v>44375</v>
      </c>
      <c r="D1033" s="1" t="s">
        <v>3833</v>
      </c>
      <c r="E1033" s="1" t="s">
        <v>3992</v>
      </c>
      <c r="F1033" s="1" t="s">
        <v>3835</v>
      </c>
      <c r="G1033" s="1" t="s">
        <v>3993</v>
      </c>
      <c r="H1033" s="1">
        <v>1062965</v>
      </c>
      <c r="I1033" s="1" t="s">
        <v>34</v>
      </c>
      <c r="J1033" s="1" t="s">
        <v>1728</v>
      </c>
      <c r="K1033" s="1" t="s">
        <v>1729</v>
      </c>
      <c r="L1033" s="30">
        <v>600</v>
      </c>
      <c r="M1033" s="30">
        <v>30</v>
      </c>
      <c r="N1033" s="31">
        <v>17750</v>
      </c>
      <c r="O1033" s="31">
        <v>42000</v>
      </c>
      <c r="P1033" s="31">
        <v>10608000</v>
      </c>
      <c r="Q1033" s="31">
        <v>10650000</v>
      </c>
      <c r="R1033" s="1" t="s">
        <v>3994</v>
      </c>
      <c r="S1033" s="1" t="s">
        <v>3995</v>
      </c>
      <c r="T1033" s="1" t="s">
        <v>3996</v>
      </c>
      <c r="U1033" s="1" t="s">
        <v>1046</v>
      </c>
      <c r="V1033" s="1" t="s">
        <v>118</v>
      </c>
      <c r="W1033" s="1" t="str">
        <f>VLOOKUP(Table1[[#This Row],[Material Code]],'Product Master Data'!$A$1:$D$16,4,FALSE)</f>
        <v>Bread Flour</v>
      </c>
      <c r="X1033" s="1" t="str">
        <f>VLOOKUP(Table1[[#This Row],[Material Code]],'Product Master Data'!$A$1:$D$15,3,FALSE)</f>
        <v>Local Label</v>
      </c>
      <c r="Y1033" s="1">
        <f>DAY(Table1[[#This Row],[Billing date]])</f>
        <v>28</v>
      </c>
      <c r="Z1033" s="1" t="str">
        <f>TEXT(Table1[[#This Row],[Billing date]],"mmm")</f>
        <v>Jun</v>
      </c>
      <c r="AA1033" s="1">
        <f>YEAR(Table1[[#This Row],[Billing date]])</f>
        <v>2021</v>
      </c>
    </row>
    <row r="1034" spans="1:27" s="1" customFormat="1" ht="12.75" x14ac:dyDescent="0.2">
      <c r="A1034" s="1" t="s">
        <v>193</v>
      </c>
      <c r="B1034" s="1" t="s">
        <v>158</v>
      </c>
      <c r="C1034" s="29">
        <v>44375</v>
      </c>
      <c r="D1034" s="1" t="s">
        <v>1137</v>
      </c>
      <c r="E1034" s="1" t="s">
        <v>3997</v>
      </c>
      <c r="F1034" s="1" t="s">
        <v>1139</v>
      </c>
      <c r="G1034" s="1" t="s">
        <v>3998</v>
      </c>
      <c r="H1034" s="1">
        <v>1062483</v>
      </c>
      <c r="I1034" s="1" t="s">
        <v>35</v>
      </c>
      <c r="J1034" s="1" t="s">
        <v>24</v>
      </c>
      <c r="K1034" s="1" t="s">
        <v>113</v>
      </c>
      <c r="L1034" s="30">
        <v>575</v>
      </c>
      <c r="M1034" s="30">
        <v>23</v>
      </c>
      <c r="N1034" s="31">
        <v>2000</v>
      </c>
      <c r="O1034" s="31">
        <v>22549</v>
      </c>
      <c r="P1034" s="31">
        <v>1127451</v>
      </c>
      <c r="Q1034" s="31">
        <v>1150000</v>
      </c>
      <c r="R1034" s="1" t="s">
        <v>3559</v>
      </c>
      <c r="S1034" s="1" t="s">
        <v>3999</v>
      </c>
      <c r="T1034" s="1" t="s">
        <v>838</v>
      </c>
      <c r="U1034" s="1" t="s">
        <v>169</v>
      </c>
      <c r="V1034" s="1" t="s">
        <v>118</v>
      </c>
      <c r="W1034" s="1" t="str">
        <f>VLOOKUP(Table1[[#This Row],[Material Code]],'Product Master Data'!$A$1:$D$16,4,FALSE)</f>
        <v>Bread Flour</v>
      </c>
      <c r="X1034" s="1" t="str">
        <f>VLOOKUP(Table1[[#This Row],[Material Code]],'Product Master Data'!$A$1:$D$15,3,FALSE)</f>
        <v>Local Label</v>
      </c>
      <c r="Y1034" s="1">
        <f>DAY(Table1[[#This Row],[Billing date]])</f>
        <v>28</v>
      </c>
      <c r="Z1034" s="1" t="str">
        <f>TEXT(Table1[[#This Row],[Billing date]],"mmm")</f>
        <v>Jun</v>
      </c>
      <c r="AA1034" s="1">
        <f>YEAR(Table1[[#This Row],[Billing date]])</f>
        <v>2021</v>
      </c>
    </row>
    <row r="1035" spans="1:27" s="1" customFormat="1" ht="12.75" x14ac:dyDescent="0.2">
      <c r="A1035" s="1" t="s">
        <v>451</v>
      </c>
      <c r="B1035" s="1" t="s">
        <v>452</v>
      </c>
      <c r="C1035" s="29">
        <v>44375</v>
      </c>
      <c r="D1035" s="1" t="s">
        <v>3920</v>
      </c>
      <c r="E1035" s="1" t="s">
        <v>4000</v>
      </c>
      <c r="F1035" s="1" t="s">
        <v>3922</v>
      </c>
      <c r="G1035" s="1" t="s">
        <v>4001</v>
      </c>
      <c r="H1035" s="1">
        <v>1048185</v>
      </c>
      <c r="I1035" s="1" t="s">
        <v>33</v>
      </c>
      <c r="J1035" s="1" t="s">
        <v>164</v>
      </c>
      <c r="K1035" s="1" t="s">
        <v>165</v>
      </c>
      <c r="L1035" s="30">
        <v>680</v>
      </c>
      <c r="M1035" s="30">
        <v>34</v>
      </c>
      <c r="N1035" s="31">
        <v>17250</v>
      </c>
      <c r="O1035" s="31">
        <v>47600</v>
      </c>
      <c r="P1035" s="31">
        <v>11682400</v>
      </c>
      <c r="Q1035" s="31">
        <v>11730000</v>
      </c>
      <c r="R1035" s="1" t="s">
        <v>4002</v>
      </c>
      <c r="S1035" s="1" t="s">
        <v>4003</v>
      </c>
      <c r="T1035" s="1" t="s">
        <v>4004</v>
      </c>
      <c r="U1035" s="1" t="s">
        <v>460</v>
      </c>
      <c r="V1035" s="1" t="s">
        <v>118</v>
      </c>
      <c r="W1035" s="1" t="str">
        <f>VLOOKUP(Table1[[#This Row],[Material Code]],'Product Master Data'!$A$1:$D$16,4,FALSE)</f>
        <v>Bread Flour</v>
      </c>
      <c r="X1035" s="1" t="str">
        <f>VLOOKUP(Table1[[#This Row],[Material Code]],'Product Master Data'!$A$1:$D$15,3,FALSE)</f>
        <v>Local Label</v>
      </c>
      <c r="Y1035" s="1">
        <f>DAY(Table1[[#This Row],[Billing date]])</f>
        <v>28</v>
      </c>
      <c r="Z1035" s="1" t="str">
        <f>TEXT(Table1[[#This Row],[Billing date]],"mmm")</f>
        <v>Jun</v>
      </c>
      <c r="AA1035" s="1">
        <f>YEAR(Table1[[#This Row],[Billing date]])</f>
        <v>2021</v>
      </c>
    </row>
    <row r="1036" spans="1:27" s="1" customFormat="1" ht="12.75" x14ac:dyDescent="0.2">
      <c r="A1036" s="1" t="s">
        <v>451</v>
      </c>
      <c r="B1036" s="1" t="s">
        <v>452</v>
      </c>
      <c r="C1036" s="29">
        <v>44375</v>
      </c>
      <c r="D1036" s="1" t="s">
        <v>3920</v>
      </c>
      <c r="E1036" s="1" t="s">
        <v>4005</v>
      </c>
      <c r="F1036" s="1" t="s">
        <v>3922</v>
      </c>
      <c r="G1036" s="1" t="s">
        <v>4006</v>
      </c>
      <c r="H1036" s="1">
        <v>1048185</v>
      </c>
      <c r="I1036" s="1" t="s">
        <v>33</v>
      </c>
      <c r="J1036" s="1" t="s">
        <v>164</v>
      </c>
      <c r="K1036" s="1" t="s">
        <v>165</v>
      </c>
      <c r="L1036" s="30">
        <v>640</v>
      </c>
      <c r="M1036" s="30">
        <v>32</v>
      </c>
      <c r="N1036" s="31">
        <v>17250</v>
      </c>
      <c r="O1036" s="31">
        <v>44800</v>
      </c>
      <c r="P1036" s="31">
        <v>10995200</v>
      </c>
      <c r="Q1036" s="31">
        <v>11040000</v>
      </c>
      <c r="R1036" s="1" t="s">
        <v>4007</v>
      </c>
      <c r="S1036" s="1" t="s">
        <v>4008</v>
      </c>
      <c r="T1036" s="1" t="s">
        <v>4009</v>
      </c>
      <c r="U1036" s="1" t="s">
        <v>460</v>
      </c>
      <c r="V1036" s="1" t="s">
        <v>118</v>
      </c>
      <c r="W1036" s="1" t="str">
        <f>VLOOKUP(Table1[[#This Row],[Material Code]],'Product Master Data'!$A$1:$D$16,4,FALSE)</f>
        <v>Bread Flour</v>
      </c>
      <c r="X1036" s="1" t="str">
        <f>VLOOKUP(Table1[[#This Row],[Material Code]],'Product Master Data'!$A$1:$D$15,3,FALSE)</f>
        <v>Local Label</v>
      </c>
      <c r="Y1036" s="1">
        <f>DAY(Table1[[#This Row],[Billing date]])</f>
        <v>28</v>
      </c>
      <c r="Z1036" s="1" t="str">
        <f>TEXT(Table1[[#This Row],[Billing date]],"mmm")</f>
        <v>Jun</v>
      </c>
      <c r="AA1036" s="1">
        <f>YEAR(Table1[[#This Row],[Billing date]])</f>
        <v>2021</v>
      </c>
    </row>
    <row r="1037" spans="1:27" s="1" customFormat="1" ht="12.75" x14ac:dyDescent="0.2">
      <c r="A1037" s="1" t="s">
        <v>451</v>
      </c>
      <c r="B1037" s="1" t="s">
        <v>452</v>
      </c>
      <c r="C1037" s="29">
        <v>44375</v>
      </c>
      <c r="D1037" s="1" t="s">
        <v>3920</v>
      </c>
      <c r="E1037" s="1" t="s">
        <v>4010</v>
      </c>
      <c r="F1037" s="1" t="s">
        <v>3922</v>
      </c>
      <c r="G1037" s="1" t="s">
        <v>4011</v>
      </c>
      <c r="H1037" s="1">
        <v>1048185</v>
      </c>
      <c r="I1037" s="1" t="s">
        <v>33</v>
      </c>
      <c r="J1037" s="1" t="s">
        <v>164</v>
      </c>
      <c r="K1037" s="1" t="s">
        <v>165</v>
      </c>
      <c r="L1037" s="30">
        <v>640</v>
      </c>
      <c r="M1037" s="30">
        <v>32</v>
      </c>
      <c r="N1037" s="31">
        <v>17250</v>
      </c>
      <c r="O1037" s="31">
        <v>44800</v>
      </c>
      <c r="P1037" s="31">
        <v>10995200</v>
      </c>
      <c r="Q1037" s="31">
        <v>11040000</v>
      </c>
      <c r="R1037" s="1" t="s">
        <v>4012</v>
      </c>
      <c r="S1037" s="1" t="s">
        <v>4013</v>
      </c>
      <c r="T1037" s="1" t="s">
        <v>4014</v>
      </c>
      <c r="U1037" s="1" t="s">
        <v>460</v>
      </c>
      <c r="V1037" s="1" t="s">
        <v>118</v>
      </c>
      <c r="W1037" s="1" t="str">
        <f>VLOOKUP(Table1[[#This Row],[Material Code]],'Product Master Data'!$A$1:$D$16,4,FALSE)</f>
        <v>Bread Flour</v>
      </c>
      <c r="X1037" s="1" t="str">
        <f>VLOOKUP(Table1[[#This Row],[Material Code]],'Product Master Data'!$A$1:$D$15,3,FALSE)</f>
        <v>Local Label</v>
      </c>
      <c r="Y1037" s="1">
        <f>DAY(Table1[[#This Row],[Billing date]])</f>
        <v>28</v>
      </c>
      <c r="Z1037" s="1" t="str">
        <f>TEXT(Table1[[#This Row],[Billing date]],"mmm")</f>
        <v>Jun</v>
      </c>
      <c r="AA1037" s="1">
        <f>YEAR(Table1[[#This Row],[Billing date]])</f>
        <v>2021</v>
      </c>
    </row>
    <row r="1038" spans="1:27" s="1" customFormat="1" ht="12.75" x14ac:dyDescent="0.2">
      <c r="A1038" s="1" t="s">
        <v>107</v>
      </c>
      <c r="B1038" s="1" t="s">
        <v>108</v>
      </c>
      <c r="C1038" s="29">
        <v>44375</v>
      </c>
      <c r="D1038" s="1" t="s">
        <v>4015</v>
      </c>
      <c r="E1038" s="1" t="s">
        <v>4016</v>
      </c>
      <c r="F1038" s="1" t="s">
        <v>4017</v>
      </c>
      <c r="G1038" s="1" t="s">
        <v>4018</v>
      </c>
      <c r="H1038" s="1">
        <v>1095733</v>
      </c>
      <c r="I1038" s="1" t="s">
        <v>449</v>
      </c>
      <c r="J1038" s="1" t="s">
        <v>164</v>
      </c>
      <c r="K1038" s="1" t="s">
        <v>165</v>
      </c>
      <c r="L1038" s="30">
        <v>120</v>
      </c>
      <c r="M1038" s="30">
        <v>6</v>
      </c>
      <c r="N1038" s="31">
        <v>18300</v>
      </c>
      <c r="O1038" s="31">
        <v>8400</v>
      </c>
      <c r="P1038" s="31">
        <v>2187600</v>
      </c>
      <c r="Q1038" s="31">
        <v>2196000</v>
      </c>
      <c r="R1038" s="1" t="s">
        <v>691</v>
      </c>
      <c r="S1038" s="1" t="s">
        <v>692</v>
      </c>
      <c r="T1038" s="1" t="s">
        <v>693</v>
      </c>
      <c r="U1038" s="1" t="s">
        <v>450</v>
      </c>
      <c r="V1038" s="1" t="s">
        <v>118</v>
      </c>
      <c r="W1038" s="1" t="str">
        <f>VLOOKUP(Table1[[#This Row],[Material Code]],'Product Master Data'!$A$1:$D$16,4,FALSE)</f>
        <v>Bread Flour</v>
      </c>
      <c r="X1038" s="1" t="str">
        <f>VLOOKUP(Table1[[#This Row],[Material Code]],'Product Master Data'!$A$1:$D$15,3,FALSE)</f>
        <v>Local Label</v>
      </c>
      <c r="Y1038" s="1">
        <f>DAY(Table1[[#This Row],[Billing date]])</f>
        <v>28</v>
      </c>
      <c r="Z1038" s="1" t="str">
        <f>TEXT(Table1[[#This Row],[Billing date]],"mmm")</f>
        <v>Jun</v>
      </c>
      <c r="AA1038" s="1">
        <f>YEAR(Table1[[#This Row],[Billing date]])</f>
        <v>2021</v>
      </c>
    </row>
    <row r="1039" spans="1:27" s="1" customFormat="1" ht="12.75" x14ac:dyDescent="0.2">
      <c r="A1039" s="1" t="s">
        <v>193</v>
      </c>
      <c r="B1039" s="1" t="s">
        <v>158</v>
      </c>
      <c r="C1039" s="29">
        <v>44375</v>
      </c>
      <c r="D1039" s="1" t="s">
        <v>1137</v>
      </c>
      <c r="E1039" s="1" t="s">
        <v>4019</v>
      </c>
      <c r="F1039" s="1" t="s">
        <v>1139</v>
      </c>
      <c r="G1039" s="1" t="s">
        <v>4020</v>
      </c>
      <c r="H1039" s="1">
        <v>1062483</v>
      </c>
      <c r="I1039" s="1" t="s">
        <v>35</v>
      </c>
      <c r="J1039" s="1" t="s">
        <v>24</v>
      </c>
      <c r="K1039" s="1" t="s">
        <v>113</v>
      </c>
      <c r="L1039" s="30">
        <v>575</v>
      </c>
      <c r="M1039" s="30">
        <v>23</v>
      </c>
      <c r="N1039" s="31">
        <v>2000</v>
      </c>
      <c r="O1039" s="31">
        <v>22549</v>
      </c>
      <c r="P1039" s="31">
        <v>1127451</v>
      </c>
      <c r="Q1039" s="31">
        <v>1150000</v>
      </c>
      <c r="R1039" s="1" t="s">
        <v>4021</v>
      </c>
      <c r="S1039" s="1" t="s">
        <v>4022</v>
      </c>
      <c r="T1039" s="1" t="s">
        <v>4023</v>
      </c>
      <c r="U1039" s="1" t="s">
        <v>169</v>
      </c>
      <c r="V1039" s="1" t="s">
        <v>118</v>
      </c>
      <c r="W1039" s="1" t="str">
        <f>VLOOKUP(Table1[[#This Row],[Material Code]],'Product Master Data'!$A$1:$D$16,4,FALSE)</f>
        <v>Bread Flour</v>
      </c>
      <c r="X1039" s="1" t="str">
        <f>VLOOKUP(Table1[[#This Row],[Material Code]],'Product Master Data'!$A$1:$D$15,3,FALSE)</f>
        <v>Local Label</v>
      </c>
      <c r="Y1039" s="1">
        <f>DAY(Table1[[#This Row],[Billing date]])</f>
        <v>28</v>
      </c>
      <c r="Z1039" s="1" t="str">
        <f>TEXT(Table1[[#This Row],[Billing date]],"mmm")</f>
        <v>Jun</v>
      </c>
      <c r="AA1039" s="1">
        <f>YEAR(Table1[[#This Row],[Billing date]])</f>
        <v>2021</v>
      </c>
    </row>
    <row r="1040" spans="1:27" s="1" customFormat="1" ht="12.75" x14ac:dyDescent="0.2">
      <c r="A1040" s="1" t="s">
        <v>193</v>
      </c>
      <c r="B1040" s="1" t="s">
        <v>158</v>
      </c>
      <c r="C1040" s="29">
        <v>44375</v>
      </c>
      <c r="D1040" s="1" t="s">
        <v>3863</v>
      </c>
      <c r="E1040" s="1" t="s">
        <v>4024</v>
      </c>
      <c r="F1040" s="1" t="s">
        <v>3865</v>
      </c>
      <c r="G1040" s="1" t="s">
        <v>4025</v>
      </c>
      <c r="H1040" s="1">
        <v>1062483</v>
      </c>
      <c r="I1040" s="1" t="s">
        <v>35</v>
      </c>
      <c r="J1040" s="1" t="s">
        <v>164</v>
      </c>
      <c r="K1040" s="1" t="s">
        <v>165</v>
      </c>
      <c r="L1040" s="30">
        <v>300</v>
      </c>
      <c r="M1040" s="30">
        <v>15</v>
      </c>
      <c r="N1040" s="31">
        <v>17250</v>
      </c>
      <c r="O1040" s="31">
        <v>21000</v>
      </c>
      <c r="P1040" s="31">
        <v>5154000</v>
      </c>
      <c r="Q1040" s="31">
        <v>5175000</v>
      </c>
      <c r="R1040" s="1" t="s">
        <v>466</v>
      </c>
      <c r="S1040" s="1" t="s">
        <v>4026</v>
      </c>
      <c r="T1040" s="1" t="s">
        <v>2354</v>
      </c>
      <c r="U1040" s="1" t="s">
        <v>169</v>
      </c>
      <c r="V1040" s="1" t="s">
        <v>118</v>
      </c>
      <c r="W1040" s="1" t="str">
        <f>VLOOKUP(Table1[[#This Row],[Material Code]],'Product Master Data'!$A$1:$D$16,4,FALSE)</f>
        <v>Bread Flour</v>
      </c>
      <c r="X1040" s="1" t="str">
        <f>VLOOKUP(Table1[[#This Row],[Material Code]],'Product Master Data'!$A$1:$D$15,3,FALSE)</f>
        <v>Local Label</v>
      </c>
      <c r="Y1040" s="1">
        <f>DAY(Table1[[#This Row],[Billing date]])</f>
        <v>28</v>
      </c>
      <c r="Z1040" s="1" t="str">
        <f>TEXT(Table1[[#This Row],[Billing date]],"mmm")</f>
        <v>Jun</v>
      </c>
      <c r="AA1040" s="1">
        <f>YEAR(Table1[[#This Row],[Billing date]])</f>
        <v>2021</v>
      </c>
    </row>
    <row r="1041" spans="1:27" s="1" customFormat="1" ht="12.75" x14ac:dyDescent="0.2">
      <c r="A1041" s="1" t="s">
        <v>193</v>
      </c>
      <c r="B1041" s="1" t="s">
        <v>158</v>
      </c>
      <c r="C1041" s="29">
        <v>44375</v>
      </c>
      <c r="D1041" s="1" t="s">
        <v>3863</v>
      </c>
      <c r="E1041" s="1" t="s">
        <v>4027</v>
      </c>
      <c r="F1041" s="1" t="s">
        <v>3865</v>
      </c>
      <c r="G1041" s="1" t="s">
        <v>4028</v>
      </c>
      <c r="H1041" s="1">
        <v>1062483</v>
      </c>
      <c r="I1041" s="1" t="s">
        <v>35</v>
      </c>
      <c r="J1041" s="1" t="s">
        <v>164</v>
      </c>
      <c r="K1041" s="1" t="s">
        <v>165</v>
      </c>
      <c r="L1041" s="30">
        <v>200</v>
      </c>
      <c r="M1041" s="30">
        <v>10</v>
      </c>
      <c r="N1041" s="31">
        <v>17250</v>
      </c>
      <c r="O1041" s="31">
        <v>14000</v>
      </c>
      <c r="P1041" s="31">
        <v>3436000</v>
      </c>
      <c r="Q1041" s="31">
        <v>3450000</v>
      </c>
      <c r="R1041" s="1" t="s">
        <v>1102</v>
      </c>
      <c r="S1041" s="1" t="s">
        <v>1604</v>
      </c>
      <c r="T1041" s="1" t="s">
        <v>129</v>
      </c>
      <c r="U1041" s="1" t="s">
        <v>169</v>
      </c>
      <c r="V1041" s="1" t="s">
        <v>118</v>
      </c>
      <c r="W1041" s="1" t="str">
        <f>VLOOKUP(Table1[[#This Row],[Material Code]],'Product Master Data'!$A$1:$D$16,4,FALSE)</f>
        <v>Bread Flour</v>
      </c>
      <c r="X1041" s="1" t="str">
        <f>VLOOKUP(Table1[[#This Row],[Material Code]],'Product Master Data'!$A$1:$D$15,3,FALSE)</f>
        <v>Local Label</v>
      </c>
      <c r="Y1041" s="1">
        <f>DAY(Table1[[#This Row],[Billing date]])</f>
        <v>28</v>
      </c>
      <c r="Z1041" s="1" t="str">
        <f>TEXT(Table1[[#This Row],[Billing date]],"mmm")</f>
        <v>Jun</v>
      </c>
      <c r="AA1041" s="1">
        <f>YEAR(Table1[[#This Row],[Billing date]])</f>
        <v>2021</v>
      </c>
    </row>
    <row r="1042" spans="1:27" s="1" customFormat="1" ht="12.75" x14ac:dyDescent="0.2">
      <c r="A1042" s="1" t="s">
        <v>193</v>
      </c>
      <c r="B1042" s="1" t="s">
        <v>158</v>
      </c>
      <c r="C1042" s="29">
        <v>44375</v>
      </c>
      <c r="D1042" s="1" t="s">
        <v>3863</v>
      </c>
      <c r="E1042" s="1" t="s">
        <v>4029</v>
      </c>
      <c r="F1042" s="1" t="s">
        <v>3865</v>
      </c>
      <c r="G1042" s="1" t="s">
        <v>4030</v>
      </c>
      <c r="H1042" s="1">
        <v>1062483</v>
      </c>
      <c r="I1042" s="1" t="s">
        <v>35</v>
      </c>
      <c r="J1042" s="1" t="s">
        <v>164</v>
      </c>
      <c r="K1042" s="1" t="s">
        <v>165</v>
      </c>
      <c r="L1042" s="30">
        <v>200</v>
      </c>
      <c r="M1042" s="30">
        <v>10</v>
      </c>
      <c r="N1042" s="31">
        <v>17250</v>
      </c>
      <c r="O1042" s="31">
        <v>14000</v>
      </c>
      <c r="P1042" s="31">
        <v>3436000</v>
      </c>
      <c r="Q1042" s="31">
        <v>3450000</v>
      </c>
      <c r="R1042" s="1" t="s">
        <v>1281</v>
      </c>
      <c r="S1042" s="1" t="s">
        <v>738</v>
      </c>
      <c r="T1042" s="1" t="s">
        <v>739</v>
      </c>
      <c r="U1042" s="1" t="s">
        <v>169</v>
      </c>
      <c r="V1042" s="1" t="s">
        <v>118</v>
      </c>
      <c r="W1042" s="1" t="str">
        <f>VLOOKUP(Table1[[#This Row],[Material Code]],'Product Master Data'!$A$1:$D$16,4,FALSE)</f>
        <v>Bread Flour</v>
      </c>
      <c r="X1042" s="1" t="str">
        <f>VLOOKUP(Table1[[#This Row],[Material Code]],'Product Master Data'!$A$1:$D$15,3,FALSE)</f>
        <v>Local Label</v>
      </c>
      <c r="Y1042" s="1">
        <f>DAY(Table1[[#This Row],[Billing date]])</f>
        <v>28</v>
      </c>
      <c r="Z1042" s="1" t="str">
        <f>TEXT(Table1[[#This Row],[Billing date]],"mmm")</f>
        <v>Jun</v>
      </c>
      <c r="AA1042" s="1">
        <f>YEAR(Table1[[#This Row],[Billing date]])</f>
        <v>2021</v>
      </c>
    </row>
    <row r="1043" spans="1:27" s="1" customFormat="1" ht="12.75" x14ac:dyDescent="0.2">
      <c r="A1043" s="1" t="s">
        <v>193</v>
      </c>
      <c r="B1043" s="1" t="s">
        <v>158</v>
      </c>
      <c r="C1043" s="29">
        <v>44375</v>
      </c>
      <c r="D1043" s="1" t="s">
        <v>3863</v>
      </c>
      <c r="E1043" s="1" t="s">
        <v>4031</v>
      </c>
      <c r="F1043" s="1" t="s">
        <v>3865</v>
      </c>
      <c r="G1043" s="1" t="s">
        <v>4032</v>
      </c>
      <c r="H1043" s="1">
        <v>1062483</v>
      </c>
      <c r="I1043" s="1" t="s">
        <v>35</v>
      </c>
      <c r="J1043" s="1" t="s">
        <v>164</v>
      </c>
      <c r="K1043" s="1" t="s">
        <v>165</v>
      </c>
      <c r="L1043" s="30">
        <v>200</v>
      </c>
      <c r="M1043" s="30">
        <v>10</v>
      </c>
      <c r="N1043" s="31">
        <v>17250</v>
      </c>
      <c r="O1043" s="31">
        <v>14000</v>
      </c>
      <c r="P1043" s="31">
        <v>3436000</v>
      </c>
      <c r="Q1043" s="31">
        <v>3450000</v>
      </c>
      <c r="R1043" s="1" t="s">
        <v>1577</v>
      </c>
      <c r="S1043" s="1" t="s">
        <v>4033</v>
      </c>
      <c r="T1043" s="1" t="s">
        <v>608</v>
      </c>
      <c r="U1043" s="1" t="s">
        <v>169</v>
      </c>
      <c r="V1043" s="1" t="s">
        <v>118</v>
      </c>
      <c r="W1043" s="1" t="str">
        <f>VLOOKUP(Table1[[#This Row],[Material Code]],'Product Master Data'!$A$1:$D$16,4,FALSE)</f>
        <v>Bread Flour</v>
      </c>
      <c r="X1043" s="1" t="str">
        <f>VLOOKUP(Table1[[#This Row],[Material Code]],'Product Master Data'!$A$1:$D$15,3,FALSE)</f>
        <v>Local Label</v>
      </c>
      <c r="Y1043" s="1">
        <f>DAY(Table1[[#This Row],[Billing date]])</f>
        <v>28</v>
      </c>
      <c r="Z1043" s="1" t="str">
        <f>TEXT(Table1[[#This Row],[Billing date]],"mmm")</f>
        <v>Jun</v>
      </c>
      <c r="AA1043" s="1">
        <f>YEAR(Table1[[#This Row],[Billing date]])</f>
        <v>2021</v>
      </c>
    </row>
    <row r="1044" spans="1:27" s="1" customFormat="1" ht="12.75" x14ac:dyDescent="0.2">
      <c r="A1044" s="1" t="s">
        <v>119</v>
      </c>
      <c r="B1044" s="1" t="s">
        <v>120</v>
      </c>
      <c r="C1044" s="29">
        <v>44375</v>
      </c>
      <c r="D1044" s="1" t="s">
        <v>4034</v>
      </c>
      <c r="E1044" s="1" t="s">
        <v>4035</v>
      </c>
      <c r="F1044" s="1" t="s">
        <v>4036</v>
      </c>
      <c r="G1044" s="1" t="s">
        <v>4037</v>
      </c>
      <c r="H1044" s="1">
        <v>1103938</v>
      </c>
      <c r="I1044" s="1" t="s">
        <v>4038</v>
      </c>
      <c r="J1044" s="1" t="s">
        <v>24</v>
      </c>
      <c r="K1044" s="1" t="s">
        <v>113</v>
      </c>
      <c r="L1044" s="30">
        <v>75</v>
      </c>
      <c r="M1044" s="30">
        <v>3</v>
      </c>
      <c r="N1044" s="31">
        <v>2000</v>
      </c>
      <c r="O1044" s="31">
        <v>2941</v>
      </c>
      <c r="P1044" s="31">
        <v>147059</v>
      </c>
      <c r="Q1044" s="31">
        <v>150000</v>
      </c>
      <c r="R1044" s="1" t="s">
        <v>1446</v>
      </c>
      <c r="S1044" s="1" t="s">
        <v>4039</v>
      </c>
      <c r="T1044" s="1" t="s">
        <v>4040</v>
      </c>
      <c r="U1044" s="1" t="s">
        <v>4041</v>
      </c>
      <c r="V1044" s="1" t="s">
        <v>118</v>
      </c>
      <c r="W1044" s="1" t="str">
        <f>VLOOKUP(Table1[[#This Row],[Material Code]],'Product Master Data'!$A$1:$D$16,4,FALSE)</f>
        <v>Bread Flour</v>
      </c>
      <c r="X1044" s="1" t="str">
        <f>VLOOKUP(Table1[[#This Row],[Material Code]],'Product Master Data'!$A$1:$D$15,3,FALSE)</f>
        <v>Local Label</v>
      </c>
      <c r="Y1044" s="1">
        <f>DAY(Table1[[#This Row],[Billing date]])</f>
        <v>28</v>
      </c>
      <c r="Z1044" s="1" t="str">
        <f>TEXT(Table1[[#This Row],[Billing date]],"mmm")</f>
        <v>Jun</v>
      </c>
      <c r="AA1044" s="1">
        <f>YEAR(Table1[[#This Row],[Billing date]])</f>
        <v>2021</v>
      </c>
    </row>
    <row r="1045" spans="1:27" s="1" customFormat="1" ht="12.75" x14ac:dyDescent="0.2">
      <c r="A1045" s="1" t="s">
        <v>119</v>
      </c>
      <c r="B1045" s="1" t="s">
        <v>120</v>
      </c>
      <c r="C1045" s="29">
        <v>44375</v>
      </c>
      <c r="D1045" s="1" t="s">
        <v>4042</v>
      </c>
      <c r="E1045" s="1" t="s">
        <v>4043</v>
      </c>
      <c r="F1045" s="1" t="s">
        <v>4044</v>
      </c>
      <c r="G1045" s="1" t="s">
        <v>4045</v>
      </c>
      <c r="H1045" s="1">
        <v>1075994</v>
      </c>
      <c r="I1045" s="1" t="s">
        <v>40</v>
      </c>
      <c r="J1045" s="1" t="s">
        <v>164</v>
      </c>
      <c r="K1045" s="1" t="s">
        <v>165</v>
      </c>
      <c r="L1045" s="30">
        <v>460</v>
      </c>
      <c r="M1045" s="30">
        <v>23</v>
      </c>
      <c r="N1045" s="31">
        <v>18300</v>
      </c>
      <c r="O1045" s="31">
        <v>32200</v>
      </c>
      <c r="P1045" s="31">
        <v>8385800</v>
      </c>
      <c r="Q1045" s="31">
        <v>8418000</v>
      </c>
      <c r="R1045" s="1" t="s">
        <v>4046</v>
      </c>
      <c r="S1045" s="1" t="s">
        <v>4047</v>
      </c>
      <c r="T1045" s="1" t="s">
        <v>375</v>
      </c>
      <c r="U1045" s="1" t="s">
        <v>169</v>
      </c>
      <c r="V1045" s="1" t="s">
        <v>118</v>
      </c>
      <c r="W1045" s="1" t="str">
        <f>VLOOKUP(Table1[[#This Row],[Material Code]],'Product Master Data'!$A$1:$D$16,4,FALSE)</f>
        <v>Bread Flour</v>
      </c>
      <c r="X1045" s="1" t="str">
        <f>VLOOKUP(Table1[[#This Row],[Material Code]],'Product Master Data'!$A$1:$D$15,3,FALSE)</f>
        <v>Local Label</v>
      </c>
      <c r="Y1045" s="1">
        <f>DAY(Table1[[#This Row],[Billing date]])</f>
        <v>28</v>
      </c>
      <c r="Z1045" s="1" t="str">
        <f>TEXT(Table1[[#This Row],[Billing date]],"mmm")</f>
        <v>Jun</v>
      </c>
      <c r="AA1045" s="1">
        <f>YEAR(Table1[[#This Row],[Billing date]])</f>
        <v>2021</v>
      </c>
    </row>
    <row r="1046" spans="1:27" s="1" customFormat="1" ht="12.75" x14ac:dyDescent="0.2">
      <c r="A1046" s="1" t="s">
        <v>170</v>
      </c>
      <c r="B1046" s="1" t="s">
        <v>171</v>
      </c>
      <c r="C1046" s="29">
        <v>44375</v>
      </c>
      <c r="D1046" s="1" t="s">
        <v>4048</v>
      </c>
      <c r="E1046" s="1" t="s">
        <v>4049</v>
      </c>
      <c r="F1046" s="1" t="s">
        <v>4050</v>
      </c>
      <c r="G1046" s="1" t="s">
        <v>4051</v>
      </c>
      <c r="H1046" s="1">
        <v>1037061</v>
      </c>
      <c r="I1046" s="1" t="s">
        <v>25</v>
      </c>
      <c r="J1046" s="1" t="s">
        <v>164</v>
      </c>
      <c r="K1046" s="1" t="s">
        <v>165</v>
      </c>
      <c r="L1046" s="30">
        <v>120</v>
      </c>
      <c r="M1046" s="30">
        <v>6</v>
      </c>
      <c r="N1046" s="31">
        <v>17700</v>
      </c>
      <c r="O1046" s="31">
        <v>0</v>
      </c>
      <c r="P1046" s="31">
        <v>2124000</v>
      </c>
      <c r="Q1046" s="31">
        <v>2124000</v>
      </c>
      <c r="R1046" s="1" t="s">
        <v>3160</v>
      </c>
      <c r="S1046" s="1" t="s">
        <v>4052</v>
      </c>
      <c r="T1046" s="1" t="s">
        <v>1160</v>
      </c>
      <c r="U1046" s="1" t="s">
        <v>169</v>
      </c>
      <c r="V1046" s="1" t="s">
        <v>118</v>
      </c>
      <c r="W1046" s="1" t="str">
        <f>VLOOKUP(Table1[[#This Row],[Material Code]],'Product Master Data'!$A$1:$D$16,4,FALSE)</f>
        <v>Bread Flour</v>
      </c>
      <c r="X1046" s="1" t="str">
        <f>VLOOKUP(Table1[[#This Row],[Material Code]],'Product Master Data'!$A$1:$D$15,3,FALSE)</f>
        <v>Local Label</v>
      </c>
      <c r="Y1046" s="1">
        <f>DAY(Table1[[#This Row],[Billing date]])</f>
        <v>28</v>
      </c>
      <c r="Z1046" s="1" t="str">
        <f>TEXT(Table1[[#This Row],[Billing date]],"mmm")</f>
        <v>Jun</v>
      </c>
      <c r="AA1046" s="1">
        <f>YEAR(Table1[[#This Row],[Billing date]])</f>
        <v>2021</v>
      </c>
    </row>
    <row r="1047" spans="1:27" s="1" customFormat="1" ht="12.75" x14ac:dyDescent="0.2">
      <c r="A1047" s="1" t="s">
        <v>131</v>
      </c>
      <c r="B1047" s="1" t="s">
        <v>132</v>
      </c>
      <c r="C1047" s="29">
        <v>44375</v>
      </c>
      <c r="D1047" s="1" t="s">
        <v>4053</v>
      </c>
      <c r="E1047" s="1" t="s">
        <v>4054</v>
      </c>
      <c r="F1047" s="1" t="s">
        <v>4055</v>
      </c>
      <c r="G1047" s="1" t="s">
        <v>4056</v>
      </c>
      <c r="H1047" s="1">
        <v>1062481</v>
      </c>
      <c r="I1047" s="1" t="s">
        <v>38</v>
      </c>
      <c r="J1047" s="1" t="s">
        <v>164</v>
      </c>
      <c r="K1047" s="1" t="s">
        <v>165</v>
      </c>
      <c r="L1047" s="30">
        <v>560</v>
      </c>
      <c r="M1047" s="30">
        <v>28</v>
      </c>
      <c r="N1047" s="31">
        <v>16500</v>
      </c>
      <c r="O1047" s="31">
        <v>39200</v>
      </c>
      <c r="P1047" s="31">
        <v>9200800</v>
      </c>
      <c r="Q1047" s="31">
        <v>9240000</v>
      </c>
      <c r="R1047" s="1" t="s">
        <v>1740</v>
      </c>
      <c r="S1047" s="1" t="s">
        <v>1741</v>
      </c>
      <c r="T1047" s="1" t="s">
        <v>1742</v>
      </c>
      <c r="U1047" s="1" t="s">
        <v>169</v>
      </c>
      <c r="V1047" s="1" t="s">
        <v>118</v>
      </c>
      <c r="W1047" s="1" t="str">
        <f>VLOOKUP(Table1[[#This Row],[Material Code]],'Product Master Data'!$A$1:$D$16,4,FALSE)</f>
        <v>Bread Flour</v>
      </c>
      <c r="X1047" s="1" t="str">
        <f>VLOOKUP(Table1[[#This Row],[Material Code]],'Product Master Data'!$A$1:$D$15,3,FALSE)</f>
        <v>Local Label</v>
      </c>
      <c r="Y1047" s="1">
        <f>DAY(Table1[[#This Row],[Billing date]])</f>
        <v>28</v>
      </c>
      <c r="Z1047" s="1" t="str">
        <f>TEXT(Table1[[#This Row],[Billing date]],"mmm")</f>
        <v>Jun</v>
      </c>
      <c r="AA1047" s="1">
        <f>YEAR(Table1[[#This Row],[Billing date]])</f>
        <v>2021</v>
      </c>
    </row>
    <row r="1048" spans="1:27" s="1" customFormat="1" ht="12.75" x14ac:dyDescent="0.2">
      <c r="A1048" s="1" t="s">
        <v>157</v>
      </c>
      <c r="B1048" s="1" t="s">
        <v>158</v>
      </c>
      <c r="C1048" s="29">
        <v>44375</v>
      </c>
      <c r="D1048" s="1" t="s">
        <v>4057</v>
      </c>
      <c r="E1048" s="1" t="s">
        <v>4058</v>
      </c>
      <c r="F1048" s="1" t="s">
        <v>4059</v>
      </c>
      <c r="G1048" s="1" t="s">
        <v>4060</v>
      </c>
      <c r="H1048" s="1">
        <v>1063956</v>
      </c>
      <c r="I1048" s="1" t="s">
        <v>295</v>
      </c>
      <c r="J1048" s="1" t="s">
        <v>164</v>
      </c>
      <c r="K1048" s="1" t="s">
        <v>165</v>
      </c>
      <c r="L1048" s="30">
        <v>600</v>
      </c>
      <c r="M1048" s="30">
        <v>30</v>
      </c>
      <c r="N1048" s="31">
        <v>18700</v>
      </c>
      <c r="O1048" s="31">
        <v>42000</v>
      </c>
      <c r="P1048" s="31">
        <v>11178000</v>
      </c>
      <c r="Q1048" s="31">
        <v>11220000</v>
      </c>
      <c r="R1048" s="1" t="s">
        <v>894</v>
      </c>
      <c r="S1048" s="1" t="s">
        <v>895</v>
      </c>
      <c r="T1048" s="1" t="s">
        <v>593</v>
      </c>
      <c r="U1048" s="1" t="s">
        <v>169</v>
      </c>
      <c r="V1048" s="1" t="s">
        <v>118</v>
      </c>
      <c r="W1048" s="1" t="str">
        <f>VLOOKUP(Table1[[#This Row],[Material Code]],'Product Master Data'!$A$1:$D$16,4,FALSE)</f>
        <v>Bread Flour</v>
      </c>
      <c r="X1048" s="1" t="str">
        <f>VLOOKUP(Table1[[#This Row],[Material Code]],'Product Master Data'!$A$1:$D$15,3,FALSE)</f>
        <v>Local Label</v>
      </c>
      <c r="Y1048" s="1">
        <f>DAY(Table1[[#This Row],[Billing date]])</f>
        <v>28</v>
      </c>
      <c r="Z1048" s="1" t="str">
        <f>TEXT(Table1[[#This Row],[Billing date]],"mmm")</f>
        <v>Jun</v>
      </c>
      <c r="AA1048" s="1">
        <f>YEAR(Table1[[#This Row],[Billing date]])</f>
        <v>2021</v>
      </c>
    </row>
    <row r="1049" spans="1:27" s="1" customFormat="1" ht="12.75" x14ac:dyDescent="0.2">
      <c r="A1049" s="1" t="s">
        <v>119</v>
      </c>
      <c r="B1049" s="1" t="s">
        <v>120</v>
      </c>
      <c r="C1049" s="29">
        <v>44375</v>
      </c>
      <c r="D1049" s="1" t="s">
        <v>4061</v>
      </c>
      <c r="E1049" s="1" t="s">
        <v>4062</v>
      </c>
      <c r="F1049" s="1" t="s">
        <v>4063</v>
      </c>
      <c r="G1049" s="1" t="s">
        <v>4064</v>
      </c>
      <c r="H1049" s="1">
        <v>1041827</v>
      </c>
      <c r="I1049" s="1" t="s">
        <v>1177</v>
      </c>
      <c r="J1049" s="1" t="s">
        <v>164</v>
      </c>
      <c r="K1049" s="1" t="s">
        <v>165</v>
      </c>
      <c r="L1049" s="30">
        <v>300</v>
      </c>
      <c r="M1049" s="30">
        <v>15</v>
      </c>
      <c r="N1049" s="31">
        <v>18300</v>
      </c>
      <c r="O1049" s="31">
        <v>21000</v>
      </c>
      <c r="P1049" s="31">
        <v>5469000</v>
      </c>
      <c r="Q1049" s="31">
        <v>5490000</v>
      </c>
      <c r="R1049" s="1" t="s">
        <v>926</v>
      </c>
      <c r="S1049" s="1" t="s">
        <v>1208</v>
      </c>
      <c r="T1049" s="1" t="s">
        <v>928</v>
      </c>
      <c r="U1049" s="1" t="s">
        <v>169</v>
      </c>
      <c r="V1049" s="1" t="s">
        <v>118</v>
      </c>
      <c r="W1049" s="1" t="str">
        <f>VLOOKUP(Table1[[#This Row],[Material Code]],'Product Master Data'!$A$1:$D$16,4,FALSE)</f>
        <v>Bread Flour</v>
      </c>
      <c r="X1049" s="1" t="str">
        <f>VLOOKUP(Table1[[#This Row],[Material Code]],'Product Master Data'!$A$1:$D$15,3,FALSE)</f>
        <v>Local Label</v>
      </c>
      <c r="Y1049" s="1">
        <f>DAY(Table1[[#This Row],[Billing date]])</f>
        <v>28</v>
      </c>
      <c r="Z1049" s="1" t="str">
        <f>TEXT(Table1[[#This Row],[Billing date]],"mmm")</f>
        <v>Jun</v>
      </c>
      <c r="AA1049" s="1">
        <f>YEAR(Table1[[#This Row],[Billing date]])</f>
        <v>2021</v>
      </c>
    </row>
    <row r="1050" spans="1:27" s="1" customFormat="1" ht="12.75" x14ac:dyDescent="0.2">
      <c r="A1050" s="1" t="s">
        <v>157</v>
      </c>
      <c r="B1050" s="1" t="s">
        <v>158</v>
      </c>
      <c r="C1050" s="29">
        <v>44375</v>
      </c>
      <c r="D1050" s="1" t="s">
        <v>4065</v>
      </c>
      <c r="E1050" s="1" t="s">
        <v>4066</v>
      </c>
      <c r="F1050" s="1" t="s">
        <v>4067</v>
      </c>
      <c r="G1050" s="1" t="s">
        <v>4068</v>
      </c>
      <c r="H1050" s="1">
        <v>1063956</v>
      </c>
      <c r="I1050" s="1" t="s">
        <v>295</v>
      </c>
      <c r="J1050" s="1" t="s">
        <v>164</v>
      </c>
      <c r="K1050" s="1" t="s">
        <v>165</v>
      </c>
      <c r="L1050" s="30">
        <v>600</v>
      </c>
      <c r="M1050" s="30">
        <v>30</v>
      </c>
      <c r="N1050" s="31">
        <v>18700</v>
      </c>
      <c r="O1050" s="31">
        <v>42000</v>
      </c>
      <c r="P1050" s="31">
        <v>11178000</v>
      </c>
      <c r="Q1050" s="31">
        <v>11220000</v>
      </c>
      <c r="R1050" s="1" t="s">
        <v>1216</v>
      </c>
      <c r="S1050" s="1" t="s">
        <v>1217</v>
      </c>
      <c r="T1050" s="1" t="s">
        <v>548</v>
      </c>
      <c r="U1050" s="1" t="s">
        <v>169</v>
      </c>
      <c r="V1050" s="1" t="s">
        <v>118</v>
      </c>
      <c r="W1050" s="1" t="str">
        <f>VLOOKUP(Table1[[#This Row],[Material Code]],'Product Master Data'!$A$1:$D$16,4,FALSE)</f>
        <v>Bread Flour</v>
      </c>
      <c r="X1050" s="1" t="str">
        <f>VLOOKUP(Table1[[#This Row],[Material Code]],'Product Master Data'!$A$1:$D$15,3,FALSE)</f>
        <v>Local Label</v>
      </c>
      <c r="Y1050" s="1">
        <f>DAY(Table1[[#This Row],[Billing date]])</f>
        <v>28</v>
      </c>
      <c r="Z1050" s="1" t="str">
        <f>TEXT(Table1[[#This Row],[Billing date]],"mmm")</f>
        <v>Jun</v>
      </c>
      <c r="AA1050" s="1">
        <f>YEAR(Table1[[#This Row],[Billing date]])</f>
        <v>2021</v>
      </c>
    </row>
    <row r="1051" spans="1:27" s="1" customFormat="1" ht="12.75" x14ac:dyDescent="0.2">
      <c r="A1051" s="1" t="s">
        <v>119</v>
      </c>
      <c r="B1051" s="1" t="s">
        <v>120</v>
      </c>
      <c r="C1051" s="29">
        <v>44375</v>
      </c>
      <c r="D1051" s="1" t="s">
        <v>4069</v>
      </c>
      <c r="E1051" s="1" t="s">
        <v>4070</v>
      </c>
      <c r="F1051" s="1" t="s">
        <v>4071</v>
      </c>
      <c r="G1051" s="1" t="s">
        <v>4072</v>
      </c>
      <c r="H1051" s="1">
        <v>1037193</v>
      </c>
      <c r="I1051" s="1" t="s">
        <v>152</v>
      </c>
      <c r="J1051" s="1" t="s">
        <v>24</v>
      </c>
      <c r="K1051" s="1" t="s">
        <v>113</v>
      </c>
      <c r="L1051" s="30">
        <v>625</v>
      </c>
      <c r="M1051" s="30">
        <v>25</v>
      </c>
      <c r="N1051" s="31">
        <v>2000</v>
      </c>
      <c r="O1051" s="31">
        <v>24510</v>
      </c>
      <c r="P1051" s="31">
        <v>1225490</v>
      </c>
      <c r="Q1051" s="31">
        <v>1250000</v>
      </c>
      <c r="R1051" s="1" t="s">
        <v>829</v>
      </c>
      <c r="S1051" s="1" t="s">
        <v>830</v>
      </c>
      <c r="T1051" s="1" t="s">
        <v>831</v>
      </c>
      <c r="U1051" s="1" t="s">
        <v>4073</v>
      </c>
      <c r="V1051" s="1" t="s">
        <v>118</v>
      </c>
      <c r="W1051" s="1" t="str">
        <f>VLOOKUP(Table1[[#This Row],[Material Code]],'Product Master Data'!$A$1:$D$16,4,FALSE)</f>
        <v>Bread Flour</v>
      </c>
      <c r="X1051" s="1" t="str">
        <f>VLOOKUP(Table1[[#This Row],[Material Code]],'Product Master Data'!$A$1:$D$15,3,FALSE)</f>
        <v>Local Label</v>
      </c>
      <c r="Y1051" s="1">
        <f>DAY(Table1[[#This Row],[Billing date]])</f>
        <v>28</v>
      </c>
      <c r="Z1051" s="1" t="str">
        <f>TEXT(Table1[[#This Row],[Billing date]],"mmm")</f>
        <v>Jun</v>
      </c>
      <c r="AA1051" s="1">
        <f>YEAR(Table1[[#This Row],[Billing date]])</f>
        <v>2021</v>
      </c>
    </row>
    <row r="1052" spans="1:27" s="1" customFormat="1" ht="12.75" x14ac:dyDescent="0.2">
      <c r="A1052" s="1" t="s">
        <v>119</v>
      </c>
      <c r="B1052" s="1" t="s">
        <v>120</v>
      </c>
      <c r="C1052" s="29">
        <v>44375</v>
      </c>
      <c r="D1052" s="1" t="s">
        <v>4069</v>
      </c>
      <c r="E1052" s="1" t="s">
        <v>4074</v>
      </c>
      <c r="F1052" s="1" t="s">
        <v>4071</v>
      </c>
      <c r="G1052" s="1" t="s">
        <v>4075</v>
      </c>
      <c r="H1052" s="1">
        <v>1037193</v>
      </c>
      <c r="I1052" s="1" t="s">
        <v>152</v>
      </c>
      <c r="J1052" s="1" t="s">
        <v>24</v>
      </c>
      <c r="K1052" s="1" t="s">
        <v>113</v>
      </c>
      <c r="L1052" s="30">
        <v>575</v>
      </c>
      <c r="M1052" s="30">
        <v>23</v>
      </c>
      <c r="N1052" s="31">
        <v>2000</v>
      </c>
      <c r="O1052" s="31">
        <v>22549</v>
      </c>
      <c r="P1052" s="31">
        <v>1127451</v>
      </c>
      <c r="Q1052" s="31">
        <v>1150000</v>
      </c>
      <c r="R1052" s="1" t="s">
        <v>4076</v>
      </c>
      <c r="S1052" s="1" t="s">
        <v>4077</v>
      </c>
      <c r="T1052" s="1" t="s">
        <v>169</v>
      </c>
      <c r="U1052" s="1" t="s">
        <v>4073</v>
      </c>
      <c r="V1052" s="1" t="s">
        <v>118</v>
      </c>
      <c r="W1052" s="1" t="str">
        <f>VLOOKUP(Table1[[#This Row],[Material Code]],'Product Master Data'!$A$1:$D$16,4,FALSE)</f>
        <v>Bread Flour</v>
      </c>
      <c r="X1052" s="1" t="str">
        <f>VLOOKUP(Table1[[#This Row],[Material Code]],'Product Master Data'!$A$1:$D$15,3,FALSE)</f>
        <v>Local Label</v>
      </c>
      <c r="Y1052" s="1">
        <f>DAY(Table1[[#This Row],[Billing date]])</f>
        <v>28</v>
      </c>
      <c r="Z1052" s="1" t="str">
        <f>TEXT(Table1[[#This Row],[Billing date]],"mmm")</f>
        <v>Jun</v>
      </c>
      <c r="AA1052" s="1">
        <f>YEAR(Table1[[#This Row],[Billing date]])</f>
        <v>2021</v>
      </c>
    </row>
    <row r="1053" spans="1:27" s="1" customFormat="1" ht="12.75" x14ac:dyDescent="0.2">
      <c r="A1053" s="1" t="s">
        <v>157</v>
      </c>
      <c r="B1053" s="1" t="s">
        <v>158</v>
      </c>
      <c r="C1053" s="29">
        <v>44375</v>
      </c>
      <c r="D1053" s="1" t="s">
        <v>4078</v>
      </c>
      <c r="E1053" s="1" t="s">
        <v>4079</v>
      </c>
      <c r="F1053" s="1" t="s">
        <v>4080</v>
      </c>
      <c r="G1053" s="1" t="s">
        <v>4081</v>
      </c>
      <c r="H1053" s="1">
        <v>1033399</v>
      </c>
      <c r="I1053" s="1" t="s">
        <v>58</v>
      </c>
      <c r="J1053" s="1" t="s">
        <v>164</v>
      </c>
      <c r="K1053" s="1" t="s">
        <v>165</v>
      </c>
      <c r="L1053" s="30">
        <v>600</v>
      </c>
      <c r="M1053" s="30">
        <v>30</v>
      </c>
      <c r="N1053" s="31">
        <v>18700</v>
      </c>
      <c r="O1053" s="31">
        <v>0</v>
      </c>
      <c r="P1053" s="31">
        <v>11220000</v>
      </c>
      <c r="Q1053" s="31">
        <v>11220000</v>
      </c>
      <c r="R1053" s="1" t="s">
        <v>2009</v>
      </c>
      <c r="S1053" s="1" t="s">
        <v>2679</v>
      </c>
      <c r="T1053" s="1" t="s">
        <v>2680</v>
      </c>
      <c r="U1053" s="1" t="s">
        <v>169</v>
      </c>
      <c r="V1053" s="1" t="s">
        <v>118</v>
      </c>
      <c r="W1053" s="1" t="str">
        <f>VLOOKUP(Table1[[#This Row],[Material Code]],'Product Master Data'!$A$1:$D$16,4,FALSE)</f>
        <v>Bread Flour</v>
      </c>
      <c r="X1053" s="1" t="str">
        <f>VLOOKUP(Table1[[#This Row],[Material Code]],'Product Master Data'!$A$1:$D$15,3,FALSE)</f>
        <v>Local Label</v>
      </c>
      <c r="Y1053" s="1">
        <f>DAY(Table1[[#This Row],[Billing date]])</f>
        <v>28</v>
      </c>
      <c r="Z1053" s="1" t="str">
        <f>TEXT(Table1[[#This Row],[Billing date]],"mmm")</f>
        <v>Jun</v>
      </c>
      <c r="AA1053" s="1">
        <f>YEAR(Table1[[#This Row],[Billing date]])</f>
        <v>2021</v>
      </c>
    </row>
    <row r="1054" spans="1:27" s="1" customFormat="1" ht="12.75" x14ac:dyDescent="0.2">
      <c r="A1054" s="1" t="s">
        <v>131</v>
      </c>
      <c r="B1054" s="1" t="s">
        <v>132</v>
      </c>
      <c r="C1054" s="29">
        <v>44375</v>
      </c>
      <c r="D1054" s="1" t="s">
        <v>4082</v>
      </c>
      <c r="E1054" s="1" t="s">
        <v>4083</v>
      </c>
      <c r="F1054" s="1" t="s">
        <v>4084</v>
      </c>
      <c r="G1054" s="1" t="s">
        <v>4085</v>
      </c>
      <c r="H1054" s="1">
        <v>1067392</v>
      </c>
      <c r="I1054" s="1" t="s">
        <v>43</v>
      </c>
      <c r="J1054" s="1" t="s">
        <v>24</v>
      </c>
      <c r="K1054" s="1" t="s">
        <v>113</v>
      </c>
      <c r="L1054" s="30">
        <v>575</v>
      </c>
      <c r="M1054" s="30">
        <v>23</v>
      </c>
      <c r="N1054" s="31">
        <v>2400</v>
      </c>
      <c r="O1054" s="31">
        <v>27059</v>
      </c>
      <c r="P1054" s="31">
        <v>1352941</v>
      </c>
      <c r="Q1054" s="31">
        <v>1380000</v>
      </c>
      <c r="R1054" s="1" t="s">
        <v>137</v>
      </c>
      <c r="S1054" s="1" t="s">
        <v>4086</v>
      </c>
      <c r="T1054" s="1" t="s">
        <v>2417</v>
      </c>
      <c r="U1054" s="1" t="s">
        <v>4087</v>
      </c>
      <c r="V1054" s="1" t="s">
        <v>118</v>
      </c>
      <c r="W1054" s="1" t="str">
        <f>VLOOKUP(Table1[[#This Row],[Material Code]],'Product Master Data'!$A$1:$D$16,4,FALSE)</f>
        <v>Bread Flour</v>
      </c>
      <c r="X1054" s="1" t="str">
        <f>VLOOKUP(Table1[[#This Row],[Material Code]],'Product Master Data'!$A$1:$D$15,3,FALSE)</f>
        <v>Local Label</v>
      </c>
      <c r="Y1054" s="1">
        <f>DAY(Table1[[#This Row],[Billing date]])</f>
        <v>28</v>
      </c>
      <c r="Z1054" s="1" t="str">
        <f>TEXT(Table1[[#This Row],[Billing date]],"mmm")</f>
        <v>Jun</v>
      </c>
      <c r="AA1054" s="1">
        <f>YEAR(Table1[[#This Row],[Billing date]])</f>
        <v>2021</v>
      </c>
    </row>
    <row r="1055" spans="1:27" s="1" customFormat="1" ht="12.75" x14ac:dyDescent="0.2">
      <c r="A1055" s="1" t="s">
        <v>131</v>
      </c>
      <c r="B1055" s="1" t="s">
        <v>132</v>
      </c>
      <c r="C1055" s="29">
        <v>44375</v>
      </c>
      <c r="D1055" s="1" t="s">
        <v>4082</v>
      </c>
      <c r="E1055" s="1" t="s">
        <v>4088</v>
      </c>
      <c r="F1055" s="1" t="s">
        <v>4084</v>
      </c>
      <c r="G1055" s="1" t="s">
        <v>4089</v>
      </c>
      <c r="H1055" s="1">
        <v>1067392</v>
      </c>
      <c r="I1055" s="1" t="s">
        <v>43</v>
      </c>
      <c r="J1055" s="1" t="s">
        <v>24</v>
      </c>
      <c r="K1055" s="1" t="s">
        <v>113</v>
      </c>
      <c r="L1055" s="30">
        <v>575</v>
      </c>
      <c r="M1055" s="30">
        <v>23</v>
      </c>
      <c r="N1055" s="31">
        <v>2400</v>
      </c>
      <c r="O1055" s="31">
        <v>27059</v>
      </c>
      <c r="P1055" s="31">
        <v>1352941</v>
      </c>
      <c r="Q1055" s="31">
        <v>1380000</v>
      </c>
      <c r="R1055" s="1" t="s">
        <v>328</v>
      </c>
      <c r="S1055" s="1" t="s">
        <v>1186</v>
      </c>
      <c r="T1055" s="1" t="s">
        <v>1187</v>
      </c>
      <c r="U1055" s="1" t="s">
        <v>4087</v>
      </c>
      <c r="V1055" s="1" t="s">
        <v>118</v>
      </c>
      <c r="W1055" s="1" t="str">
        <f>VLOOKUP(Table1[[#This Row],[Material Code]],'Product Master Data'!$A$1:$D$16,4,FALSE)</f>
        <v>Bread Flour</v>
      </c>
      <c r="X1055" s="1" t="str">
        <f>VLOOKUP(Table1[[#This Row],[Material Code]],'Product Master Data'!$A$1:$D$15,3,FALSE)</f>
        <v>Local Label</v>
      </c>
      <c r="Y1055" s="1">
        <f>DAY(Table1[[#This Row],[Billing date]])</f>
        <v>28</v>
      </c>
      <c r="Z1055" s="1" t="str">
        <f>TEXT(Table1[[#This Row],[Billing date]],"mmm")</f>
        <v>Jun</v>
      </c>
      <c r="AA1055" s="1">
        <f>YEAR(Table1[[#This Row],[Billing date]])</f>
        <v>2021</v>
      </c>
    </row>
    <row r="1056" spans="1:27" s="1" customFormat="1" ht="12.75" x14ac:dyDescent="0.2">
      <c r="A1056" s="1" t="s">
        <v>131</v>
      </c>
      <c r="B1056" s="1" t="s">
        <v>132</v>
      </c>
      <c r="C1056" s="29">
        <v>44375</v>
      </c>
      <c r="D1056" s="1" t="s">
        <v>4082</v>
      </c>
      <c r="E1056" s="1" t="s">
        <v>4088</v>
      </c>
      <c r="F1056" s="1" t="s">
        <v>4084</v>
      </c>
      <c r="G1056" s="1" t="s">
        <v>4090</v>
      </c>
      <c r="H1056" s="1">
        <v>1067392</v>
      </c>
      <c r="I1056" s="1" t="s">
        <v>43</v>
      </c>
      <c r="J1056" s="1" t="s">
        <v>24</v>
      </c>
      <c r="K1056" s="1" t="s">
        <v>113</v>
      </c>
      <c r="L1056" s="30">
        <v>575</v>
      </c>
      <c r="M1056" s="30">
        <v>23</v>
      </c>
      <c r="N1056" s="31">
        <v>2400</v>
      </c>
      <c r="O1056" s="31">
        <v>27059</v>
      </c>
      <c r="P1056" s="31">
        <v>1352941</v>
      </c>
      <c r="Q1056" s="31">
        <v>1380000</v>
      </c>
      <c r="R1056" s="1" t="s">
        <v>324</v>
      </c>
      <c r="S1056" s="1" t="s">
        <v>1191</v>
      </c>
      <c r="T1056" s="1" t="s">
        <v>4091</v>
      </c>
      <c r="U1056" s="1" t="s">
        <v>4087</v>
      </c>
      <c r="V1056" s="1" t="s">
        <v>118</v>
      </c>
      <c r="W1056" s="1" t="str">
        <f>VLOOKUP(Table1[[#This Row],[Material Code]],'Product Master Data'!$A$1:$D$16,4,FALSE)</f>
        <v>Bread Flour</v>
      </c>
      <c r="X1056" s="1" t="str">
        <f>VLOOKUP(Table1[[#This Row],[Material Code]],'Product Master Data'!$A$1:$D$15,3,FALSE)</f>
        <v>Local Label</v>
      </c>
      <c r="Y1056" s="1">
        <f>DAY(Table1[[#This Row],[Billing date]])</f>
        <v>28</v>
      </c>
      <c r="Z1056" s="1" t="str">
        <f>TEXT(Table1[[#This Row],[Billing date]],"mmm")</f>
        <v>Jun</v>
      </c>
      <c r="AA1056" s="1">
        <f>YEAR(Table1[[#This Row],[Billing date]])</f>
        <v>2021</v>
      </c>
    </row>
    <row r="1057" spans="1:27" s="1" customFormat="1" ht="12.75" x14ac:dyDescent="0.2">
      <c r="A1057" s="1" t="s">
        <v>131</v>
      </c>
      <c r="B1057" s="1" t="s">
        <v>132</v>
      </c>
      <c r="C1057" s="29">
        <v>44375</v>
      </c>
      <c r="D1057" s="1" t="s">
        <v>4082</v>
      </c>
      <c r="E1057" s="1" t="s">
        <v>4092</v>
      </c>
      <c r="F1057" s="1" t="s">
        <v>4084</v>
      </c>
      <c r="G1057" s="1" t="s">
        <v>4093</v>
      </c>
      <c r="H1057" s="1">
        <v>1067392</v>
      </c>
      <c r="I1057" s="1" t="s">
        <v>43</v>
      </c>
      <c r="J1057" s="1" t="s">
        <v>24</v>
      </c>
      <c r="K1057" s="1" t="s">
        <v>113</v>
      </c>
      <c r="L1057" s="30">
        <v>575</v>
      </c>
      <c r="M1057" s="30">
        <v>23</v>
      </c>
      <c r="N1057" s="31">
        <v>2400</v>
      </c>
      <c r="O1057" s="31">
        <v>27059</v>
      </c>
      <c r="P1057" s="31">
        <v>1352941</v>
      </c>
      <c r="Q1057" s="31">
        <v>1380000</v>
      </c>
      <c r="R1057" s="1" t="s">
        <v>841</v>
      </c>
      <c r="S1057" s="1" t="s">
        <v>842</v>
      </c>
      <c r="T1057" s="1" t="s">
        <v>843</v>
      </c>
      <c r="U1057" s="1" t="s">
        <v>4087</v>
      </c>
      <c r="V1057" s="1" t="s">
        <v>118</v>
      </c>
      <c r="W1057" s="1" t="str">
        <f>VLOOKUP(Table1[[#This Row],[Material Code]],'Product Master Data'!$A$1:$D$16,4,FALSE)</f>
        <v>Bread Flour</v>
      </c>
      <c r="X1057" s="1" t="str">
        <f>VLOOKUP(Table1[[#This Row],[Material Code]],'Product Master Data'!$A$1:$D$15,3,FALSE)</f>
        <v>Local Label</v>
      </c>
      <c r="Y1057" s="1">
        <f>DAY(Table1[[#This Row],[Billing date]])</f>
        <v>28</v>
      </c>
      <c r="Z1057" s="1" t="str">
        <f>TEXT(Table1[[#This Row],[Billing date]],"mmm")</f>
        <v>Jun</v>
      </c>
      <c r="AA1057" s="1">
        <f>YEAR(Table1[[#This Row],[Billing date]])</f>
        <v>2021</v>
      </c>
    </row>
    <row r="1058" spans="1:27" s="1" customFormat="1" ht="12.75" x14ac:dyDescent="0.2">
      <c r="A1058" s="1" t="s">
        <v>131</v>
      </c>
      <c r="B1058" s="1" t="s">
        <v>132</v>
      </c>
      <c r="C1058" s="29">
        <v>44375</v>
      </c>
      <c r="D1058" s="1" t="s">
        <v>4082</v>
      </c>
      <c r="E1058" s="1" t="s">
        <v>4083</v>
      </c>
      <c r="F1058" s="1" t="s">
        <v>4084</v>
      </c>
      <c r="G1058" s="1" t="s">
        <v>4094</v>
      </c>
      <c r="H1058" s="1">
        <v>1067392</v>
      </c>
      <c r="I1058" s="1" t="s">
        <v>43</v>
      </c>
      <c r="J1058" s="1" t="s">
        <v>24</v>
      </c>
      <c r="K1058" s="1" t="s">
        <v>113</v>
      </c>
      <c r="L1058" s="30">
        <v>575</v>
      </c>
      <c r="M1058" s="30">
        <v>23</v>
      </c>
      <c r="N1058" s="31">
        <v>2400</v>
      </c>
      <c r="O1058" s="31">
        <v>27059</v>
      </c>
      <c r="P1058" s="31">
        <v>1352941</v>
      </c>
      <c r="Q1058" s="31">
        <v>1380000</v>
      </c>
      <c r="R1058" s="1" t="s">
        <v>2296</v>
      </c>
      <c r="S1058" s="1" t="s">
        <v>4095</v>
      </c>
      <c r="T1058" s="1" t="s">
        <v>4096</v>
      </c>
      <c r="U1058" s="1" t="s">
        <v>4087</v>
      </c>
      <c r="V1058" s="1" t="s">
        <v>118</v>
      </c>
      <c r="W1058" s="1" t="str">
        <f>VLOOKUP(Table1[[#This Row],[Material Code]],'Product Master Data'!$A$1:$D$16,4,FALSE)</f>
        <v>Bread Flour</v>
      </c>
      <c r="X1058" s="1" t="str">
        <f>VLOOKUP(Table1[[#This Row],[Material Code]],'Product Master Data'!$A$1:$D$15,3,FALSE)</f>
        <v>Local Label</v>
      </c>
      <c r="Y1058" s="1">
        <f>DAY(Table1[[#This Row],[Billing date]])</f>
        <v>28</v>
      </c>
      <c r="Z1058" s="1" t="str">
        <f>TEXT(Table1[[#This Row],[Billing date]],"mmm")</f>
        <v>Jun</v>
      </c>
      <c r="AA1058" s="1">
        <f>YEAR(Table1[[#This Row],[Billing date]])</f>
        <v>2021</v>
      </c>
    </row>
    <row r="1059" spans="1:27" s="1" customFormat="1" ht="12.75" x14ac:dyDescent="0.2">
      <c r="A1059" s="1" t="s">
        <v>131</v>
      </c>
      <c r="B1059" s="1" t="s">
        <v>132</v>
      </c>
      <c r="C1059" s="29">
        <v>44375</v>
      </c>
      <c r="D1059" s="1" t="s">
        <v>4082</v>
      </c>
      <c r="E1059" s="1" t="s">
        <v>4097</v>
      </c>
      <c r="F1059" s="1" t="s">
        <v>4084</v>
      </c>
      <c r="G1059" s="1" t="s">
        <v>4098</v>
      </c>
      <c r="H1059" s="1">
        <v>1067392</v>
      </c>
      <c r="I1059" s="1" t="s">
        <v>43</v>
      </c>
      <c r="J1059" s="1" t="s">
        <v>24</v>
      </c>
      <c r="K1059" s="1" t="s">
        <v>113</v>
      </c>
      <c r="L1059" s="30">
        <v>575</v>
      </c>
      <c r="M1059" s="30">
        <v>23</v>
      </c>
      <c r="N1059" s="31">
        <v>2400</v>
      </c>
      <c r="O1059" s="31">
        <v>27059</v>
      </c>
      <c r="P1059" s="31">
        <v>1352941</v>
      </c>
      <c r="Q1059" s="31">
        <v>1380000</v>
      </c>
      <c r="R1059" s="1" t="s">
        <v>4099</v>
      </c>
      <c r="S1059" s="1" t="s">
        <v>4100</v>
      </c>
      <c r="T1059" s="1" t="s">
        <v>4101</v>
      </c>
      <c r="U1059" s="1" t="s">
        <v>4087</v>
      </c>
      <c r="V1059" s="1" t="s">
        <v>118</v>
      </c>
      <c r="W1059" s="1" t="str">
        <f>VLOOKUP(Table1[[#This Row],[Material Code]],'Product Master Data'!$A$1:$D$16,4,FALSE)</f>
        <v>Bread Flour</v>
      </c>
      <c r="X1059" s="1" t="str">
        <f>VLOOKUP(Table1[[#This Row],[Material Code]],'Product Master Data'!$A$1:$D$15,3,FALSE)</f>
        <v>Local Label</v>
      </c>
      <c r="Y1059" s="1">
        <f>DAY(Table1[[#This Row],[Billing date]])</f>
        <v>28</v>
      </c>
      <c r="Z1059" s="1" t="str">
        <f>TEXT(Table1[[#This Row],[Billing date]],"mmm")</f>
        <v>Jun</v>
      </c>
      <c r="AA1059" s="1">
        <f>YEAR(Table1[[#This Row],[Billing date]])</f>
        <v>2021</v>
      </c>
    </row>
    <row r="1060" spans="1:27" s="1" customFormat="1" ht="12.75" x14ac:dyDescent="0.2">
      <c r="A1060" s="1" t="s">
        <v>119</v>
      </c>
      <c r="B1060" s="1" t="s">
        <v>120</v>
      </c>
      <c r="C1060" s="29">
        <v>44375</v>
      </c>
      <c r="D1060" s="1" t="s">
        <v>4102</v>
      </c>
      <c r="E1060" s="1" t="s">
        <v>4103</v>
      </c>
      <c r="F1060" s="1" t="s">
        <v>4104</v>
      </c>
      <c r="G1060" s="1" t="s">
        <v>4105</v>
      </c>
      <c r="H1060" s="1">
        <v>1047470</v>
      </c>
      <c r="I1060" s="1" t="s">
        <v>30</v>
      </c>
      <c r="J1060" s="1" t="s">
        <v>164</v>
      </c>
      <c r="K1060" s="1" t="s">
        <v>165</v>
      </c>
      <c r="L1060" s="30">
        <v>150</v>
      </c>
      <c r="M1060" s="30">
        <v>7.5</v>
      </c>
      <c r="N1060" s="31">
        <v>18300</v>
      </c>
      <c r="O1060" s="31">
        <v>10500</v>
      </c>
      <c r="P1060" s="31">
        <v>2734500</v>
      </c>
      <c r="Q1060" s="31">
        <v>2745000</v>
      </c>
      <c r="R1060" s="1" t="s">
        <v>1603</v>
      </c>
      <c r="S1060" s="1" t="s">
        <v>1604</v>
      </c>
      <c r="T1060" s="1" t="s">
        <v>129</v>
      </c>
      <c r="U1060" s="1" t="s">
        <v>169</v>
      </c>
      <c r="V1060" s="1" t="s">
        <v>118</v>
      </c>
      <c r="W1060" s="1" t="str">
        <f>VLOOKUP(Table1[[#This Row],[Material Code]],'Product Master Data'!$A$1:$D$16,4,FALSE)</f>
        <v>Bread Flour</v>
      </c>
      <c r="X1060" s="1" t="str">
        <f>VLOOKUP(Table1[[#This Row],[Material Code]],'Product Master Data'!$A$1:$D$15,3,FALSE)</f>
        <v>Local Label</v>
      </c>
      <c r="Y1060" s="1">
        <f>DAY(Table1[[#This Row],[Billing date]])</f>
        <v>28</v>
      </c>
      <c r="Z1060" s="1" t="str">
        <f>TEXT(Table1[[#This Row],[Billing date]],"mmm")</f>
        <v>Jun</v>
      </c>
      <c r="AA1060" s="1">
        <f>YEAR(Table1[[#This Row],[Billing date]])</f>
        <v>2021</v>
      </c>
    </row>
    <row r="1061" spans="1:27" s="1" customFormat="1" ht="12.75" x14ac:dyDescent="0.2">
      <c r="A1061" s="1" t="s">
        <v>119</v>
      </c>
      <c r="B1061" s="1" t="s">
        <v>120</v>
      </c>
      <c r="C1061" s="29">
        <v>44375</v>
      </c>
      <c r="D1061" s="1" t="s">
        <v>4106</v>
      </c>
      <c r="E1061" s="1" t="s">
        <v>4107</v>
      </c>
      <c r="F1061" s="1" t="s">
        <v>4108</v>
      </c>
      <c r="G1061" s="1" t="s">
        <v>4109</v>
      </c>
      <c r="H1061" s="1">
        <v>1099132</v>
      </c>
      <c r="I1061" s="1" t="s">
        <v>443</v>
      </c>
      <c r="J1061" s="1" t="s">
        <v>164</v>
      </c>
      <c r="K1061" s="1" t="s">
        <v>165</v>
      </c>
      <c r="L1061" s="30">
        <v>150</v>
      </c>
      <c r="M1061" s="30">
        <v>7.5</v>
      </c>
      <c r="N1061" s="31">
        <v>18300</v>
      </c>
      <c r="O1061" s="31">
        <v>10500</v>
      </c>
      <c r="P1061" s="31">
        <v>2734500</v>
      </c>
      <c r="Q1061" s="31">
        <v>2745000</v>
      </c>
      <c r="R1061" s="1" t="s">
        <v>281</v>
      </c>
      <c r="S1061" s="1" t="s">
        <v>4110</v>
      </c>
      <c r="T1061" s="1" t="s">
        <v>1180</v>
      </c>
      <c r="U1061" s="1" t="s">
        <v>169</v>
      </c>
      <c r="V1061" s="1" t="s">
        <v>118</v>
      </c>
      <c r="W1061" s="1" t="str">
        <f>VLOOKUP(Table1[[#This Row],[Material Code]],'Product Master Data'!$A$1:$D$16,4,FALSE)</f>
        <v>Bread Flour</v>
      </c>
      <c r="X1061" s="1" t="str">
        <f>VLOOKUP(Table1[[#This Row],[Material Code]],'Product Master Data'!$A$1:$D$15,3,FALSE)</f>
        <v>Local Label</v>
      </c>
      <c r="Y1061" s="1">
        <f>DAY(Table1[[#This Row],[Billing date]])</f>
        <v>28</v>
      </c>
      <c r="Z1061" s="1" t="str">
        <f>TEXT(Table1[[#This Row],[Billing date]],"mmm")</f>
        <v>Jun</v>
      </c>
      <c r="AA1061" s="1">
        <f>YEAR(Table1[[#This Row],[Billing date]])</f>
        <v>2021</v>
      </c>
    </row>
    <row r="1062" spans="1:27" s="1" customFormat="1" ht="12.75" x14ac:dyDescent="0.2">
      <c r="A1062" s="1" t="s">
        <v>119</v>
      </c>
      <c r="B1062" s="1" t="s">
        <v>120</v>
      </c>
      <c r="C1062" s="29">
        <v>44375</v>
      </c>
      <c r="D1062" s="1" t="s">
        <v>4106</v>
      </c>
      <c r="E1062" s="1" t="s">
        <v>4107</v>
      </c>
      <c r="F1062" s="1" t="s">
        <v>4108</v>
      </c>
      <c r="G1062" s="1" t="s">
        <v>4109</v>
      </c>
      <c r="H1062" s="1">
        <v>1099132</v>
      </c>
      <c r="I1062" s="1" t="s">
        <v>443</v>
      </c>
      <c r="J1062" s="1" t="s">
        <v>125</v>
      </c>
      <c r="K1062" s="1" t="s">
        <v>126</v>
      </c>
      <c r="L1062" s="30">
        <v>55</v>
      </c>
      <c r="M1062" s="30">
        <v>2.75</v>
      </c>
      <c r="N1062" s="31">
        <v>19000</v>
      </c>
      <c r="O1062" s="31">
        <v>3850</v>
      </c>
      <c r="P1062" s="31">
        <v>1041150</v>
      </c>
      <c r="Q1062" s="31">
        <v>1045000</v>
      </c>
      <c r="R1062" s="1" t="s">
        <v>281</v>
      </c>
      <c r="S1062" s="1" t="s">
        <v>4110</v>
      </c>
      <c r="T1062" s="1" t="s">
        <v>1180</v>
      </c>
      <c r="U1062" s="1" t="s">
        <v>169</v>
      </c>
      <c r="V1062" s="1" t="s">
        <v>118</v>
      </c>
      <c r="W1062" s="1" t="str">
        <f>VLOOKUP(Table1[[#This Row],[Material Code]],'Product Master Data'!$A$1:$D$16,4,FALSE)</f>
        <v>Bread Flour</v>
      </c>
      <c r="X1062" s="1" t="str">
        <f>VLOOKUP(Table1[[#This Row],[Material Code]],'Product Master Data'!$A$1:$D$15,3,FALSE)</f>
        <v>Local Label</v>
      </c>
      <c r="Y1062" s="1">
        <f>DAY(Table1[[#This Row],[Billing date]])</f>
        <v>28</v>
      </c>
      <c r="Z1062" s="1" t="str">
        <f>TEXT(Table1[[#This Row],[Billing date]],"mmm")</f>
        <v>Jun</v>
      </c>
      <c r="AA1062" s="1">
        <f>YEAR(Table1[[#This Row],[Billing date]])</f>
        <v>2021</v>
      </c>
    </row>
    <row r="1063" spans="1:27" s="1" customFormat="1" ht="12.75" x14ac:dyDescent="0.2">
      <c r="A1063" s="1" t="s">
        <v>157</v>
      </c>
      <c r="B1063" s="1" t="s">
        <v>158</v>
      </c>
      <c r="C1063" s="29">
        <v>44375</v>
      </c>
      <c r="D1063" s="1" t="s">
        <v>4111</v>
      </c>
      <c r="E1063" s="1" t="s">
        <v>4112</v>
      </c>
      <c r="F1063" s="1" t="s">
        <v>4113</v>
      </c>
      <c r="G1063" s="1" t="s">
        <v>4114</v>
      </c>
      <c r="H1063" s="1">
        <v>1103937</v>
      </c>
      <c r="I1063" s="1" t="s">
        <v>1265</v>
      </c>
      <c r="J1063" s="1" t="s">
        <v>164</v>
      </c>
      <c r="K1063" s="1" t="s">
        <v>165</v>
      </c>
      <c r="L1063" s="30">
        <v>600</v>
      </c>
      <c r="M1063" s="30">
        <v>30</v>
      </c>
      <c r="N1063" s="31">
        <v>18700</v>
      </c>
      <c r="O1063" s="31">
        <v>42000</v>
      </c>
      <c r="P1063" s="31">
        <v>11178000</v>
      </c>
      <c r="Q1063" s="31">
        <v>11220000</v>
      </c>
      <c r="R1063" s="1" t="s">
        <v>4115</v>
      </c>
      <c r="S1063" s="1" t="s">
        <v>4116</v>
      </c>
      <c r="T1063" s="1" t="s">
        <v>1213</v>
      </c>
      <c r="U1063" s="1" t="s">
        <v>169</v>
      </c>
      <c r="V1063" s="1" t="s">
        <v>118</v>
      </c>
      <c r="W1063" s="1" t="str">
        <f>VLOOKUP(Table1[[#This Row],[Material Code]],'Product Master Data'!$A$1:$D$16,4,FALSE)</f>
        <v>Bread Flour</v>
      </c>
      <c r="X1063" s="1" t="str">
        <f>VLOOKUP(Table1[[#This Row],[Material Code]],'Product Master Data'!$A$1:$D$15,3,FALSE)</f>
        <v>Local Label</v>
      </c>
      <c r="Y1063" s="1">
        <f>DAY(Table1[[#This Row],[Billing date]])</f>
        <v>28</v>
      </c>
      <c r="Z1063" s="1" t="str">
        <f>TEXT(Table1[[#This Row],[Billing date]],"mmm")</f>
        <v>Jun</v>
      </c>
      <c r="AA1063" s="1">
        <f>YEAR(Table1[[#This Row],[Billing date]])</f>
        <v>2021</v>
      </c>
    </row>
    <row r="1064" spans="1:27" s="1" customFormat="1" ht="12.75" x14ac:dyDescent="0.2">
      <c r="A1064" s="1" t="s">
        <v>107</v>
      </c>
      <c r="B1064" s="1" t="s">
        <v>108</v>
      </c>
      <c r="C1064" s="29">
        <v>44375</v>
      </c>
      <c r="D1064" s="1" t="s">
        <v>4117</v>
      </c>
      <c r="E1064" s="1" t="s">
        <v>4118</v>
      </c>
      <c r="F1064" s="1" t="s">
        <v>4119</v>
      </c>
      <c r="G1064" s="1" t="s">
        <v>4120</v>
      </c>
      <c r="H1064" s="1">
        <v>1095733</v>
      </c>
      <c r="I1064" s="1" t="s">
        <v>449</v>
      </c>
      <c r="J1064" s="1" t="s">
        <v>164</v>
      </c>
      <c r="K1064" s="1" t="s">
        <v>165</v>
      </c>
      <c r="L1064" s="30">
        <v>340</v>
      </c>
      <c r="M1064" s="30">
        <v>17</v>
      </c>
      <c r="N1064" s="31">
        <v>18300</v>
      </c>
      <c r="O1064" s="31">
        <v>23800</v>
      </c>
      <c r="P1064" s="31">
        <v>6198200</v>
      </c>
      <c r="Q1064" s="31">
        <v>6222000</v>
      </c>
      <c r="R1064" s="1" t="s">
        <v>4121</v>
      </c>
      <c r="S1064" s="1" t="s">
        <v>4122</v>
      </c>
      <c r="T1064" s="1" t="s">
        <v>4123</v>
      </c>
      <c r="U1064" s="1" t="s">
        <v>450</v>
      </c>
      <c r="V1064" s="1" t="s">
        <v>118</v>
      </c>
      <c r="W1064" s="1" t="str">
        <f>VLOOKUP(Table1[[#This Row],[Material Code]],'Product Master Data'!$A$1:$D$16,4,FALSE)</f>
        <v>Bread Flour</v>
      </c>
      <c r="X1064" s="1" t="str">
        <f>VLOOKUP(Table1[[#This Row],[Material Code]],'Product Master Data'!$A$1:$D$15,3,FALSE)</f>
        <v>Local Label</v>
      </c>
      <c r="Y1064" s="1">
        <f>DAY(Table1[[#This Row],[Billing date]])</f>
        <v>28</v>
      </c>
      <c r="Z1064" s="1" t="str">
        <f>TEXT(Table1[[#This Row],[Billing date]],"mmm")</f>
        <v>Jun</v>
      </c>
      <c r="AA1064" s="1">
        <f>YEAR(Table1[[#This Row],[Billing date]])</f>
        <v>2021</v>
      </c>
    </row>
    <row r="1065" spans="1:27" s="1" customFormat="1" ht="12.75" x14ac:dyDescent="0.2">
      <c r="A1065" s="1" t="s">
        <v>157</v>
      </c>
      <c r="B1065" s="1" t="s">
        <v>158</v>
      </c>
      <c r="C1065" s="29">
        <v>44376</v>
      </c>
      <c r="D1065" s="1" t="s">
        <v>4124</v>
      </c>
      <c r="E1065" s="1" t="s">
        <v>4125</v>
      </c>
      <c r="F1065" s="1" t="s">
        <v>4126</v>
      </c>
      <c r="G1065" s="1" t="s">
        <v>4127</v>
      </c>
      <c r="H1065" s="1">
        <v>1099238</v>
      </c>
      <c r="I1065" s="1" t="s">
        <v>1504</v>
      </c>
      <c r="J1065" s="1" t="s">
        <v>24</v>
      </c>
      <c r="K1065" s="1" t="s">
        <v>113</v>
      </c>
      <c r="L1065" s="30">
        <v>450</v>
      </c>
      <c r="M1065" s="30">
        <v>18</v>
      </c>
      <c r="N1065" s="31">
        <v>2000</v>
      </c>
      <c r="O1065" s="31">
        <v>17647</v>
      </c>
      <c r="P1065" s="31">
        <v>882353</v>
      </c>
      <c r="Q1065" s="31">
        <v>900000</v>
      </c>
      <c r="R1065" s="1" t="s">
        <v>4128</v>
      </c>
      <c r="S1065" s="1" t="s">
        <v>4129</v>
      </c>
      <c r="T1065" s="1" t="s">
        <v>4130</v>
      </c>
      <c r="U1065" s="1" t="s">
        <v>4131</v>
      </c>
      <c r="V1065" s="1" t="s">
        <v>118</v>
      </c>
      <c r="W1065" s="1" t="str">
        <f>VLOOKUP(Table1[[#This Row],[Material Code]],'Product Master Data'!$A$1:$D$16,4,FALSE)</f>
        <v>Bread Flour</v>
      </c>
      <c r="X1065" s="1" t="str">
        <f>VLOOKUP(Table1[[#This Row],[Material Code]],'Product Master Data'!$A$1:$D$15,3,FALSE)</f>
        <v>Local Label</v>
      </c>
      <c r="Y1065" s="1">
        <f>DAY(Table1[[#This Row],[Billing date]])</f>
        <v>29</v>
      </c>
      <c r="Z1065" s="1" t="str">
        <f>TEXT(Table1[[#This Row],[Billing date]],"mmm")</f>
        <v>Jun</v>
      </c>
      <c r="AA1065" s="1">
        <f>YEAR(Table1[[#This Row],[Billing date]])</f>
        <v>2021</v>
      </c>
    </row>
    <row r="1066" spans="1:27" s="1" customFormat="1" ht="12.75" x14ac:dyDescent="0.2">
      <c r="A1066" s="1" t="s">
        <v>193</v>
      </c>
      <c r="B1066" s="1" t="s">
        <v>158</v>
      </c>
      <c r="C1066" s="29">
        <v>44376</v>
      </c>
      <c r="D1066" s="1" t="s">
        <v>3863</v>
      </c>
      <c r="E1066" s="1" t="s">
        <v>4132</v>
      </c>
      <c r="F1066" s="1" t="s">
        <v>3865</v>
      </c>
      <c r="G1066" s="1" t="s">
        <v>4133</v>
      </c>
      <c r="H1066" s="1">
        <v>1062483</v>
      </c>
      <c r="I1066" s="1" t="s">
        <v>35</v>
      </c>
      <c r="J1066" s="1" t="s">
        <v>164</v>
      </c>
      <c r="K1066" s="1" t="s">
        <v>165</v>
      </c>
      <c r="L1066" s="30">
        <v>300</v>
      </c>
      <c r="M1066" s="30">
        <v>15</v>
      </c>
      <c r="N1066" s="31">
        <v>17250</v>
      </c>
      <c r="O1066" s="31">
        <v>21000</v>
      </c>
      <c r="P1066" s="31">
        <v>5154000</v>
      </c>
      <c r="Q1066" s="31">
        <v>5175000</v>
      </c>
      <c r="R1066" s="1" t="s">
        <v>4134</v>
      </c>
      <c r="S1066" s="1" t="s">
        <v>1113</v>
      </c>
      <c r="T1066" s="1" t="s">
        <v>191</v>
      </c>
      <c r="U1066" s="1" t="s">
        <v>169</v>
      </c>
      <c r="V1066" s="1" t="s">
        <v>118</v>
      </c>
      <c r="W1066" s="1" t="str">
        <f>VLOOKUP(Table1[[#This Row],[Material Code]],'Product Master Data'!$A$1:$D$16,4,FALSE)</f>
        <v>Bread Flour</v>
      </c>
      <c r="X1066" s="1" t="str">
        <f>VLOOKUP(Table1[[#This Row],[Material Code]],'Product Master Data'!$A$1:$D$15,3,FALSE)</f>
        <v>Local Label</v>
      </c>
      <c r="Y1066" s="1">
        <f>DAY(Table1[[#This Row],[Billing date]])</f>
        <v>29</v>
      </c>
      <c r="Z1066" s="1" t="str">
        <f>TEXT(Table1[[#This Row],[Billing date]],"mmm")</f>
        <v>Jun</v>
      </c>
      <c r="AA1066" s="1">
        <f>YEAR(Table1[[#This Row],[Billing date]])</f>
        <v>2021</v>
      </c>
    </row>
    <row r="1067" spans="1:27" s="1" customFormat="1" ht="12.75" x14ac:dyDescent="0.2">
      <c r="A1067" s="1" t="s">
        <v>193</v>
      </c>
      <c r="B1067" s="1" t="s">
        <v>158</v>
      </c>
      <c r="C1067" s="29">
        <v>44376</v>
      </c>
      <c r="D1067" s="1" t="s">
        <v>3863</v>
      </c>
      <c r="E1067" s="1" t="s">
        <v>4135</v>
      </c>
      <c r="F1067" s="1" t="s">
        <v>3865</v>
      </c>
      <c r="G1067" s="1" t="s">
        <v>4136</v>
      </c>
      <c r="H1067" s="1">
        <v>1062483</v>
      </c>
      <c r="I1067" s="1" t="s">
        <v>35</v>
      </c>
      <c r="J1067" s="1" t="s">
        <v>164</v>
      </c>
      <c r="K1067" s="1" t="s">
        <v>165</v>
      </c>
      <c r="L1067" s="30">
        <v>300</v>
      </c>
      <c r="M1067" s="30">
        <v>15</v>
      </c>
      <c r="N1067" s="31">
        <v>17250</v>
      </c>
      <c r="O1067" s="31">
        <v>21000</v>
      </c>
      <c r="P1067" s="31">
        <v>5154000</v>
      </c>
      <c r="Q1067" s="31">
        <v>5175000</v>
      </c>
      <c r="R1067" s="1" t="s">
        <v>3213</v>
      </c>
      <c r="S1067" s="1" t="s">
        <v>4137</v>
      </c>
      <c r="T1067" s="1" t="s">
        <v>1659</v>
      </c>
      <c r="U1067" s="1" t="s">
        <v>169</v>
      </c>
      <c r="V1067" s="1" t="s">
        <v>118</v>
      </c>
      <c r="W1067" s="1" t="str">
        <f>VLOOKUP(Table1[[#This Row],[Material Code]],'Product Master Data'!$A$1:$D$16,4,FALSE)</f>
        <v>Bread Flour</v>
      </c>
      <c r="X1067" s="1" t="str">
        <f>VLOOKUP(Table1[[#This Row],[Material Code]],'Product Master Data'!$A$1:$D$15,3,FALSE)</f>
        <v>Local Label</v>
      </c>
      <c r="Y1067" s="1">
        <f>DAY(Table1[[#This Row],[Billing date]])</f>
        <v>29</v>
      </c>
      <c r="Z1067" s="1" t="str">
        <f>TEXT(Table1[[#This Row],[Billing date]],"mmm")</f>
        <v>Jun</v>
      </c>
      <c r="AA1067" s="1">
        <f>YEAR(Table1[[#This Row],[Billing date]])</f>
        <v>2021</v>
      </c>
    </row>
    <row r="1068" spans="1:27" s="1" customFormat="1" ht="12.75" x14ac:dyDescent="0.2">
      <c r="A1068" s="1" t="s">
        <v>193</v>
      </c>
      <c r="B1068" s="1" t="s">
        <v>158</v>
      </c>
      <c r="C1068" s="29">
        <v>44376</v>
      </c>
      <c r="D1068" s="1" t="s">
        <v>3863</v>
      </c>
      <c r="E1068" s="1" t="s">
        <v>4138</v>
      </c>
      <c r="F1068" s="1" t="s">
        <v>3865</v>
      </c>
      <c r="G1068" s="1" t="s">
        <v>4139</v>
      </c>
      <c r="H1068" s="1">
        <v>1062483</v>
      </c>
      <c r="I1068" s="1" t="s">
        <v>35</v>
      </c>
      <c r="J1068" s="1" t="s">
        <v>164</v>
      </c>
      <c r="K1068" s="1" t="s">
        <v>165</v>
      </c>
      <c r="L1068" s="30">
        <v>400</v>
      </c>
      <c r="M1068" s="30">
        <v>20</v>
      </c>
      <c r="N1068" s="31">
        <v>17250</v>
      </c>
      <c r="O1068" s="31">
        <v>28000</v>
      </c>
      <c r="P1068" s="31">
        <v>6872000</v>
      </c>
      <c r="Q1068" s="31">
        <v>6900000</v>
      </c>
      <c r="R1068" s="1" t="s">
        <v>1116</v>
      </c>
      <c r="S1068" s="1" t="s">
        <v>1117</v>
      </c>
      <c r="T1068" s="1" t="s">
        <v>535</v>
      </c>
      <c r="U1068" s="1" t="s">
        <v>169</v>
      </c>
      <c r="V1068" s="1" t="s">
        <v>118</v>
      </c>
      <c r="W1068" s="1" t="str">
        <f>VLOOKUP(Table1[[#This Row],[Material Code]],'Product Master Data'!$A$1:$D$16,4,FALSE)</f>
        <v>Bread Flour</v>
      </c>
      <c r="X1068" s="1" t="str">
        <f>VLOOKUP(Table1[[#This Row],[Material Code]],'Product Master Data'!$A$1:$D$15,3,FALSE)</f>
        <v>Local Label</v>
      </c>
      <c r="Y1068" s="1">
        <f>DAY(Table1[[#This Row],[Billing date]])</f>
        <v>29</v>
      </c>
      <c r="Z1068" s="1" t="str">
        <f>TEXT(Table1[[#This Row],[Billing date]],"mmm")</f>
        <v>Jun</v>
      </c>
      <c r="AA1068" s="1">
        <f>YEAR(Table1[[#This Row],[Billing date]])</f>
        <v>2021</v>
      </c>
    </row>
    <row r="1069" spans="1:27" s="1" customFormat="1" ht="12.75" x14ac:dyDescent="0.2">
      <c r="A1069" s="1" t="s">
        <v>170</v>
      </c>
      <c r="B1069" s="1" t="s">
        <v>171</v>
      </c>
      <c r="C1069" s="29">
        <v>44376</v>
      </c>
      <c r="D1069" s="1" t="s">
        <v>4140</v>
      </c>
      <c r="E1069" s="1" t="s">
        <v>4141</v>
      </c>
      <c r="F1069" s="1" t="s">
        <v>4142</v>
      </c>
      <c r="G1069" s="1" t="s">
        <v>4143</v>
      </c>
      <c r="H1069" s="1">
        <v>1095709</v>
      </c>
      <c r="I1069" s="1" t="s">
        <v>498</v>
      </c>
      <c r="J1069" s="1" t="s">
        <v>176</v>
      </c>
      <c r="K1069" s="1" t="s">
        <v>177</v>
      </c>
      <c r="L1069" s="30">
        <v>50</v>
      </c>
      <c r="M1069" s="30">
        <v>2.5</v>
      </c>
      <c r="N1069" s="31">
        <v>18500</v>
      </c>
      <c r="O1069" s="31">
        <v>3500</v>
      </c>
      <c r="P1069" s="31">
        <v>921500</v>
      </c>
      <c r="Q1069" s="31">
        <v>925000</v>
      </c>
      <c r="R1069" s="1" t="s">
        <v>672</v>
      </c>
      <c r="S1069" s="1" t="s">
        <v>673</v>
      </c>
      <c r="T1069" s="1" t="s">
        <v>674</v>
      </c>
      <c r="U1069" s="1" t="s">
        <v>502</v>
      </c>
      <c r="V1069" s="1" t="s">
        <v>118</v>
      </c>
      <c r="W1069" s="1" t="str">
        <f>VLOOKUP(Table1[[#This Row],[Material Code]],'Product Master Data'!$A$1:$D$16,4,FALSE)</f>
        <v>Beignet Flour</v>
      </c>
      <c r="X1069" s="1" t="str">
        <f>VLOOKUP(Table1[[#This Row],[Material Code]],'Product Master Data'!$A$1:$D$15,3,FALSE)</f>
        <v>Local Label</v>
      </c>
      <c r="Y1069" s="1">
        <f>DAY(Table1[[#This Row],[Billing date]])</f>
        <v>29</v>
      </c>
      <c r="Z1069" s="1" t="str">
        <f>TEXT(Table1[[#This Row],[Billing date]],"mmm")</f>
        <v>Jun</v>
      </c>
      <c r="AA1069" s="1">
        <f>YEAR(Table1[[#This Row],[Billing date]])</f>
        <v>2021</v>
      </c>
    </row>
    <row r="1070" spans="1:27" s="1" customFormat="1" ht="12.75" x14ac:dyDescent="0.2">
      <c r="A1070" s="1" t="s">
        <v>170</v>
      </c>
      <c r="B1070" s="1" t="s">
        <v>171</v>
      </c>
      <c r="C1070" s="29">
        <v>44376</v>
      </c>
      <c r="D1070" s="1" t="s">
        <v>4140</v>
      </c>
      <c r="E1070" s="1" t="s">
        <v>4141</v>
      </c>
      <c r="F1070" s="1" t="s">
        <v>4142</v>
      </c>
      <c r="G1070" s="1" t="s">
        <v>4143</v>
      </c>
      <c r="H1070" s="1">
        <v>1095709</v>
      </c>
      <c r="I1070" s="1" t="s">
        <v>498</v>
      </c>
      <c r="J1070" s="1" t="s">
        <v>164</v>
      </c>
      <c r="K1070" s="1" t="s">
        <v>165</v>
      </c>
      <c r="L1070" s="30">
        <v>200</v>
      </c>
      <c r="M1070" s="30">
        <v>10</v>
      </c>
      <c r="N1070" s="31">
        <v>18300</v>
      </c>
      <c r="O1070" s="31">
        <v>14000</v>
      </c>
      <c r="P1070" s="31">
        <v>3646000</v>
      </c>
      <c r="Q1070" s="31">
        <v>3660000</v>
      </c>
      <c r="R1070" s="1" t="s">
        <v>672</v>
      </c>
      <c r="S1070" s="1" t="s">
        <v>673</v>
      </c>
      <c r="T1070" s="1" t="s">
        <v>674</v>
      </c>
      <c r="U1070" s="1" t="s">
        <v>502</v>
      </c>
      <c r="V1070" s="1" t="s">
        <v>118</v>
      </c>
      <c r="W1070" s="1" t="str">
        <f>VLOOKUP(Table1[[#This Row],[Material Code]],'Product Master Data'!$A$1:$D$16,4,FALSE)</f>
        <v>Bread Flour</v>
      </c>
      <c r="X1070" s="1" t="str">
        <f>VLOOKUP(Table1[[#This Row],[Material Code]],'Product Master Data'!$A$1:$D$15,3,FALSE)</f>
        <v>Local Label</v>
      </c>
      <c r="Y1070" s="1">
        <f>DAY(Table1[[#This Row],[Billing date]])</f>
        <v>29</v>
      </c>
      <c r="Z1070" s="1" t="str">
        <f>TEXT(Table1[[#This Row],[Billing date]],"mmm")</f>
        <v>Jun</v>
      </c>
      <c r="AA1070" s="1">
        <f>YEAR(Table1[[#This Row],[Billing date]])</f>
        <v>2021</v>
      </c>
    </row>
    <row r="1071" spans="1:27" s="1" customFormat="1" ht="12.75" x14ac:dyDescent="0.2">
      <c r="A1071" s="1" t="s">
        <v>170</v>
      </c>
      <c r="B1071" s="1" t="s">
        <v>171</v>
      </c>
      <c r="C1071" s="29">
        <v>44376</v>
      </c>
      <c r="D1071" s="1" t="s">
        <v>4140</v>
      </c>
      <c r="E1071" s="1" t="s">
        <v>4141</v>
      </c>
      <c r="F1071" s="1" t="s">
        <v>4142</v>
      </c>
      <c r="G1071" s="1" t="s">
        <v>4143</v>
      </c>
      <c r="H1071" s="1">
        <v>1095709</v>
      </c>
      <c r="I1071" s="1" t="s">
        <v>498</v>
      </c>
      <c r="J1071" s="1" t="s">
        <v>125</v>
      </c>
      <c r="K1071" s="1" t="s">
        <v>126</v>
      </c>
      <c r="L1071" s="30">
        <v>100</v>
      </c>
      <c r="M1071" s="30">
        <v>5</v>
      </c>
      <c r="N1071" s="31">
        <v>19000</v>
      </c>
      <c r="O1071" s="31">
        <v>7000</v>
      </c>
      <c r="P1071" s="31">
        <v>1893000</v>
      </c>
      <c r="Q1071" s="31">
        <v>1900000</v>
      </c>
      <c r="R1071" s="1" t="s">
        <v>672</v>
      </c>
      <c r="S1071" s="1" t="s">
        <v>673</v>
      </c>
      <c r="T1071" s="1" t="s">
        <v>674</v>
      </c>
      <c r="U1071" s="1" t="s">
        <v>502</v>
      </c>
      <c r="V1071" s="1" t="s">
        <v>118</v>
      </c>
      <c r="W1071" s="1" t="str">
        <f>VLOOKUP(Table1[[#This Row],[Material Code]],'Product Master Data'!$A$1:$D$16,4,FALSE)</f>
        <v>Bread Flour</v>
      </c>
      <c r="X1071" s="1" t="str">
        <f>VLOOKUP(Table1[[#This Row],[Material Code]],'Product Master Data'!$A$1:$D$15,3,FALSE)</f>
        <v>Local Label</v>
      </c>
      <c r="Y1071" s="1">
        <f>DAY(Table1[[#This Row],[Billing date]])</f>
        <v>29</v>
      </c>
      <c r="Z1071" s="1" t="str">
        <f>TEXT(Table1[[#This Row],[Billing date]],"mmm")</f>
        <v>Jun</v>
      </c>
      <c r="AA1071" s="1">
        <f>YEAR(Table1[[#This Row],[Billing date]])</f>
        <v>2021</v>
      </c>
    </row>
    <row r="1072" spans="1:27" s="1" customFormat="1" ht="12.75" x14ac:dyDescent="0.2">
      <c r="A1072" s="1" t="s">
        <v>131</v>
      </c>
      <c r="B1072" s="1" t="s">
        <v>132</v>
      </c>
      <c r="C1072" s="29">
        <v>44376</v>
      </c>
      <c r="D1072" s="1" t="s">
        <v>4082</v>
      </c>
      <c r="E1072" s="1" t="s">
        <v>4144</v>
      </c>
      <c r="F1072" s="1" t="s">
        <v>4084</v>
      </c>
      <c r="G1072" s="1" t="s">
        <v>4145</v>
      </c>
      <c r="H1072" s="1">
        <v>1067392</v>
      </c>
      <c r="I1072" s="1" t="s">
        <v>43</v>
      </c>
      <c r="J1072" s="1" t="s">
        <v>24</v>
      </c>
      <c r="K1072" s="1" t="s">
        <v>113</v>
      </c>
      <c r="L1072" s="30">
        <v>575</v>
      </c>
      <c r="M1072" s="30">
        <v>23</v>
      </c>
      <c r="N1072" s="31">
        <v>2400</v>
      </c>
      <c r="O1072" s="31">
        <v>27059</v>
      </c>
      <c r="P1072" s="31">
        <v>1352941</v>
      </c>
      <c r="Q1072" s="31">
        <v>1380000</v>
      </c>
      <c r="R1072" s="1" t="s">
        <v>4146</v>
      </c>
      <c r="S1072" s="1" t="s">
        <v>4147</v>
      </c>
      <c r="T1072" s="1" t="s">
        <v>806</v>
      </c>
      <c r="U1072" s="1" t="s">
        <v>4087</v>
      </c>
      <c r="V1072" s="1" t="s">
        <v>118</v>
      </c>
      <c r="W1072" s="1" t="str">
        <f>VLOOKUP(Table1[[#This Row],[Material Code]],'Product Master Data'!$A$1:$D$16,4,FALSE)</f>
        <v>Bread Flour</v>
      </c>
      <c r="X1072" s="1" t="str">
        <f>VLOOKUP(Table1[[#This Row],[Material Code]],'Product Master Data'!$A$1:$D$15,3,FALSE)</f>
        <v>Local Label</v>
      </c>
      <c r="Y1072" s="1">
        <f>DAY(Table1[[#This Row],[Billing date]])</f>
        <v>29</v>
      </c>
      <c r="Z1072" s="1" t="str">
        <f>TEXT(Table1[[#This Row],[Billing date]],"mmm")</f>
        <v>Jun</v>
      </c>
      <c r="AA1072" s="1">
        <f>YEAR(Table1[[#This Row],[Billing date]])</f>
        <v>2021</v>
      </c>
    </row>
    <row r="1073" spans="1:27" s="1" customFormat="1" ht="12.75" x14ac:dyDescent="0.2">
      <c r="A1073" s="1" t="s">
        <v>157</v>
      </c>
      <c r="B1073" s="1" t="s">
        <v>158</v>
      </c>
      <c r="C1073" s="29">
        <v>44376</v>
      </c>
      <c r="D1073" s="1" t="s">
        <v>4148</v>
      </c>
      <c r="E1073" s="1" t="s">
        <v>4149</v>
      </c>
      <c r="F1073" s="1" t="s">
        <v>4150</v>
      </c>
      <c r="G1073" s="1" t="s">
        <v>4151</v>
      </c>
      <c r="H1073" s="1">
        <v>1030029</v>
      </c>
      <c r="I1073" s="1" t="s">
        <v>2151</v>
      </c>
      <c r="J1073" s="1" t="s">
        <v>164</v>
      </c>
      <c r="K1073" s="1" t="s">
        <v>165</v>
      </c>
      <c r="L1073" s="30">
        <v>100</v>
      </c>
      <c r="M1073" s="30">
        <v>5</v>
      </c>
      <c r="N1073" s="31">
        <v>18700</v>
      </c>
      <c r="O1073" s="31">
        <v>7000</v>
      </c>
      <c r="P1073" s="31">
        <v>1863000</v>
      </c>
      <c r="Q1073" s="31">
        <v>1870000</v>
      </c>
      <c r="R1073" s="1" t="s">
        <v>4152</v>
      </c>
      <c r="S1073" s="1" t="s">
        <v>4153</v>
      </c>
      <c r="T1073" s="1" t="s">
        <v>4154</v>
      </c>
      <c r="U1073" s="1" t="s">
        <v>2152</v>
      </c>
      <c r="V1073" s="1" t="s">
        <v>1596</v>
      </c>
      <c r="W1073" s="1" t="str">
        <f>VLOOKUP(Table1[[#This Row],[Material Code]],'Product Master Data'!$A$1:$D$16,4,FALSE)</f>
        <v>Bread Flour</v>
      </c>
      <c r="X1073" s="1" t="str">
        <f>VLOOKUP(Table1[[#This Row],[Material Code]],'Product Master Data'!$A$1:$D$15,3,FALSE)</f>
        <v>Local Label</v>
      </c>
      <c r="Y1073" s="1">
        <f>DAY(Table1[[#This Row],[Billing date]])</f>
        <v>29</v>
      </c>
      <c r="Z1073" s="1" t="str">
        <f>TEXT(Table1[[#This Row],[Billing date]],"mmm")</f>
        <v>Jun</v>
      </c>
      <c r="AA1073" s="1">
        <f>YEAR(Table1[[#This Row],[Billing date]])</f>
        <v>2021</v>
      </c>
    </row>
    <row r="1074" spans="1:27" s="1" customFormat="1" ht="12.75" x14ac:dyDescent="0.2">
      <c r="A1074" s="1" t="s">
        <v>193</v>
      </c>
      <c r="B1074" s="1" t="s">
        <v>158</v>
      </c>
      <c r="C1074" s="29">
        <v>44376</v>
      </c>
      <c r="D1074" s="1" t="s">
        <v>4155</v>
      </c>
      <c r="E1074" s="1" t="s">
        <v>4156</v>
      </c>
      <c r="F1074" s="1" t="s">
        <v>4157</v>
      </c>
      <c r="G1074" s="1" t="s">
        <v>4158</v>
      </c>
      <c r="H1074" s="1">
        <v>1062483</v>
      </c>
      <c r="I1074" s="1" t="s">
        <v>35</v>
      </c>
      <c r="J1074" s="1" t="s">
        <v>164</v>
      </c>
      <c r="K1074" s="1" t="s">
        <v>165</v>
      </c>
      <c r="L1074" s="30">
        <v>600</v>
      </c>
      <c r="M1074" s="30">
        <v>30</v>
      </c>
      <c r="N1074" s="31">
        <v>17750</v>
      </c>
      <c r="O1074" s="31">
        <v>42000</v>
      </c>
      <c r="P1074" s="31">
        <v>10608000</v>
      </c>
      <c r="Q1074" s="31">
        <v>10650000</v>
      </c>
      <c r="R1074" s="1" t="s">
        <v>4159</v>
      </c>
      <c r="S1074" s="1" t="s">
        <v>4160</v>
      </c>
      <c r="T1074" s="1" t="s">
        <v>4161</v>
      </c>
      <c r="U1074" s="1" t="s">
        <v>201</v>
      </c>
      <c r="V1074" s="1" t="s">
        <v>118</v>
      </c>
      <c r="W1074" s="1" t="str">
        <f>VLOOKUP(Table1[[#This Row],[Material Code]],'Product Master Data'!$A$1:$D$16,4,FALSE)</f>
        <v>Bread Flour</v>
      </c>
      <c r="X1074" s="1" t="str">
        <f>VLOOKUP(Table1[[#This Row],[Material Code]],'Product Master Data'!$A$1:$D$15,3,FALSE)</f>
        <v>Local Label</v>
      </c>
      <c r="Y1074" s="1">
        <f>DAY(Table1[[#This Row],[Billing date]])</f>
        <v>29</v>
      </c>
      <c r="Z1074" s="1" t="str">
        <f>TEXT(Table1[[#This Row],[Billing date]],"mmm")</f>
        <v>Jun</v>
      </c>
      <c r="AA1074" s="1">
        <f>YEAR(Table1[[#This Row],[Billing date]])</f>
        <v>2021</v>
      </c>
    </row>
    <row r="1075" spans="1:27" s="1" customFormat="1" ht="12.75" x14ac:dyDescent="0.2">
      <c r="A1075" s="1" t="s">
        <v>193</v>
      </c>
      <c r="B1075" s="1" t="s">
        <v>158</v>
      </c>
      <c r="C1075" s="29">
        <v>44376</v>
      </c>
      <c r="D1075" s="1" t="s">
        <v>4155</v>
      </c>
      <c r="E1075" s="1" t="s">
        <v>4156</v>
      </c>
      <c r="F1075" s="1" t="s">
        <v>4157</v>
      </c>
      <c r="G1075" s="1" t="s">
        <v>4162</v>
      </c>
      <c r="H1075" s="1">
        <v>1062483</v>
      </c>
      <c r="I1075" s="1" t="s">
        <v>35</v>
      </c>
      <c r="J1075" s="1" t="s">
        <v>164</v>
      </c>
      <c r="K1075" s="1" t="s">
        <v>165</v>
      </c>
      <c r="L1075" s="30">
        <v>600</v>
      </c>
      <c r="M1075" s="30">
        <v>30</v>
      </c>
      <c r="N1075" s="31">
        <v>17750</v>
      </c>
      <c r="O1075" s="31">
        <v>42000</v>
      </c>
      <c r="P1075" s="31">
        <v>10608000</v>
      </c>
      <c r="Q1075" s="31">
        <v>10650000</v>
      </c>
      <c r="R1075" s="1" t="s">
        <v>166</v>
      </c>
      <c r="S1075" s="1" t="s">
        <v>167</v>
      </c>
      <c r="T1075" s="1" t="s">
        <v>168</v>
      </c>
      <c r="U1075" s="1" t="s">
        <v>201</v>
      </c>
      <c r="V1075" s="1" t="s">
        <v>118</v>
      </c>
      <c r="W1075" s="1" t="str">
        <f>VLOOKUP(Table1[[#This Row],[Material Code]],'Product Master Data'!$A$1:$D$16,4,FALSE)</f>
        <v>Bread Flour</v>
      </c>
      <c r="X1075" s="1" t="str">
        <f>VLOOKUP(Table1[[#This Row],[Material Code]],'Product Master Data'!$A$1:$D$15,3,FALSE)</f>
        <v>Local Label</v>
      </c>
      <c r="Y1075" s="1">
        <f>DAY(Table1[[#This Row],[Billing date]])</f>
        <v>29</v>
      </c>
      <c r="Z1075" s="1" t="str">
        <f>TEXT(Table1[[#This Row],[Billing date]],"mmm")</f>
        <v>Jun</v>
      </c>
      <c r="AA1075" s="1">
        <f>YEAR(Table1[[#This Row],[Billing date]])</f>
        <v>2021</v>
      </c>
    </row>
    <row r="1076" spans="1:27" s="1" customFormat="1" ht="12.75" x14ac:dyDescent="0.2">
      <c r="A1076" s="1" t="s">
        <v>119</v>
      </c>
      <c r="B1076" s="1" t="s">
        <v>120</v>
      </c>
      <c r="C1076" s="29">
        <v>44376</v>
      </c>
      <c r="D1076" s="1" t="s">
        <v>4163</v>
      </c>
      <c r="E1076" s="1" t="s">
        <v>4164</v>
      </c>
      <c r="F1076" s="1" t="s">
        <v>4165</v>
      </c>
      <c r="G1076" s="1" t="s">
        <v>4166</v>
      </c>
      <c r="H1076" s="1">
        <v>1026678</v>
      </c>
      <c r="I1076" s="1" t="s">
        <v>49</v>
      </c>
      <c r="J1076" s="1" t="s">
        <v>24</v>
      </c>
      <c r="K1076" s="1" t="s">
        <v>113</v>
      </c>
      <c r="L1076" s="30">
        <v>1</v>
      </c>
      <c r="M1076" s="30">
        <v>0.04</v>
      </c>
      <c r="N1076" s="31">
        <v>2000</v>
      </c>
      <c r="O1076" s="31">
        <v>0</v>
      </c>
      <c r="P1076" s="31">
        <v>0</v>
      </c>
      <c r="Q1076" s="31">
        <v>0</v>
      </c>
      <c r="R1076" s="1" t="s">
        <v>169</v>
      </c>
      <c r="S1076" s="1" t="s">
        <v>4167</v>
      </c>
      <c r="T1076" s="1" t="s">
        <v>169</v>
      </c>
      <c r="U1076" s="1" t="s">
        <v>4168</v>
      </c>
      <c r="V1076" s="1" t="s">
        <v>118</v>
      </c>
      <c r="W1076" s="1" t="str">
        <f>VLOOKUP(Table1[[#This Row],[Material Code]],'Product Master Data'!$A$1:$D$16,4,FALSE)</f>
        <v>Bread Flour</v>
      </c>
      <c r="X1076" s="1" t="str">
        <f>VLOOKUP(Table1[[#This Row],[Material Code]],'Product Master Data'!$A$1:$D$15,3,FALSE)</f>
        <v>Local Label</v>
      </c>
      <c r="Y1076" s="1">
        <f>DAY(Table1[[#This Row],[Billing date]])</f>
        <v>29</v>
      </c>
      <c r="Z1076" s="1" t="str">
        <f>TEXT(Table1[[#This Row],[Billing date]],"mmm")</f>
        <v>Jun</v>
      </c>
      <c r="AA1076" s="1">
        <f>YEAR(Table1[[#This Row],[Billing date]])</f>
        <v>2021</v>
      </c>
    </row>
    <row r="1077" spans="1:27" s="1" customFormat="1" ht="12.75" x14ac:dyDescent="0.2">
      <c r="A1077" s="1" t="s">
        <v>107</v>
      </c>
      <c r="B1077" s="1" t="s">
        <v>108</v>
      </c>
      <c r="C1077" s="29">
        <v>44376</v>
      </c>
      <c r="D1077" s="1" t="s">
        <v>4169</v>
      </c>
      <c r="E1077" s="1" t="s">
        <v>4170</v>
      </c>
      <c r="F1077" s="1" t="s">
        <v>4171</v>
      </c>
      <c r="G1077" s="1" t="s">
        <v>4172</v>
      </c>
      <c r="H1077" s="1">
        <v>1026474</v>
      </c>
      <c r="I1077" s="1" t="s">
        <v>36</v>
      </c>
      <c r="J1077" s="1" t="s">
        <v>176</v>
      </c>
      <c r="K1077" s="1" t="s">
        <v>177</v>
      </c>
      <c r="L1077" s="30">
        <v>40</v>
      </c>
      <c r="M1077" s="30">
        <v>2</v>
      </c>
      <c r="N1077" s="31">
        <v>18500</v>
      </c>
      <c r="O1077" s="31">
        <v>2800</v>
      </c>
      <c r="P1077" s="31">
        <v>737200</v>
      </c>
      <c r="Q1077" s="31">
        <v>740000</v>
      </c>
      <c r="R1077" s="1" t="s">
        <v>4173</v>
      </c>
      <c r="S1077" s="1" t="s">
        <v>4174</v>
      </c>
      <c r="T1077" s="1" t="s">
        <v>4175</v>
      </c>
      <c r="U1077" s="1" t="s">
        <v>1357</v>
      </c>
      <c r="V1077" s="1" t="s">
        <v>118</v>
      </c>
      <c r="W1077" s="1" t="str">
        <f>VLOOKUP(Table1[[#This Row],[Material Code]],'Product Master Data'!$A$1:$D$16,4,FALSE)</f>
        <v>Beignet Flour</v>
      </c>
      <c r="X1077" s="1" t="str">
        <f>VLOOKUP(Table1[[#This Row],[Material Code]],'Product Master Data'!$A$1:$D$15,3,FALSE)</f>
        <v>Local Label</v>
      </c>
      <c r="Y1077" s="1">
        <f>DAY(Table1[[#This Row],[Billing date]])</f>
        <v>29</v>
      </c>
      <c r="Z1077" s="1" t="str">
        <f>TEXT(Table1[[#This Row],[Billing date]],"mmm")</f>
        <v>Jun</v>
      </c>
      <c r="AA1077" s="1">
        <f>YEAR(Table1[[#This Row],[Billing date]])</f>
        <v>2021</v>
      </c>
    </row>
    <row r="1078" spans="1:27" s="1" customFormat="1" ht="12.75" x14ac:dyDescent="0.2">
      <c r="A1078" s="1" t="s">
        <v>107</v>
      </c>
      <c r="B1078" s="1" t="s">
        <v>108</v>
      </c>
      <c r="C1078" s="29">
        <v>44376</v>
      </c>
      <c r="D1078" s="1" t="s">
        <v>4169</v>
      </c>
      <c r="E1078" s="1" t="s">
        <v>4170</v>
      </c>
      <c r="F1078" s="1" t="s">
        <v>4171</v>
      </c>
      <c r="G1078" s="1" t="s">
        <v>4172</v>
      </c>
      <c r="H1078" s="1">
        <v>1026474</v>
      </c>
      <c r="I1078" s="1" t="s">
        <v>36</v>
      </c>
      <c r="J1078" s="1" t="s">
        <v>183</v>
      </c>
      <c r="K1078" s="1" t="s">
        <v>184</v>
      </c>
      <c r="L1078" s="30">
        <v>200</v>
      </c>
      <c r="M1078" s="30">
        <v>1</v>
      </c>
      <c r="N1078" s="31">
        <v>1900</v>
      </c>
      <c r="O1078" s="31">
        <v>1400</v>
      </c>
      <c r="P1078" s="31">
        <v>378600</v>
      </c>
      <c r="Q1078" s="31">
        <v>380000</v>
      </c>
      <c r="R1078" s="1" t="s">
        <v>4173</v>
      </c>
      <c r="S1078" s="1" t="s">
        <v>4174</v>
      </c>
      <c r="T1078" s="1" t="s">
        <v>4175</v>
      </c>
      <c r="U1078" s="1" t="s">
        <v>1357</v>
      </c>
      <c r="V1078" s="1" t="s">
        <v>118</v>
      </c>
      <c r="W1078" s="1" t="str">
        <f>VLOOKUP(Table1[[#This Row],[Material Code]],'Product Master Data'!$A$1:$D$16,4,FALSE)</f>
        <v>Beignet Flour</v>
      </c>
      <c r="X1078" s="1" t="str">
        <f>VLOOKUP(Table1[[#This Row],[Material Code]],'Product Master Data'!$A$1:$D$15,3,FALSE)</f>
        <v>Local Label</v>
      </c>
      <c r="Y1078" s="1">
        <f>DAY(Table1[[#This Row],[Billing date]])</f>
        <v>29</v>
      </c>
      <c r="Z1078" s="1" t="str">
        <f>TEXT(Table1[[#This Row],[Billing date]],"mmm")</f>
        <v>Jun</v>
      </c>
      <c r="AA1078" s="1">
        <f>YEAR(Table1[[#This Row],[Billing date]])</f>
        <v>2021</v>
      </c>
    </row>
    <row r="1079" spans="1:27" s="1" customFormat="1" ht="12.75" x14ac:dyDescent="0.2">
      <c r="A1079" s="1" t="s">
        <v>107</v>
      </c>
      <c r="B1079" s="1" t="s">
        <v>108</v>
      </c>
      <c r="C1079" s="29">
        <v>44376</v>
      </c>
      <c r="D1079" s="1" t="s">
        <v>4169</v>
      </c>
      <c r="E1079" s="1" t="s">
        <v>4170</v>
      </c>
      <c r="F1079" s="1" t="s">
        <v>4171</v>
      </c>
      <c r="G1079" s="1" t="s">
        <v>4172</v>
      </c>
      <c r="H1079" s="1">
        <v>1026474</v>
      </c>
      <c r="I1079" s="1" t="s">
        <v>36</v>
      </c>
      <c r="J1079" s="1" t="s">
        <v>164</v>
      </c>
      <c r="K1079" s="1" t="s">
        <v>165</v>
      </c>
      <c r="L1079" s="30">
        <v>440</v>
      </c>
      <c r="M1079" s="30">
        <v>22</v>
      </c>
      <c r="N1079" s="31">
        <v>18300</v>
      </c>
      <c r="O1079" s="31">
        <v>30800</v>
      </c>
      <c r="P1079" s="31">
        <v>8021200</v>
      </c>
      <c r="Q1079" s="31">
        <v>8052000</v>
      </c>
      <c r="R1079" s="1" t="s">
        <v>4173</v>
      </c>
      <c r="S1079" s="1" t="s">
        <v>4174</v>
      </c>
      <c r="T1079" s="1" t="s">
        <v>4175</v>
      </c>
      <c r="U1079" s="1" t="s">
        <v>1357</v>
      </c>
      <c r="V1079" s="1" t="s">
        <v>118</v>
      </c>
      <c r="W1079" s="1" t="str">
        <f>VLOOKUP(Table1[[#This Row],[Material Code]],'Product Master Data'!$A$1:$D$16,4,FALSE)</f>
        <v>Bread Flour</v>
      </c>
      <c r="X1079" s="1" t="str">
        <f>VLOOKUP(Table1[[#This Row],[Material Code]],'Product Master Data'!$A$1:$D$15,3,FALSE)</f>
        <v>Local Label</v>
      </c>
      <c r="Y1079" s="1">
        <f>DAY(Table1[[#This Row],[Billing date]])</f>
        <v>29</v>
      </c>
      <c r="Z1079" s="1" t="str">
        <f>TEXT(Table1[[#This Row],[Billing date]],"mmm")</f>
        <v>Jun</v>
      </c>
      <c r="AA1079" s="1">
        <f>YEAR(Table1[[#This Row],[Billing date]])</f>
        <v>2021</v>
      </c>
    </row>
    <row r="1080" spans="1:27" s="1" customFormat="1" ht="12.75" x14ac:dyDescent="0.2">
      <c r="A1080" s="1" t="s">
        <v>157</v>
      </c>
      <c r="B1080" s="1" t="s">
        <v>158</v>
      </c>
      <c r="C1080" s="29">
        <v>44376</v>
      </c>
      <c r="D1080" s="1" t="s">
        <v>4176</v>
      </c>
      <c r="E1080" s="1" t="s">
        <v>4177</v>
      </c>
      <c r="F1080" s="1" t="s">
        <v>4178</v>
      </c>
      <c r="G1080" s="1" t="s">
        <v>4179</v>
      </c>
      <c r="H1080" s="1">
        <v>1063955</v>
      </c>
      <c r="I1080" s="1" t="s">
        <v>55</v>
      </c>
      <c r="J1080" s="1" t="s">
        <v>164</v>
      </c>
      <c r="K1080" s="1" t="s">
        <v>165</v>
      </c>
      <c r="L1080" s="30">
        <v>600</v>
      </c>
      <c r="M1080" s="30">
        <v>30</v>
      </c>
      <c r="N1080" s="31">
        <v>18700</v>
      </c>
      <c r="O1080" s="31">
        <v>0</v>
      </c>
      <c r="P1080" s="31">
        <v>11220000</v>
      </c>
      <c r="Q1080" s="31">
        <v>11220000</v>
      </c>
      <c r="R1080" s="1" t="s">
        <v>4180</v>
      </c>
      <c r="S1080" s="1" t="s">
        <v>4181</v>
      </c>
      <c r="T1080" s="1" t="s">
        <v>1507</v>
      </c>
      <c r="U1080" s="1" t="s">
        <v>169</v>
      </c>
      <c r="V1080" s="1" t="s">
        <v>118</v>
      </c>
      <c r="W1080" s="1" t="str">
        <f>VLOOKUP(Table1[[#This Row],[Material Code]],'Product Master Data'!$A$1:$D$16,4,FALSE)</f>
        <v>Bread Flour</v>
      </c>
      <c r="X1080" s="1" t="str">
        <f>VLOOKUP(Table1[[#This Row],[Material Code]],'Product Master Data'!$A$1:$D$15,3,FALSE)</f>
        <v>Local Label</v>
      </c>
      <c r="Y1080" s="1">
        <f>DAY(Table1[[#This Row],[Billing date]])</f>
        <v>29</v>
      </c>
      <c r="Z1080" s="1" t="str">
        <f>TEXT(Table1[[#This Row],[Billing date]],"mmm")</f>
        <v>Jun</v>
      </c>
      <c r="AA1080" s="1">
        <f>YEAR(Table1[[#This Row],[Billing date]])</f>
        <v>2021</v>
      </c>
    </row>
    <row r="1081" spans="1:27" s="1" customFormat="1" ht="12.75" x14ac:dyDescent="0.2">
      <c r="A1081" s="1" t="s">
        <v>119</v>
      </c>
      <c r="B1081" s="1" t="s">
        <v>120</v>
      </c>
      <c r="C1081" s="29">
        <v>44376</v>
      </c>
      <c r="D1081" s="1" t="s">
        <v>4069</v>
      </c>
      <c r="E1081" s="1" t="s">
        <v>4182</v>
      </c>
      <c r="F1081" s="1" t="s">
        <v>4071</v>
      </c>
      <c r="G1081" s="1" t="s">
        <v>4183</v>
      </c>
      <c r="H1081" s="1">
        <v>1037193</v>
      </c>
      <c r="I1081" s="1" t="s">
        <v>152</v>
      </c>
      <c r="J1081" s="1" t="s">
        <v>24</v>
      </c>
      <c r="K1081" s="1" t="s">
        <v>113</v>
      </c>
      <c r="L1081" s="30">
        <v>575</v>
      </c>
      <c r="M1081" s="30">
        <v>23</v>
      </c>
      <c r="N1081" s="31">
        <v>2000</v>
      </c>
      <c r="O1081" s="31">
        <v>22549</v>
      </c>
      <c r="P1081" s="31">
        <v>1127451</v>
      </c>
      <c r="Q1081" s="31">
        <v>1150000</v>
      </c>
      <c r="R1081" s="1" t="s">
        <v>4184</v>
      </c>
      <c r="S1081" s="1" t="s">
        <v>4185</v>
      </c>
      <c r="T1081" s="1" t="s">
        <v>4186</v>
      </c>
      <c r="U1081" s="1" t="s">
        <v>4073</v>
      </c>
      <c r="V1081" s="1" t="s">
        <v>118</v>
      </c>
      <c r="W1081" s="1" t="str">
        <f>VLOOKUP(Table1[[#This Row],[Material Code]],'Product Master Data'!$A$1:$D$16,4,FALSE)</f>
        <v>Bread Flour</v>
      </c>
      <c r="X1081" s="1" t="str">
        <f>VLOOKUP(Table1[[#This Row],[Material Code]],'Product Master Data'!$A$1:$D$15,3,FALSE)</f>
        <v>Local Label</v>
      </c>
      <c r="Y1081" s="1">
        <f>DAY(Table1[[#This Row],[Billing date]])</f>
        <v>29</v>
      </c>
      <c r="Z1081" s="1" t="str">
        <f>TEXT(Table1[[#This Row],[Billing date]],"mmm")</f>
        <v>Jun</v>
      </c>
      <c r="AA1081" s="1">
        <f>YEAR(Table1[[#This Row],[Billing date]])</f>
        <v>2021</v>
      </c>
    </row>
    <row r="1082" spans="1:27" s="1" customFormat="1" ht="12.75" x14ac:dyDescent="0.2">
      <c r="A1082" s="1" t="s">
        <v>119</v>
      </c>
      <c r="B1082" s="1" t="s">
        <v>120</v>
      </c>
      <c r="C1082" s="29">
        <v>44376</v>
      </c>
      <c r="D1082" s="1" t="s">
        <v>4069</v>
      </c>
      <c r="E1082" s="1" t="s">
        <v>4187</v>
      </c>
      <c r="F1082" s="1" t="s">
        <v>4071</v>
      </c>
      <c r="G1082" s="1" t="s">
        <v>4188</v>
      </c>
      <c r="H1082" s="1">
        <v>1037193</v>
      </c>
      <c r="I1082" s="1" t="s">
        <v>152</v>
      </c>
      <c r="J1082" s="1" t="s">
        <v>24</v>
      </c>
      <c r="K1082" s="1" t="s">
        <v>113</v>
      </c>
      <c r="L1082" s="30">
        <v>575</v>
      </c>
      <c r="M1082" s="30">
        <v>23</v>
      </c>
      <c r="N1082" s="31">
        <v>2400</v>
      </c>
      <c r="O1082" s="31">
        <v>27059</v>
      </c>
      <c r="P1082" s="31">
        <v>1352941</v>
      </c>
      <c r="Q1082" s="31">
        <v>1380000</v>
      </c>
      <c r="R1082" s="1" t="s">
        <v>4189</v>
      </c>
      <c r="S1082" s="1" t="s">
        <v>4190</v>
      </c>
      <c r="T1082" s="1" t="s">
        <v>4191</v>
      </c>
      <c r="U1082" s="1" t="s">
        <v>4073</v>
      </c>
      <c r="V1082" s="1" t="s">
        <v>118</v>
      </c>
      <c r="W1082" s="1" t="str">
        <f>VLOOKUP(Table1[[#This Row],[Material Code]],'Product Master Data'!$A$1:$D$16,4,FALSE)</f>
        <v>Bread Flour</v>
      </c>
      <c r="X1082" s="1" t="str">
        <f>VLOOKUP(Table1[[#This Row],[Material Code]],'Product Master Data'!$A$1:$D$15,3,FALSE)</f>
        <v>Local Label</v>
      </c>
      <c r="Y1082" s="1">
        <f>DAY(Table1[[#This Row],[Billing date]])</f>
        <v>29</v>
      </c>
      <c r="Z1082" s="1" t="str">
        <f>TEXT(Table1[[#This Row],[Billing date]],"mmm")</f>
        <v>Jun</v>
      </c>
      <c r="AA1082" s="1">
        <f>YEAR(Table1[[#This Row],[Billing date]])</f>
        <v>2021</v>
      </c>
    </row>
    <row r="1083" spans="1:27" s="1" customFormat="1" ht="12.75" x14ac:dyDescent="0.2">
      <c r="A1083" s="1" t="s">
        <v>119</v>
      </c>
      <c r="B1083" s="1" t="s">
        <v>120</v>
      </c>
      <c r="C1083" s="29">
        <v>44376</v>
      </c>
      <c r="D1083" s="1" t="s">
        <v>4069</v>
      </c>
      <c r="E1083" s="1" t="s">
        <v>4192</v>
      </c>
      <c r="F1083" s="1" t="s">
        <v>4071</v>
      </c>
      <c r="G1083" s="1" t="s">
        <v>4193</v>
      </c>
      <c r="H1083" s="1">
        <v>1037193</v>
      </c>
      <c r="I1083" s="1" t="s">
        <v>152</v>
      </c>
      <c r="J1083" s="1" t="s">
        <v>24</v>
      </c>
      <c r="K1083" s="1" t="s">
        <v>113</v>
      </c>
      <c r="L1083" s="30">
        <v>575</v>
      </c>
      <c r="M1083" s="30">
        <v>23</v>
      </c>
      <c r="N1083" s="31">
        <v>2400</v>
      </c>
      <c r="O1083" s="31">
        <v>27059</v>
      </c>
      <c r="P1083" s="31">
        <v>1352941</v>
      </c>
      <c r="Q1083" s="31">
        <v>1380000</v>
      </c>
      <c r="R1083" s="1" t="s">
        <v>4194</v>
      </c>
      <c r="S1083" s="1" t="s">
        <v>4195</v>
      </c>
      <c r="T1083" s="1" t="s">
        <v>4196</v>
      </c>
      <c r="U1083" s="1" t="s">
        <v>4073</v>
      </c>
      <c r="V1083" s="1" t="s">
        <v>118</v>
      </c>
      <c r="W1083" s="1" t="str">
        <f>VLOOKUP(Table1[[#This Row],[Material Code]],'Product Master Data'!$A$1:$D$16,4,FALSE)</f>
        <v>Bread Flour</v>
      </c>
      <c r="X1083" s="1" t="str">
        <f>VLOOKUP(Table1[[#This Row],[Material Code]],'Product Master Data'!$A$1:$D$15,3,FALSE)</f>
        <v>Local Label</v>
      </c>
      <c r="Y1083" s="1">
        <f>DAY(Table1[[#This Row],[Billing date]])</f>
        <v>29</v>
      </c>
      <c r="Z1083" s="1" t="str">
        <f>TEXT(Table1[[#This Row],[Billing date]],"mmm")</f>
        <v>Jun</v>
      </c>
      <c r="AA1083" s="1">
        <f>YEAR(Table1[[#This Row],[Billing date]])</f>
        <v>2021</v>
      </c>
    </row>
    <row r="1084" spans="1:27" s="1" customFormat="1" ht="12.75" x14ac:dyDescent="0.2">
      <c r="A1084" s="1" t="s">
        <v>451</v>
      </c>
      <c r="B1084" s="1" t="s">
        <v>452</v>
      </c>
      <c r="C1084" s="29">
        <v>44376</v>
      </c>
      <c r="D1084" s="1" t="s">
        <v>4197</v>
      </c>
      <c r="E1084" s="1" t="s">
        <v>4198</v>
      </c>
      <c r="F1084" s="1" t="s">
        <v>4199</v>
      </c>
      <c r="G1084" s="1" t="s">
        <v>4200</v>
      </c>
      <c r="H1084" s="1">
        <v>1048185</v>
      </c>
      <c r="I1084" s="1" t="s">
        <v>33</v>
      </c>
      <c r="J1084" s="1" t="s">
        <v>183</v>
      </c>
      <c r="K1084" s="1" t="s">
        <v>184</v>
      </c>
      <c r="L1084" s="30">
        <v>6600</v>
      </c>
      <c r="M1084" s="30">
        <v>33</v>
      </c>
      <c r="N1084" s="31">
        <v>1725</v>
      </c>
      <c r="O1084" s="31">
        <v>46200</v>
      </c>
      <c r="P1084" s="31">
        <v>11338800</v>
      </c>
      <c r="Q1084" s="31">
        <v>11385000</v>
      </c>
      <c r="R1084" s="1" t="s">
        <v>4201</v>
      </c>
      <c r="S1084" s="1" t="s">
        <v>4202</v>
      </c>
      <c r="T1084" s="1" t="s">
        <v>4203</v>
      </c>
      <c r="U1084" s="1" t="s">
        <v>460</v>
      </c>
      <c r="V1084" s="1" t="s">
        <v>118</v>
      </c>
      <c r="W1084" s="1" t="str">
        <f>VLOOKUP(Table1[[#This Row],[Material Code]],'Product Master Data'!$A$1:$D$16,4,FALSE)</f>
        <v>Beignet Flour</v>
      </c>
      <c r="X1084" s="1" t="str">
        <f>VLOOKUP(Table1[[#This Row],[Material Code]],'Product Master Data'!$A$1:$D$15,3,FALSE)</f>
        <v>Local Label</v>
      </c>
      <c r="Y1084" s="1">
        <f>DAY(Table1[[#This Row],[Billing date]])</f>
        <v>29</v>
      </c>
      <c r="Z1084" s="1" t="str">
        <f>TEXT(Table1[[#This Row],[Billing date]],"mmm")</f>
        <v>Jun</v>
      </c>
      <c r="AA1084" s="1">
        <f>YEAR(Table1[[#This Row],[Billing date]])</f>
        <v>2021</v>
      </c>
    </row>
    <row r="1085" spans="1:27" s="1" customFormat="1" ht="12.75" x14ac:dyDescent="0.2">
      <c r="A1085" s="1" t="s">
        <v>451</v>
      </c>
      <c r="B1085" s="1" t="s">
        <v>452</v>
      </c>
      <c r="C1085" s="29">
        <v>44376</v>
      </c>
      <c r="D1085" s="1" t="s">
        <v>4197</v>
      </c>
      <c r="E1085" s="1" t="s">
        <v>4204</v>
      </c>
      <c r="F1085" s="1" t="s">
        <v>4199</v>
      </c>
      <c r="G1085" s="1" t="s">
        <v>4205</v>
      </c>
      <c r="H1085" s="1">
        <v>1048185</v>
      </c>
      <c r="I1085" s="1" t="s">
        <v>33</v>
      </c>
      <c r="J1085" s="1" t="s">
        <v>183</v>
      </c>
      <c r="K1085" s="1" t="s">
        <v>184</v>
      </c>
      <c r="L1085" s="30">
        <v>6400</v>
      </c>
      <c r="M1085" s="30">
        <v>32</v>
      </c>
      <c r="N1085" s="31">
        <v>1725</v>
      </c>
      <c r="O1085" s="31">
        <v>44800</v>
      </c>
      <c r="P1085" s="31">
        <v>10995200</v>
      </c>
      <c r="Q1085" s="31">
        <v>11040000</v>
      </c>
      <c r="R1085" s="1" t="s">
        <v>4206</v>
      </c>
      <c r="S1085" s="1" t="s">
        <v>4207</v>
      </c>
      <c r="T1085" s="1" t="s">
        <v>4208</v>
      </c>
      <c r="U1085" s="1" t="s">
        <v>460</v>
      </c>
      <c r="V1085" s="1" t="s">
        <v>118</v>
      </c>
      <c r="W1085" s="1" t="str">
        <f>VLOOKUP(Table1[[#This Row],[Material Code]],'Product Master Data'!$A$1:$D$16,4,FALSE)</f>
        <v>Beignet Flour</v>
      </c>
      <c r="X1085" s="1" t="str">
        <f>VLOOKUP(Table1[[#This Row],[Material Code]],'Product Master Data'!$A$1:$D$15,3,FALSE)</f>
        <v>Local Label</v>
      </c>
      <c r="Y1085" s="1">
        <f>DAY(Table1[[#This Row],[Billing date]])</f>
        <v>29</v>
      </c>
      <c r="Z1085" s="1" t="str">
        <f>TEXT(Table1[[#This Row],[Billing date]],"mmm")</f>
        <v>Jun</v>
      </c>
      <c r="AA1085" s="1">
        <f>YEAR(Table1[[#This Row],[Billing date]])</f>
        <v>2021</v>
      </c>
    </row>
    <row r="1086" spans="1:27" s="1" customFormat="1" ht="12.75" x14ac:dyDescent="0.2">
      <c r="A1086" s="1" t="s">
        <v>451</v>
      </c>
      <c r="B1086" s="1" t="s">
        <v>452</v>
      </c>
      <c r="C1086" s="29">
        <v>44376</v>
      </c>
      <c r="D1086" s="1" t="s">
        <v>4197</v>
      </c>
      <c r="E1086" s="1" t="s">
        <v>4209</v>
      </c>
      <c r="F1086" s="1" t="s">
        <v>4199</v>
      </c>
      <c r="G1086" s="1" t="s">
        <v>4210</v>
      </c>
      <c r="H1086" s="1">
        <v>1048185</v>
      </c>
      <c r="I1086" s="1" t="s">
        <v>33</v>
      </c>
      <c r="J1086" s="1" t="s">
        <v>183</v>
      </c>
      <c r="K1086" s="1" t="s">
        <v>184</v>
      </c>
      <c r="L1086" s="30">
        <v>6000</v>
      </c>
      <c r="M1086" s="30">
        <v>30</v>
      </c>
      <c r="N1086" s="31">
        <v>1725</v>
      </c>
      <c r="O1086" s="31">
        <v>42000</v>
      </c>
      <c r="P1086" s="31">
        <v>10308000</v>
      </c>
      <c r="Q1086" s="31">
        <v>10350000</v>
      </c>
      <c r="R1086" s="1" t="s">
        <v>4211</v>
      </c>
      <c r="S1086" s="1" t="s">
        <v>4212</v>
      </c>
      <c r="T1086" s="1" t="s">
        <v>4213</v>
      </c>
      <c r="U1086" s="1" t="s">
        <v>460</v>
      </c>
      <c r="V1086" s="1" t="s">
        <v>118</v>
      </c>
      <c r="W1086" s="1" t="str">
        <f>VLOOKUP(Table1[[#This Row],[Material Code]],'Product Master Data'!$A$1:$D$16,4,FALSE)</f>
        <v>Beignet Flour</v>
      </c>
      <c r="X1086" s="1" t="str">
        <f>VLOOKUP(Table1[[#This Row],[Material Code]],'Product Master Data'!$A$1:$D$15,3,FALSE)</f>
        <v>Local Label</v>
      </c>
      <c r="Y1086" s="1">
        <f>DAY(Table1[[#This Row],[Billing date]])</f>
        <v>29</v>
      </c>
      <c r="Z1086" s="1" t="str">
        <f>TEXT(Table1[[#This Row],[Billing date]],"mmm")</f>
        <v>Jun</v>
      </c>
      <c r="AA1086" s="1">
        <f>YEAR(Table1[[#This Row],[Billing date]])</f>
        <v>2021</v>
      </c>
    </row>
    <row r="1087" spans="1:27" s="1" customFormat="1" ht="12.75" x14ac:dyDescent="0.2">
      <c r="A1087" s="1" t="s">
        <v>451</v>
      </c>
      <c r="B1087" s="1" t="s">
        <v>452</v>
      </c>
      <c r="C1087" s="29">
        <v>44376</v>
      </c>
      <c r="D1087" s="1" t="s">
        <v>4197</v>
      </c>
      <c r="E1087" s="1" t="s">
        <v>4214</v>
      </c>
      <c r="F1087" s="1" t="s">
        <v>4199</v>
      </c>
      <c r="G1087" s="1" t="s">
        <v>4215</v>
      </c>
      <c r="H1087" s="1">
        <v>1048185</v>
      </c>
      <c r="I1087" s="1" t="s">
        <v>33</v>
      </c>
      <c r="J1087" s="1" t="s">
        <v>164</v>
      </c>
      <c r="K1087" s="1" t="s">
        <v>165</v>
      </c>
      <c r="L1087" s="30">
        <v>600</v>
      </c>
      <c r="M1087" s="30">
        <v>30</v>
      </c>
      <c r="N1087" s="31">
        <v>17000</v>
      </c>
      <c r="O1087" s="31">
        <v>42000</v>
      </c>
      <c r="P1087" s="31">
        <v>10158000</v>
      </c>
      <c r="Q1087" s="31">
        <v>10200000</v>
      </c>
      <c r="R1087" s="1" t="s">
        <v>4216</v>
      </c>
      <c r="S1087" s="1" t="s">
        <v>4217</v>
      </c>
      <c r="T1087" s="1" t="s">
        <v>4218</v>
      </c>
      <c r="U1087" s="1" t="s">
        <v>460</v>
      </c>
      <c r="V1087" s="1" t="s">
        <v>118</v>
      </c>
      <c r="W1087" s="1" t="str">
        <f>VLOOKUP(Table1[[#This Row],[Material Code]],'Product Master Data'!$A$1:$D$16,4,FALSE)</f>
        <v>Bread Flour</v>
      </c>
      <c r="X1087" s="1" t="str">
        <f>VLOOKUP(Table1[[#This Row],[Material Code]],'Product Master Data'!$A$1:$D$15,3,FALSE)</f>
        <v>Local Label</v>
      </c>
      <c r="Y1087" s="1">
        <f>DAY(Table1[[#This Row],[Billing date]])</f>
        <v>29</v>
      </c>
      <c r="Z1087" s="1" t="str">
        <f>TEXT(Table1[[#This Row],[Billing date]],"mmm")</f>
        <v>Jun</v>
      </c>
      <c r="AA1087" s="1">
        <f>YEAR(Table1[[#This Row],[Billing date]])</f>
        <v>2021</v>
      </c>
    </row>
    <row r="1088" spans="1:27" s="1" customFormat="1" ht="12.75" x14ac:dyDescent="0.2">
      <c r="A1088" s="1" t="s">
        <v>451</v>
      </c>
      <c r="B1088" s="1" t="s">
        <v>452</v>
      </c>
      <c r="C1088" s="29">
        <v>44376</v>
      </c>
      <c r="D1088" s="1" t="s">
        <v>4197</v>
      </c>
      <c r="E1088" s="1" t="s">
        <v>4214</v>
      </c>
      <c r="F1088" s="1" t="s">
        <v>4199</v>
      </c>
      <c r="G1088" s="1" t="s">
        <v>4219</v>
      </c>
      <c r="H1088" s="1">
        <v>1048185</v>
      </c>
      <c r="I1088" s="1" t="s">
        <v>33</v>
      </c>
      <c r="J1088" s="1" t="s">
        <v>164</v>
      </c>
      <c r="K1088" s="1" t="s">
        <v>165</v>
      </c>
      <c r="L1088" s="30">
        <v>600</v>
      </c>
      <c r="M1088" s="30">
        <v>30</v>
      </c>
      <c r="N1088" s="31">
        <v>17000</v>
      </c>
      <c r="O1088" s="31">
        <v>42000</v>
      </c>
      <c r="P1088" s="31">
        <v>10158000</v>
      </c>
      <c r="Q1088" s="31">
        <v>10200000</v>
      </c>
      <c r="R1088" s="1" t="s">
        <v>4220</v>
      </c>
      <c r="S1088" s="1" t="s">
        <v>4221</v>
      </c>
      <c r="T1088" s="1" t="s">
        <v>4222</v>
      </c>
      <c r="U1088" s="1" t="s">
        <v>460</v>
      </c>
      <c r="V1088" s="1" t="s">
        <v>118</v>
      </c>
      <c r="W1088" s="1" t="str">
        <f>VLOOKUP(Table1[[#This Row],[Material Code]],'Product Master Data'!$A$1:$D$16,4,FALSE)</f>
        <v>Bread Flour</v>
      </c>
      <c r="X1088" s="1" t="str">
        <f>VLOOKUP(Table1[[#This Row],[Material Code]],'Product Master Data'!$A$1:$D$15,3,FALSE)</f>
        <v>Local Label</v>
      </c>
      <c r="Y1088" s="1">
        <f>DAY(Table1[[#This Row],[Billing date]])</f>
        <v>29</v>
      </c>
      <c r="Z1088" s="1" t="str">
        <f>TEXT(Table1[[#This Row],[Billing date]],"mmm")</f>
        <v>Jun</v>
      </c>
      <c r="AA1088" s="1">
        <f>YEAR(Table1[[#This Row],[Billing date]])</f>
        <v>2021</v>
      </c>
    </row>
    <row r="1089" spans="1:27" s="1" customFormat="1" ht="12.75" x14ac:dyDescent="0.2">
      <c r="A1089" s="1" t="s">
        <v>131</v>
      </c>
      <c r="B1089" s="1" t="s">
        <v>289</v>
      </c>
      <c r="C1089" s="29">
        <v>44376</v>
      </c>
      <c r="D1089" s="1" t="s">
        <v>4223</v>
      </c>
      <c r="E1089" s="1" t="s">
        <v>4224</v>
      </c>
      <c r="F1089" s="1" t="s">
        <v>4225</v>
      </c>
      <c r="G1089" s="1" t="s">
        <v>4226</v>
      </c>
      <c r="H1089" s="1">
        <v>1026481</v>
      </c>
      <c r="I1089" s="1" t="s">
        <v>50</v>
      </c>
      <c r="J1089" s="1" t="s">
        <v>723</v>
      </c>
      <c r="K1089" s="1" t="s">
        <v>724</v>
      </c>
      <c r="L1089" s="30">
        <v>300</v>
      </c>
      <c r="M1089" s="30">
        <v>15</v>
      </c>
      <c r="N1089" s="31">
        <v>16500</v>
      </c>
      <c r="O1089" s="31">
        <v>21000</v>
      </c>
      <c r="P1089" s="31">
        <v>4929000</v>
      </c>
      <c r="Q1089" s="31">
        <v>4950000</v>
      </c>
      <c r="R1089" s="1" t="s">
        <v>1546</v>
      </c>
      <c r="S1089" s="1" t="s">
        <v>1547</v>
      </c>
      <c r="T1089" s="1" t="s">
        <v>1548</v>
      </c>
      <c r="U1089" s="1" t="s">
        <v>169</v>
      </c>
      <c r="V1089" s="1" t="s">
        <v>118</v>
      </c>
      <c r="W1089" s="1" t="str">
        <f>VLOOKUP(Table1[[#This Row],[Material Code]],'Product Master Data'!$A$1:$D$16,4,FALSE)</f>
        <v>Beignet Flour</v>
      </c>
      <c r="X1089" s="1" t="str">
        <f>VLOOKUP(Table1[[#This Row],[Material Code]],'Product Master Data'!$A$1:$D$15,3,FALSE)</f>
        <v>Private Label</v>
      </c>
      <c r="Y1089" s="1">
        <f>DAY(Table1[[#This Row],[Billing date]])</f>
        <v>29</v>
      </c>
      <c r="Z1089" s="1" t="str">
        <f>TEXT(Table1[[#This Row],[Billing date]],"mmm")</f>
        <v>Jun</v>
      </c>
      <c r="AA1089" s="1">
        <f>YEAR(Table1[[#This Row],[Billing date]])</f>
        <v>2021</v>
      </c>
    </row>
    <row r="1090" spans="1:27" s="1" customFormat="1" ht="12.75" x14ac:dyDescent="0.2">
      <c r="A1090" s="1" t="s">
        <v>131</v>
      </c>
      <c r="B1090" s="1" t="s">
        <v>289</v>
      </c>
      <c r="C1090" s="29">
        <v>44376</v>
      </c>
      <c r="D1090" s="1" t="s">
        <v>4223</v>
      </c>
      <c r="E1090" s="1" t="s">
        <v>4224</v>
      </c>
      <c r="F1090" s="1" t="s">
        <v>4225</v>
      </c>
      <c r="G1090" s="1" t="s">
        <v>4226</v>
      </c>
      <c r="H1090" s="1">
        <v>1026481</v>
      </c>
      <c r="I1090" s="1" t="s">
        <v>50</v>
      </c>
      <c r="J1090" s="1" t="s">
        <v>782</v>
      </c>
      <c r="K1090" s="1" t="s">
        <v>783</v>
      </c>
      <c r="L1090" s="30">
        <v>600</v>
      </c>
      <c r="M1090" s="30">
        <v>15</v>
      </c>
      <c r="N1090" s="31">
        <v>8250</v>
      </c>
      <c r="O1090" s="31">
        <v>21000</v>
      </c>
      <c r="P1090" s="31">
        <v>4929000</v>
      </c>
      <c r="Q1090" s="31">
        <v>4950000</v>
      </c>
      <c r="R1090" s="1" t="s">
        <v>1546</v>
      </c>
      <c r="S1090" s="1" t="s">
        <v>1547</v>
      </c>
      <c r="T1090" s="1" t="s">
        <v>1548</v>
      </c>
      <c r="U1090" s="1" t="s">
        <v>169</v>
      </c>
      <c r="V1090" s="1" t="s">
        <v>118</v>
      </c>
      <c r="W1090" s="1" t="str">
        <f>VLOOKUP(Table1[[#This Row],[Material Code]],'Product Master Data'!$A$1:$D$16,4,FALSE)</f>
        <v>Beignet Flour</v>
      </c>
      <c r="X1090" s="1" t="str">
        <f>VLOOKUP(Table1[[#This Row],[Material Code]],'Product Master Data'!$A$1:$D$15,3,FALSE)</f>
        <v>Private Label</v>
      </c>
      <c r="Y1090" s="1">
        <f>DAY(Table1[[#This Row],[Billing date]])</f>
        <v>29</v>
      </c>
      <c r="Z1090" s="1" t="str">
        <f>TEXT(Table1[[#This Row],[Billing date]],"mmm")</f>
        <v>Jun</v>
      </c>
      <c r="AA1090" s="1">
        <f>YEAR(Table1[[#This Row],[Billing date]])</f>
        <v>2021</v>
      </c>
    </row>
    <row r="1091" spans="1:27" s="1" customFormat="1" ht="12.75" x14ac:dyDescent="0.2">
      <c r="A1091" s="1" t="s">
        <v>193</v>
      </c>
      <c r="B1091" s="1" t="s">
        <v>158</v>
      </c>
      <c r="C1091" s="29">
        <v>44376</v>
      </c>
      <c r="D1091" s="1" t="s">
        <v>3863</v>
      </c>
      <c r="E1091" s="1" t="s">
        <v>4135</v>
      </c>
      <c r="F1091" s="1" t="s">
        <v>3865</v>
      </c>
      <c r="G1091" s="1" t="s">
        <v>4227</v>
      </c>
      <c r="H1091" s="1">
        <v>1062483</v>
      </c>
      <c r="I1091" s="1" t="s">
        <v>35</v>
      </c>
      <c r="J1091" s="1" t="s">
        <v>164</v>
      </c>
      <c r="K1091" s="1" t="s">
        <v>165</v>
      </c>
      <c r="L1091" s="30">
        <v>300</v>
      </c>
      <c r="M1091" s="30">
        <v>15</v>
      </c>
      <c r="N1091" s="31">
        <v>17250</v>
      </c>
      <c r="O1091" s="31">
        <v>21000</v>
      </c>
      <c r="P1091" s="31">
        <v>5154000</v>
      </c>
      <c r="Q1091" s="31">
        <v>5175000</v>
      </c>
      <c r="R1091" s="1" t="s">
        <v>737</v>
      </c>
      <c r="S1091" s="1" t="s">
        <v>4228</v>
      </c>
      <c r="T1091" s="1" t="s">
        <v>739</v>
      </c>
      <c r="U1091" s="1" t="s">
        <v>169</v>
      </c>
      <c r="V1091" s="1" t="s">
        <v>118</v>
      </c>
      <c r="W1091" s="1" t="str">
        <f>VLOOKUP(Table1[[#This Row],[Material Code]],'Product Master Data'!$A$1:$D$16,4,FALSE)</f>
        <v>Bread Flour</v>
      </c>
      <c r="X1091" s="1" t="str">
        <f>VLOOKUP(Table1[[#This Row],[Material Code]],'Product Master Data'!$A$1:$D$15,3,FALSE)</f>
        <v>Local Label</v>
      </c>
      <c r="Y1091" s="1">
        <f>DAY(Table1[[#This Row],[Billing date]])</f>
        <v>29</v>
      </c>
      <c r="Z1091" s="1" t="str">
        <f>TEXT(Table1[[#This Row],[Billing date]],"mmm")</f>
        <v>Jun</v>
      </c>
      <c r="AA1091" s="1">
        <f>YEAR(Table1[[#This Row],[Billing date]])</f>
        <v>2021</v>
      </c>
    </row>
    <row r="1092" spans="1:27" s="1" customFormat="1" ht="12.75" x14ac:dyDescent="0.2">
      <c r="A1092" s="1" t="s">
        <v>157</v>
      </c>
      <c r="B1092" s="1" t="s">
        <v>158</v>
      </c>
      <c r="C1092" s="29">
        <v>44376</v>
      </c>
      <c r="D1092" s="1" t="s">
        <v>4229</v>
      </c>
      <c r="E1092" s="1" t="s">
        <v>4230</v>
      </c>
      <c r="F1092" s="1" t="s">
        <v>4231</v>
      </c>
      <c r="G1092" s="1" t="s">
        <v>4232</v>
      </c>
      <c r="H1092" s="1">
        <v>1051045</v>
      </c>
      <c r="I1092" s="1" t="s">
        <v>51</v>
      </c>
      <c r="J1092" s="1" t="s">
        <v>24</v>
      </c>
      <c r="K1092" s="1" t="s">
        <v>113</v>
      </c>
      <c r="L1092" s="30">
        <v>150</v>
      </c>
      <c r="M1092" s="30">
        <v>6</v>
      </c>
      <c r="N1092" s="31">
        <v>2000</v>
      </c>
      <c r="O1092" s="31">
        <v>5882</v>
      </c>
      <c r="P1092" s="31">
        <v>294118</v>
      </c>
      <c r="Q1092" s="31">
        <v>300000</v>
      </c>
      <c r="R1092" s="1" t="s">
        <v>2915</v>
      </c>
      <c r="S1092" s="1" t="s">
        <v>4233</v>
      </c>
      <c r="T1092" s="1" t="s">
        <v>4234</v>
      </c>
      <c r="U1092" s="1" t="s">
        <v>4235</v>
      </c>
      <c r="V1092" s="1" t="s">
        <v>118</v>
      </c>
      <c r="W1092" s="1" t="str">
        <f>VLOOKUP(Table1[[#This Row],[Material Code]],'Product Master Data'!$A$1:$D$16,4,FALSE)</f>
        <v>Bread Flour</v>
      </c>
      <c r="X1092" s="1" t="str">
        <f>VLOOKUP(Table1[[#This Row],[Material Code]],'Product Master Data'!$A$1:$D$15,3,FALSE)</f>
        <v>Local Label</v>
      </c>
      <c r="Y1092" s="1">
        <f>DAY(Table1[[#This Row],[Billing date]])</f>
        <v>29</v>
      </c>
      <c r="Z1092" s="1" t="str">
        <f>TEXT(Table1[[#This Row],[Billing date]],"mmm")</f>
        <v>Jun</v>
      </c>
      <c r="AA1092" s="1">
        <f>YEAR(Table1[[#This Row],[Billing date]])</f>
        <v>2021</v>
      </c>
    </row>
    <row r="1093" spans="1:27" s="1" customFormat="1" ht="12.75" x14ac:dyDescent="0.2">
      <c r="A1093" s="1" t="s">
        <v>131</v>
      </c>
      <c r="B1093" s="1" t="s">
        <v>289</v>
      </c>
      <c r="C1093" s="29">
        <v>44376</v>
      </c>
      <c r="D1093" s="1" t="s">
        <v>4223</v>
      </c>
      <c r="E1093" s="1" t="s">
        <v>4236</v>
      </c>
      <c r="F1093" s="1" t="s">
        <v>4225</v>
      </c>
      <c r="G1093" s="1" t="s">
        <v>4237</v>
      </c>
      <c r="H1093" s="1">
        <v>1026481</v>
      </c>
      <c r="I1093" s="1" t="s">
        <v>50</v>
      </c>
      <c r="J1093" s="1" t="s">
        <v>181</v>
      </c>
      <c r="K1093" s="1" t="s">
        <v>182</v>
      </c>
      <c r="L1093" s="30">
        <v>1280</v>
      </c>
      <c r="M1093" s="30">
        <v>32</v>
      </c>
      <c r="N1093" s="31">
        <v>8250</v>
      </c>
      <c r="O1093" s="31">
        <v>44800</v>
      </c>
      <c r="P1093" s="31">
        <v>10515200</v>
      </c>
      <c r="Q1093" s="31">
        <v>10560000</v>
      </c>
      <c r="R1093" s="1" t="s">
        <v>4238</v>
      </c>
      <c r="S1093" s="1" t="s">
        <v>4239</v>
      </c>
      <c r="T1093" s="1" t="s">
        <v>4240</v>
      </c>
      <c r="U1093" s="1" t="s">
        <v>169</v>
      </c>
      <c r="V1093" s="1" t="s">
        <v>118</v>
      </c>
      <c r="W1093" s="1" t="str">
        <f>VLOOKUP(Table1[[#This Row],[Material Code]],'Product Master Data'!$A$1:$D$16,4,FALSE)</f>
        <v>Beignet Flour</v>
      </c>
      <c r="X1093" s="1" t="str">
        <f>VLOOKUP(Table1[[#This Row],[Material Code]],'Product Master Data'!$A$1:$D$15,3,FALSE)</f>
        <v>Local Label</v>
      </c>
      <c r="Y1093" s="1">
        <f>DAY(Table1[[#This Row],[Billing date]])</f>
        <v>29</v>
      </c>
      <c r="Z1093" s="1" t="str">
        <f>TEXT(Table1[[#This Row],[Billing date]],"mmm")</f>
        <v>Jun</v>
      </c>
      <c r="AA1093" s="1">
        <f>YEAR(Table1[[#This Row],[Billing date]])</f>
        <v>2021</v>
      </c>
    </row>
    <row r="1094" spans="1:27" s="1" customFormat="1" ht="12.75" x14ac:dyDescent="0.2">
      <c r="A1094" s="1" t="s">
        <v>157</v>
      </c>
      <c r="B1094" s="1" t="s">
        <v>158</v>
      </c>
      <c r="C1094" s="29">
        <v>44376</v>
      </c>
      <c r="D1094" s="1" t="s">
        <v>4241</v>
      </c>
      <c r="E1094" s="1" t="s">
        <v>4242</v>
      </c>
      <c r="F1094" s="1" t="s">
        <v>4243</v>
      </c>
      <c r="G1094" s="1" t="s">
        <v>4244</v>
      </c>
      <c r="H1094" s="1">
        <v>1033677</v>
      </c>
      <c r="I1094" s="1" t="s">
        <v>61</v>
      </c>
      <c r="J1094" s="1" t="s">
        <v>164</v>
      </c>
      <c r="K1094" s="1" t="s">
        <v>165</v>
      </c>
      <c r="L1094" s="30">
        <v>600</v>
      </c>
      <c r="M1094" s="30">
        <v>30</v>
      </c>
      <c r="N1094" s="31">
        <v>18700</v>
      </c>
      <c r="O1094" s="31">
        <v>0</v>
      </c>
      <c r="P1094" s="31">
        <v>11220000</v>
      </c>
      <c r="Q1094" s="31">
        <v>11220000</v>
      </c>
      <c r="R1094" s="1" t="s">
        <v>990</v>
      </c>
      <c r="S1094" s="1" t="s">
        <v>4245</v>
      </c>
      <c r="T1094" s="1" t="s">
        <v>4246</v>
      </c>
      <c r="U1094" s="1" t="s">
        <v>169</v>
      </c>
      <c r="V1094" s="1" t="s">
        <v>118</v>
      </c>
      <c r="W1094" s="1" t="str">
        <f>VLOOKUP(Table1[[#This Row],[Material Code]],'Product Master Data'!$A$1:$D$16,4,FALSE)</f>
        <v>Bread Flour</v>
      </c>
      <c r="X1094" s="1" t="str">
        <f>VLOOKUP(Table1[[#This Row],[Material Code]],'Product Master Data'!$A$1:$D$15,3,FALSE)</f>
        <v>Local Label</v>
      </c>
      <c r="Y1094" s="1">
        <f>DAY(Table1[[#This Row],[Billing date]])</f>
        <v>29</v>
      </c>
      <c r="Z1094" s="1" t="str">
        <f>TEXT(Table1[[#This Row],[Billing date]],"mmm")</f>
        <v>Jun</v>
      </c>
      <c r="AA1094" s="1">
        <f>YEAR(Table1[[#This Row],[Billing date]])</f>
        <v>2021</v>
      </c>
    </row>
    <row r="1095" spans="1:27" s="1" customFormat="1" ht="12.75" x14ac:dyDescent="0.2">
      <c r="A1095" s="1" t="s">
        <v>119</v>
      </c>
      <c r="B1095" s="1" t="s">
        <v>120</v>
      </c>
      <c r="C1095" s="29">
        <v>44376</v>
      </c>
      <c r="D1095" s="1" t="s">
        <v>4247</v>
      </c>
      <c r="E1095" s="1" t="s">
        <v>4248</v>
      </c>
      <c r="F1095" s="1" t="s">
        <v>4249</v>
      </c>
      <c r="G1095" s="1" t="s">
        <v>4250</v>
      </c>
      <c r="H1095" s="1">
        <v>1099132</v>
      </c>
      <c r="I1095" s="1" t="s">
        <v>443</v>
      </c>
      <c r="J1095" s="1" t="s">
        <v>164</v>
      </c>
      <c r="K1095" s="1" t="s">
        <v>165</v>
      </c>
      <c r="L1095" s="30">
        <v>100</v>
      </c>
      <c r="M1095" s="30">
        <v>5</v>
      </c>
      <c r="N1095" s="31">
        <v>18300</v>
      </c>
      <c r="O1095" s="31">
        <v>7000</v>
      </c>
      <c r="P1095" s="31">
        <v>1823000</v>
      </c>
      <c r="Q1095" s="31">
        <v>1830000</v>
      </c>
      <c r="R1095" s="1" t="s">
        <v>1577</v>
      </c>
      <c r="S1095" s="1" t="s">
        <v>607</v>
      </c>
      <c r="T1095" s="1" t="s">
        <v>608</v>
      </c>
      <c r="U1095" s="1" t="s">
        <v>169</v>
      </c>
      <c r="V1095" s="1" t="s">
        <v>118</v>
      </c>
      <c r="W1095" s="1" t="str">
        <f>VLOOKUP(Table1[[#This Row],[Material Code]],'Product Master Data'!$A$1:$D$16,4,FALSE)</f>
        <v>Bread Flour</v>
      </c>
      <c r="X1095" s="1" t="str">
        <f>VLOOKUP(Table1[[#This Row],[Material Code]],'Product Master Data'!$A$1:$D$15,3,FALSE)</f>
        <v>Local Label</v>
      </c>
      <c r="Y1095" s="1">
        <f>DAY(Table1[[#This Row],[Billing date]])</f>
        <v>29</v>
      </c>
      <c r="Z1095" s="1" t="str">
        <f>TEXT(Table1[[#This Row],[Billing date]],"mmm")</f>
        <v>Jun</v>
      </c>
      <c r="AA1095" s="1">
        <f>YEAR(Table1[[#This Row],[Billing date]])</f>
        <v>2021</v>
      </c>
    </row>
    <row r="1096" spans="1:27" s="1" customFormat="1" ht="12.75" x14ac:dyDescent="0.2">
      <c r="A1096" s="1" t="s">
        <v>119</v>
      </c>
      <c r="B1096" s="1" t="s">
        <v>120</v>
      </c>
      <c r="C1096" s="29">
        <v>44376</v>
      </c>
      <c r="D1096" s="1" t="s">
        <v>4247</v>
      </c>
      <c r="E1096" s="1" t="s">
        <v>4248</v>
      </c>
      <c r="F1096" s="1" t="s">
        <v>4249</v>
      </c>
      <c r="G1096" s="1" t="s">
        <v>4250</v>
      </c>
      <c r="H1096" s="1">
        <v>1099132</v>
      </c>
      <c r="I1096" s="1" t="s">
        <v>443</v>
      </c>
      <c r="J1096" s="1" t="s">
        <v>125</v>
      </c>
      <c r="K1096" s="1" t="s">
        <v>126</v>
      </c>
      <c r="L1096" s="30">
        <v>50</v>
      </c>
      <c r="M1096" s="30">
        <v>2.5</v>
      </c>
      <c r="N1096" s="31">
        <v>19000</v>
      </c>
      <c r="O1096" s="31">
        <v>3500</v>
      </c>
      <c r="P1096" s="31">
        <v>946500</v>
      </c>
      <c r="Q1096" s="31">
        <v>950000</v>
      </c>
      <c r="R1096" s="1" t="s">
        <v>1577</v>
      </c>
      <c r="S1096" s="1" t="s">
        <v>607</v>
      </c>
      <c r="T1096" s="1" t="s">
        <v>608</v>
      </c>
      <c r="U1096" s="1" t="s">
        <v>169</v>
      </c>
      <c r="V1096" s="1" t="s">
        <v>118</v>
      </c>
      <c r="W1096" s="1" t="str">
        <f>VLOOKUP(Table1[[#This Row],[Material Code]],'Product Master Data'!$A$1:$D$16,4,FALSE)</f>
        <v>Bread Flour</v>
      </c>
      <c r="X1096" s="1" t="str">
        <f>VLOOKUP(Table1[[#This Row],[Material Code]],'Product Master Data'!$A$1:$D$15,3,FALSE)</f>
        <v>Local Label</v>
      </c>
      <c r="Y1096" s="1">
        <f>DAY(Table1[[#This Row],[Billing date]])</f>
        <v>29</v>
      </c>
      <c r="Z1096" s="1" t="str">
        <f>TEXT(Table1[[#This Row],[Billing date]],"mmm")</f>
        <v>Jun</v>
      </c>
      <c r="AA1096" s="1">
        <f>YEAR(Table1[[#This Row],[Billing date]])</f>
        <v>2021</v>
      </c>
    </row>
    <row r="1097" spans="1:27" s="1" customFormat="1" ht="12.75" x14ac:dyDescent="0.2">
      <c r="A1097" s="1" t="s">
        <v>119</v>
      </c>
      <c r="B1097" s="1" t="s">
        <v>120</v>
      </c>
      <c r="C1097" s="29">
        <v>44376</v>
      </c>
      <c r="D1097" s="1" t="s">
        <v>4247</v>
      </c>
      <c r="E1097" s="1" t="s">
        <v>4248</v>
      </c>
      <c r="F1097" s="1" t="s">
        <v>4249</v>
      </c>
      <c r="G1097" s="1" t="s">
        <v>4250</v>
      </c>
      <c r="H1097" s="1">
        <v>1099132</v>
      </c>
      <c r="I1097" s="1" t="s">
        <v>443</v>
      </c>
      <c r="J1097" s="1" t="s">
        <v>176</v>
      </c>
      <c r="K1097" s="1" t="s">
        <v>177</v>
      </c>
      <c r="L1097" s="30">
        <v>30</v>
      </c>
      <c r="M1097" s="30">
        <v>1.5</v>
      </c>
      <c r="N1097" s="31">
        <v>18500</v>
      </c>
      <c r="O1097" s="31">
        <v>2100</v>
      </c>
      <c r="P1097" s="31">
        <v>552900</v>
      </c>
      <c r="Q1097" s="31">
        <v>555000</v>
      </c>
      <c r="R1097" s="1" t="s">
        <v>1577</v>
      </c>
      <c r="S1097" s="1" t="s">
        <v>607</v>
      </c>
      <c r="T1097" s="1" t="s">
        <v>608</v>
      </c>
      <c r="U1097" s="1" t="s">
        <v>169</v>
      </c>
      <c r="V1097" s="1" t="s">
        <v>118</v>
      </c>
      <c r="W1097" s="1" t="str">
        <f>VLOOKUP(Table1[[#This Row],[Material Code]],'Product Master Data'!$A$1:$D$16,4,FALSE)</f>
        <v>Beignet Flour</v>
      </c>
      <c r="X1097" s="1" t="str">
        <f>VLOOKUP(Table1[[#This Row],[Material Code]],'Product Master Data'!$A$1:$D$15,3,FALSE)</f>
        <v>Local Label</v>
      </c>
      <c r="Y1097" s="1">
        <f>DAY(Table1[[#This Row],[Billing date]])</f>
        <v>29</v>
      </c>
      <c r="Z1097" s="1" t="str">
        <f>TEXT(Table1[[#This Row],[Billing date]],"mmm")</f>
        <v>Jun</v>
      </c>
      <c r="AA1097" s="1">
        <f>YEAR(Table1[[#This Row],[Billing date]])</f>
        <v>2021</v>
      </c>
    </row>
    <row r="1098" spans="1:27" s="1" customFormat="1" ht="12.75" x14ac:dyDescent="0.2">
      <c r="A1098" s="1" t="s">
        <v>119</v>
      </c>
      <c r="B1098" s="1" t="s">
        <v>120</v>
      </c>
      <c r="C1098" s="29">
        <v>44376</v>
      </c>
      <c r="D1098" s="1" t="s">
        <v>4247</v>
      </c>
      <c r="E1098" s="1" t="s">
        <v>4248</v>
      </c>
      <c r="F1098" s="1" t="s">
        <v>4249</v>
      </c>
      <c r="G1098" s="1" t="s">
        <v>4250</v>
      </c>
      <c r="H1098" s="1">
        <v>1099132</v>
      </c>
      <c r="I1098" s="1" t="s">
        <v>443</v>
      </c>
      <c r="J1098" s="1" t="s">
        <v>181</v>
      </c>
      <c r="K1098" s="1" t="s">
        <v>182</v>
      </c>
      <c r="L1098" s="30">
        <v>20</v>
      </c>
      <c r="M1098" s="30">
        <v>0.5</v>
      </c>
      <c r="N1098" s="31">
        <v>9250</v>
      </c>
      <c r="O1098" s="31">
        <v>700</v>
      </c>
      <c r="P1098" s="31">
        <v>184300</v>
      </c>
      <c r="Q1098" s="31">
        <v>185000</v>
      </c>
      <c r="R1098" s="1" t="s">
        <v>1577</v>
      </c>
      <c r="S1098" s="1" t="s">
        <v>607</v>
      </c>
      <c r="T1098" s="1" t="s">
        <v>608</v>
      </c>
      <c r="U1098" s="1" t="s">
        <v>169</v>
      </c>
      <c r="V1098" s="1" t="s">
        <v>118</v>
      </c>
      <c r="W1098" s="1" t="str">
        <f>VLOOKUP(Table1[[#This Row],[Material Code]],'Product Master Data'!$A$1:$D$16,4,FALSE)</f>
        <v>Beignet Flour</v>
      </c>
      <c r="X1098" s="1" t="str">
        <f>VLOOKUP(Table1[[#This Row],[Material Code]],'Product Master Data'!$A$1:$D$15,3,FALSE)</f>
        <v>Local Label</v>
      </c>
      <c r="Y1098" s="1">
        <f>DAY(Table1[[#This Row],[Billing date]])</f>
        <v>29</v>
      </c>
      <c r="Z1098" s="1" t="str">
        <f>TEXT(Table1[[#This Row],[Billing date]],"mmm")</f>
        <v>Jun</v>
      </c>
      <c r="AA1098" s="1">
        <f>YEAR(Table1[[#This Row],[Billing date]])</f>
        <v>2021</v>
      </c>
    </row>
    <row r="1099" spans="1:27" s="1" customFormat="1" ht="12.75" x14ac:dyDescent="0.2">
      <c r="A1099" s="1" t="s">
        <v>107</v>
      </c>
      <c r="B1099" s="1" t="s">
        <v>108</v>
      </c>
      <c r="C1099" s="29">
        <v>44376</v>
      </c>
      <c r="D1099" s="1" t="s">
        <v>4251</v>
      </c>
      <c r="E1099" s="1" t="s">
        <v>4252</v>
      </c>
      <c r="F1099" s="1" t="s">
        <v>4253</v>
      </c>
      <c r="G1099" s="1" t="s">
        <v>4254</v>
      </c>
      <c r="H1099" s="1">
        <v>1026501</v>
      </c>
      <c r="I1099" s="1" t="s">
        <v>45</v>
      </c>
      <c r="J1099" s="1" t="s">
        <v>164</v>
      </c>
      <c r="K1099" s="1" t="s">
        <v>165</v>
      </c>
      <c r="L1099" s="30">
        <v>480</v>
      </c>
      <c r="M1099" s="30">
        <v>24</v>
      </c>
      <c r="N1099" s="31">
        <v>18200</v>
      </c>
      <c r="O1099" s="31">
        <v>33600</v>
      </c>
      <c r="P1099" s="31">
        <v>8702400</v>
      </c>
      <c r="Q1099" s="31">
        <v>8736000</v>
      </c>
      <c r="R1099" s="1" t="s">
        <v>4255</v>
      </c>
      <c r="S1099" s="1" t="s">
        <v>4256</v>
      </c>
      <c r="T1099" s="1" t="s">
        <v>4257</v>
      </c>
      <c r="U1099" s="1" t="s">
        <v>246</v>
      </c>
      <c r="V1099" s="1" t="s">
        <v>118</v>
      </c>
      <c r="W1099" s="1" t="str">
        <f>VLOOKUP(Table1[[#This Row],[Material Code]],'Product Master Data'!$A$1:$D$16,4,FALSE)</f>
        <v>Bread Flour</v>
      </c>
      <c r="X1099" s="1" t="str">
        <f>VLOOKUP(Table1[[#This Row],[Material Code]],'Product Master Data'!$A$1:$D$15,3,FALSE)</f>
        <v>Local Label</v>
      </c>
      <c r="Y1099" s="1">
        <f>DAY(Table1[[#This Row],[Billing date]])</f>
        <v>29</v>
      </c>
      <c r="Z1099" s="1" t="str">
        <f>TEXT(Table1[[#This Row],[Billing date]],"mmm")</f>
        <v>Jun</v>
      </c>
      <c r="AA1099" s="1">
        <f>YEAR(Table1[[#This Row],[Billing date]])</f>
        <v>2021</v>
      </c>
    </row>
    <row r="1100" spans="1:27" s="1" customFormat="1" ht="12.75" x14ac:dyDescent="0.2">
      <c r="A1100" s="1" t="s">
        <v>131</v>
      </c>
      <c r="B1100" s="1" t="s">
        <v>132</v>
      </c>
      <c r="C1100" s="29">
        <v>44376</v>
      </c>
      <c r="D1100" s="1" t="s">
        <v>4258</v>
      </c>
      <c r="E1100" s="1" t="s">
        <v>4259</v>
      </c>
      <c r="F1100" s="1" t="s">
        <v>4260</v>
      </c>
      <c r="G1100" s="1" t="s">
        <v>4261</v>
      </c>
      <c r="H1100" s="1">
        <v>1062481</v>
      </c>
      <c r="I1100" s="1" t="s">
        <v>38</v>
      </c>
      <c r="J1100" s="1" t="s">
        <v>125</v>
      </c>
      <c r="K1100" s="1" t="s">
        <v>126</v>
      </c>
      <c r="L1100" s="30">
        <v>320</v>
      </c>
      <c r="M1100" s="30">
        <v>16</v>
      </c>
      <c r="N1100" s="31">
        <v>17000</v>
      </c>
      <c r="O1100" s="31">
        <v>22400</v>
      </c>
      <c r="P1100" s="31">
        <v>5417600</v>
      </c>
      <c r="Q1100" s="31">
        <v>5440000</v>
      </c>
      <c r="R1100" s="1" t="s">
        <v>4262</v>
      </c>
      <c r="S1100" s="1" t="s">
        <v>1223</v>
      </c>
      <c r="T1100" s="1" t="s">
        <v>4263</v>
      </c>
      <c r="U1100" s="1" t="s">
        <v>169</v>
      </c>
      <c r="V1100" s="1" t="s">
        <v>118</v>
      </c>
      <c r="W1100" s="1" t="str">
        <f>VLOOKUP(Table1[[#This Row],[Material Code]],'Product Master Data'!$A$1:$D$16,4,FALSE)</f>
        <v>Bread Flour</v>
      </c>
      <c r="X1100" s="1" t="str">
        <f>VLOOKUP(Table1[[#This Row],[Material Code]],'Product Master Data'!$A$1:$D$15,3,FALSE)</f>
        <v>Local Label</v>
      </c>
      <c r="Y1100" s="1">
        <f>DAY(Table1[[#This Row],[Billing date]])</f>
        <v>29</v>
      </c>
      <c r="Z1100" s="1" t="str">
        <f>TEXT(Table1[[#This Row],[Billing date]],"mmm")</f>
        <v>Jun</v>
      </c>
      <c r="AA1100" s="1">
        <f>YEAR(Table1[[#This Row],[Billing date]])</f>
        <v>2021</v>
      </c>
    </row>
    <row r="1101" spans="1:27" s="1" customFormat="1" ht="12.75" x14ac:dyDescent="0.2">
      <c r="A1101" s="1" t="s">
        <v>157</v>
      </c>
      <c r="B1101" s="1" t="s">
        <v>158</v>
      </c>
      <c r="C1101" s="29">
        <v>44376</v>
      </c>
      <c r="D1101" s="1" t="s">
        <v>4264</v>
      </c>
      <c r="E1101" s="1" t="s">
        <v>4265</v>
      </c>
      <c r="F1101" s="1" t="s">
        <v>4266</v>
      </c>
      <c r="G1101" s="1" t="s">
        <v>4267</v>
      </c>
      <c r="H1101" s="1">
        <v>1040867</v>
      </c>
      <c r="I1101" s="1" t="s">
        <v>1408</v>
      </c>
      <c r="J1101" s="1" t="s">
        <v>164</v>
      </c>
      <c r="K1101" s="1" t="s">
        <v>165</v>
      </c>
      <c r="L1101" s="30">
        <v>600</v>
      </c>
      <c r="M1101" s="30">
        <v>30</v>
      </c>
      <c r="N1101" s="31">
        <v>18700</v>
      </c>
      <c r="O1101" s="31">
        <v>0</v>
      </c>
      <c r="P1101" s="31">
        <v>11220000</v>
      </c>
      <c r="Q1101" s="31">
        <v>11220000</v>
      </c>
      <c r="R1101" s="1" t="s">
        <v>1343</v>
      </c>
      <c r="S1101" s="1" t="s">
        <v>4268</v>
      </c>
      <c r="T1101" s="1" t="s">
        <v>3455</v>
      </c>
      <c r="U1101" s="1" t="s">
        <v>169</v>
      </c>
      <c r="V1101" s="1" t="s">
        <v>118</v>
      </c>
      <c r="W1101" s="1" t="str">
        <f>VLOOKUP(Table1[[#This Row],[Material Code]],'Product Master Data'!$A$1:$D$16,4,FALSE)</f>
        <v>Bread Flour</v>
      </c>
      <c r="X1101" s="1" t="str">
        <f>VLOOKUP(Table1[[#This Row],[Material Code]],'Product Master Data'!$A$1:$D$15,3,FALSE)</f>
        <v>Local Label</v>
      </c>
      <c r="Y1101" s="1">
        <f>DAY(Table1[[#This Row],[Billing date]])</f>
        <v>29</v>
      </c>
      <c r="Z1101" s="1" t="str">
        <f>TEXT(Table1[[#This Row],[Billing date]],"mmm")</f>
        <v>Jun</v>
      </c>
      <c r="AA1101" s="1">
        <f>YEAR(Table1[[#This Row],[Billing date]])</f>
        <v>2021</v>
      </c>
    </row>
    <row r="1102" spans="1:27" s="1" customFormat="1" ht="12.75" x14ac:dyDescent="0.2">
      <c r="A1102" s="1" t="s">
        <v>119</v>
      </c>
      <c r="B1102" s="1" t="s">
        <v>171</v>
      </c>
      <c r="C1102" s="29">
        <v>44376</v>
      </c>
      <c r="D1102" s="1" t="s">
        <v>4269</v>
      </c>
      <c r="E1102" s="1" t="s">
        <v>4270</v>
      </c>
      <c r="F1102" s="1" t="s">
        <v>4271</v>
      </c>
      <c r="G1102" s="1" t="s">
        <v>4272</v>
      </c>
      <c r="H1102" s="1">
        <v>1067454</v>
      </c>
      <c r="I1102" s="1" t="s">
        <v>42</v>
      </c>
      <c r="J1102" s="1" t="s">
        <v>176</v>
      </c>
      <c r="K1102" s="1" t="s">
        <v>177</v>
      </c>
      <c r="L1102" s="30">
        <v>150</v>
      </c>
      <c r="M1102" s="30">
        <v>7.5</v>
      </c>
      <c r="N1102" s="31">
        <v>18400</v>
      </c>
      <c r="O1102" s="31">
        <v>10500</v>
      </c>
      <c r="P1102" s="31">
        <v>2749500</v>
      </c>
      <c r="Q1102" s="31">
        <v>2760000</v>
      </c>
      <c r="R1102" s="1" t="s">
        <v>601</v>
      </c>
      <c r="S1102" s="1" t="s">
        <v>1536</v>
      </c>
      <c r="T1102" s="1" t="s">
        <v>1537</v>
      </c>
      <c r="U1102" s="1" t="s">
        <v>4273</v>
      </c>
      <c r="V1102" s="1" t="s">
        <v>118</v>
      </c>
      <c r="W1102" s="1" t="str">
        <f>VLOOKUP(Table1[[#This Row],[Material Code]],'Product Master Data'!$A$1:$D$16,4,FALSE)</f>
        <v>Beignet Flour</v>
      </c>
      <c r="X1102" s="1" t="str">
        <f>VLOOKUP(Table1[[#This Row],[Material Code]],'Product Master Data'!$A$1:$D$15,3,FALSE)</f>
        <v>Local Label</v>
      </c>
      <c r="Y1102" s="1">
        <f>DAY(Table1[[#This Row],[Billing date]])</f>
        <v>29</v>
      </c>
      <c r="Z1102" s="1" t="str">
        <f>TEXT(Table1[[#This Row],[Billing date]],"mmm")</f>
        <v>Jun</v>
      </c>
      <c r="AA1102" s="1">
        <f>YEAR(Table1[[#This Row],[Billing date]])</f>
        <v>2021</v>
      </c>
    </row>
    <row r="1103" spans="1:27" s="1" customFormat="1" ht="12.75" x14ac:dyDescent="0.2">
      <c r="A1103" s="1" t="s">
        <v>119</v>
      </c>
      <c r="B1103" s="1" t="s">
        <v>171</v>
      </c>
      <c r="C1103" s="29">
        <v>44376</v>
      </c>
      <c r="D1103" s="1" t="s">
        <v>4269</v>
      </c>
      <c r="E1103" s="1" t="s">
        <v>4270</v>
      </c>
      <c r="F1103" s="1" t="s">
        <v>4271</v>
      </c>
      <c r="G1103" s="1" t="s">
        <v>4272</v>
      </c>
      <c r="H1103" s="1">
        <v>1067454</v>
      </c>
      <c r="I1103" s="1" t="s">
        <v>42</v>
      </c>
      <c r="J1103" s="1" t="s">
        <v>181</v>
      </c>
      <c r="K1103" s="1" t="s">
        <v>182</v>
      </c>
      <c r="L1103" s="30">
        <v>100</v>
      </c>
      <c r="M1103" s="30">
        <v>2.5</v>
      </c>
      <c r="N1103" s="31">
        <v>9200</v>
      </c>
      <c r="O1103" s="31">
        <v>3500</v>
      </c>
      <c r="P1103" s="31">
        <v>916500</v>
      </c>
      <c r="Q1103" s="31">
        <v>920000</v>
      </c>
      <c r="R1103" s="1" t="s">
        <v>601</v>
      </c>
      <c r="S1103" s="1" t="s">
        <v>1536</v>
      </c>
      <c r="T1103" s="1" t="s">
        <v>1537</v>
      </c>
      <c r="U1103" s="1" t="s">
        <v>4273</v>
      </c>
      <c r="V1103" s="1" t="s">
        <v>118</v>
      </c>
      <c r="W1103" s="1" t="str">
        <f>VLOOKUP(Table1[[#This Row],[Material Code]],'Product Master Data'!$A$1:$D$16,4,FALSE)</f>
        <v>Beignet Flour</v>
      </c>
      <c r="X1103" s="1" t="str">
        <f>VLOOKUP(Table1[[#This Row],[Material Code]],'Product Master Data'!$A$1:$D$15,3,FALSE)</f>
        <v>Local Label</v>
      </c>
      <c r="Y1103" s="1">
        <f>DAY(Table1[[#This Row],[Billing date]])</f>
        <v>29</v>
      </c>
      <c r="Z1103" s="1" t="str">
        <f>TEXT(Table1[[#This Row],[Billing date]],"mmm")</f>
        <v>Jun</v>
      </c>
      <c r="AA1103" s="1">
        <f>YEAR(Table1[[#This Row],[Billing date]])</f>
        <v>2021</v>
      </c>
    </row>
    <row r="1104" spans="1:27" s="1" customFormat="1" ht="12.75" x14ac:dyDescent="0.2">
      <c r="A1104" s="1" t="s">
        <v>119</v>
      </c>
      <c r="B1104" s="1" t="s">
        <v>171</v>
      </c>
      <c r="C1104" s="29">
        <v>44376</v>
      </c>
      <c r="D1104" s="1" t="s">
        <v>4269</v>
      </c>
      <c r="E1104" s="1" t="s">
        <v>4270</v>
      </c>
      <c r="F1104" s="1" t="s">
        <v>4271</v>
      </c>
      <c r="G1104" s="1" t="s">
        <v>4272</v>
      </c>
      <c r="H1104" s="1">
        <v>1067454</v>
      </c>
      <c r="I1104" s="1" t="s">
        <v>42</v>
      </c>
      <c r="J1104" s="1" t="s">
        <v>125</v>
      </c>
      <c r="K1104" s="1" t="s">
        <v>126</v>
      </c>
      <c r="L1104" s="30">
        <v>400</v>
      </c>
      <c r="M1104" s="30">
        <v>20</v>
      </c>
      <c r="N1104" s="31">
        <v>18800</v>
      </c>
      <c r="O1104" s="31">
        <v>28000</v>
      </c>
      <c r="P1104" s="31">
        <v>7492000</v>
      </c>
      <c r="Q1104" s="31">
        <v>7520000</v>
      </c>
      <c r="R1104" s="1" t="s">
        <v>601</v>
      </c>
      <c r="S1104" s="1" t="s">
        <v>1536</v>
      </c>
      <c r="T1104" s="1" t="s">
        <v>1537</v>
      </c>
      <c r="U1104" s="1" t="s">
        <v>4273</v>
      </c>
      <c r="V1104" s="1" t="s">
        <v>118</v>
      </c>
      <c r="W1104" s="1" t="str">
        <f>VLOOKUP(Table1[[#This Row],[Material Code]],'Product Master Data'!$A$1:$D$16,4,FALSE)</f>
        <v>Bread Flour</v>
      </c>
      <c r="X1104" s="1" t="str">
        <f>VLOOKUP(Table1[[#This Row],[Material Code]],'Product Master Data'!$A$1:$D$15,3,FALSE)</f>
        <v>Local Label</v>
      </c>
      <c r="Y1104" s="1">
        <f>DAY(Table1[[#This Row],[Billing date]])</f>
        <v>29</v>
      </c>
      <c r="Z1104" s="1" t="str">
        <f>TEXT(Table1[[#This Row],[Billing date]],"mmm")</f>
        <v>Jun</v>
      </c>
      <c r="AA1104" s="1">
        <f>YEAR(Table1[[#This Row],[Billing date]])</f>
        <v>2021</v>
      </c>
    </row>
    <row r="1105" spans="1:27" s="1" customFormat="1" ht="12.75" x14ac:dyDescent="0.2">
      <c r="A1105" s="1" t="s">
        <v>157</v>
      </c>
      <c r="B1105" s="1" t="s">
        <v>158</v>
      </c>
      <c r="C1105" s="29">
        <v>44376</v>
      </c>
      <c r="D1105" s="1" t="s">
        <v>4274</v>
      </c>
      <c r="E1105" s="1" t="s">
        <v>4275</v>
      </c>
      <c r="F1105" s="1" t="s">
        <v>4276</v>
      </c>
      <c r="G1105" s="1" t="s">
        <v>4277</v>
      </c>
      <c r="H1105" s="1">
        <v>1062908</v>
      </c>
      <c r="I1105" s="1" t="s">
        <v>65</v>
      </c>
      <c r="J1105" s="1" t="s">
        <v>164</v>
      </c>
      <c r="K1105" s="1" t="s">
        <v>165</v>
      </c>
      <c r="L1105" s="30">
        <v>600</v>
      </c>
      <c r="M1105" s="30">
        <v>30</v>
      </c>
      <c r="N1105" s="31">
        <v>18700</v>
      </c>
      <c r="O1105" s="31">
        <v>0</v>
      </c>
      <c r="P1105" s="31">
        <v>11220000</v>
      </c>
      <c r="Q1105" s="31">
        <v>11220000</v>
      </c>
      <c r="R1105" s="1" t="s">
        <v>4278</v>
      </c>
      <c r="S1105" s="1" t="s">
        <v>4279</v>
      </c>
      <c r="T1105" s="1" t="s">
        <v>1810</v>
      </c>
      <c r="U1105" s="1" t="s">
        <v>4280</v>
      </c>
      <c r="V1105" s="1" t="s">
        <v>118</v>
      </c>
      <c r="W1105" s="1" t="str">
        <f>VLOOKUP(Table1[[#This Row],[Material Code]],'Product Master Data'!$A$1:$D$16,4,FALSE)</f>
        <v>Bread Flour</v>
      </c>
      <c r="X1105" s="1" t="str">
        <f>VLOOKUP(Table1[[#This Row],[Material Code]],'Product Master Data'!$A$1:$D$15,3,FALSE)</f>
        <v>Local Label</v>
      </c>
      <c r="Y1105" s="1">
        <f>DAY(Table1[[#This Row],[Billing date]])</f>
        <v>29</v>
      </c>
      <c r="Z1105" s="1" t="str">
        <f>TEXT(Table1[[#This Row],[Billing date]],"mmm")</f>
        <v>Jun</v>
      </c>
      <c r="AA1105" s="1">
        <f>YEAR(Table1[[#This Row],[Billing date]])</f>
        <v>2021</v>
      </c>
    </row>
    <row r="1106" spans="1:27" s="1" customFormat="1" ht="12.75" x14ac:dyDescent="0.2">
      <c r="A1106" s="1" t="s">
        <v>288</v>
      </c>
      <c r="B1106" s="1" t="s">
        <v>289</v>
      </c>
      <c r="C1106" s="29">
        <v>44376</v>
      </c>
      <c r="D1106" s="1" t="s">
        <v>4281</v>
      </c>
      <c r="E1106" s="1" t="s">
        <v>4282</v>
      </c>
      <c r="F1106" s="1" t="s">
        <v>4283</v>
      </c>
      <c r="G1106" s="1" t="s">
        <v>4284</v>
      </c>
      <c r="H1106" s="1">
        <v>1064215</v>
      </c>
      <c r="I1106" s="1" t="s">
        <v>32</v>
      </c>
      <c r="J1106" s="1" t="s">
        <v>176</v>
      </c>
      <c r="K1106" s="1" t="s">
        <v>177</v>
      </c>
      <c r="L1106" s="30">
        <v>300</v>
      </c>
      <c r="M1106" s="30">
        <v>15</v>
      </c>
      <c r="N1106" s="31">
        <v>18000</v>
      </c>
      <c r="O1106" s="31">
        <v>21000</v>
      </c>
      <c r="P1106" s="31">
        <v>5379000</v>
      </c>
      <c r="Q1106" s="31">
        <v>5400000</v>
      </c>
      <c r="R1106" s="1" t="s">
        <v>4285</v>
      </c>
      <c r="S1106" s="1" t="s">
        <v>4286</v>
      </c>
      <c r="T1106" s="1" t="s">
        <v>4287</v>
      </c>
      <c r="U1106" s="1" t="s">
        <v>169</v>
      </c>
      <c r="V1106" s="1" t="s">
        <v>118</v>
      </c>
      <c r="W1106" s="1" t="str">
        <f>VLOOKUP(Table1[[#This Row],[Material Code]],'Product Master Data'!$A$1:$D$16,4,FALSE)</f>
        <v>Beignet Flour</v>
      </c>
      <c r="X1106" s="1" t="str">
        <f>VLOOKUP(Table1[[#This Row],[Material Code]],'Product Master Data'!$A$1:$D$15,3,FALSE)</f>
        <v>Local Label</v>
      </c>
      <c r="Y1106" s="1">
        <f>DAY(Table1[[#This Row],[Billing date]])</f>
        <v>29</v>
      </c>
      <c r="Z1106" s="1" t="str">
        <f>TEXT(Table1[[#This Row],[Billing date]],"mmm")</f>
        <v>Jun</v>
      </c>
      <c r="AA1106" s="1">
        <f>YEAR(Table1[[#This Row],[Billing date]])</f>
        <v>2021</v>
      </c>
    </row>
    <row r="1107" spans="1:27" s="1" customFormat="1" ht="12.75" x14ac:dyDescent="0.2">
      <c r="A1107" s="1" t="s">
        <v>288</v>
      </c>
      <c r="B1107" s="1" t="s">
        <v>289</v>
      </c>
      <c r="C1107" s="29">
        <v>44376</v>
      </c>
      <c r="D1107" s="1" t="s">
        <v>4281</v>
      </c>
      <c r="E1107" s="1" t="s">
        <v>4282</v>
      </c>
      <c r="F1107" s="1" t="s">
        <v>4283</v>
      </c>
      <c r="G1107" s="1" t="s">
        <v>4284</v>
      </c>
      <c r="H1107" s="1">
        <v>1064215</v>
      </c>
      <c r="I1107" s="1" t="s">
        <v>32</v>
      </c>
      <c r="J1107" s="1" t="s">
        <v>183</v>
      </c>
      <c r="K1107" s="1" t="s">
        <v>184</v>
      </c>
      <c r="L1107" s="30">
        <v>1400</v>
      </c>
      <c r="M1107" s="30">
        <v>7</v>
      </c>
      <c r="N1107" s="31">
        <v>1850</v>
      </c>
      <c r="O1107" s="31">
        <v>9800</v>
      </c>
      <c r="P1107" s="31">
        <v>2580200</v>
      </c>
      <c r="Q1107" s="31">
        <v>2590000</v>
      </c>
      <c r="R1107" s="1" t="s">
        <v>4285</v>
      </c>
      <c r="S1107" s="1" t="s">
        <v>4286</v>
      </c>
      <c r="T1107" s="1" t="s">
        <v>4287</v>
      </c>
      <c r="U1107" s="1" t="s">
        <v>169</v>
      </c>
      <c r="V1107" s="1" t="s">
        <v>118</v>
      </c>
      <c r="W1107" s="1" t="str">
        <f>VLOOKUP(Table1[[#This Row],[Material Code]],'Product Master Data'!$A$1:$D$16,4,FALSE)</f>
        <v>Beignet Flour</v>
      </c>
      <c r="X1107" s="1" t="str">
        <f>VLOOKUP(Table1[[#This Row],[Material Code]],'Product Master Data'!$A$1:$D$15,3,FALSE)</f>
        <v>Local Label</v>
      </c>
      <c r="Y1107" s="1">
        <f>DAY(Table1[[#This Row],[Billing date]])</f>
        <v>29</v>
      </c>
      <c r="Z1107" s="1" t="str">
        <f>TEXT(Table1[[#This Row],[Billing date]],"mmm")</f>
        <v>Jun</v>
      </c>
      <c r="AA1107" s="1">
        <f>YEAR(Table1[[#This Row],[Billing date]])</f>
        <v>2021</v>
      </c>
    </row>
    <row r="1108" spans="1:27" s="1" customFormat="1" ht="12.75" x14ac:dyDescent="0.2">
      <c r="A1108" s="1" t="s">
        <v>288</v>
      </c>
      <c r="B1108" s="1" t="s">
        <v>289</v>
      </c>
      <c r="C1108" s="29">
        <v>44376</v>
      </c>
      <c r="D1108" s="1" t="s">
        <v>4281</v>
      </c>
      <c r="E1108" s="1" t="s">
        <v>4282</v>
      </c>
      <c r="F1108" s="1" t="s">
        <v>4283</v>
      </c>
      <c r="G1108" s="1" t="s">
        <v>4284</v>
      </c>
      <c r="H1108" s="1">
        <v>1064215</v>
      </c>
      <c r="I1108" s="1" t="s">
        <v>32</v>
      </c>
      <c r="J1108" s="1" t="s">
        <v>164</v>
      </c>
      <c r="K1108" s="1" t="s">
        <v>165</v>
      </c>
      <c r="L1108" s="30">
        <v>200</v>
      </c>
      <c r="M1108" s="30">
        <v>10</v>
      </c>
      <c r="N1108" s="31">
        <v>18000</v>
      </c>
      <c r="O1108" s="31">
        <v>14000</v>
      </c>
      <c r="P1108" s="31">
        <v>3586000</v>
      </c>
      <c r="Q1108" s="31">
        <v>3600000</v>
      </c>
      <c r="R1108" s="1" t="s">
        <v>4285</v>
      </c>
      <c r="S1108" s="1" t="s">
        <v>4286</v>
      </c>
      <c r="T1108" s="1" t="s">
        <v>4287</v>
      </c>
      <c r="U1108" s="1" t="s">
        <v>169</v>
      </c>
      <c r="V1108" s="1" t="s">
        <v>118</v>
      </c>
      <c r="W1108" s="1" t="str">
        <f>VLOOKUP(Table1[[#This Row],[Material Code]],'Product Master Data'!$A$1:$D$16,4,FALSE)</f>
        <v>Bread Flour</v>
      </c>
      <c r="X1108" s="1" t="str">
        <f>VLOOKUP(Table1[[#This Row],[Material Code]],'Product Master Data'!$A$1:$D$15,3,FALSE)</f>
        <v>Local Label</v>
      </c>
      <c r="Y1108" s="1">
        <f>DAY(Table1[[#This Row],[Billing date]])</f>
        <v>29</v>
      </c>
      <c r="Z1108" s="1" t="str">
        <f>TEXT(Table1[[#This Row],[Billing date]],"mmm")</f>
        <v>Jun</v>
      </c>
      <c r="AA1108" s="1">
        <f>YEAR(Table1[[#This Row],[Billing date]])</f>
        <v>2021</v>
      </c>
    </row>
    <row r="1109" spans="1:27" s="1" customFormat="1" ht="12.75" x14ac:dyDescent="0.2">
      <c r="A1109" s="1" t="s">
        <v>119</v>
      </c>
      <c r="B1109" s="1" t="s">
        <v>120</v>
      </c>
      <c r="C1109" s="29">
        <v>44376</v>
      </c>
      <c r="D1109" s="1" t="s">
        <v>4288</v>
      </c>
      <c r="E1109" s="1" t="s">
        <v>4289</v>
      </c>
      <c r="F1109" s="1" t="s">
        <v>4290</v>
      </c>
      <c r="G1109" s="1" t="s">
        <v>4291</v>
      </c>
      <c r="H1109" s="1">
        <v>1047470</v>
      </c>
      <c r="I1109" s="1" t="s">
        <v>30</v>
      </c>
      <c r="J1109" s="1" t="s">
        <v>164</v>
      </c>
      <c r="K1109" s="1" t="s">
        <v>165</v>
      </c>
      <c r="L1109" s="30">
        <v>300</v>
      </c>
      <c r="M1109" s="30">
        <v>15</v>
      </c>
      <c r="N1109" s="31">
        <v>18300</v>
      </c>
      <c r="O1109" s="31">
        <v>21000</v>
      </c>
      <c r="P1109" s="31">
        <v>5469000</v>
      </c>
      <c r="Q1109" s="31">
        <v>5490000</v>
      </c>
      <c r="R1109" s="1" t="s">
        <v>926</v>
      </c>
      <c r="S1109" s="1" t="s">
        <v>4292</v>
      </c>
      <c r="T1109" s="1" t="s">
        <v>928</v>
      </c>
      <c r="U1109" s="1" t="s">
        <v>1667</v>
      </c>
      <c r="V1109" s="1" t="s">
        <v>118</v>
      </c>
      <c r="W1109" s="1" t="str">
        <f>VLOOKUP(Table1[[#This Row],[Material Code]],'Product Master Data'!$A$1:$D$16,4,FALSE)</f>
        <v>Bread Flour</v>
      </c>
      <c r="X1109" s="1" t="str">
        <f>VLOOKUP(Table1[[#This Row],[Material Code]],'Product Master Data'!$A$1:$D$15,3,FALSE)</f>
        <v>Local Label</v>
      </c>
      <c r="Y1109" s="1">
        <f>DAY(Table1[[#This Row],[Billing date]])</f>
        <v>29</v>
      </c>
      <c r="Z1109" s="1" t="str">
        <f>TEXT(Table1[[#This Row],[Billing date]],"mmm")</f>
        <v>Jun</v>
      </c>
      <c r="AA1109" s="1">
        <f>YEAR(Table1[[#This Row],[Billing date]])</f>
        <v>2021</v>
      </c>
    </row>
    <row r="1110" spans="1:27" s="1" customFormat="1" ht="12.75" x14ac:dyDescent="0.2">
      <c r="A1110" s="1" t="s">
        <v>157</v>
      </c>
      <c r="B1110" s="1" t="s">
        <v>158</v>
      </c>
      <c r="C1110" s="29">
        <v>44376</v>
      </c>
      <c r="D1110" s="1" t="s">
        <v>4293</v>
      </c>
      <c r="E1110" s="1" t="s">
        <v>4294</v>
      </c>
      <c r="F1110" s="1" t="s">
        <v>4295</v>
      </c>
      <c r="G1110" s="1" t="s">
        <v>4296</v>
      </c>
      <c r="H1110" s="1">
        <v>1033708</v>
      </c>
      <c r="I1110" s="1" t="s">
        <v>515</v>
      </c>
      <c r="J1110" s="1" t="s">
        <v>24</v>
      </c>
      <c r="K1110" s="1" t="s">
        <v>113</v>
      </c>
      <c r="L1110" s="30">
        <v>150</v>
      </c>
      <c r="M1110" s="30">
        <v>6</v>
      </c>
      <c r="N1110" s="31">
        <v>2000</v>
      </c>
      <c r="O1110" s="31">
        <v>5882</v>
      </c>
      <c r="P1110" s="31">
        <v>294118</v>
      </c>
      <c r="Q1110" s="31">
        <v>300000</v>
      </c>
      <c r="R1110" s="1" t="s">
        <v>4128</v>
      </c>
      <c r="S1110" s="1" t="s">
        <v>4129</v>
      </c>
      <c r="T1110" s="1" t="s">
        <v>4130</v>
      </c>
      <c r="U1110" s="1" t="s">
        <v>4297</v>
      </c>
      <c r="V1110" s="1" t="s">
        <v>118</v>
      </c>
      <c r="W1110" s="1" t="str">
        <f>VLOOKUP(Table1[[#This Row],[Material Code]],'Product Master Data'!$A$1:$D$16,4,FALSE)</f>
        <v>Bread Flour</v>
      </c>
      <c r="X1110" s="1" t="str">
        <f>VLOOKUP(Table1[[#This Row],[Material Code]],'Product Master Data'!$A$1:$D$15,3,FALSE)</f>
        <v>Local Label</v>
      </c>
      <c r="Y1110" s="1">
        <f>DAY(Table1[[#This Row],[Billing date]])</f>
        <v>29</v>
      </c>
      <c r="Z1110" s="1" t="str">
        <f>TEXT(Table1[[#This Row],[Billing date]],"mmm")</f>
        <v>Jun</v>
      </c>
      <c r="AA1110" s="1">
        <f>YEAR(Table1[[#This Row],[Billing date]])</f>
        <v>2021</v>
      </c>
    </row>
    <row r="1111" spans="1:27" s="1" customFormat="1" ht="12.75" x14ac:dyDescent="0.2">
      <c r="A1111" s="1" t="s">
        <v>193</v>
      </c>
      <c r="B1111" s="1" t="s">
        <v>158</v>
      </c>
      <c r="C1111" s="29">
        <v>44376</v>
      </c>
      <c r="D1111" s="1" t="s">
        <v>1137</v>
      </c>
      <c r="E1111" s="1" t="s">
        <v>4298</v>
      </c>
      <c r="F1111" s="1" t="s">
        <v>1139</v>
      </c>
      <c r="G1111" s="1" t="s">
        <v>4299</v>
      </c>
      <c r="H1111" s="1">
        <v>1062483</v>
      </c>
      <c r="I1111" s="1" t="s">
        <v>35</v>
      </c>
      <c r="J1111" s="1" t="s">
        <v>24</v>
      </c>
      <c r="K1111" s="1" t="s">
        <v>113</v>
      </c>
      <c r="L1111" s="30">
        <v>575</v>
      </c>
      <c r="M1111" s="30">
        <v>23</v>
      </c>
      <c r="N1111" s="31">
        <v>2000</v>
      </c>
      <c r="O1111" s="31">
        <v>22549</v>
      </c>
      <c r="P1111" s="31">
        <v>1127451</v>
      </c>
      <c r="Q1111" s="31">
        <v>1150000</v>
      </c>
      <c r="R1111" s="1" t="s">
        <v>962</v>
      </c>
      <c r="S1111" s="1" t="s">
        <v>4300</v>
      </c>
      <c r="T1111" s="1" t="s">
        <v>1776</v>
      </c>
      <c r="U1111" s="1" t="s">
        <v>169</v>
      </c>
      <c r="V1111" s="1" t="s">
        <v>118</v>
      </c>
      <c r="W1111" s="1" t="str">
        <f>VLOOKUP(Table1[[#This Row],[Material Code]],'Product Master Data'!$A$1:$D$16,4,FALSE)</f>
        <v>Bread Flour</v>
      </c>
      <c r="X1111" s="1" t="str">
        <f>VLOOKUP(Table1[[#This Row],[Material Code]],'Product Master Data'!$A$1:$D$15,3,FALSE)</f>
        <v>Local Label</v>
      </c>
      <c r="Y1111" s="1">
        <f>DAY(Table1[[#This Row],[Billing date]])</f>
        <v>29</v>
      </c>
      <c r="Z1111" s="1" t="str">
        <f>TEXT(Table1[[#This Row],[Billing date]],"mmm")</f>
        <v>Jun</v>
      </c>
      <c r="AA1111" s="1">
        <f>YEAR(Table1[[#This Row],[Billing date]])</f>
        <v>2021</v>
      </c>
    </row>
    <row r="1112" spans="1:27" s="1" customFormat="1" ht="12.75" x14ac:dyDescent="0.2">
      <c r="A1112" s="1" t="s">
        <v>451</v>
      </c>
      <c r="B1112" s="1" t="s">
        <v>452</v>
      </c>
      <c r="C1112" s="29">
        <v>44377</v>
      </c>
      <c r="D1112" s="1" t="s">
        <v>3921</v>
      </c>
      <c r="E1112" s="1" t="s">
        <v>4301</v>
      </c>
      <c r="F1112" s="1" t="s">
        <v>4302</v>
      </c>
      <c r="G1112" s="1" t="s">
        <v>4302</v>
      </c>
      <c r="H1112" s="1">
        <v>1048185</v>
      </c>
      <c r="I1112" s="1" t="s">
        <v>33</v>
      </c>
      <c r="J1112" s="1" t="s">
        <v>164</v>
      </c>
      <c r="K1112" s="1" t="s">
        <v>165</v>
      </c>
      <c r="L1112" s="30">
        <v>0</v>
      </c>
      <c r="M1112" s="30">
        <v>0</v>
      </c>
      <c r="N1112" s="31">
        <v>-250</v>
      </c>
      <c r="O1112" s="31">
        <v>-43400</v>
      </c>
      <c r="P1112" s="31">
        <v>-111600</v>
      </c>
      <c r="Q1112" s="31">
        <v>-155000</v>
      </c>
      <c r="R1112" s="1" t="s">
        <v>169</v>
      </c>
      <c r="S1112" s="1" t="s">
        <v>169</v>
      </c>
      <c r="T1112" s="1" t="s">
        <v>169</v>
      </c>
      <c r="U1112" s="1" t="s">
        <v>3921</v>
      </c>
      <c r="V1112" s="1" t="s">
        <v>118</v>
      </c>
      <c r="W1112" s="1" t="str">
        <f>VLOOKUP(Table1[[#This Row],[Material Code]],'Product Master Data'!$A$1:$D$16,4,FALSE)</f>
        <v>Bread Flour</v>
      </c>
      <c r="X1112" s="1" t="str">
        <f>VLOOKUP(Table1[[#This Row],[Material Code]],'Product Master Data'!$A$1:$D$15,3,FALSE)</f>
        <v>Local Label</v>
      </c>
      <c r="Y1112" s="1">
        <f>DAY(Table1[[#This Row],[Billing date]])</f>
        <v>30</v>
      </c>
      <c r="Z1112" s="1" t="str">
        <f>TEXT(Table1[[#This Row],[Billing date]],"mmm")</f>
        <v>Jun</v>
      </c>
      <c r="AA1112" s="1">
        <f>YEAR(Table1[[#This Row],[Billing date]])</f>
        <v>2021</v>
      </c>
    </row>
    <row r="1113" spans="1:27" s="1" customFormat="1" ht="12.75" x14ac:dyDescent="0.2">
      <c r="A1113" s="1" t="s">
        <v>451</v>
      </c>
      <c r="B1113" s="1" t="s">
        <v>452</v>
      </c>
      <c r="C1113" s="29">
        <v>44377</v>
      </c>
      <c r="D1113" s="1" t="s">
        <v>4000</v>
      </c>
      <c r="E1113" s="1" t="s">
        <v>4303</v>
      </c>
      <c r="F1113" s="1" t="s">
        <v>4304</v>
      </c>
      <c r="G1113" s="1" t="s">
        <v>4304</v>
      </c>
      <c r="H1113" s="1">
        <v>1048185</v>
      </c>
      <c r="I1113" s="1" t="s">
        <v>33</v>
      </c>
      <c r="J1113" s="1" t="s">
        <v>164</v>
      </c>
      <c r="K1113" s="1" t="s">
        <v>165</v>
      </c>
      <c r="L1113" s="30">
        <v>0</v>
      </c>
      <c r="M1113" s="30">
        <v>0</v>
      </c>
      <c r="N1113" s="31">
        <v>-250</v>
      </c>
      <c r="O1113" s="31">
        <v>-47600</v>
      </c>
      <c r="P1113" s="31">
        <v>-122400</v>
      </c>
      <c r="Q1113" s="31">
        <v>-170000</v>
      </c>
      <c r="R1113" s="1" t="s">
        <v>169</v>
      </c>
      <c r="S1113" s="1" t="s">
        <v>169</v>
      </c>
      <c r="T1113" s="1" t="s">
        <v>169</v>
      </c>
      <c r="U1113" s="1" t="s">
        <v>4000</v>
      </c>
      <c r="V1113" s="1" t="s">
        <v>118</v>
      </c>
      <c r="W1113" s="1" t="str">
        <f>VLOOKUP(Table1[[#This Row],[Material Code]],'Product Master Data'!$A$1:$D$16,4,FALSE)</f>
        <v>Bread Flour</v>
      </c>
      <c r="X1113" s="1" t="str">
        <f>VLOOKUP(Table1[[#This Row],[Material Code]],'Product Master Data'!$A$1:$D$15,3,FALSE)</f>
        <v>Local Label</v>
      </c>
      <c r="Y1113" s="1">
        <f>DAY(Table1[[#This Row],[Billing date]])</f>
        <v>30</v>
      </c>
      <c r="Z1113" s="1" t="str">
        <f>TEXT(Table1[[#This Row],[Billing date]],"mmm")</f>
        <v>Jun</v>
      </c>
      <c r="AA1113" s="1">
        <f>YEAR(Table1[[#This Row],[Billing date]])</f>
        <v>2021</v>
      </c>
    </row>
    <row r="1114" spans="1:27" s="1" customFormat="1" ht="12.75" x14ac:dyDescent="0.2">
      <c r="A1114" s="1" t="s">
        <v>451</v>
      </c>
      <c r="B1114" s="1" t="s">
        <v>452</v>
      </c>
      <c r="C1114" s="29">
        <v>44377</v>
      </c>
      <c r="D1114" s="1" t="s">
        <v>4005</v>
      </c>
      <c r="E1114" s="1" t="s">
        <v>4305</v>
      </c>
      <c r="F1114" s="1" t="s">
        <v>4306</v>
      </c>
      <c r="G1114" s="1" t="s">
        <v>4306</v>
      </c>
      <c r="H1114" s="1">
        <v>1048185</v>
      </c>
      <c r="I1114" s="1" t="s">
        <v>33</v>
      </c>
      <c r="J1114" s="1" t="s">
        <v>164</v>
      </c>
      <c r="K1114" s="1" t="s">
        <v>165</v>
      </c>
      <c r="L1114" s="30">
        <v>0</v>
      </c>
      <c r="M1114" s="30">
        <v>0</v>
      </c>
      <c r="N1114" s="31">
        <v>-250</v>
      </c>
      <c r="O1114" s="31">
        <v>-44800</v>
      </c>
      <c r="P1114" s="31">
        <v>-115200</v>
      </c>
      <c r="Q1114" s="31">
        <v>-160000</v>
      </c>
      <c r="R1114" s="1" t="s">
        <v>169</v>
      </c>
      <c r="S1114" s="1" t="s">
        <v>169</v>
      </c>
      <c r="T1114" s="1" t="s">
        <v>169</v>
      </c>
      <c r="U1114" s="1" t="s">
        <v>4005</v>
      </c>
      <c r="V1114" s="1" t="s">
        <v>118</v>
      </c>
      <c r="W1114" s="1" t="str">
        <f>VLOOKUP(Table1[[#This Row],[Material Code]],'Product Master Data'!$A$1:$D$16,4,FALSE)</f>
        <v>Bread Flour</v>
      </c>
      <c r="X1114" s="1" t="str">
        <f>VLOOKUP(Table1[[#This Row],[Material Code]],'Product Master Data'!$A$1:$D$15,3,FALSE)</f>
        <v>Local Label</v>
      </c>
      <c r="Y1114" s="1">
        <f>DAY(Table1[[#This Row],[Billing date]])</f>
        <v>30</v>
      </c>
      <c r="Z1114" s="1" t="str">
        <f>TEXT(Table1[[#This Row],[Billing date]],"mmm")</f>
        <v>Jun</v>
      </c>
      <c r="AA1114" s="1">
        <f>YEAR(Table1[[#This Row],[Billing date]])</f>
        <v>2021</v>
      </c>
    </row>
    <row r="1115" spans="1:27" s="1" customFormat="1" ht="12.75" x14ac:dyDescent="0.2">
      <c r="A1115" s="1" t="s">
        <v>451</v>
      </c>
      <c r="B1115" s="1" t="s">
        <v>452</v>
      </c>
      <c r="C1115" s="29">
        <v>44377</v>
      </c>
      <c r="D1115" s="1" t="s">
        <v>4010</v>
      </c>
      <c r="E1115" s="1" t="s">
        <v>4307</v>
      </c>
      <c r="F1115" s="1" t="s">
        <v>4308</v>
      </c>
      <c r="G1115" s="1" t="s">
        <v>4308</v>
      </c>
      <c r="H1115" s="1">
        <v>1048185</v>
      </c>
      <c r="I1115" s="1" t="s">
        <v>33</v>
      </c>
      <c r="J1115" s="1" t="s">
        <v>164</v>
      </c>
      <c r="K1115" s="1" t="s">
        <v>165</v>
      </c>
      <c r="L1115" s="30">
        <v>0</v>
      </c>
      <c r="M1115" s="30">
        <v>0</v>
      </c>
      <c r="N1115" s="31">
        <v>-250</v>
      </c>
      <c r="O1115" s="31">
        <v>-44800</v>
      </c>
      <c r="P1115" s="31">
        <v>-115200</v>
      </c>
      <c r="Q1115" s="31">
        <v>-160000</v>
      </c>
      <c r="R1115" s="1" t="s">
        <v>169</v>
      </c>
      <c r="S1115" s="1" t="s">
        <v>169</v>
      </c>
      <c r="T1115" s="1" t="s">
        <v>169</v>
      </c>
      <c r="U1115" s="1" t="s">
        <v>4010</v>
      </c>
      <c r="V1115" s="1" t="s">
        <v>118</v>
      </c>
      <c r="W1115" s="1" t="str">
        <f>VLOOKUP(Table1[[#This Row],[Material Code]],'Product Master Data'!$A$1:$D$16,4,FALSE)</f>
        <v>Bread Flour</v>
      </c>
      <c r="X1115" s="1" t="str">
        <f>VLOOKUP(Table1[[#This Row],[Material Code]],'Product Master Data'!$A$1:$D$15,3,FALSE)</f>
        <v>Local Label</v>
      </c>
      <c r="Y1115" s="1">
        <f>DAY(Table1[[#This Row],[Billing date]])</f>
        <v>30</v>
      </c>
      <c r="Z1115" s="1" t="str">
        <f>TEXT(Table1[[#This Row],[Billing date]],"mmm")</f>
        <v>Jun</v>
      </c>
      <c r="AA1115" s="1">
        <f>YEAR(Table1[[#This Row],[Billing date]])</f>
        <v>2021</v>
      </c>
    </row>
    <row r="1116" spans="1:27" s="1" customFormat="1" ht="12.75" x14ac:dyDescent="0.2">
      <c r="A1116" s="1" t="s">
        <v>451</v>
      </c>
      <c r="B1116" s="1" t="s">
        <v>452</v>
      </c>
      <c r="C1116" s="29">
        <v>44377</v>
      </c>
      <c r="D1116" s="1" t="s">
        <v>3920</v>
      </c>
      <c r="E1116" s="1" t="s">
        <v>4309</v>
      </c>
      <c r="F1116" s="1" t="s">
        <v>3922</v>
      </c>
      <c r="G1116" s="1" t="s">
        <v>4310</v>
      </c>
      <c r="H1116" s="1">
        <v>1048185</v>
      </c>
      <c r="I1116" s="1" t="s">
        <v>33</v>
      </c>
      <c r="J1116" s="1" t="s">
        <v>164</v>
      </c>
      <c r="K1116" s="1" t="s">
        <v>165</v>
      </c>
      <c r="L1116" s="30">
        <v>620</v>
      </c>
      <c r="M1116" s="30">
        <v>31</v>
      </c>
      <c r="N1116" s="31">
        <v>17250</v>
      </c>
      <c r="O1116" s="31">
        <v>43400</v>
      </c>
      <c r="P1116" s="31">
        <v>10651600</v>
      </c>
      <c r="Q1116" s="31">
        <v>10695000</v>
      </c>
      <c r="R1116" s="1" t="s">
        <v>4311</v>
      </c>
      <c r="S1116" s="1" t="s">
        <v>4312</v>
      </c>
      <c r="T1116" s="1" t="s">
        <v>4313</v>
      </c>
      <c r="U1116" s="1" t="s">
        <v>460</v>
      </c>
      <c r="V1116" s="1" t="s">
        <v>118</v>
      </c>
      <c r="W1116" s="1" t="str">
        <f>VLOOKUP(Table1[[#This Row],[Material Code]],'Product Master Data'!$A$1:$D$16,4,FALSE)</f>
        <v>Bread Flour</v>
      </c>
      <c r="X1116" s="1" t="str">
        <f>VLOOKUP(Table1[[#This Row],[Material Code]],'Product Master Data'!$A$1:$D$15,3,FALSE)</f>
        <v>Local Label</v>
      </c>
      <c r="Y1116" s="1">
        <f>DAY(Table1[[#This Row],[Billing date]])</f>
        <v>30</v>
      </c>
      <c r="Z1116" s="1" t="str">
        <f>TEXT(Table1[[#This Row],[Billing date]],"mmm")</f>
        <v>Jun</v>
      </c>
      <c r="AA1116" s="1">
        <f>YEAR(Table1[[#This Row],[Billing date]])</f>
        <v>2021</v>
      </c>
    </row>
    <row r="1117" spans="1:27" s="1" customFormat="1" ht="12.75" x14ac:dyDescent="0.2">
      <c r="A1117" s="1" t="s">
        <v>316</v>
      </c>
      <c r="B1117" s="1" t="s">
        <v>289</v>
      </c>
      <c r="C1117" s="29">
        <v>44377</v>
      </c>
      <c r="D1117" s="1" t="s">
        <v>4314</v>
      </c>
      <c r="E1117" s="1" t="s">
        <v>4315</v>
      </c>
      <c r="F1117" s="1" t="s">
        <v>4316</v>
      </c>
      <c r="G1117" s="1" t="s">
        <v>4317</v>
      </c>
      <c r="H1117" s="1">
        <v>1048967</v>
      </c>
      <c r="I1117" s="1" t="s">
        <v>48</v>
      </c>
      <c r="J1117" s="1" t="s">
        <v>181</v>
      </c>
      <c r="K1117" s="1" t="s">
        <v>182</v>
      </c>
      <c r="L1117" s="30">
        <v>340</v>
      </c>
      <c r="M1117" s="30">
        <v>8.5</v>
      </c>
      <c r="N1117" s="31">
        <v>8875</v>
      </c>
      <c r="O1117" s="31">
        <v>0</v>
      </c>
      <c r="P1117" s="31">
        <v>3017500</v>
      </c>
      <c r="Q1117" s="31">
        <v>3017500</v>
      </c>
      <c r="R1117" s="1" t="s">
        <v>4318</v>
      </c>
      <c r="S1117" s="1" t="s">
        <v>2620</v>
      </c>
      <c r="T1117" s="1" t="s">
        <v>4319</v>
      </c>
      <c r="U1117" s="1" t="s">
        <v>169</v>
      </c>
      <c r="V1117" s="1" t="s">
        <v>118</v>
      </c>
      <c r="W1117" s="1" t="str">
        <f>VLOOKUP(Table1[[#This Row],[Material Code]],'Product Master Data'!$A$1:$D$16,4,FALSE)</f>
        <v>Beignet Flour</v>
      </c>
      <c r="X1117" s="1" t="str">
        <f>VLOOKUP(Table1[[#This Row],[Material Code]],'Product Master Data'!$A$1:$D$15,3,FALSE)</f>
        <v>Local Label</v>
      </c>
      <c r="Y1117" s="1">
        <f>DAY(Table1[[#This Row],[Billing date]])</f>
        <v>30</v>
      </c>
      <c r="Z1117" s="1" t="str">
        <f>TEXT(Table1[[#This Row],[Billing date]],"mmm")</f>
        <v>Jun</v>
      </c>
      <c r="AA1117" s="1">
        <f>YEAR(Table1[[#This Row],[Billing date]])</f>
        <v>2021</v>
      </c>
    </row>
    <row r="1118" spans="1:27" s="1" customFormat="1" ht="12.75" x14ac:dyDescent="0.2">
      <c r="A1118" s="1" t="s">
        <v>316</v>
      </c>
      <c r="B1118" s="1" t="s">
        <v>289</v>
      </c>
      <c r="C1118" s="29">
        <v>44377</v>
      </c>
      <c r="D1118" s="1" t="s">
        <v>4314</v>
      </c>
      <c r="E1118" s="1" t="s">
        <v>4315</v>
      </c>
      <c r="F1118" s="1" t="s">
        <v>4316</v>
      </c>
      <c r="G1118" s="1" t="s">
        <v>4317</v>
      </c>
      <c r="H1118" s="1">
        <v>1048967</v>
      </c>
      <c r="I1118" s="1" t="s">
        <v>48</v>
      </c>
      <c r="J1118" s="1" t="s">
        <v>183</v>
      </c>
      <c r="K1118" s="1" t="s">
        <v>184</v>
      </c>
      <c r="L1118" s="30">
        <v>1700</v>
      </c>
      <c r="M1118" s="30">
        <v>8.5</v>
      </c>
      <c r="N1118" s="31">
        <v>1850</v>
      </c>
      <c r="O1118" s="31">
        <v>0</v>
      </c>
      <c r="P1118" s="31">
        <v>3145000</v>
      </c>
      <c r="Q1118" s="31">
        <v>3145000</v>
      </c>
      <c r="R1118" s="1" t="s">
        <v>4318</v>
      </c>
      <c r="S1118" s="1" t="s">
        <v>2620</v>
      </c>
      <c r="T1118" s="1" t="s">
        <v>4319</v>
      </c>
      <c r="U1118" s="1" t="s">
        <v>169</v>
      </c>
      <c r="V1118" s="1" t="s">
        <v>118</v>
      </c>
      <c r="W1118" s="1" t="str">
        <f>VLOOKUP(Table1[[#This Row],[Material Code]],'Product Master Data'!$A$1:$D$16,4,FALSE)</f>
        <v>Beignet Flour</v>
      </c>
      <c r="X1118" s="1" t="str">
        <f>VLOOKUP(Table1[[#This Row],[Material Code]],'Product Master Data'!$A$1:$D$15,3,FALSE)</f>
        <v>Local Label</v>
      </c>
      <c r="Y1118" s="1">
        <f>DAY(Table1[[#This Row],[Billing date]])</f>
        <v>30</v>
      </c>
      <c r="Z1118" s="1" t="str">
        <f>TEXT(Table1[[#This Row],[Billing date]],"mmm")</f>
        <v>Jun</v>
      </c>
      <c r="AA1118" s="1">
        <f>YEAR(Table1[[#This Row],[Billing date]])</f>
        <v>2021</v>
      </c>
    </row>
    <row r="1119" spans="1:27" s="1" customFormat="1" ht="12.75" x14ac:dyDescent="0.2">
      <c r="A1119" s="1" t="s">
        <v>316</v>
      </c>
      <c r="B1119" s="1" t="s">
        <v>289</v>
      </c>
      <c r="C1119" s="29">
        <v>44377</v>
      </c>
      <c r="D1119" s="1" t="s">
        <v>4314</v>
      </c>
      <c r="E1119" s="1" t="s">
        <v>4315</v>
      </c>
      <c r="F1119" s="1" t="s">
        <v>4316</v>
      </c>
      <c r="G1119" s="1" t="s">
        <v>4317</v>
      </c>
      <c r="H1119" s="1">
        <v>1048967</v>
      </c>
      <c r="I1119" s="1" t="s">
        <v>48</v>
      </c>
      <c r="J1119" s="1" t="s">
        <v>164</v>
      </c>
      <c r="K1119" s="1" t="s">
        <v>165</v>
      </c>
      <c r="L1119" s="30">
        <v>260</v>
      </c>
      <c r="M1119" s="30">
        <v>13</v>
      </c>
      <c r="N1119" s="31">
        <v>17750</v>
      </c>
      <c r="O1119" s="31">
        <v>0</v>
      </c>
      <c r="P1119" s="31">
        <v>4615000</v>
      </c>
      <c r="Q1119" s="31">
        <v>4615000</v>
      </c>
      <c r="R1119" s="1" t="s">
        <v>4318</v>
      </c>
      <c r="S1119" s="1" t="s">
        <v>2620</v>
      </c>
      <c r="T1119" s="1" t="s">
        <v>4319</v>
      </c>
      <c r="U1119" s="1" t="s">
        <v>169</v>
      </c>
      <c r="V1119" s="1" t="s">
        <v>118</v>
      </c>
      <c r="W1119" s="1" t="str">
        <f>VLOOKUP(Table1[[#This Row],[Material Code]],'Product Master Data'!$A$1:$D$16,4,FALSE)</f>
        <v>Bread Flour</v>
      </c>
      <c r="X1119" s="1" t="str">
        <f>VLOOKUP(Table1[[#This Row],[Material Code]],'Product Master Data'!$A$1:$D$15,3,FALSE)</f>
        <v>Local Label</v>
      </c>
      <c r="Y1119" s="1">
        <f>DAY(Table1[[#This Row],[Billing date]])</f>
        <v>30</v>
      </c>
      <c r="Z1119" s="1" t="str">
        <f>TEXT(Table1[[#This Row],[Billing date]],"mmm")</f>
        <v>Jun</v>
      </c>
      <c r="AA1119" s="1">
        <f>YEAR(Table1[[#This Row],[Billing date]])</f>
        <v>2021</v>
      </c>
    </row>
    <row r="1120" spans="1:27" s="1" customFormat="1" ht="12.75" x14ac:dyDescent="0.2">
      <c r="A1120" s="1" t="s">
        <v>119</v>
      </c>
      <c r="B1120" s="1" t="s">
        <v>120</v>
      </c>
      <c r="C1120" s="29">
        <v>44377</v>
      </c>
      <c r="D1120" s="1" t="s">
        <v>4320</v>
      </c>
      <c r="E1120" s="1" t="s">
        <v>4321</v>
      </c>
      <c r="F1120" s="1" t="s">
        <v>4322</v>
      </c>
      <c r="G1120" s="1" t="s">
        <v>4323</v>
      </c>
      <c r="H1120" s="1">
        <v>1049857</v>
      </c>
      <c r="I1120" s="1" t="s">
        <v>774</v>
      </c>
      <c r="J1120" s="1" t="s">
        <v>176</v>
      </c>
      <c r="K1120" s="1" t="s">
        <v>177</v>
      </c>
      <c r="L1120" s="30">
        <v>140</v>
      </c>
      <c r="M1120" s="30">
        <v>7</v>
      </c>
      <c r="N1120" s="31">
        <v>18500</v>
      </c>
      <c r="O1120" s="31">
        <v>9800</v>
      </c>
      <c r="P1120" s="31">
        <v>2580200</v>
      </c>
      <c r="Q1120" s="31">
        <v>2590000</v>
      </c>
      <c r="R1120" s="1" t="s">
        <v>4324</v>
      </c>
      <c r="S1120" s="1" t="s">
        <v>4325</v>
      </c>
      <c r="T1120" s="1" t="s">
        <v>4326</v>
      </c>
      <c r="U1120" s="1" t="s">
        <v>169</v>
      </c>
      <c r="V1120" s="1" t="s">
        <v>118</v>
      </c>
      <c r="W1120" s="1" t="str">
        <f>VLOOKUP(Table1[[#This Row],[Material Code]],'Product Master Data'!$A$1:$D$16,4,FALSE)</f>
        <v>Beignet Flour</v>
      </c>
      <c r="X1120" s="1" t="str">
        <f>VLOOKUP(Table1[[#This Row],[Material Code]],'Product Master Data'!$A$1:$D$15,3,FALSE)</f>
        <v>Local Label</v>
      </c>
      <c r="Y1120" s="1">
        <f>DAY(Table1[[#This Row],[Billing date]])</f>
        <v>30</v>
      </c>
      <c r="Z1120" s="1" t="str">
        <f>TEXT(Table1[[#This Row],[Billing date]],"mmm")</f>
        <v>Jun</v>
      </c>
      <c r="AA1120" s="1">
        <f>YEAR(Table1[[#This Row],[Billing date]])</f>
        <v>2021</v>
      </c>
    </row>
    <row r="1121" spans="1:27" s="1" customFormat="1" ht="12.75" x14ac:dyDescent="0.2">
      <c r="A1121" s="1" t="s">
        <v>119</v>
      </c>
      <c r="B1121" s="1" t="s">
        <v>120</v>
      </c>
      <c r="C1121" s="29">
        <v>44377</v>
      </c>
      <c r="D1121" s="1" t="s">
        <v>4320</v>
      </c>
      <c r="E1121" s="1" t="s">
        <v>4321</v>
      </c>
      <c r="F1121" s="1" t="s">
        <v>4322</v>
      </c>
      <c r="G1121" s="1" t="s">
        <v>4323</v>
      </c>
      <c r="H1121" s="1">
        <v>1049857</v>
      </c>
      <c r="I1121" s="1" t="s">
        <v>774</v>
      </c>
      <c r="J1121" s="1" t="s">
        <v>181</v>
      </c>
      <c r="K1121" s="1" t="s">
        <v>182</v>
      </c>
      <c r="L1121" s="30">
        <v>2</v>
      </c>
      <c r="M1121" s="30">
        <v>0.05</v>
      </c>
      <c r="N1121" s="31">
        <v>9250</v>
      </c>
      <c r="O1121" s="31">
        <v>70</v>
      </c>
      <c r="P1121" s="31">
        <v>18430</v>
      </c>
      <c r="Q1121" s="31">
        <v>18500</v>
      </c>
      <c r="R1121" s="1" t="s">
        <v>4324</v>
      </c>
      <c r="S1121" s="1" t="s">
        <v>4325</v>
      </c>
      <c r="T1121" s="1" t="s">
        <v>4326</v>
      </c>
      <c r="U1121" s="1" t="s">
        <v>169</v>
      </c>
      <c r="V1121" s="1" t="s">
        <v>118</v>
      </c>
      <c r="W1121" s="1" t="str">
        <f>VLOOKUP(Table1[[#This Row],[Material Code]],'Product Master Data'!$A$1:$D$16,4,FALSE)</f>
        <v>Beignet Flour</v>
      </c>
      <c r="X1121" s="1" t="str">
        <f>VLOOKUP(Table1[[#This Row],[Material Code]],'Product Master Data'!$A$1:$D$15,3,FALSE)</f>
        <v>Local Label</v>
      </c>
      <c r="Y1121" s="1">
        <f>DAY(Table1[[#This Row],[Billing date]])</f>
        <v>30</v>
      </c>
      <c r="Z1121" s="1" t="str">
        <f>TEXT(Table1[[#This Row],[Billing date]],"mmm")</f>
        <v>Jun</v>
      </c>
      <c r="AA1121" s="1">
        <f>YEAR(Table1[[#This Row],[Billing date]])</f>
        <v>2021</v>
      </c>
    </row>
    <row r="1122" spans="1:27" s="1" customFormat="1" ht="12.75" x14ac:dyDescent="0.2">
      <c r="A1122" s="1" t="s">
        <v>119</v>
      </c>
      <c r="B1122" s="1" t="s">
        <v>120</v>
      </c>
      <c r="C1122" s="29">
        <v>44377</v>
      </c>
      <c r="D1122" s="1" t="s">
        <v>4320</v>
      </c>
      <c r="E1122" s="1" t="s">
        <v>4321</v>
      </c>
      <c r="F1122" s="1" t="s">
        <v>4322</v>
      </c>
      <c r="G1122" s="1" t="s">
        <v>4323</v>
      </c>
      <c r="H1122" s="1">
        <v>1049857</v>
      </c>
      <c r="I1122" s="1" t="s">
        <v>774</v>
      </c>
      <c r="J1122" s="1" t="s">
        <v>181</v>
      </c>
      <c r="K1122" s="1" t="s">
        <v>182</v>
      </c>
      <c r="L1122" s="30">
        <v>127</v>
      </c>
      <c r="M1122" s="30">
        <v>3.1749999999999998</v>
      </c>
      <c r="N1122" s="31">
        <v>9250</v>
      </c>
      <c r="O1122" s="31">
        <v>4445</v>
      </c>
      <c r="P1122" s="31">
        <v>1170305</v>
      </c>
      <c r="Q1122" s="31">
        <v>1174750</v>
      </c>
      <c r="R1122" s="1" t="s">
        <v>4324</v>
      </c>
      <c r="S1122" s="1" t="s">
        <v>4325</v>
      </c>
      <c r="T1122" s="1" t="s">
        <v>4326</v>
      </c>
      <c r="U1122" s="1" t="s">
        <v>169</v>
      </c>
      <c r="V1122" s="1" t="s">
        <v>118</v>
      </c>
      <c r="W1122" s="1" t="str">
        <f>VLOOKUP(Table1[[#This Row],[Material Code]],'Product Master Data'!$A$1:$D$16,4,FALSE)</f>
        <v>Beignet Flour</v>
      </c>
      <c r="X1122" s="1" t="str">
        <f>VLOOKUP(Table1[[#This Row],[Material Code]],'Product Master Data'!$A$1:$D$15,3,FALSE)</f>
        <v>Local Label</v>
      </c>
      <c r="Y1122" s="1">
        <f>DAY(Table1[[#This Row],[Billing date]])</f>
        <v>30</v>
      </c>
      <c r="Z1122" s="1" t="str">
        <f>TEXT(Table1[[#This Row],[Billing date]],"mmm")</f>
        <v>Jun</v>
      </c>
      <c r="AA1122" s="1">
        <f>YEAR(Table1[[#This Row],[Billing date]])</f>
        <v>2021</v>
      </c>
    </row>
    <row r="1123" spans="1:27" s="1" customFormat="1" ht="12.75" x14ac:dyDescent="0.2">
      <c r="A1123" s="1" t="s">
        <v>119</v>
      </c>
      <c r="B1123" s="1" t="s">
        <v>120</v>
      </c>
      <c r="C1123" s="29">
        <v>44377</v>
      </c>
      <c r="D1123" s="1" t="s">
        <v>4320</v>
      </c>
      <c r="E1123" s="1" t="s">
        <v>4321</v>
      </c>
      <c r="F1123" s="1" t="s">
        <v>4322</v>
      </c>
      <c r="G1123" s="1" t="s">
        <v>4323</v>
      </c>
      <c r="H1123" s="1">
        <v>1049857</v>
      </c>
      <c r="I1123" s="1" t="s">
        <v>774</v>
      </c>
      <c r="J1123" s="1" t="s">
        <v>181</v>
      </c>
      <c r="K1123" s="1" t="s">
        <v>182</v>
      </c>
      <c r="L1123" s="30">
        <v>76</v>
      </c>
      <c r="M1123" s="30">
        <v>1.9</v>
      </c>
      <c r="N1123" s="31">
        <v>9250</v>
      </c>
      <c r="O1123" s="31">
        <v>2660</v>
      </c>
      <c r="P1123" s="31">
        <v>700340</v>
      </c>
      <c r="Q1123" s="31">
        <v>703000</v>
      </c>
      <c r="R1123" s="1" t="s">
        <v>4324</v>
      </c>
      <c r="S1123" s="1" t="s">
        <v>4325</v>
      </c>
      <c r="T1123" s="1" t="s">
        <v>4326</v>
      </c>
      <c r="U1123" s="1" t="s">
        <v>169</v>
      </c>
      <c r="V1123" s="1" t="s">
        <v>118</v>
      </c>
      <c r="W1123" s="1" t="str">
        <f>VLOOKUP(Table1[[#This Row],[Material Code]],'Product Master Data'!$A$1:$D$16,4,FALSE)</f>
        <v>Beignet Flour</v>
      </c>
      <c r="X1123" s="1" t="str">
        <f>VLOOKUP(Table1[[#This Row],[Material Code]],'Product Master Data'!$A$1:$D$15,3,FALSE)</f>
        <v>Local Label</v>
      </c>
      <c r="Y1123" s="1">
        <f>DAY(Table1[[#This Row],[Billing date]])</f>
        <v>30</v>
      </c>
      <c r="Z1123" s="1" t="str">
        <f>TEXT(Table1[[#This Row],[Billing date]],"mmm")</f>
        <v>Jun</v>
      </c>
      <c r="AA1123" s="1">
        <f>YEAR(Table1[[#This Row],[Billing date]])</f>
        <v>2021</v>
      </c>
    </row>
    <row r="1124" spans="1:27" s="1" customFormat="1" ht="12.75" x14ac:dyDescent="0.2">
      <c r="A1124" s="1" t="s">
        <v>193</v>
      </c>
      <c r="B1124" s="1" t="s">
        <v>158</v>
      </c>
      <c r="C1124" s="29">
        <v>44377</v>
      </c>
      <c r="D1124" s="1" t="s">
        <v>3863</v>
      </c>
      <c r="E1124" s="1" t="s">
        <v>4327</v>
      </c>
      <c r="F1124" s="1" t="s">
        <v>3865</v>
      </c>
      <c r="G1124" s="1" t="s">
        <v>4328</v>
      </c>
      <c r="H1124" s="1">
        <v>1062483</v>
      </c>
      <c r="I1124" s="1" t="s">
        <v>35</v>
      </c>
      <c r="J1124" s="1" t="s">
        <v>164</v>
      </c>
      <c r="K1124" s="1" t="s">
        <v>165</v>
      </c>
      <c r="L1124" s="30">
        <v>300</v>
      </c>
      <c r="M1124" s="30">
        <v>15</v>
      </c>
      <c r="N1124" s="31">
        <v>17250</v>
      </c>
      <c r="O1124" s="31">
        <v>21000</v>
      </c>
      <c r="P1124" s="31">
        <v>5154000</v>
      </c>
      <c r="Q1124" s="31">
        <v>5175000</v>
      </c>
      <c r="R1124" s="1" t="s">
        <v>1055</v>
      </c>
      <c r="S1124" s="1" t="s">
        <v>4329</v>
      </c>
      <c r="T1124" s="1" t="s">
        <v>1057</v>
      </c>
      <c r="U1124" s="1" t="s">
        <v>169</v>
      </c>
      <c r="V1124" s="1" t="s">
        <v>118</v>
      </c>
      <c r="W1124" s="1" t="str">
        <f>VLOOKUP(Table1[[#This Row],[Material Code]],'Product Master Data'!$A$1:$D$16,4,FALSE)</f>
        <v>Bread Flour</v>
      </c>
      <c r="X1124" s="1" t="str">
        <f>VLOOKUP(Table1[[#This Row],[Material Code]],'Product Master Data'!$A$1:$D$15,3,FALSE)</f>
        <v>Local Label</v>
      </c>
      <c r="Y1124" s="1">
        <f>DAY(Table1[[#This Row],[Billing date]])</f>
        <v>30</v>
      </c>
      <c r="Z1124" s="1" t="str">
        <f>TEXT(Table1[[#This Row],[Billing date]],"mmm")</f>
        <v>Jun</v>
      </c>
      <c r="AA1124" s="1">
        <f>YEAR(Table1[[#This Row],[Billing date]])</f>
        <v>2021</v>
      </c>
    </row>
    <row r="1125" spans="1:27" s="1" customFormat="1" ht="12.75" x14ac:dyDescent="0.2">
      <c r="A1125" s="1" t="s">
        <v>119</v>
      </c>
      <c r="B1125" s="1" t="s">
        <v>120</v>
      </c>
      <c r="C1125" s="29">
        <v>44377</v>
      </c>
      <c r="D1125" s="1" t="s">
        <v>4330</v>
      </c>
      <c r="E1125" s="1" t="s">
        <v>4331</v>
      </c>
      <c r="F1125" s="1" t="s">
        <v>4332</v>
      </c>
      <c r="G1125" s="1" t="s">
        <v>4333</v>
      </c>
      <c r="H1125" s="1">
        <v>1026678</v>
      </c>
      <c r="I1125" s="1" t="s">
        <v>49</v>
      </c>
      <c r="J1125" s="1" t="s">
        <v>176</v>
      </c>
      <c r="K1125" s="1" t="s">
        <v>177</v>
      </c>
      <c r="L1125" s="30">
        <v>30</v>
      </c>
      <c r="M1125" s="30">
        <v>1.5</v>
      </c>
      <c r="N1125" s="31">
        <v>17000</v>
      </c>
      <c r="O1125" s="31">
        <v>71400</v>
      </c>
      <c r="P1125" s="31">
        <v>0</v>
      </c>
      <c r="Q1125" s="31">
        <v>71400</v>
      </c>
      <c r="R1125" s="1" t="s">
        <v>4334</v>
      </c>
      <c r="S1125" s="1" t="s">
        <v>4335</v>
      </c>
      <c r="T1125" s="1" t="s">
        <v>4336</v>
      </c>
      <c r="U1125" s="1" t="s">
        <v>4337</v>
      </c>
      <c r="V1125" s="1" t="s">
        <v>1596</v>
      </c>
      <c r="W1125" s="1" t="str">
        <f>VLOOKUP(Table1[[#This Row],[Material Code]],'Product Master Data'!$A$1:$D$16,4,FALSE)</f>
        <v>Beignet Flour</v>
      </c>
      <c r="X1125" s="1" t="str">
        <f>VLOOKUP(Table1[[#This Row],[Material Code]],'Product Master Data'!$A$1:$D$15,3,FALSE)</f>
        <v>Local Label</v>
      </c>
      <c r="Y1125" s="1">
        <f>DAY(Table1[[#This Row],[Billing date]])</f>
        <v>30</v>
      </c>
      <c r="Z1125" s="1" t="str">
        <f>TEXT(Table1[[#This Row],[Billing date]],"mmm")</f>
        <v>Jun</v>
      </c>
      <c r="AA1125" s="1">
        <f>YEAR(Table1[[#This Row],[Billing date]])</f>
        <v>2021</v>
      </c>
    </row>
    <row r="1126" spans="1:27" s="1" customFormat="1" ht="12.75" x14ac:dyDescent="0.2">
      <c r="A1126" s="1" t="s">
        <v>119</v>
      </c>
      <c r="B1126" s="1" t="s">
        <v>120</v>
      </c>
      <c r="C1126" s="29">
        <v>44377</v>
      </c>
      <c r="D1126" s="1" t="s">
        <v>4338</v>
      </c>
      <c r="E1126" s="1" t="s">
        <v>4339</v>
      </c>
      <c r="F1126" s="1" t="s">
        <v>4340</v>
      </c>
      <c r="G1126" s="1" t="s">
        <v>4341</v>
      </c>
      <c r="H1126" s="1">
        <v>1047470</v>
      </c>
      <c r="I1126" s="1" t="s">
        <v>30</v>
      </c>
      <c r="J1126" s="1" t="s">
        <v>125</v>
      </c>
      <c r="K1126" s="1" t="s">
        <v>126</v>
      </c>
      <c r="L1126" s="30">
        <v>100</v>
      </c>
      <c r="M1126" s="30">
        <v>5</v>
      </c>
      <c r="N1126" s="31">
        <v>19000</v>
      </c>
      <c r="O1126" s="31">
        <v>7000</v>
      </c>
      <c r="P1126" s="31">
        <v>1893000</v>
      </c>
      <c r="Q1126" s="31">
        <v>1900000</v>
      </c>
      <c r="R1126" s="1" t="s">
        <v>3280</v>
      </c>
      <c r="S1126" s="1" t="s">
        <v>3281</v>
      </c>
      <c r="T1126" s="1" t="s">
        <v>1433</v>
      </c>
      <c r="U1126" s="1" t="s">
        <v>169</v>
      </c>
      <c r="V1126" s="1" t="s">
        <v>118</v>
      </c>
      <c r="W1126" s="1" t="str">
        <f>VLOOKUP(Table1[[#This Row],[Material Code]],'Product Master Data'!$A$1:$D$16,4,FALSE)</f>
        <v>Bread Flour</v>
      </c>
      <c r="X1126" s="1" t="str">
        <f>VLOOKUP(Table1[[#This Row],[Material Code]],'Product Master Data'!$A$1:$D$15,3,FALSE)</f>
        <v>Local Label</v>
      </c>
      <c r="Y1126" s="1">
        <f>DAY(Table1[[#This Row],[Billing date]])</f>
        <v>30</v>
      </c>
      <c r="Z1126" s="1" t="str">
        <f>TEXT(Table1[[#This Row],[Billing date]],"mmm")</f>
        <v>Jun</v>
      </c>
      <c r="AA1126" s="1">
        <f>YEAR(Table1[[#This Row],[Billing date]])</f>
        <v>2021</v>
      </c>
    </row>
    <row r="1127" spans="1:27" s="1" customFormat="1" ht="12.75" x14ac:dyDescent="0.2">
      <c r="A1127" s="1" t="s">
        <v>170</v>
      </c>
      <c r="B1127" s="1" t="s">
        <v>171</v>
      </c>
      <c r="C1127" s="29">
        <v>44377</v>
      </c>
      <c r="D1127" s="1" t="s">
        <v>4342</v>
      </c>
      <c r="E1127" s="1" t="s">
        <v>4343</v>
      </c>
      <c r="F1127" s="1" t="s">
        <v>4344</v>
      </c>
      <c r="G1127" s="1" t="s">
        <v>4345</v>
      </c>
      <c r="H1127" s="1">
        <v>1050151</v>
      </c>
      <c r="I1127" s="1" t="s">
        <v>37</v>
      </c>
      <c r="J1127" s="1" t="s">
        <v>164</v>
      </c>
      <c r="K1127" s="1" t="s">
        <v>165</v>
      </c>
      <c r="L1127" s="30">
        <v>-310</v>
      </c>
      <c r="M1127" s="30">
        <v>-15.5</v>
      </c>
      <c r="N1127" s="31">
        <v>-18300</v>
      </c>
      <c r="O1127" s="31">
        <v>0</v>
      </c>
      <c r="P1127" s="31">
        <v>-5673000</v>
      </c>
      <c r="Q1127" s="31">
        <v>-5673000</v>
      </c>
      <c r="R1127" s="1" t="s">
        <v>579</v>
      </c>
      <c r="S1127" s="1" t="s">
        <v>1487</v>
      </c>
      <c r="T1127" s="1" t="s">
        <v>369</v>
      </c>
      <c r="U1127" s="1" t="s">
        <v>370</v>
      </c>
      <c r="V1127" s="1" t="s">
        <v>118</v>
      </c>
      <c r="W1127" s="1" t="str">
        <f>VLOOKUP(Table1[[#This Row],[Material Code]],'Product Master Data'!$A$1:$D$16,4,FALSE)</f>
        <v>Bread Flour</v>
      </c>
      <c r="X1127" s="1" t="str">
        <f>VLOOKUP(Table1[[#This Row],[Material Code]],'Product Master Data'!$A$1:$D$15,3,FALSE)</f>
        <v>Local Label</v>
      </c>
      <c r="Y1127" s="1">
        <f>DAY(Table1[[#This Row],[Billing date]])</f>
        <v>30</v>
      </c>
      <c r="Z1127" s="1" t="str">
        <f>TEXT(Table1[[#This Row],[Billing date]],"mmm")</f>
        <v>Jun</v>
      </c>
      <c r="AA1127" s="1">
        <f>YEAR(Table1[[#This Row],[Billing date]])</f>
        <v>2021</v>
      </c>
    </row>
    <row r="1128" spans="1:27" s="1" customFormat="1" ht="12.75" x14ac:dyDescent="0.2">
      <c r="A1128" s="1" t="s">
        <v>170</v>
      </c>
      <c r="B1128" s="1" t="s">
        <v>171</v>
      </c>
      <c r="C1128" s="29">
        <v>44377</v>
      </c>
      <c r="D1128" s="1" t="s">
        <v>4342</v>
      </c>
      <c r="E1128" s="1" t="s">
        <v>4346</v>
      </c>
      <c r="F1128" s="1" t="s">
        <v>4344</v>
      </c>
      <c r="G1128" s="1" t="s">
        <v>4345</v>
      </c>
      <c r="H1128" s="1">
        <v>1050151</v>
      </c>
      <c r="I1128" s="1" t="s">
        <v>37</v>
      </c>
      <c r="J1128" s="1" t="s">
        <v>164</v>
      </c>
      <c r="K1128" s="1" t="s">
        <v>165</v>
      </c>
      <c r="L1128" s="30">
        <v>310</v>
      </c>
      <c r="M1128" s="30">
        <v>15.5</v>
      </c>
      <c r="N1128" s="31">
        <v>18300</v>
      </c>
      <c r="O1128" s="31">
        <v>0</v>
      </c>
      <c r="P1128" s="31">
        <v>5673000</v>
      </c>
      <c r="Q1128" s="31">
        <v>5673000</v>
      </c>
      <c r="R1128" s="1" t="s">
        <v>579</v>
      </c>
      <c r="S1128" s="1" t="s">
        <v>1487</v>
      </c>
      <c r="T1128" s="1" t="s">
        <v>369</v>
      </c>
      <c r="U1128" s="1" t="s">
        <v>370</v>
      </c>
      <c r="V1128" s="1" t="s">
        <v>118</v>
      </c>
      <c r="W1128" s="1" t="str">
        <f>VLOOKUP(Table1[[#This Row],[Material Code]],'Product Master Data'!$A$1:$D$16,4,FALSE)</f>
        <v>Bread Flour</v>
      </c>
      <c r="X1128" s="1" t="str">
        <f>VLOOKUP(Table1[[#This Row],[Material Code]],'Product Master Data'!$A$1:$D$15,3,FALSE)</f>
        <v>Local Label</v>
      </c>
      <c r="Y1128" s="1">
        <f>DAY(Table1[[#This Row],[Billing date]])</f>
        <v>30</v>
      </c>
      <c r="Z1128" s="1" t="str">
        <f>TEXT(Table1[[#This Row],[Billing date]],"mmm")</f>
        <v>Jun</v>
      </c>
      <c r="AA1128" s="1">
        <f>YEAR(Table1[[#This Row],[Billing date]])</f>
        <v>2021</v>
      </c>
    </row>
    <row r="1129" spans="1:27" s="1" customFormat="1" ht="12.75" x14ac:dyDescent="0.2">
      <c r="A1129" s="1" t="s">
        <v>170</v>
      </c>
      <c r="B1129" s="1" t="s">
        <v>171</v>
      </c>
      <c r="C1129" s="29">
        <v>44377</v>
      </c>
      <c r="D1129" s="1" t="s">
        <v>4342</v>
      </c>
      <c r="E1129" s="1" t="s">
        <v>4347</v>
      </c>
      <c r="F1129" s="1" t="s">
        <v>4344</v>
      </c>
      <c r="G1129" s="1" t="s">
        <v>4345</v>
      </c>
      <c r="H1129" s="1">
        <v>1050151</v>
      </c>
      <c r="I1129" s="1" t="s">
        <v>37</v>
      </c>
      <c r="J1129" s="1" t="s">
        <v>164</v>
      </c>
      <c r="K1129" s="1" t="s">
        <v>165</v>
      </c>
      <c r="L1129" s="30">
        <v>310</v>
      </c>
      <c r="M1129" s="30">
        <v>15.5</v>
      </c>
      <c r="N1129" s="31">
        <v>18300</v>
      </c>
      <c r="O1129" s="31">
        <v>0</v>
      </c>
      <c r="P1129" s="31">
        <v>5673000</v>
      </c>
      <c r="Q1129" s="31">
        <v>5673000</v>
      </c>
      <c r="R1129" s="1" t="s">
        <v>579</v>
      </c>
      <c r="S1129" s="1" t="s">
        <v>1487</v>
      </c>
      <c r="T1129" s="1" t="s">
        <v>369</v>
      </c>
      <c r="U1129" s="1" t="s">
        <v>370</v>
      </c>
      <c r="V1129" s="1" t="s">
        <v>118</v>
      </c>
      <c r="W1129" s="1" t="str">
        <f>VLOOKUP(Table1[[#This Row],[Material Code]],'Product Master Data'!$A$1:$D$16,4,FALSE)</f>
        <v>Bread Flour</v>
      </c>
      <c r="X1129" s="1" t="str">
        <f>VLOOKUP(Table1[[#This Row],[Material Code]],'Product Master Data'!$A$1:$D$15,3,FALSE)</f>
        <v>Local Label</v>
      </c>
      <c r="Y1129" s="1">
        <f>DAY(Table1[[#This Row],[Billing date]])</f>
        <v>30</v>
      </c>
      <c r="Z1129" s="1" t="str">
        <f>TEXT(Table1[[#This Row],[Billing date]],"mmm")</f>
        <v>Jun</v>
      </c>
      <c r="AA1129" s="1">
        <f>YEAR(Table1[[#This Row],[Billing date]])</f>
        <v>2021</v>
      </c>
    </row>
    <row r="1130" spans="1:27" s="1" customFormat="1" ht="12.75" x14ac:dyDescent="0.2">
      <c r="A1130" s="1" t="s">
        <v>157</v>
      </c>
      <c r="B1130" s="1" t="s">
        <v>158</v>
      </c>
      <c r="C1130" s="29">
        <v>44377</v>
      </c>
      <c r="D1130" s="1" t="s">
        <v>4348</v>
      </c>
      <c r="E1130" s="1" t="s">
        <v>4349</v>
      </c>
      <c r="F1130" s="1" t="s">
        <v>4350</v>
      </c>
      <c r="G1130" s="1" t="s">
        <v>4351</v>
      </c>
      <c r="H1130" s="1">
        <v>1026465</v>
      </c>
      <c r="I1130" s="1" t="s">
        <v>28</v>
      </c>
      <c r="J1130" s="1" t="s">
        <v>164</v>
      </c>
      <c r="K1130" s="1" t="s">
        <v>165</v>
      </c>
      <c r="L1130" s="30">
        <v>600</v>
      </c>
      <c r="M1130" s="30">
        <v>30</v>
      </c>
      <c r="N1130" s="31">
        <v>18700</v>
      </c>
      <c r="O1130" s="31">
        <v>42000</v>
      </c>
      <c r="P1130" s="31">
        <v>11178000</v>
      </c>
      <c r="Q1130" s="31">
        <v>11220000</v>
      </c>
      <c r="R1130" s="1" t="s">
        <v>1323</v>
      </c>
      <c r="S1130" s="1" t="s">
        <v>4352</v>
      </c>
      <c r="T1130" s="1" t="s">
        <v>4353</v>
      </c>
      <c r="U1130" s="1" t="s">
        <v>169</v>
      </c>
      <c r="V1130" s="1" t="s">
        <v>118</v>
      </c>
      <c r="W1130" s="1" t="str">
        <f>VLOOKUP(Table1[[#This Row],[Material Code]],'Product Master Data'!$A$1:$D$16,4,FALSE)</f>
        <v>Bread Flour</v>
      </c>
      <c r="X1130" s="1" t="str">
        <f>VLOOKUP(Table1[[#This Row],[Material Code]],'Product Master Data'!$A$1:$D$15,3,FALSE)</f>
        <v>Local Label</v>
      </c>
      <c r="Y1130" s="1">
        <f>DAY(Table1[[#This Row],[Billing date]])</f>
        <v>30</v>
      </c>
      <c r="Z1130" s="1" t="str">
        <f>TEXT(Table1[[#This Row],[Billing date]],"mmm")</f>
        <v>Jun</v>
      </c>
      <c r="AA1130" s="1">
        <f>YEAR(Table1[[#This Row],[Billing date]])</f>
        <v>2021</v>
      </c>
    </row>
    <row r="1131" spans="1:27" s="1" customFormat="1" ht="12.75" x14ac:dyDescent="0.2">
      <c r="A1131" s="1" t="s">
        <v>157</v>
      </c>
      <c r="B1131" s="1" t="s">
        <v>158</v>
      </c>
      <c r="C1131" s="29">
        <v>44377</v>
      </c>
      <c r="D1131" s="1" t="s">
        <v>4348</v>
      </c>
      <c r="E1131" s="1" t="s">
        <v>4354</v>
      </c>
      <c r="F1131" s="1" t="s">
        <v>4350</v>
      </c>
      <c r="G1131" s="1" t="s">
        <v>4355</v>
      </c>
      <c r="H1131" s="1">
        <v>1026465</v>
      </c>
      <c r="I1131" s="1" t="s">
        <v>28</v>
      </c>
      <c r="J1131" s="1" t="s">
        <v>164</v>
      </c>
      <c r="K1131" s="1" t="s">
        <v>165</v>
      </c>
      <c r="L1131" s="30">
        <v>600</v>
      </c>
      <c r="M1131" s="30">
        <v>30</v>
      </c>
      <c r="N1131" s="31">
        <v>18700</v>
      </c>
      <c r="O1131" s="31">
        <v>42000</v>
      </c>
      <c r="P1131" s="31">
        <v>11178000</v>
      </c>
      <c r="Q1131" s="31">
        <v>11220000</v>
      </c>
      <c r="R1131" s="1" t="s">
        <v>4356</v>
      </c>
      <c r="S1131" s="1" t="s">
        <v>4357</v>
      </c>
      <c r="T1131" s="1" t="s">
        <v>3389</v>
      </c>
      <c r="U1131" s="1" t="s">
        <v>169</v>
      </c>
      <c r="V1131" s="1" t="s">
        <v>118</v>
      </c>
      <c r="W1131" s="1" t="str">
        <f>VLOOKUP(Table1[[#This Row],[Material Code]],'Product Master Data'!$A$1:$D$16,4,FALSE)</f>
        <v>Bread Flour</v>
      </c>
      <c r="X1131" s="1" t="str">
        <f>VLOOKUP(Table1[[#This Row],[Material Code]],'Product Master Data'!$A$1:$D$15,3,FALSE)</f>
        <v>Local Label</v>
      </c>
      <c r="Y1131" s="1">
        <f>DAY(Table1[[#This Row],[Billing date]])</f>
        <v>30</v>
      </c>
      <c r="Z1131" s="1" t="str">
        <f>TEXT(Table1[[#This Row],[Billing date]],"mmm")</f>
        <v>Jun</v>
      </c>
      <c r="AA1131" s="1">
        <f>YEAR(Table1[[#This Row],[Billing date]])</f>
        <v>2021</v>
      </c>
    </row>
    <row r="1132" spans="1:27" s="1" customFormat="1" ht="12.75" x14ac:dyDescent="0.2">
      <c r="A1132" s="1" t="s">
        <v>119</v>
      </c>
      <c r="B1132" s="1" t="s">
        <v>120</v>
      </c>
      <c r="C1132" s="29">
        <v>44377</v>
      </c>
      <c r="D1132" s="1" t="s">
        <v>4288</v>
      </c>
      <c r="E1132" s="1" t="s">
        <v>4358</v>
      </c>
      <c r="F1132" s="1" t="s">
        <v>4290</v>
      </c>
      <c r="G1132" s="1" t="s">
        <v>4359</v>
      </c>
      <c r="H1132" s="1">
        <v>1047470</v>
      </c>
      <c r="I1132" s="1" t="s">
        <v>30</v>
      </c>
      <c r="J1132" s="1" t="s">
        <v>164</v>
      </c>
      <c r="K1132" s="1" t="s">
        <v>165</v>
      </c>
      <c r="L1132" s="30">
        <v>250</v>
      </c>
      <c r="M1132" s="30">
        <v>12.5</v>
      </c>
      <c r="N1132" s="31">
        <v>18300</v>
      </c>
      <c r="O1132" s="31">
        <v>17500</v>
      </c>
      <c r="P1132" s="31">
        <v>4557500</v>
      </c>
      <c r="Q1132" s="31">
        <v>4575000</v>
      </c>
      <c r="R1132" s="1" t="s">
        <v>3280</v>
      </c>
      <c r="S1132" s="1" t="s">
        <v>1432</v>
      </c>
      <c r="T1132" s="1" t="s">
        <v>1433</v>
      </c>
      <c r="U1132" s="1" t="s">
        <v>1667</v>
      </c>
      <c r="V1132" s="1" t="s">
        <v>118</v>
      </c>
      <c r="W1132" s="1" t="str">
        <f>VLOOKUP(Table1[[#This Row],[Material Code]],'Product Master Data'!$A$1:$D$16,4,FALSE)</f>
        <v>Bread Flour</v>
      </c>
      <c r="X1132" s="1" t="str">
        <f>VLOOKUP(Table1[[#This Row],[Material Code]],'Product Master Data'!$A$1:$D$15,3,FALSE)</f>
        <v>Local Label</v>
      </c>
      <c r="Y1132" s="1">
        <f>DAY(Table1[[#This Row],[Billing date]])</f>
        <v>30</v>
      </c>
      <c r="Z1132" s="1" t="str">
        <f>TEXT(Table1[[#This Row],[Billing date]],"mmm")</f>
        <v>Jun</v>
      </c>
      <c r="AA1132" s="1">
        <f>YEAR(Table1[[#This Row],[Billing date]])</f>
        <v>2021</v>
      </c>
    </row>
    <row r="1133" spans="1:27" s="1" customFormat="1" ht="12.75" x14ac:dyDescent="0.2">
      <c r="A1133" s="1" t="s">
        <v>107</v>
      </c>
      <c r="B1133" s="1" t="s">
        <v>108</v>
      </c>
      <c r="C1133" s="29">
        <v>44377</v>
      </c>
      <c r="D1133" s="1" t="s">
        <v>4360</v>
      </c>
      <c r="E1133" s="1" t="s">
        <v>4361</v>
      </c>
      <c r="F1133" s="1" t="s">
        <v>4362</v>
      </c>
      <c r="G1133" s="1" t="s">
        <v>4363</v>
      </c>
      <c r="H1133" s="1">
        <v>1026455</v>
      </c>
      <c r="I1133" s="1" t="s">
        <v>41</v>
      </c>
      <c r="J1133" s="1" t="s">
        <v>164</v>
      </c>
      <c r="K1133" s="1" t="s">
        <v>165</v>
      </c>
      <c r="L1133" s="30">
        <v>580</v>
      </c>
      <c r="M1133" s="30">
        <v>29</v>
      </c>
      <c r="N1133" s="31">
        <v>18300</v>
      </c>
      <c r="O1133" s="31">
        <v>40600</v>
      </c>
      <c r="P1133" s="31">
        <v>10573400</v>
      </c>
      <c r="Q1133" s="31">
        <v>10614000</v>
      </c>
      <c r="R1133" s="1" t="s">
        <v>651</v>
      </c>
      <c r="S1133" s="1" t="s">
        <v>652</v>
      </c>
      <c r="T1133" s="1" t="s">
        <v>653</v>
      </c>
      <c r="U1133" s="1" t="s">
        <v>169</v>
      </c>
      <c r="V1133" s="1" t="s">
        <v>118</v>
      </c>
      <c r="W1133" s="1" t="str">
        <f>VLOOKUP(Table1[[#This Row],[Material Code]],'Product Master Data'!$A$1:$D$16,4,FALSE)</f>
        <v>Bread Flour</v>
      </c>
      <c r="X1133" s="1" t="str">
        <f>VLOOKUP(Table1[[#This Row],[Material Code]],'Product Master Data'!$A$1:$D$15,3,FALSE)</f>
        <v>Local Label</v>
      </c>
      <c r="Y1133" s="1">
        <f>DAY(Table1[[#This Row],[Billing date]])</f>
        <v>30</v>
      </c>
      <c r="Z1133" s="1" t="str">
        <f>TEXT(Table1[[#This Row],[Billing date]],"mmm")</f>
        <v>Jun</v>
      </c>
      <c r="AA1133" s="1">
        <f>YEAR(Table1[[#This Row],[Billing date]])</f>
        <v>2021</v>
      </c>
    </row>
    <row r="1134" spans="1:27" s="1" customFormat="1" ht="12.75" x14ac:dyDescent="0.2">
      <c r="A1134" s="1" t="s">
        <v>170</v>
      </c>
      <c r="B1134" s="1" t="s">
        <v>171</v>
      </c>
      <c r="C1134" s="29">
        <v>44377</v>
      </c>
      <c r="D1134" s="1" t="s">
        <v>4364</v>
      </c>
      <c r="E1134" s="1" t="s">
        <v>4365</v>
      </c>
      <c r="F1134" s="1" t="s">
        <v>4366</v>
      </c>
      <c r="G1134" s="1" t="s">
        <v>4367</v>
      </c>
      <c r="H1134" s="1">
        <v>1037061</v>
      </c>
      <c r="I1134" s="1" t="s">
        <v>25</v>
      </c>
      <c r="J1134" s="1" t="s">
        <v>164</v>
      </c>
      <c r="K1134" s="1" t="s">
        <v>165</v>
      </c>
      <c r="L1134" s="30">
        <v>120</v>
      </c>
      <c r="M1134" s="30">
        <v>6</v>
      </c>
      <c r="N1134" s="31">
        <v>17700</v>
      </c>
      <c r="O1134" s="31">
        <v>0</v>
      </c>
      <c r="P1134" s="31">
        <v>2124000</v>
      </c>
      <c r="Q1134" s="31">
        <v>2124000</v>
      </c>
      <c r="R1134" s="1" t="s">
        <v>3160</v>
      </c>
      <c r="S1134" s="1" t="s">
        <v>3345</v>
      </c>
      <c r="T1134" s="1" t="s">
        <v>1160</v>
      </c>
      <c r="U1134" s="1" t="s">
        <v>169</v>
      </c>
      <c r="V1134" s="1" t="s">
        <v>118</v>
      </c>
      <c r="W1134" s="1" t="str">
        <f>VLOOKUP(Table1[[#This Row],[Material Code]],'Product Master Data'!$A$1:$D$16,4,FALSE)</f>
        <v>Bread Flour</v>
      </c>
      <c r="X1134" s="1" t="str">
        <f>VLOOKUP(Table1[[#This Row],[Material Code]],'Product Master Data'!$A$1:$D$15,3,FALSE)</f>
        <v>Local Label</v>
      </c>
      <c r="Y1134" s="1">
        <f>DAY(Table1[[#This Row],[Billing date]])</f>
        <v>30</v>
      </c>
      <c r="Z1134" s="1" t="str">
        <f>TEXT(Table1[[#This Row],[Billing date]],"mmm")</f>
        <v>Jun</v>
      </c>
      <c r="AA1134" s="1">
        <f>YEAR(Table1[[#This Row],[Billing date]])</f>
        <v>2021</v>
      </c>
    </row>
    <row r="1135" spans="1:27" s="1" customFormat="1" ht="12.75" x14ac:dyDescent="0.2">
      <c r="A1135" s="1" t="s">
        <v>119</v>
      </c>
      <c r="B1135" s="1" t="s">
        <v>120</v>
      </c>
      <c r="C1135" s="29">
        <v>44377</v>
      </c>
      <c r="D1135" s="1" t="s">
        <v>4368</v>
      </c>
      <c r="E1135" s="1" t="s">
        <v>4369</v>
      </c>
      <c r="F1135" s="1" t="s">
        <v>4370</v>
      </c>
      <c r="G1135" s="1" t="s">
        <v>4371</v>
      </c>
      <c r="H1135" s="1">
        <v>1028221</v>
      </c>
      <c r="I1135" s="1" t="s">
        <v>47</v>
      </c>
      <c r="J1135" s="1" t="s">
        <v>164</v>
      </c>
      <c r="K1135" s="1" t="s">
        <v>165</v>
      </c>
      <c r="L1135" s="30">
        <v>400</v>
      </c>
      <c r="M1135" s="30">
        <v>20</v>
      </c>
      <c r="N1135" s="31">
        <v>18300</v>
      </c>
      <c r="O1135" s="31">
        <v>28000</v>
      </c>
      <c r="P1135" s="31">
        <v>7292000</v>
      </c>
      <c r="Q1135" s="31">
        <v>7320000</v>
      </c>
      <c r="R1135" s="1" t="s">
        <v>4372</v>
      </c>
      <c r="S1135" s="1" t="s">
        <v>4373</v>
      </c>
      <c r="T1135" s="1" t="s">
        <v>4374</v>
      </c>
      <c r="U1135" s="1" t="s">
        <v>169</v>
      </c>
      <c r="V1135" s="1" t="s">
        <v>118</v>
      </c>
      <c r="W1135" s="1" t="str">
        <f>VLOOKUP(Table1[[#This Row],[Material Code]],'Product Master Data'!$A$1:$D$16,4,FALSE)</f>
        <v>Bread Flour</v>
      </c>
      <c r="X1135" s="1" t="str">
        <f>VLOOKUP(Table1[[#This Row],[Material Code]],'Product Master Data'!$A$1:$D$15,3,FALSE)</f>
        <v>Local Label</v>
      </c>
      <c r="Y1135" s="1">
        <f>DAY(Table1[[#This Row],[Billing date]])</f>
        <v>30</v>
      </c>
      <c r="Z1135" s="1" t="str">
        <f>TEXT(Table1[[#This Row],[Billing date]],"mmm")</f>
        <v>Jun</v>
      </c>
      <c r="AA1135" s="1">
        <f>YEAR(Table1[[#This Row],[Billing date]])</f>
        <v>2021</v>
      </c>
    </row>
    <row r="1136" spans="1:27" s="1" customFormat="1" ht="12.75" x14ac:dyDescent="0.2">
      <c r="A1136" s="1" t="s">
        <v>119</v>
      </c>
      <c r="B1136" s="1" t="s">
        <v>120</v>
      </c>
      <c r="C1136" s="29">
        <v>44377</v>
      </c>
      <c r="D1136" s="1" t="s">
        <v>4368</v>
      </c>
      <c r="E1136" s="1" t="s">
        <v>4375</v>
      </c>
      <c r="F1136" s="1" t="s">
        <v>4370</v>
      </c>
      <c r="G1136" s="1" t="s">
        <v>4376</v>
      </c>
      <c r="H1136" s="1">
        <v>1028221</v>
      </c>
      <c r="I1136" s="1" t="s">
        <v>47</v>
      </c>
      <c r="J1136" s="1" t="s">
        <v>164</v>
      </c>
      <c r="K1136" s="1" t="s">
        <v>165</v>
      </c>
      <c r="L1136" s="30">
        <v>300</v>
      </c>
      <c r="M1136" s="30">
        <v>15</v>
      </c>
      <c r="N1136" s="31">
        <v>18300</v>
      </c>
      <c r="O1136" s="31">
        <v>21000</v>
      </c>
      <c r="P1136" s="31">
        <v>5469000</v>
      </c>
      <c r="Q1136" s="31">
        <v>5490000</v>
      </c>
      <c r="R1136" s="1" t="s">
        <v>926</v>
      </c>
      <c r="S1136" s="1" t="s">
        <v>1060</v>
      </c>
      <c r="T1136" s="1" t="s">
        <v>1061</v>
      </c>
      <c r="U1136" s="1" t="s">
        <v>169</v>
      </c>
      <c r="V1136" s="1" t="s">
        <v>118</v>
      </c>
      <c r="W1136" s="1" t="str">
        <f>VLOOKUP(Table1[[#This Row],[Material Code]],'Product Master Data'!$A$1:$D$16,4,FALSE)</f>
        <v>Bread Flour</v>
      </c>
      <c r="X1136" s="1" t="str">
        <f>VLOOKUP(Table1[[#This Row],[Material Code]],'Product Master Data'!$A$1:$D$15,3,FALSE)</f>
        <v>Local Label</v>
      </c>
      <c r="Y1136" s="1">
        <f>DAY(Table1[[#This Row],[Billing date]])</f>
        <v>30</v>
      </c>
      <c r="Z1136" s="1" t="str">
        <f>TEXT(Table1[[#This Row],[Billing date]],"mmm")</f>
        <v>Jun</v>
      </c>
      <c r="AA1136" s="1">
        <f>YEAR(Table1[[#This Row],[Billing date]])</f>
        <v>2021</v>
      </c>
    </row>
    <row r="1137" spans="1:27" s="1" customFormat="1" ht="12.75" x14ac:dyDescent="0.2">
      <c r="A1137" s="1" t="s">
        <v>119</v>
      </c>
      <c r="B1137" s="1" t="s">
        <v>120</v>
      </c>
      <c r="C1137" s="29">
        <v>44377</v>
      </c>
      <c r="D1137" s="1" t="s">
        <v>4377</v>
      </c>
      <c r="E1137" s="1" t="s">
        <v>4378</v>
      </c>
      <c r="F1137" s="1" t="s">
        <v>4379</v>
      </c>
      <c r="G1137" s="1" t="s">
        <v>4380</v>
      </c>
      <c r="H1137" s="1">
        <v>1064509</v>
      </c>
      <c r="I1137" s="1" t="s">
        <v>52</v>
      </c>
      <c r="J1137" s="1" t="s">
        <v>164</v>
      </c>
      <c r="K1137" s="1" t="s">
        <v>165</v>
      </c>
      <c r="L1137" s="30">
        <v>100</v>
      </c>
      <c r="M1137" s="30">
        <v>5</v>
      </c>
      <c r="N1137" s="31">
        <v>18300</v>
      </c>
      <c r="O1137" s="31">
        <v>7000</v>
      </c>
      <c r="P1137" s="31">
        <v>1823000</v>
      </c>
      <c r="Q1137" s="31">
        <v>1830000</v>
      </c>
      <c r="R1137" s="1" t="s">
        <v>1281</v>
      </c>
      <c r="S1137" s="1" t="s">
        <v>1849</v>
      </c>
      <c r="T1137" s="1" t="s">
        <v>1850</v>
      </c>
      <c r="U1137" s="1" t="s">
        <v>169</v>
      </c>
      <c r="V1137" s="1" t="s">
        <v>118</v>
      </c>
      <c r="W1137" s="1" t="str">
        <f>VLOOKUP(Table1[[#This Row],[Material Code]],'Product Master Data'!$A$1:$D$16,4,FALSE)</f>
        <v>Bread Flour</v>
      </c>
      <c r="X1137" s="1" t="str">
        <f>VLOOKUP(Table1[[#This Row],[Material Code]],'Product Master Data'!$A$1:$D$15,3,FALSE)</f>
        <v>Local Label</v>
      </c>
      <c r="Y1137" s="1">
        <f>DAY(Table1[[#This Row],[Billing date]])</f>
        <v>30</v>
      </c>
      <c r="Z1137" s="1" t="str">
        <f>TEXT(Table1[[#This Row],[Billing date]],"mmm")</f>
        <v>Jun</v>
      </c>
      <c r="AA1137" s="1">
        <f>YEAR(Table1[[#This Row],[Billing date]])</f>
        <v>2021</v>
      </c>
    </row>
    <row r="1138" spans="1:27" s="1" customFormat="1" ht="12.75" x14ac:dyDescent="0.2">
      <c r="A1138" s="1" t="s">
        <v>157</v>
      </c>
      <c r="B1138" s="1" t="s">
        <v>158</v>
      </c>
      <c r="C1138" s="29">
        <v>44377</v>
      </c>
      <c r="D1138" s="1" t="s">
        <v>4381</v>
      </c>
      <c r="E1138" s="1" t="s">
        <v>4382</v>
      </c>
      <c r="F1138" s="1" t="s">
        <v>4383</v>
      </c>
      <c r="G1138" s="1" t="s">
        <v>4384</v>
      </c>
      <c r="H1138" s="1">
        <v>1105098</v>
      </c>
      <c r="I1138" s="1" t="s">
        <v>3554</v>
      </c>
      <c r="J1138" s="1" t="s">
        <v>164</v>
      </c>
      <c r="K1138" s="1" t="s">
        <v>165</v>
      </c>
      <c r="L1138" s="30">
        <v>600</v>
      </c>
      <c r="M1138" s="30">
        <v>30</v>
      </c>
      <c r="N1138" s="31">
        <v>18700</v>
      </c>
      <c r="O1138" s="31">
        <v>220000</v>
      </c>
      <c r="P1138" s="31">
        <v>11000000</v>
      </c>
      <c r="Q1138" s="31">
        <v>11220000</v>
      </c>
      <c r="R1138" s="1" t="s">
        <v>4385</v>
      </c>
      <c r="S1138" s="1" t="s">
        <v>4386</v>
      </c>
      <c r="T1138" s="1" t="s">
        <v>2081</v>
      </c>
      <c r="U1138" s="1" t="s">
        <v>169</v>
      </c>
      <c r="V1138" s="1" t="s">
        <v>118</v>
      </c>
      <c r="W1138" s="1" t="str">
        <f>VLOOKUP(Table1[[#This Row],[Material Code]],'Product Master Data'!$A$1:$D$16,4,FALSE)</f>
        <v>Bread Flour</v>
      </c>
      <c r="X1138" s="1" t="str">
        <f>VLOOKUP(Table1[[#This Row],[Material Code]],'Product Master Data'!$A$1:$D$15,3,FALSE)</f>
        <v>Local Label</v>
      </c>
      <c r="Y1138" s="1">
        <f>DAY(Table1[[#This Row],[Billing date]])</f>
        <v>30</v>
      </c>
      <c r="Z1138" s="1" t="str">
        <f>TEXT(Table1[[#This Row],[Billing date]],"mmm")</f>
        <v>Jun</v>
      </c>
      <c r="AA1138" s="1">
        <f>YEAR(Table1[[#This Row],[Billing date]])</f>
        <v>2021</v>
      </c>
    </row>
    <row r="1139" spans="1:27" s="1" customFormat="1" ht="12.75" x14ac:dyDescent="0.2">
      <c r="A1139" s="1" t="s">
        <v>131</v>
      </c>
      <c r="B1139" s="1" t="s">
        <v>132</v>
      </c>
      <c r="C1139" s="29">
        <v>44377</v>
      </c>
      <c r="D1139" s="1" t="s">
        <v>4387</v>
      </c>
      <c r="E1139" s="1" t="s">
        <v>4388</v>
      </c>
      <c r="F1139" s="1" t="s">
        <v>4389</v>
      </c>
      <c r="G1139" s="1" t="s">
        <v>4390</v>
      </c>
      <c r="H1139" s="1">
        <v>1062481</v>
      </c>
      <c r="I1139" s="1" t="s">
        <v>38</v>
      </c>
      <c r="J1139" s="1" t="s">
        <v>125</v>
      </c>
      <c r="K1139" s="1" t="s">
        <v>126</v>
      </c>
      <c r="L1139" s="30">
        <v>640</v>
      </c>
      <c r="M1139" s="30">
        <v>32</v>
      </c>
      <c r="N1139" s="31">
        <v>17000</v>
      </c>
      <c r="O1139" s="31">
        <v>44800</v>
      </c>
      <c r="P1139" s="31">
        <v>10835200</v>
      </c>
      <c r="Q1139" s="31">
        <v>10880000</v>
      </c>
      <c r="R1139" s="1" t="s">
        <v>4391</v>
      </c>
      <c r="S1139" s="1" t="s">
        <v>4392</v>
      </c>
      <c r="T1139" s="1" t="s">
        <v>4393</v>
      </c>
      <c r="U1139" s="1" t="s">
        <v>169</v>
      </c>
      <c r="V1139" s="1" t="s">
        <v>118</v>
      </c>
      <c r="W1139" s="1" t="str">
        <f>VLOOKUP(Table1[[#This Row],[Material Code]],'Product Master Data'!$A$1:$D$16,4,FALSE)</f>
        <v>Bread Flour</v>
      </c>
      <c r="X1139" s="1" t="str">
        <f>VLOOKUP(Table1[[#This Row],[Material Code]],'Product Master Data'!$A$1:$D$15,3,FALSE)</f>
        <v>Local Label</v>
      </c>
      <c r="Y1139" s="1">
        <f>DAY(Table1[[#This Row],[Billing date]])</f>
        <v>30</v>
      </c>
      <c r="Z1139" s="1" t="str">
        <f>TEXT(Table1[[#This Row],[Billing date]],"mmm")</f>
        <v>Jun</v>
      </c>
      <c r="AA1139" s="1">
        <f>YEAR(Table1[[#This Row],[Billing date]])</f>
        <v>2021</v>
      </c>
    </row>
    <row r="1140" spans="1:27" s="1" customFormat="1" ht="12.75" x14ac:dyDescent="0.2">
      <c r="A1140" s="1" t="s">
        <v>131</v>
      </c>
      <c r="B1140" s="1" t="s">
        <v>132</v>
      </c>
      <c r="C1140" s="29">
        <v>44377</v>
      </c>
      <c r="D1140" s="1" t="s">
        <v>4387</v>
      </c>
      <c r="E1140" s="1" t="s">
        <v>4394</v>
      </c>
      <c r="F1140" s="1" t="s">
        <v>4389</v>
      </c>
      <c r="G1140" s="1" t="s">
        <v>4395</v>
      </c>
      <c r="H1140" s="1">
        <v>1062481</v>
      </c>
      <c r="I1140" s="1" t="s">
        <v>38</v>
      </c>
      <c r="J1140" s="1" t="s">
        <v>125</v>
      </c>
      <c r="K1140" s="1" t="s">
        <v>126</v>
      </c>
      <c r="L1140" s="30">
        <v>254</v>
      </c>
      <c r="M1140" s="30">
        <v>12.7</v>
      </c>
      <c r="N1140" s="31">
        <v>17000</v>
      </c>
      <c r="O1140" s="31">
        <v>17780</v>
      </c>
      <c r="P1140" s="31">
        <v>4300220</v>
      </c>
      <c r="Q1140" s="31">
        <v>4318000</v>
      </c>
      <c r="R1140" s="1" t="s">
        <v>4396</v>
      </c>
      <c r="S1140" s="1" t="s">
        <v>4397</v>
      </c>
      <c r="T1140" s="1" t="s">
        <v>4398</v>
      </c>
      <c r="U1140" s="1" t="s">
        <v>169</v>
      </c>
      <c r="V1140" s="1" t="s">
        <v>118</v>
      </c>
      <c r="W1140" s="1" t="str">
        <f>VLOOKUP(Table1[[#This Row],[Material Code]],'Product Master Data'!$A$1:$D$16,4,FALSE)</f>
        <v>Bread Flour</v>
      </c>
      <c r="X1140" s="1" t="str">
        <f>VLOOKUP(Table1[[#This Row],[Material Code]],'Product Master Data'!$A$1:$D$15,3,FALSE)</f>
        <v>Local Label</v>
      </c>
      <c r="Y1140" s="1">
        <f>DAY(Table1[[#This Row],[Billing date]])</f>
        <v>30</v>
      </c>
      <c r="Z1140" s="1" t="str">
        <f>TEXT(Table1[[#This Row],[Billing date]],"mmm")</f>
        <v>Jun</v>
      </c>
      <c r="AA1140" s="1">
        <f>YEAR(Table1[[#This Row],[Billing date]])</f>
        <v>2021</v>
      </c>
    </row>
    <row r="1141" spans="1:27" s="1" customFormat="1" ht="12.75" x14ac:dyDescent="0.2">
      <c r="A1141" s="1" t="s">
        <v>131</v>
      </c>
      <c r="B1141" s="1" t="s">
        <v>132</v>
      </c>
      <c r="C1141" s="29">
        <v>44377</v>
      </c>
      <c r="D1141" s="1" t="s">
        <v>4387</v>
      </c>
      <c r="E1141" s="1" t="s">
        <v>4394</v>
      </c>
      <c r="F1141" s="1" t="s">
        <v>4389</v>
      </c>
      <c r="G1141" s="1" t="s">
        <v>4395</v>
      </c>
      <c r="H1141" s="1">
        <v>1062481</v>
      </c>
      <c r="I1141" s="1" t="s">
        <v>38</v>
      </c>
      <c r="J1141" s="1" t="s">
        <v>1728</v>
      </c>
      <c r="K1141" s="1" t="s">
        <v>1729</v>
      </c>
      <c r="L1141" s="30">
        <v>65</v>
      </c>
      <c r="M1141" s="30">
        <v>3.25</v>
      </c>
      <c r="N1141" s="31">
        <v>16500</v>
      </c>
      <c r="O1141" s="31">
        <v>4550</v>
      </c>
      <c r="P1141" s="31">
        <v>1067950</v>
      </c>
      <c r="Q1141" s="31">
        <v>1072500</v>
      </c>
      <c r="R1141" s="1" t="s">
        <v>4396</v>
      </c>
      <c r="S1141" s="1" t="s">
        <v>4397</v>
      </c>
      <c r="T1141" s="1" t="s">
        <v>4398</v>
      </c>
      <c r="U1141" s="1" t="s">
        <v>169</v>
      </c>
      <c r="V1141" s="1" t="s">
        <v>118</v>
      </c>
      <c r="W1141" s="1" t="str">
        <f>VLOOKUP(Table1[[#This Row],[Material Code]],'Product Master Data'!$A$1:$D$16,4,FALSE)</f>
        <v>Bread Flour</v>
      </c>
      <c r="X1141" s="1" t="str">
        <f>VLOOKUP(Table1[[#This Row],[Material Code]],'Product Master Data'!$A$1:$D$15,3,FALSE)</f>
        <v>Local Label</v>
      </c>
      <c r="Y1141" s="1">
        <f>DAY(Table1[[#This Row],[Billing date]])</f>
        <v>30</v>
      </c>
      <c r="Z1141" s="1" t="str">
        <f>TEXT(Table1[[#This Row],[Billing date]],"mmm")</f>
        <v>Jun</v>
      </c>
      <c r="AA1141" s="1">
        <f>YEAR(Table1[[#This Row],[Billing date]])</f>
        <v>2021</v>
      </c>
    </row>
    <row r="1142" spans="1:27" s="1" customFormat="1" ht="12.75" x14ac:dyDescent="0.2">
      <c r="A1142" s="1" t="s">
        <v>131</v>
      </c>
      <c r="B1142" s="1" t="s">
        <v>132</v>
      </c>
      <c r="C1142" s="29">
        <v>44377</v>
      </c>
      <c r="D1142" s="1" t="s">
        <v>4387</v>
      </c>
      <c r="E1142" s="1" t="s">
        <v>4394</v>
      </c>
      <c r="F1142" s="1" t="s">
        <v>4389</v>
      </c>
      <c r="G1142" s="1" t="s">
        <v>4395</v>
      </c>
      <c r="H1142" s="1">
        <v>1062481</v>
      </c>
      <c r="I1142" s="1" t="s">
        <v>38</v>
      </c>
      <c r="J1142" s="1" t="s">
        <v>1728</v>
      </c>
      <c r="K1142" s="1" t="s">
        <v>1729</v>
      </c>
      <c r="L1142" s="30">
        <v>320</v>
      </c>
      <c r="M1142" s="30">
        <v>16</v>
      </c>
      <c r="N1142" s="31">
        <v>16500</v>
      </c>
      <c r="O1142" s="31">
        <v>22400</v>
      </c>
      <c r="P1142" s="31">
        <v>5257600</v>
      </c>
      <c r="Q1142" s="31">
        <v>5280000</v>
      </c>
      <c r="R1142" s="1" t="s">
        <v>4396</v>
      </c>
      <c r="S1142" s="1" t="s">
        <v>4397</v>
      </c>
      <c r="T1142" s="1" t="s">
        <v>4398</v>
      </c>
      <c r="U1142" s="1" t="s">
        <v>169</v>
      </c>
      <c r="V1142" s="1" t="s">
        <v>118</v>
      </c>
      <c r="W1142" s="1" t="str">
        <f>VLOOKUP(Table1[[#This Row],[Material Code]],'Product Master Data'!$A$1:$D$16,4,FALSE)</f>
        <v>Bread Flour</v>
      </c>
      <c r="X1142" s="1" t="str">
        <f>VLOOKUP(Table1[[#This Row],[Material Code]],'Product Master Data'!$A$1:$D$15,3,FALSE)</f>
        <v>Local Label</v>
      </c>
      <c r="Y1142" s="1">
        <f>DAY(Table1[[#This Row],[Billing date]])</f>
        <v>30</v>
      </c>
      <c r="Z1142" s="1" t="str">
        <f>TEXT(Table1[[#This Row],[Billing date]],"mmm")</f>
        <v>Jun</v>
      </c>
      <c r="AA1142" s="1">
        <f>YEAR(Table1[[#This Row],[Billing date]])</f>
        <v>2021</v>
      </c>
    </row>
    <row r="1143" spans="1:27" s="1" customFormat="1" ht="12.75" x14ac:dyDescent="0.2">
      <c r="A1143" s="1" t="s">
        <v>131</v>
      </c>
      <c r="B1143" s="1" t="s">
        <v>132</v>
      </c>
      <c r="C1143" s="29">
        <v>44377</v>
      </c>
      <c r="D1143" s="1" t="s">
        <v>4387</v>
      </c>
      <c r="E1143" s="1" t="s">
        <v>4394</v>
      </c>
      <c r="F1143" s="1" t="s">
        <v>4389</v>
      </c>
      <c r="G1143" s="1" t="s">
        <v>4395</v>
      </c>
      <c r="H1143" s="1">
        <v>1062481</v>
      </c>
      <c r="I1143" s="1" t="s">
        <v>38</v>
      </c>
      <c r="J1143" s="1" t="s">
        <v>1728</v>
      </c>
      <c r="K1143" s="1" t="s">
        <v>1729</v>
      </c>
      <c r="L1143" s="30">
        <v>1</v>
      </c>
      <c r="M1143" s="30">
        <v>0.05</v>
      </c>
      <c r="N1143" s="31">
        <v>16500</v>
      </c>
      <c r="O1143" s="31">
        <v>70</v>
      </c>
      <c r="P1143" s="31">
        <v>16430</v>
      </c>
      <c r="Q1143" s="31">
        <v>16500</v>
      </c>
      <c r="R1143" s="1" t="s">
        <v>4396</v>
      </c>
      <c r="S1143" s="1" t="s">
        <v>4397</v>
      </c>
      <c r="T1143" s="1" t="s">
        <v>4398</v>
      </c>
      <c r="U1143" s="1" t="s">
        <v>169</v>
      </c>
      <c r="V1143" s="1" t="s">
        <v>118</v>
      </c>
      <c r="W1143" s="1" t="str">
        <f>VLOOKUP(Table1[[#This Row],[Material Code]],'Product Master Data'!$A$1:$D$16,4,FALSE)</f>
        <v>Bread Flour</v>
      </c>
      <c r="X1143" s="1" t="str">
        <f>VLOOKUP(Table1[[#This Row],[Material Code]],'Product Master Data'!$A$1:$D$15,3,FALSE)</f>
        <v>Local Label</v>
      </c>
      <c r="Y1143" s="1">
        <f>DAY(Table1[[#This Row],[Billing date]])</f>
        <v>30</v>
      </c>
      <c r="Z1143" s="1" t="str">
        <f>TEXT(Table1[[#This Row],[Billing date]],"mmm")</f>
        <v>Jun</v>
      </c>
      <c r="AA1143" s="1">
        <f>YEAR(Table1[[#This Row],[Billing date]])</f>
        <v>2021</v>
      </c>
    </row>
    <row r="1144" spans="1:27" s="1" customFormat="1" ht="12.75" x14ac:dyDescent="0.2">
      <c r="A1144" s="1" t="s">
        <v>131</v>
      </c>
      <c r="B1144" s="1" t="s">
        <v>132</v>
      </c>
      <c r="C1144" s="29">
        <v>44377</v>
      </c>
      <c r="D1144" s="1" t="s">
        <v>4387</v>
      </c>
      <c r="E1144" s="1" t="s">
        <v>4399</v>
      </c>
      <c r="F1144" s="1" t="s">
        <v>4389</v>
      </c>
      <c r="G1144" s="1" t="s">
        <v>4400</v>
      </c>
      <c r="H1144" s="1">
        <v>1062481</v>
      </c>
      <c r="I1144" s="1" t="s">
        <v>38</v>
      </c>
      <c r="J1144" s="1" t="s">
        <v>782</v>
      </c>
      <c r="K1144" s="1" t="s">
        <v>783</v>
      </c>
      <c r="L1144" s="30">
        <v>800</v>
      </c>
      <c r="M1144" s="30">
        <v>20</v>
      </c>
      <c r="N1144" s="31">
        <v>8250</v>
      </c>
      <c r="O1144" s="31">
        <v>28000</v>
      </c>
      <c r="P1144" s="31">
        <v>6572000</v>
      </c>
      <c r="Q1144" s="31">
        <v>6600000</v>
      </c>
      <c r="R1144" s="1" t="s">
        <v>4401</v>
      </c>
      <c r="S1144" s="1" t="s">
        <v>4402</v>
      </c>
      <c r="T1144" s="1" t="s">
        <v>4403</v>
      </c>
      <c r="U1144" s="1" t="s">
        <v>169</v>
      </c>
      <c r="V1144" s="1" t="s">
        <v>118</v>
      </c>
      <c r="W1144" s="1" t="str">
        <f>VLOOKUP(Table1[[#This Row],[Material Code]],'Product Master Data'!$A$1:$D$16,4,FALSE)</f>
        <v>Beignet Flour</v>
      </c>
      <c r="X1144" s="1" t="str">
        <f>VLOOKUP(Table1[[#This Row],[Material Code]],'Product Master Data'!$A$1:$D$15,3,FALSE)</f>
        <v>Private Label</v>
      </c>
      <c r="Y1144" s="1">
        <f>DAY(Table1[[#This Row],[Billing date]])</f>
        <v>30</v>
      </c>
      <c r="Z1144" s="1" t="str">
        <f>TEXT(Table1[[#This Row],[Billing date]],"mmm")</f>
        <v>Jun</v>
      </c>
      <c r="AA1144" s="1">
        <f>YEAR(Table1[[#This Row],[Billing date]])</f>
        <v>2021</v>
      </c>
    </row>
    <row r="1145" spans="1:27" s="1" customFormat="1" ht="12.75" x14ac:dyDescent="0.2">
      <c r="A1145" s="1" t="s">
        <v>131</v>
      </c>
      <c r="B1145" s="1" t="s">
        <v>132</v>
      </c>
      <c r="C1145" s="29">
        <v>44377</v>
      </c>
      <c r="D1145" s="1" t="s">
        <v>4387</v>
      </c>
      <c r="E1145" s="1" t="s">
        <v>4399</v>
      </c>
      <c r="F1145" s="1" t="s">
        <v>4389</v>
      </c>
      <c r="G1145" s="1" t="s">
        <v>4400</v>
      </c>
      <c r="H1145" s="1">
        <v>1062481</v>
      </c>
      <c r="I1145" s="1" t="s">
        <v>38</v>
      </c>
      <c r="J1145" s="1" t="s">
        <v>723</v>
      </c>
      <c r="K1145" s="1" t="s">
        <v>724</v>
      </c>
      <c r="L1145" s="30">
        <v>200</v>
      </c>
      <c r="M1145" s="30">
        <v>10</v>
      </c>
      <c r="N1145" s="31">
        <v>16500</v>
      </c>
      <c r="O1145" s="31">
        <v>14000</v>
      </c>
      <c r="P1145" s="31">
        <v>3286000</v>
      </c>
      <c r="Q1145" s="31">
        <v>3300000</v>
      </c>
      <c r="R1145" s="1" t="s">
        <v>4401</v>
      </c>
      <c r="S1145" s="1" t="s">
        <v>4402</v>
      </c>
      <c r="T1145" s="1" t="s">
        <v>4403</v>
      </c>
      <c r="U1145" s="1" t="s">
        <v>169</v>
      </c>
      <c r="V1145" s="1" t="s">
        <v>118</v>
      </c>
      <c r="W1145" s="1" t="str">
        <f>VLOOKUP(Table1[[#This Row],[Material Code]],'Product Master Data'!$A$1:$D$16,4,FALSE)</f>
        <v>Beignet Flour</v>
      </c>
      <c r="X1145" s="1" t="str">
        <f>VLOOKUP(Table1[[#This Row],[Material Code]],'Product Master Data'!$A$1:$D$15,3,FALSE)</f>
        <v>Private Label</v>
      </c>
      <c r="Y1145" s="1">
        <f>DAY(Table1[[#This Row],[Billing date]])</f>
        <v>30</v>
      </c>
      <c r="Z1145" s="1" t="str">
        <f>TEXT(Table1[[#This Row],[Billing date]],"mmm")</f>
        <v>Jun</v>
      </c>
      <c r="AA1145" s="1">
        <f>YEAR(Table1[[#This Row],[Billing date]])</f>
        <v>2021</v>
      </c>
    </row>
    <row r="1146" spans="1:27" s="1" customFormat="1" ht="12.75" x14ac:dyDescent="0.2">
      <c r="A1146" s="1" t="s">
        <v>131</v>
      </c>
      <c r="B1146" s="1" t="s">
        <v>132</v>
      </c>
      <c r="C1146" s="29">
        <v>44377</v>
      </c>
      <c r="D1146" s="1" t="s">
        <v>4404</v>
      </c>
      <c r="E1146" s="1" t="s">
        <v>4405</v>
      </c>
      <c r="F1146" s="1" t="s">
        <v>4406</v>
      </c>
      <c r="G1146" s="1" t="s">
        <v>4407</v>
      </c>
      <c r="H1146" s="1">
        <v>1067392</v>
      </c>
      <c r="I1146" s="1" t="s">
        <v>43</v>
      </c>
      <c r="J1146" s="1" t="s">
        <v>24</v>
      </c>
      <c r="K1146" s="1" t="s">
        <v>113</v>
      </c>
      <c r="L1146" s="30">
        <v>575</v>
      </c>
      <c r="M1146" s="30">
        <v>23</v>
      </c>
      <c r="N1146" s="31">
        <v>2400</v>
      </c>
      <c r="O1146" s="31">
        <v>27059</v>
      </c>
      <c r="P1146" s="31">
        <v>1352941</v>
      </c>
      <c r="Q1146" s="31">
        <v>1380000</v>
      </c>
      <c r="R1146" s="1" t="s">
        <v>4408</v>
      </c>
      <c r="S1146" s="1" t="s">
        <v>4409</v>
      </c>
      <c r="T1146" s="1" t="s">
        <v>4410</v>
      </c>
      <c r="U1146" s="1" t="s">
        <v>4411</v>
      </c>
      <c r="V1146" s="1" t="s">
        <v>118</v>
      </c>
      <c r="W1146" s="1" t="str">
        <f>VLOOKUP(Table1[[#This Row],[Material Code]],'Product Master Data'!$A$1:$D$16,4,FALSE)</f>
        <v>Bread Flour</v>
      </c>
      <c r="X1146" s="1" t="str">
        <f>VLOOKUP(Table1[[#This Row],[Material Code]],'Product Master Data'!$A$1:$D$15,3,FALSE)</f>
        <v>Local Label</v>
      </c>
      <c r="Y1146" s="1">
        <f>DAY(Table1[[#This Row],[Billing date]])</f>
        <v>30</v>
      </c>
      <c r="Z1146" s="1" t="str">
        <f>TEXT(Table1[[#This Row],[Billing date]],"mmm")</f>
        <v>Jun</v>
      </c>
      <c r="AA1146" s="1">
        <f>YEAR(Table1[[#This Row],[Billing date]])</f>
        <v>2021</v>
      </c>
    </row>
    <row r="1147" spans="1:27" s="1" customFormat="1" ht="12.75" x14ac:dyDescent="0.2">
      <c r="A1147" s="1" t="s">
        <v>131</v>
      </c>
      <c r="B1147" s="1" t="s">
        <v>132</v>
      </c>
      <c r="C1147" s="29">
        <v>44377</v>
      </c>
      <c r="D1147" s="1" t="s">
        <v>4404</v>
      </c>
      <c r="E1147" s="1" t="s">
        <v>4412</v>
      </c>
      <c r="F1147" s="1" t="s">
        <v>4406</v>
      </c>
      <c r="G1147" s="1" t="s">
        <v>4413</v>
      </c>
      <c r="H1147" s="1">
        <v>1067392</v>
      </c>
      <c r="I1147" s="1" t="s">
        <v>43</v>
      </c>
      <c r="J1147" s="1" t="s">
        <v>24</v>
      </c>
      <c r="K1147" s="1" t="s">
        <v>113</v>
      </c>
      <c r="L1147" s="30">
        <v>575</v>
      </c>
      <c r="M1147" s="30">
        <v>23</v>
      </c>
      <c r="N1147" s="31">
        <v>2400</v>
      </c>
      <c r="O1147" s="31">
        <v>27059</v>
      </c>
      <c r="P1147" s="31">
        <v>1352941</v>
      </c>
      <c r="Q1147" s="31">
        <v>1380000</v>
      </c>
      <c r="R1147" s="1" t="s">
        <v>4414</v>
      </c>
      <c r="S1147" s="1" t="s">
        <v>4415</v>
      </c>
      <c r="T1147" s="1" t="s">
        <v>2882</v>
      </c>
      <c r="U1147" s="1" t="s">
        <v>4411</v>
      </c>
      <c r="V1147" s="1" t="s">
        <v>118</v>
      </c>
      <c r="W1147" s="1" t="str">
        <f>VLOOKUP(Table1[[#This Row],[Material Code]],'Product Master Data'!$A$1:$D$16,4,FALSE)</f>
        <v>Bread Flour</v>
      </c>
      <c r="X1147" s="1" t="str">
        <f>VLOOKUP(Table1[[#This Row],[Material Code]],'Product Master Data'!$A$1:$D$15,3,FALSE)</f>
        <v>Local Label</v>
      </c>
      <c r="Y1147" s="1">
        <f>DAY(Table1[[#This Row],[Billing date]])</f>
        <v>30</v>
      </c>
      <c r="Z1147" s="1" t="str">
        <f>TEXT(Table1[[#This Row],[Billing date]],"mmm")</f>
        <v>Jun</v>
      </c>
      <c r="AA1147" s="1">
        <f>YEAR(Table1[[#This Row],[Billing date]])</f>
        <v>2021</v>
      </c>
    </row>
    <row r="1148" spans="1:27" s="1" customFormat="1" ht="12.75" x14ac:dyDescent="0.2">
      <c r="A1148" s="1" t="s">
        <v>131</v>
      </c>
      <c r="B1148" s="1" t="s">
        <v>132</v>
      </c>
      <c r="C1148" s="29">
        <v>44377</v>
      </c>
      <c r="D1148" s="1" t="s">
        <v>4404</v>
      </c>
      <c r="E1148" s="1" t="s">
        <v>4416</v>
      </c>
      <c r="F1148" s="1" t="s">
        <v>4406</v>
      </c>
      <c r="G1148" s="1" t="s">
        <v>4417</v>
      </c>
      <c r="H1148" s="1">
        <v>1067392</v>
      </c>
      <c r="I1148" s="1" t="s">
        <v>43</v>
      </c>
      <c r="J1148" s="1" t="s">
        <v>24</v>
      </c>
      <c r="K1148" s="1" t="s">
        <v>113</v>
      </c>
      <c r="L1148" s="30">
        <v>575</v>
      </c>
      <c r="M1148" s="30">
        <v>23</v>
      </c>
      <c r="N1148" s="31">
        <v>2400</v>
      </c>
      <c r="O1148" s="31">
        <v>27059</v>
      </c>
      <c r="P1148" s="31">
        <v>1352941</v>
      </c>
      <c r="Q1148" s="31">
        <v>1380000</v>
      </c>
      <c r="R1148" s="1" t="s">
        <v>4418</v>
      </c>
      <c r="S1148" s="1" t="s">
        <v>4419</v>
      </c>
      <c r="T1148" s="1" t="s">
        <v>4420</v>
      </c>
      <c r="U1148" s="1" t="s">
        <v>4411</v>
      </c>
      <c r="V1148" s="1" t="s">
        <v>118</v>
      </c>
      <c r="W1148" s="1" t="str">
        <f>VLOOKUP(Table1[[#This Row],[Material Code]],'Product Master Data'!$A$1:$D$16,4,FALSE)</f>
        <v>Bread Flour</v>
      </c>
      <c r="X1148" s="1" t="str">
        <f>VLOOKUP(Table1[[#This Row],[Material Code]],'Product Master Data'!$A$1:$D$15,3,FALSE)</f>
        <v>Local Label</v>
      </c>
      <c r="Y1148" s="1">
        <f>DAY(Table1[[#This Row],[Billing date]])</f>
        <v>30</v>
      </c>
      <c r="Z1148" s="1" t="str">
        <f>TEXT(Table1[[#This Row],[Billing date]],"mmm")</f>
        <v>Jun</v>
      </c>
      <c r="AA1148" s="1">
        <f>YEAR(Table1[[#This Row],[Billing date]])</f>
        <v>2021</v>
      </c>
    </row>
    <row r="1149" spans="1:27" s="1" customFormat="1" ht="12.75" x14ac:dyDescent="0.2">
      <c r="A1149" s="1" t="s">
        <v>119</v>
      </c>
      <c r="B1149" s="1" t="s">
        <v>120</v>
      </c>
      <c r="C1149" s="29">
        <v>44377</v>
      </c>
      <c r="D1149" s="1" t="s">
        <v>4421</v>
      </c>
      <c r="E1149" s="1" t="s">
        <v>4422</v>
      </c>
      <c r="F1149" s="1" t="s">
        <v>4423</v>
      </c>
      <c r="G1149" s="1" t="s">
        <v>4424</v>
      </c>
      <c r="H1149" s="1">
        <v>1028475</v>
      </c>
      <c r="I1149" s="1" t="s">
        <v>465</v>
      </c>
      <c r="J1149" s="1" t="s">
        <v>125</v>
      </c>
      <c r="K1149" s="1" t="s">
        <v>126</v>
      </c>
      <c r="L1149" s="30">
        <v>300</v>
      </c>
      <c r="M1149" s="30">
        <v>15</v>
      </c>
      <c r="N1149" s="31">
        <v>19000</v>
      </c>
      <c r="O1149" s="31">
        <v>21000</v>
      </c>
      <c r="P1149" s="31">
        <v>5679000</v>
      </c>
      <c r="Q1149" s="31">
        <v>5700000</v>
      </c>
      <c r="R1149" s="1" t="s">
        <v>466</v>
      </c>
      <c r="S1149" s="1" t="s">
        <v>1798</v>
      </c>
      <c r="T1149" s="1" t="s">
        <v>1799</v>
      </c>
      <c r="U1149" s="1" t="s">
        <v>169</v>
      </c>
      <c r="V1149" s="1" t="s">
        <v>118</v>
      </c>
      <c r="W1149" s="1" t="str">
        <f>VLOOKUP(Table1[[#This Row],[Material Code]],'Product Master Data'!$A$1:$D$16,4,FALSE)</f>
        <v>Bread Flour</v>
      </c>
      <c r="X1149" s="1" t="str">
        <f>VLOOKUP(Table1[[#This Row],[Material Code]],'Product Master Data'!$A$1:$D$15,3,FALSE)</f>
        <v>Local Label</v>
      </c>
      <c r="Y1149" s="1">
        <f>DAY(Table1[[#This Row],[Billing date]])</f>
        <v>30</v>
      </c>
      <c r="Z1149" s="1" t="str">
        <f>TEXT(Table1[[#This Row],[Billing date]],"mmm")</f>
        <v>Jun</v>
      </c>
      <c r="AA1149" s="1">
        <f>YEAR(Table1[[#This Row],[Billing date]])</f>
        <v>2021</v>
      </c>
    </row>
    <row r="1150" spans="1:27" s="1" customFormat="1" ht="12.75" x14ac:dyDescent="0.2">
      <c r="A1150" s="1" t="s">
        <v>119</v>
      </c>
      <c r="B1150" s="1" t="s">
        <v>120</v>
      </c>
      <c r="C1150" s="29">
        <v>44377</v>
      </c>
      <c r="D1150" s="1" t="s">
        <v>4425</v>
      </c>
      <c r="E1150" s="1" t="s">
        <v>4426</v>
      </c>
      <c r="F1150" s="1" t="s">
        <v>4427</v>
      </c>
      <c r="G1150" s="1" t="s">
        <v>4428</v>
      </c>
      <c r="H1150" s="1">
        <v>1056089</v>
      </c>
      <c r="I1150" s="1" t="s">
        <v>59</v>
      </c>
      <c r="J1150" s="1" t="s">
        <v>164</v>
      </c>
      <c r="K1150" s="1" t="s">
        <v>165</v>
      </c>
      <c r="L1150" s="30">
        <v>100</v>
      </c>
      <c r="M1150" s="30">
        <v>5</v>
      </c>
      <c r="N1150" s="31">
        <v>18300</v>
      </c>
      <c r="O1150" s="31">
        <v>0</v>
      </c>
      <c r="P1150" s="31">
        <v>1830000</v>
      </c>
      <c r="Q1150" s="31">
        <v>1830000</v>
      </c>
      <c r="R1150" s="1" t="s">
        <v>1281</v>
      </c>
      <c r="S1150" s="1" t="s">
        <v>1849</v>
      </c>
      <c r="T1150" s="1" t="s">
        <v>1850</v>
      </c>
      <c r="U1150" s="1" t="s">
        <v>169</v>
      </c>
      <c r="V1150" s="1" t="s">
        <v>118</v>
      </c>
      <c r="W1150" s="1" t="str">
        <f>VLOOKUP(Table1[[#This Row],[Material Code]],'Product Master Data'!$A$1:$D$16,4,FALSE)</f>
        <v>Bread Flour</v>
      </c>
      <c r="X1150" s="1" t="str">
        <f>VLOOKUP(Table1[[#This Row],[Material Code]],'Product Master Data'!$A$1:$D$15,3,FALSE)</f>
        <v>Local Label</v>
      </c>
      <c r="Y1150" s="1">
        <f>DAY(Table1[[#This Row],[Billing date]])</f>
        <v>30</v>
      </c>
      <c r="Z1150" s="1" t="str">
        <f>TEXT(Table1[[#This Row],[Billing date]],"mmm")</f>
        <v>Jun</v>
      </c>
      <c r="AA1150" s="1">
        <f>YEAR(Table1[[#This Row],[Billing date]])</f>
        <v>2021</v>
      </c>
    </row>
    <row r="1151" spans="1:27" s="1" customFormat="1" ht="12.75" x14ac:dyDescent="0.2">
      <c r="A1151" s="1" t="s">
        <v>119</v>
      </c>
      <c r="B1151" s="1" t="s">
        <v>120</v>
      </c>
      <c r="C1151" s="29">
        <v>44377</v>
      </c>
      <c r="D1151" s="1" t="s">
        <v>4425</v>
      </c>
      <c r="E1151" s="1" t="s">
        <v>4429</v>
      </c>
      <c r="F1151" s="1" t="s">
        <v>4427</v>
      </c>
      <c r="G1151" s="1" t="s">
        <v>4430</v>
      </c>
      <c r="H1151" s="1">
        <v>1056089</v>
      </c>
      <c r="I1151" s="1" t="s">
        <v>59</v>
      </c>
      <c r="J1151" s="1" t="s">
        <v>164</v>
      </c>
      <c r="K1151" s="1" t="s">
        <v>165</v>
      </c>
      <c r="L1151" s="30">
        <v>200</v>
      </c>
      <c r="M1151" s="30">
        <v>10</v>
      </c>
      <c r="N1151" s="31">
        <v>18300</v>
      </c>
      <c r="O1151" s="31">
        <v>0</v>
      </c>
      <c r="P1151" s="31">
        <v>3660000</v>
      </c>
      <c r="Q1151" s="31">
        <v>3660000</v>
      </c>
      <c r="R1151" s="1" t="s">
        <v>127</v>
      </c>
      <c r="S1151" s="1" t="s">
        <v>1051</v>
      </c>
      <c r="T1151" s="1" t="s">
        <v>489</v>
      </c>
      <c r="U1151" s="1" t="s">
        <v>169</v>
      </c>
      <c r="V1151" s="1" t="s">
        <v>118</v>
      </c>
      <c r="W1151" s="1" t="str">
        <f>VLOOKUP(Table1[[#This Row],[Material Code]],'Product Master Data'!$A$1:$D$16,4,FALSE)</f>
        <v>Bread Flour</v>
      </c>
      <c r="X1151" s="1" t="str">
        <f>VLOOKUP(Table1[[#This Row],[Material Code]],'Product Master Data'!$A$1:$D$15,3,FALSE)</f>
        <v>Local Label</v>
      </c>
      <c r="Y1151" s="1">
        <f>DAY(Table1[[#This Row],[Billing date]])</f>
        <v>30</v>
      </c>
      <c r="Z1151" s="1" t="str">
        <f>TEXT(Table1[[#This Row],[Billing date]],"mmm")</f>
        <v>Jun</v>
      </c>
      <c r="AA1151" s="1">
        <f>YEAR(Table1[[#This Row],[Billing date]])</f>
        <v>2021</v>
      </c>
    </row>
    <row r="1152" spans="1:27" s="1" customFormat="1" ht="12.75" x14ac:dyDescent="0.2">
      <c r="A1152" s="1" t="s">
        <v>193</v>
      </c>
      <c r="B1152" s="1" t="s">
        <v>158</v>
      </c>
      <c r="C1152" s="29">
        <v>44377</v>
      </c>
      <c r="D1152" s="1" t="s">
        <v>1137</v>
      </c>
      <c r="E1152" s="1" t="s">
        <v>4431</v>
      </c>
      <c r="F1152" s="1" t="s">
        <v>1139</v>
      </c>
      <c r="G1152" s="1" t="s">
        <v>4432</v>
      </c>
      <c r="H1152" s="1">
        <v>1062483</v>
      </c>
      <c r="I1152" s="1" t="s">
        <v>35</v>
      </c>
      <c r="J1152" s="1" t="s">
        <v>24</v>
      </c>
      <c r="K1152" s="1" t="s">
        <v>113</v>
      </c>
      <c r="L1152" s="30">
        <v>575</v>
      </c>
      <c r="M1152" s="30">
        <v>23</v>
      </c>
      <c r="N1152" s="31">
        <v>2000</v>
      </c>
      <c r="O1152" s="31">
        <v>22549</v>
      </c>
      <c r="P1152" s="31">
        <v>1127451</v>
      </c>
      <c r="Q1152" s="31">
        <v>1150000</v>
      </c>
      <c r="R1152" s="1" t="s">
        <v>480</v>
      </c>
      <c r="S1152" s="1" t="s">
        <v>4047</v>
      </c>
      <c r="T1152" s="1" t="s">
        <v>482</v>
      </c>
      <c r="U1152" s="1" t="s">
        <v>169</v>
      </c>
      <c r="V1152" s="1" t="s">
        <v>118</v>
      </c>
      <c r="W1152" s="1" t="str">
        <f>VLOOKUP(Table1[[#This Row],[Material Code]],'Product Master Data'!$A$1:$D$16,4,FALSE)</f>
        <v>Bread Flour</v>
      </c>
      <c r="X1152" s="1" t="str">
        <f>VLOOKUP(Table1[[#This Row],[Material Code]],'Product Master Data'!$A$1:$D$15,3,FALSE)</f>
        <v>Local Label</v>
      </c>
      <c r="Y1152" s="1">
        <f>DAY(Table1[[#This Row],[Billing date]])</f>
        <v>30</v>
      </c>
      <c r="Z1152" s="1" t="str">
        <f>TEXT(Table1[[#This Row],[Billing date]],"mmm")</f>
        <v>Jun</v>
      </c>
      <c r="AA1152" s="1">
        <f>YEAR(Table1[[#This Row],[Billing date]])</f>
        <v>2021</v>
      </c>
    </row>
    <row r="1153" spans="1:27" s="1" customFormat="1" ht="12.75" x14ac:dyDescent="0.2">
      <c r="A1153" s="1" t="s">
        <v>170</v>
      </c>
      <c r="B1153" s="1" t="s">
        <v>171</v>
      </c>
      <c r="C1153" s="29">
        <v>44377</v>
      </c>
      <c r="D1153" s="1" t="s">
        <v>4433</v>
      </c>
      <c r="E1153" s="1" t="s">
        <v>4434</v>
      </c>
      <c r="F1153" s="1" t="s">
        <v>4435</v>
      </c>
      <c r="G1153" s="1" t="s">
        <v>4436</v>
      </c>
      <c r="H1153" s="1">
        <v>1037061</v>
      </c>
      <c r="I1153" s="1" t="s">
        <v>25</v>
      </c>
      <c r="J1153" s="1" t="s">
        <v>176</v>
      </c>
      <c r="K1153" s="1" t="s">
        <v>177</v>
      </c>
      <c r="L1153" s="30">
        <v>50</v>
      </c>
      <c r="M1153" s="30">
        <v>2.5</v>
      </c>
      <c r="N1153" s="31">
        <v>17900</v>
      </c>
      <c r="O1153" s="31">
        <v>0</v>
      </c>
      <c r="P1153" s="31">
        <v>895000</v>
      </c>
      <c r="Q1153" s="31">
        <v>895000</v>
      </c>
      <c r="R1153" s="1" t="s">
        <v>1525</v>
      </c>
      <c r="S1153" s="1" t="s">
        <v>1526</v>
      </c>
      <c r="T1153" s="1" t="s">
        <v>2965</v>
      </c>
      <c r="U1153" s="1" t="s">
        <v>1482</v>
      </c>
      <c r="V1153" s="1" t="s">
        <v>118</v>
      </c>
      <c r="W1153" s="1" t="str">
        <f>VLOOKUP(Table1[[#This Row],[Material Code]],'Product Master Data'!$A$1:$D$16,4,FALSE)</f>
        <v>Beignet Flour</v>
      </c>
      <c r="X1153" s="1" t="str">
        <f>VLOOKUP(Table1[[#This Row],[Material Code]],'Product Master Data'!$A$1:$D$15,3,FALSE)</f>
        <v>Local Label</v>
      </c>
      <c r="Y1153" s="1">
        <f>DAY(Table1[[#This Row],[Billing date]])</f>
        <v>30</v>
      </c>
      <c r="Z1153" s="1" t="str">
        <f>TEXT(Table1[[#This Row],[Billing date]],"mmm")</f>
        <v>Jun</v>
      </c>
      <c r="AA1153" s="1">
        <f>YEAR(Table1[[#This Row],[Billing date]])</f>
        <v>2021</v>
      </c>
    </row>
    <row r="1154" spans="1:27" s="1" customFormat="1" ht="12.75" x14ac:dyDescent="0.2">
      <c r="A1154" s="1" t="s">
        <v>170</v>
      </c>
      <c r="B1154" s="1" t="s">
        <v>171</v>
      </c>
      <c r="C1154" s="29">
        <v>44377</v>
      </c>
      <c r="D1154" s="1" t="s">
        <v>4433</v>
      </c>
      <c r="E1154" s="1" t="s">
        <v>4434</v>
      </c>
      <c r="F1154" s="1" t="s">
        <v>4435</v>
      </c>
      <c r="G1154" s="1" t="s">
        <v>4436</v>
      </c>
      <c r="H1154" s="1">
        <v>1037061</v>
      </c>
      <c r="I1154" s="1" t="s">
        <v>25</v>
      </c>
      <c r="J1154" s="1" t="s">
        <v>181</v>
      </c>
      <c r="K1154" s="1" t="s">
        <v>182</v>
      </c>
      <c r="L1154" s="30">
        <v>150</v>
      </c>
      <c r="M1154" s="30">
        <v>3.75</v>
      </c>
      <c r="N1154" s="31">
        <v>8950</v>
      </c>
      <c r="O1154" s="31">
        <v>0</v>
      </c>
      <c r="P1154" s="31">
        <v>1342500</v>
      </c>
      <c r="Q1154" s="31">
        <v>1342500</v>
      </c>
      <c r="R1154" s="1" t="s">
        <v>1525</v>
      </c>
      <c r="S1154" s="1" t="s">
        <v>1526</v>
      </c>
      <c r="T1154" s="1" t="s">
        <v>2965</v>
      </c>
      <c r="U1154" s="1" t="s">
        <v>1482</v>
      </c>
      <c r="V1154" s="1" t="s">
        <v>118</v>
      </c>
      <c r="W1154" s="1" t="str">
        <f>VLOOKUP(Table1[[#This Row],[Material Code]],'Product Master Data'!$A$1:$D$16,4,FALSE)</f>
        <v>Beignet Flour</v>
      </c>
      <c r="X1154" s="1" t="str">
        <f>VLOOKUP(Table1[[#This Row],[Material Code]],'Product Master Data'!$A$1:$D$15,3,FALSE)</f>
        <v>Local Label</v>
      </c>
      <c r="Y1154" s="1">
        <f>DAY(Table1[[#This Row],[Billing date]])</f>
        <v>30</v>
      </c>
      <c r="Z1154" s="1" t="str">
        <f>TEXT(Table1[[#This Row],[Billing date]],"mmm")</f>
        <v>Jun</v>
      </c>
      <c r="AA1154" s="1">
        <f>YEAR(Table1[[#This Row],[Billing date]])</f>
        <v>2021</v>
      </c>
    </row>
    <row r="1155" spans="1:27" s="1" customFormat="1" ht="12.75" x14ac:dyDescent="0.2">
      <c r="A1155" s="1" t="s">
        <v>170</v>
      </c>
      <c r="B1155" s="1" t="s">
        <v>171</v>
      </c>
      <c r="C1155" s="29">
        <v>44377</v>
      </c>
      <c r="D1155" s="1" t="s">
        <v>4433</v>
      </c>
      <c r="E1155" s="1" t="s">
        <v>4434</v>
      </c>
      <c r="F1155" s="1" t="s">
        <v>4435</v>
      </c>
      <c r="G1155" s="1" t="s">
        <v>4436</v>
      </c>
      <c r="H1155" s="1">
        <v>1037061</v>
      </c>
      <c r="I1155" s="1" t="s">
        <v>25</v>
      </c>
      <c r="J1155" s="1" t="s">
        <v>183</v>
      </c>
      <c r="K1155" s="1" t="s">
        <v>184</v>
      </c>
      <c r="L1155" s="30">
        <v>750</v>
      </c>
      <c r="M1155" s="30">
        <v>3.75</v>
      </c>
      <c r="N1155" s="31">
        <v>1840</v>
      </c>
      <c r="O1155" s="31">
        <v>0</v>
      </c>
      <c r="P1155" s="31">
        <v>1380000</v>
      </c>
      <c r="Q1155" s="31">
        <v>1380000</v>
      </c>
      <c r="R1155" s="1" t="s">
        <v>1525</v>
      </c>
      <c r="S1155" s="1" t="s">
        <v>1526</v>
      </c>
      <c r="T1155" s="1" t="s">
        <v>2965</v>
      </c>
      <c r="U1155" s="1" t="s">
        <v>1482</v>
      </c>
      <c r="V1155" s="1" t="s">
        <v>118</v>
      </c>
      <c r="W1155" s="1" t="str">
        <f>VLOOKUP(Table1[[#This Row],[Material Code]],'Product Master Data'!$A$1:$D$16,4,FALSE)</f>
        <v>Beignet Flour</v>
      </c>
      <c r="X1155" s="1" t="str">
        <f>VLOOKUP(Table1[[#This Row],[Material Code]],'Product Master Data'!$A$1:$D$15,3,FALSE)</f>
        <v>Local Label</v>
      </c>
      <c r="Y1155" s="1">
        <f>DAY(Table1[[#This Row],[Billing date]])</f>
        <v>30</v>
      </c>
      <c r="Z1155" s="1" t="str">
        <f>TEXT(Table1[[#This Row],[Billing date]],"mmm")</f>
        <v>Jun</v>
      </c>
      <c r="AA1155" s="1">
        <f>YEAR(Table1[[#This Row],[Billing date]])</f>
        <v>2021</v>
      </c>
    </row>
    <row r="1156" spans="1:27" s="1" customFormat="1" ht="12.75" x14ac:dyDescent="0.2">
      <c r="A1156" s="1" t="s">
        <v>119</v>
      </c>
      <c r="B1156" s="1" t="s">
        <v>120</v>
      </c>
      <c r="C1156" s="29">
        <v>44377</v>
      </c>
      <c r="D1156" s="1" t="s">
        <v>4437</v>
      </c>
      <c r="E1156" s="1" t="s">
        <v>4438</v>
      </c>
      <c r="F1156" s="1" t="s">
        <v>4439</v>
      </c>
      <c r="G1156" s="1" t="s">
        <v>4440</v>
      </c>
      <c r="H1156" s="1">
        <v>1026460</v>
      </c>
      <c r="I1156" s="1" t="s">
        <v>53</v>
      </c>
      <c r="J1156" s="1" t="s">
        <v>181</v>
      </c>
      <c r="K1156" s="1" t="s">
        <v>182</v>
      </c>
      <c r="L1156" s="30">
        <v>50</v>
      </c>
      <c r="M1156" s="30">
        <v>1.25</v>
      </c>
      <c r="N1156" s="31">
        <v>9250</v>
      </c>
      <c r="O1156" s="31">
        <v>1750</v>
      </c>
      <c r="P1156" s="31">
        <v>460750</v>
      </c>
      <c r="Q1156" s="31">
        <v>462500</v>
      </c>
      <c r="R1156" s="1" t="s">
        <v>216</v>
      </c>
      <c r="S1156" s="1" t="s">
        <v>488</v>
      </c>
      <c r="T1156" s="1" t="s">
        <v>1983</v>
      </c>
      <c r="U1156" s="1" t="s">
        <v>169</v>
      </c>
      <c r="V1156" s="1" t="s">
        <v>118</v>
      </c>
      <c r="W1156" s="1" t="str">
        <f>VLOOKUP(Table1[[#This Row],[Material Code]],'Product Master Data'!$A$1:$D$16,4,FALSE)</f>
        <v>Beignet Flour</v>
      </c>
      <c r="X1156" s="1" t="str">
        <f>VLOOKUP(Table1[[#This Row],[Material Code]],'Product Master Data'!$A$1:$D$15,3,FALSE)</f>
        <v>Local Label</v>
      </c>
      <c r="Y1156" s="1">
        <f>DAY(Table1[[#This Row],[Billing date]])</f>
        <v>30</v>
      </c>
      <c r="Z1156" s="1" t="str">
        <f>TEXT(Table1[[#This Row],[Billing date]],"mmm")</f>
        <v>Jun</v>
      </c>
      <c r="AA1156" s="1">
        <f>YEAR(Table1[[#This Row],[Billing date]])</f>
        <v>2021</v>
      </c>
    </row>
    <row r="1157" spans="1:27" s="1" customFormat="1" ht="12.75" x14ac:dyDescent="0.2">
      <c r="A1157" s="1" t="s">
        <v>119</v>
      </c>
      <c r="B1157" s="1" t="s">
        <v>120</v>
      </c>
      <c r="C1157" s="29">
        <v>44377</v>
      </c>
      <c r="D1157" s="1" t="s">
        <v>4437</v>
      </c>
      <c r="E1157" s="1" t="s">
        <v>4438</v>
      </c>
      <c r="F1157" s="1" t="s">
        <v>4439</v>
      </c>
      <c r="G1157" s="1" t="s">
        <v>4440</v>
      </c>
      <c r="H1157" s="1">
        <v>1026460</v>
      </c>
      <c r="I1157" s="1" t="s">
        <v>53</v>
      </c>
      <c r="J1157" s="1" t="s">
        <v>176</v>
      </c>
      <c r="K1157" s="1" t="s">
        <v>177</v>
      </c>
      <c r="L1157" s="30">
        <v>33</v>
      </c>
      <c r="M1157" s="30">
        <v>1.65</v>
      </c>
      <c r="N1157" s="31">
        <v>18500</v>
      </c>
      <c r="O1157" s="31">
        <v>2310</v>
      </c>
      <c r="P1157" s="31">
        <v>608190</v>
      </c>
      <c r="Q1157" s="31">
        <v>610500</v>
      </c>
      <c r="R1157" s="1" t="s">
        <v>216</v>
      </c>
      <c r="S1157" s="1" t="s">
        <v>488</v>
      </c>
      <c r="T1157" s="1" t="s">
        <v>1983</v>
      </c>
      <c r="U1157" s="1" t="s">
        <v>169</v>
      </c>
      <c r="V1157" s="1" t="s">
        <v>118</v>
      </c>
      <c r="W1157" s="1" t="str">
        <f>VLOOKUP(Table1[[#This Row],[Material Code]],'Product Master Data'!$A$1:$D$16,4,FALSE)</f>
        <v>Beignet Flour</v>
      </c>
      <c r="X1157" s="1" t="str">
        <f>VLOOKUP(Table1[[#This Row],[Material Code]],'Product Master Data'!$A$1:$D$15,3,FALSE)</f>
        <v>Local Label</v>
      </c>
      <c r="Y1157" s="1">
        <f>DAY(Table1[[#This Row],[Billing date]])</f>
        <v>30</v>
      </c>
      <c r="Z1157" s="1" t="str">
        <f>TEXT(Table1[[#This Row],[Billing date]],"mmm")</f>
        <v>Jun</v>
      </c>
      <c r="AA1157" s="1">
        <f>YEAR(Table1[[#This Row],[Billing date]])</f>
        <v>2021</v>
      </c>
    </row>
    <row r="1158" spans="1:27" s="1" customFormat="1" ht="12.75" x14ac:dyDescent="0.2">
      <c r="A1158" s="1" t="s">
        <v>119</v>
      </c>
      <c r="B1158" s="1" t="s">
        <v>120</v>
      </c>
      <c r="C1158" s="29">
        <v>44377</v>
      </c>
      <c r="D1158" s="1" t="s">
        <v>4437</v>
      </c>
      <c r="E1158" s="1" t="s">
        <v>4438</v>
      </c>
      <c r="F1158" s="1" t="s">
        <v>4439</v>
      </c>
      <c r="G1158" s="1" t="s">
        <v>4440</v>
      </c>
      <c r="H1158" s="1">
        <v>1026460</v>
      </c>
      <c r="I1158" s="1" t="s">
        <v>53</v>
      </c>
      <c r="J1158" s="1" t="s">
        <v>164</v>
      </c>
      <c r="K1158" s="1" t="s">
        <v>165</v>
      </c>
      <c r="L1158" s="30">
        <v>100</v>
      </c>
      <c r="M1158" s="30">
        <v>5</v>
      </c>
      <c r="N1158" s="31">
        <v>18300</v>
      </c>
      <c r="O1158" s="31">
        <v>7000</v>
      </c>
      <c r="P1158" s="31">
        <v>1823000</v>
      </c>
      <c r="Q1158" s="31">
        <v>1830000</v>
      </c>
      <c r="R1158" s="1" t="s">
        <v>216</v>
      </c>
      <c r="S1158" s="1" t="s">
        <v>488</v>
      </c>
      <c r="T1158" s="1" t="s">
        <v>1983</v>
      </c>
      <c r="U1158" s="1" t="s">
        <v>169</v>
      </c>
      <c r="V1158" s="1" t="s">
        <v>118</v>
      </c>
      <c r="W1158" s="1" t="str">
        <f>VLOOKUP(Table1[[#This Row],[Material Code]],'Product Master Data'!$A$1:$D$16,4,FALSE)</f>
        <v>Bread Flour</v>
      </c>
      <c r="X1158" s="1" t="str">
        <f>VLOOKUP(Table1[[#This Row],[Material Code]],'Product Master Data'!$A$1:$D$15,3,FALSE)</f>
        <v>Local Label</v>
      </c>
      <c r="Y1158" s="1">
        <f>DAY(Table1[[#This Row],[Billing date]])</f>
        <v>30</v>
      </c>
      <c r="Z1158" s="1" t="str">
        <f>TEXT(Table1[[#This Row],[Billing date]],"mmm")</f>
        <v>Jun</v>
      </c>
      <c r="AA1158" s="1">
        <f>YEAR(Table1[[#This Row],[Billing date]])</f>
        <v>2021</v>
      </c>
    </row>
    <row r="1159" spans="1:27" s="1" customFormat="1" ht="12.75" x14ac:dyDescent="0.2">
      <c r="A1159" s="1" t="s">
        <v>119</v>
      </c>
      <c r="B1159" s="1" t="s">
        <v>120</v>
      </c>
      <c r="C1159" s="29">
        <v>44377</v>
      </c>
      <c r="D1159" s="1" t="s">
        <v>4437</v>
      </c>
      <c r="E1159" s="1" t="s">
        <v>4438</v>
      </c>
      <c r="F1159" s="1" t="s">
        <v>4439</v>
      </c>
      <c r="G1159" s="1" t="s">
        <v>4440</v>
      </c>
      <c r="H1159" s="1">
        <v>1026460</v>
      </c>
      <c r="I1159" s="1" t="s">
        <v>53</v>
      </c>
      <c r="J1159" s="1" t="s">
        <v>183</v>
      </c>
      <c r="K1159" s="1" t="s">
        <v>184</v>
      </c>
      <c r="L1159" s="30">
        <v>200</v>
      </c>
      <c r="M1159" s="30">
        <v>1</v>
      </c>
      <c r="N1159" s="31">
        <v>1900</v>
      </c>
      <c r="O1159" s="31">
        <v>1400</v>
      </c>
      <c r="P1159" s="31">
        <v>378600</v>
      </c>
      <c r="Q1159" s="31">
        <v>380000</v>
      </c>
      <c r="R1159" s="1" t="s">
        <v>216</v>
      </c>
      <c r="S1159" s="1" t="s">
        <v>488</v>
      </c>
      <c r="T1159" s="1" t="s">
        <v>1983</v>
      </c>
      <c r="U1159" s="1" t="s">
        <v>169</v>
      </c>
      <c r="V1159" s="1" t="s">
        <v>118</v>
      </c>
      <c r="W1159" s="1" t="str">
        <f>VLOOKUP(Table1[[#This Row],[Material Code]],'Product Master Data'!$A$1:$D$16,4,FALSE)</f>
        <v>Beignet Flour</v>
      </c>
      <c r="X1159" s="1" t="str">
        <f>VLOOKUP(Table1[[#This Row],[Material Code]],'Product Master Data'!$A$1:$D$15,3,FALSE)</f>
        <v>Local Label</v>
      </c>
      <c r="Y1159" s="1">
        <f>DAY(Table1[[#This Row],[Billing date]])</f>
        <v>30</v>
      </c>
      <c r="Z1159" s="1" t="str">
        <f>TEXT(Table1[[#This Row],[Billing date]],"mmm")</f>
        <v>Jun</v>
      </c>
      <c r="AA1159" s="1">
        <f>YEAR(Table1[[#This Row],[Billing date]])</f>
        <v>2021</v>
      </c>
    </row>
    <row r="1160" spans="1:27" s="1" customFormat="1" ht="12.75" x14ac:dyDescent="0.2">
      <c r="A1160" s="1" t="s">
        <v>119</v>
      </c>
      <c r="B1160" s="1" t="s">
        <v>120</v>
      </c>
      <c r="C1160" s="29">
        <v>44377</v>
      </c>
      <c r="D1160" s="1" t="s">
        <v>4441</v>
      </c>
      <c r="E1160" s="1" t="s">
        <v>4442</v>
      </c>
      <c r="F1160" s="1" t="s">
        <v>4443</v>
      </c>
      <c r="G1160" s="1" t="s">
        <v>4444</v>
      </c>
      <c r="H1160" s="1">
        <v>1085226</v>
      </c>
      <c r="I1160" s="1" t="s">
        <v>251</v>
      </c>
      <c r="J1160" s="1" t="s">
        <v>164</v>
      </c>
      <c r="K1160" s="1" t="s">
        <v>165</v>
      </c>
      <c r="L1160" s="30">
        <v>100</v>
      </c>
      <c r="M1160" s="30">
        <v>5</v>
      </c>
      <c r="N1160" s="31">
        <v>18300</v>
      </c>
      <c r="O1160" s="31">
        <v>0</v>
      </c>
      <c r="P1160" s="31">
        <v>1830000</v>
      </c>
      <c r="Q1160" s="31">
        <v>1830000</v>
      </c>
      <c r="R1160" s="1" t="s">
        <v>1281</v>
      </c>
      <c r="S1160" s="1" t="s">
        <v>1849</v>
      </c>
      <c r="T1160" s="1" t="s">
        <v>1850</v>
      </c>
      <c r="U1160" s="1" t="s">
        <v>169</v>
      </c>
      <c r="V1160" s="1" t="s">
        <v>118</v>
      </c>
      <c r="W1160" s="1" t="str">
        <f>VLOOKUP(Table1[[#This Row],[Material Code]],'Product Master Data'!$A$1:$D$16,4,FALSE)</f>
        <v>Bread Flour</v>
      </c>
      <c r="X1160" s="1" t="str">
        <f>VLOOKUP(Table1[[#This Row],[Material Code]],'Product Master Data'!$A$1:$D$15,3,FALSE)</f>
        <v>Local Label</v>
      </c>
      <c r="Y1160" s="1">
        <f>DAY(Table1[[#This Row],[Billing date]])</f>
        <v>30</v>
      </c>
      <c r="Z1160" s="1" t="str">
        <f>TEXT(Table1[[#This Row],[Billing date]],"mmm")</f>
        <v>Jun</v>
      </c>
      <c r="AA1160" s="1">
        <f>YEAR(Table1[[#This Row],[Billing date]])</f>
        <v>2021</v>
      </c>
    </row>
    <row r="1161" spans="1:27" s="1" customFormat="1" ht="12.75" x14ac:dyDescent="0.2">
      <c r="A1161" s="1" t="s">
        <v>119</v>
      </c>
      <c r="B1161" s="1" t="s">
        <v>120</v>
      </c>
      <c r="C1161" s="29">
        <v>44377</v>
      </c>
      <c r="D1161" s="1" t="s">
        <v>4377</v>
      </c>
      <c r="E1161" s="1" t="s">
        <v>4445</v>
      </c>
      <c r="F1161" s="1" t="s">
        <v>4379</v>
      </c>
      <c r="G1161" s="1" t="s">
        <v>4446</v>
      </c>
      <c r="H1161" s="1">
        <v>1064509</v>
      </c>
      <c r="I1161" s="1" t="s">
        <v>52</v>
      </c>
      <c r="J1161" s="1" t="s">
        <v>164</v>
      </c>
      <c r="K1161" s="1" t="s">
        <v>165</v>
      </c>
      <c r="L1161" s="30">
        <v>100</v>
      </c>
      <c r="M1161" s="30">
        <v>5</v>
      </c>
      <c r="N1161" s="31">
        <v>18300</v>
      </c>
      <c r="O1161" s="31">
        <v>7000</v>
      </c>
      <c r="P1161" s="31">
        <v>1823000</v>
      </c>
      <c r="Q1161" s="31">
        <v>1830000</v>
      </c>
      <c r="R1161" s="1" t="s">
        <v>127</v>
      </c>
      <c r="S1161" s="1" t="s">
        <v>1051</v>
      </c>
      <c r="T1161" s="1" t="s">
        <v>489</v>
      </c>
      <c r="U1161" s="1" t="s">
        <v>169</v>
      </c>
      <c r="V1161" s="1" t="s">
        <v>118</v>
      </c>
      <c r="W1161" s="1" t="str">
        <f>VLOOKUP(Table1[[#This Row],[Material Code]],'Product Master Data'!$A$1:$D$16,4,FALSE)</f>
        <v>Bread Flour</v>
      </c>
      <c r="X1161" s="1" t="str">
        <f>VLOOKUP(Table1[[#This Row],[Material Code]],'Product Master Data'!$A$1:$D$15,3,FALSE)</f>
        <v>Local Label</v>
      </c>
      <c r="Y1161" s="1">
        <f>DAY(Table1[[#This Row],[Billing date]])</f>
        <v>30</v>
      </c>
      <c r="Z1161" s="1" t="str">
        <f>TEXT(Table1[[#This Row],[Billing date]],"mmm")</f>
        <v>Jun</v>
      </c>
      <c r="AA1161" s="1">
        <f>YEAR(Table1[[#This Row],[Billing date]])</f>
        <v>2021</v>
      </c>
    </row>
    <row r="1162" spans="1:27" s="1" customFormat="1" ht="12.75" x14ac:dyDescent="0.2">
      <c r="A1162" s="1" t="s">
        <v>119</v>
      </c>
      <c r="B1162" s="1" t="s">
        <v>120</v>
      </c>
      <c r="C1162" s="29">
        <v>44377</v>
      </c>
      <c r="D1162" s="1" t="s">
        <v>4069</v>
      </c>
      <c r="E1162" s="1" t="s">
        <v>4447</v>
      </c>
      <c r="F1162" s="1" t="s">
        <v>4071</v>
      </c>
      <c r="G1162" s="1" t="s">
        <v>4448</v>
      </c>
      <c r="H1162" s="1">
        <v>1037193</v>
      </c>
      <c r="I1162" s="1" t="s">
        <v>152</v>
      </c>
      <c r="J1162" s="1" t="s">
        <v>24</v>
      </c>
      <c r="K1162" s="1" t="s">
        <v>113</v>
      </c>
      <c r="L1162" s="30">
        <v>575</v>
      </c>
      <c r="M1162" s="30">
        <v>23</v>
      </c>
      <c r="N1162" s="31">
        <v>2400</v>
      </c>
      <c r="O1162" s="31">
        <v>27059</v>
      </c>
      <c r="P1162" s="31">
        <v>1352941</v>
      </c>
      <c r="Q1162" s="31">
        <v>1380000</v>
      </c>
      <c r="R1162" s="1" t="s">
        <v>3682</v>
      </c>
      <c r="S1162" s="1" t="s">
        <v>4449</v>
      </c>
      <c r="T1162" s="1" t="s">
        <v>4450</v>
      </c>
      <c r="U1162" s="1" t="s">
        <v>4073</v>
      </c>
      <c r="V1162" s="1" t="s">
        <v>118</v>
      </c>
      <c r="W1162" s="1" t="str">
        <f>VLOOKUP(Table1[[#This Row],[Material Code]],'Product Master Data'!$A$1:$D$16,4,FALSE)</f>
        <v>Bread Flour</v>
      </c>
      <c r="X1162" s="1" t="str">
        <f>VLOOKUP(Table1[[#This Row],[Material Code]],'Product Master Data'!$A$1:$D$15,3,FALSE)</f>
        <v>Local Label</v>
      </c>
      <c r="Y1162" s="1">
        <f>DAY(Table1[[#This Row],[Billing date]])</f>
        <v>30</v>
      </c>
      <c r="Z1162" s="1" t="str">
        <f>TEXT(Table1[[#This Row],[Billing date]],"mmm")</f>
        <v>Jun</v>
      </c>
      <c r="AA1162" s="1">
        <f>YEAR(Table1[[#This Row],[Billing date]])</f>
        <v>2021</v>
      </c>
    </row>
    <row r="1163" spans="1:27" s="1" customFormat="1" ht="12.75" x14ac:dyDescent="0.2">
      <c r="A1163" s="1" t="s">
        <v>170</v>
      </c>
      <c r="B1163" s="1" t="s">
        <v>171</v>
      </c>
      <c r="C1163" s="29">
        <v>44377</v>
      </c>
      <c r="D1163" s="1" t="s">
        <v>4451</v>
      </c>
      <c r="E1163" s="1" t="s">
        <v>4452</v>
      </c>
      <c r="F1163" s="1" t="s">
        <v>4453</v>
      </c>
      <c r="G1163" s="1" t="s">
        <v>4454</v>
      </c>
      <c r="H1163" s="1">
        <v>1095709</v>
      </c>
      <c r="I1163" s="1" t="s">
        <v>498</v>
      </c>
      <c r="J1163" s="1" t="s">
        <v>176</v>
      </c>
      <c r="K1163" s="1" t="s">
        <v>177</v>
      </c>
      <c r="L1163" s="30">
        <v>50</v>
      </c>
      <c r="M1163" s="30">
        <v>2.5</v>
      </c>
      <c r="N1163" s="31">
        <v>18500</v>
      </c>
      <c r="O1163" s="31">
        <v>3500</v>
      </c>
      <c r="P1163" s="31">
        <v>921500</v>
      </c>
      <c r="Q1163" s="31">
        <v>925000</v>
      </c>
      <c r="R1163" s="1" t="s">
        <v>4455</v>
      </c>
      <c r="S1163" s="1" t="s">
        <v>4456</v>
      </c>
      <c r="T1163" s="1" t="s">
        <v>4457</v>
      </c>
      <c r="U1163" s="1" t="s">
        <v>502</v>
      </c>
      <c r="V1163" s="1" t="s">
        <v>118</v>
      </c>
      <c r="W1163" s="1" t="str">
        <f>VLOOKUP(Table1[[#This Row],[Material Code]],'Product Master Data'!$A$1:$D$16,4,FALSE)</f>
        <v>Beignet Flour</v>
      </c>
      <c r="X1163" s="1" t="str">
        <f>VLOOKUP(Table1[[#This Row],[Material Code]],'Product Master Data'!$A$1:$D$15,3,FALSE)</f>
        <v>Local Label</v>
      </c>
      <c r="Y1163" s="1">
        <f>DAY(Table1[[#This Row],[Billing date]])</f>
        <v>30</v>
      </c>
      <c r="Z1163" s="1" t="str">
        <f>TEXT(Table1[[#This Row],[Billing date]],"mmm")</f>
        <v>Jun</v>
      </c>
      <c r="AA1163" s="1">
        <f>YEAR(Table1[[#This Row],[Billing date]])</f>
        <v>2021</v>
      </c>
    </row>
    <row r="1164" spans="1:27" s="1" customFormat="1" ht="12.75" x14ac:dyDescent="0.2">
      <c r="A1164" s="1" t="s">
        <v>170</v>
      </c>
      <c r="B1164" s="1" t="s">
        <v>171</v>
      </c>
      <c r="C1164" s="29">
        <v>44377</v>
      </c>
      <c r="D1164" s="1" t="s">
        <v>4451</v>
      </c>
      <c r="E1164" s="1" t="s">
        <v>4452</v>
      </c>
      <c r="F1164" s="1" t="s">
        <v>4453</v>
      </c>
      <c r="G1164" s="1" t="s">
        <v>4454</v>
      </c>
      <c r="H1164" s="1">
        <v>1095709</v>
      </c>
      <c r="I1164" s="1" t="s">
        <v>498</v>
      </c>
      <c r="J1164" s="1" t="s">
        <v>181</v>
      </c>
      <c r="K1164" s="1" t="s">
        <v>182</v>
      </c>
      <c r="L1164" s="30">
        <v>100</v>
      </c>
      <c r="M1164" s="30">
        <v>2.5</v>
      </c>
      <c r="N1164" s="31">
        <v>9250</v>
      </c>
      <c r="O1164" s="31">
        <v>3500</v>
      </c>
      <c r="P1164" s="31">
        <v>921500</v>
      </c>
      <c r="Q1164" s="31">
        <v>925000</v>
      </c>
      <c r="R1164" s="1" t="s">
        <v>4455</v>
      </c>
      <c r="S1164" s="1" t="s">
        <v>4456</v>
      </c>
      <c r="T1164" s="1" t="s">
        <v>4457</v>
      </c>
      <c r="U1164" s="1" t="s">
        <v>502</v>
      </c>
      <c r="V1164" s="1" t="s">
        <v>118</v>
      </c>
      <c r="W1164" s="1" t="str">
        <f>VLOOKUP(Table1[[#This Row],[Material Code]],'Product Master Data'!$A$1:$D$16,4,FALSE)</f>
        <v>Beignet Flour</v>
      </c>
      <c r="X1164" s="1" t="str">
        <f>VLOOKUP(Table1[[#This Row],[Material Code]],'Product Master Data'!$A$1:$D$15,3,FALSE)</f>
        <v>Local Label</v>
      </c>
      <c r="Y1164" s="1">
        <f>DAY(Table1[[#This Row],[Billing date]])</f>
        <v>30</v>
      </c>
      <c r="Z1164" s="1" t="str">
        <f>TEXT(Table1[[#This Row],[Billing date]],"mmm")</f>
        <v>Jun</v>
      </c>
      <c r="AA1164" s="1">
        <f>YEAR(Table1[[#This Row],[Billing date]])</f>
        <v>2021</v>
      </c>
    </row>
    <row r="1165" spans="1:27" s="1" customFormat="1" ht="12.75" x14ac:dyDescent="0.2">
      <c r="A1165" s="1" t="s">
        <v>170</v>
      </c>
      <c r="B1165" s="1" t="s">
        <v>171</v>
      </c>
      <c r="C1165" s="29">
        <v>44377</v>
      </c>
      <c r="D1165" s="1" t="s">
        <v>4451</v>
      </c>
      <c r="E1165" s="1" t="s">
        <v>4452</v>
      </c>
      <c r="F1165" s="1" t="s">
        <v>4453</v>
      </c>
      <c r="G1165" s="1" t="s">
        <v>4454</v>
      </c>
      <c r="H1165" s="1">
        <v>1095709</v>
      </c>
      <c r="I1165" s="1" t="s">
        <v>498</v>
      </c>
      <c r="J1165" s="1" t="s">
        <v>164</v>
      </c>
      <c r="K1165" s="1" t="s">
        <v>165</v>
      </c>
      <c r="L1165" s="30">
        <v>350</v>
      </c>
      <c r="M1165" s="30">
        <v>17.5</v>
      </c>
      <c r="N1165" s="31">
        <v>18300</v>
      </c>
      <c r="O1165" s="31">
        <v>24500</v>
      </c>
      <c r="P1165" s="31">
        <v>6380500</v>
      </c>
      <c r="Q1165" s="31">
        <v>6405000</v>
      </c>
      <c r="R1165" s="1" t="s">
        <v>4455</v>
      </c>
      <c r="S1165" s="1" t="s">
        <v>4456</v>
      </c>
      <c r="T1165" s="1" t="s">
        <v>4457</v>
      </c>
      <c r="U1165" s="1" t="s">
        <v>502</v>
      </c>
      <c r="V1165" s="1" t="s">
        <v>118</v>
      </c>
      <c r="W1165" s="1" t="str">
        <f>VLOOKUP(Table1[[#This Row],[Material Code]],'Product Master Data'!$A$1:$D$16,4,FALSE)</f>
        <v>Bread Flour</v>
      </c>
      <c r="X1165" s="1" t="str">
        <f>VLOOKUP(Table1[[#This Row],[Material Code]],'Product Master Data'!$A$1:$D$15,3,FALSE)</f>
        <v>Local Label</v>
      </c>
      <c r="Y1165" s="1">
        <f>DAY(Table1[[#This Row],[Billing date]])</f>
        <v>30</v>
      </c>
      <c r="Z1165" s="1" t="str">
        <f>TEXT(Table1[[#This Row],[Billing date]],"mmm")</f>
        <v>Jun</v>
      </c>
      <c r="AA1165" s="1">
        <f>YEAR(Table1[[#This Row],[Billing date]])</f>
        <v>2021</v>
      </c>
    </row>
    <row r="1166" spans="1:27" s="1" customFormat="1" ht="12.75" x14ac:dyDescent="0.2">
      <c r="A1166" s="1" t="s">
        <v>288</v>
      </c>
      <c r="B1166" s="1" t="s">
        <v>132</v>
      </c>
      <c r="C1166" s="29">
        <v>44377</v>
      </c>
      <c r="D1166" s="1" t="s">
        <v>4458</v>
      </c>
      <c r="E1166" s="1" t="s">
        <v>4459</v>
      </c>
      <c r="F1166" s="1" t="s">
        <v>4460</v>
      </c>
      <c r="G1166" s="1" t="s">
        <v>4461</v>
      </c>
      <c r="H1166" s="1">
        <v>1062482</v>
      </c>
      <c r="I1166" s="1" t="s">
        <v>31</v>
      </c>
      <c r="J1166" s="1" t="s">
        <v>181</v>
      </c>
      <c r="K1166" s="1" t="s">
        <v>182</v>
      </c>
      <c r="L1166" s="30">
        <v>480</v>
      </c>
      <c r="M1166" s="30">
        <v>12</v>
      </c>
      <c r="N1166" s="31">
        <v>9000</v>
      </c>
      <c r="O1166" s="31">
        <v>16800</v>
      </c>
      <c r="P1166" s="31">
        <v>4303200</v>
      </c>
      <c r="Q1166" s="31">
        <v>4320000</v>
      </c>
      <c r="R1166" s="1" t="s">
        <v>4462</v>
      </c>
      <c r="S1166" s="1" t="s">
        <v>4463</v>
      </c>
      <c r="T1166" s="1" t="s">
        <v>4464</v>
      </c>
      <c r="U1166" s="1" t="s">
        <v>169</v>
      </c>
      <c r="V1166" s="1" t="s">
        <v>118</v>
      </c>
      <c r="W1166" s="1" t="str">
        <f>VLOOKUP(Table1[[#This Row],[Material Code]],'Product Master Data'!$A$1:$D$16,4,FALSE)</f>
        <v>Beignet Flour</v>
      </c>
      <c r="X1166" s="1" t="str">
        <f>VLOOKUP(Table1[[#This Row],[Material Code]],'Product Master Data'!$A$1:$D$15,3,FALSE)</f>
        <v>Local Label</v>
      </c>
      <c r="Y1166" s="1">
        <f>DAY(Table1[[#This Row],[Billing date]])</f>
        <v>30</v>
      </c>
      <c r="Z1166" s="1" t="str">
        <f>TEXT(Table1[[#This Row],[Billing date]],"mmm")</f>
        <v>Jun</v>
      </c>
      <c r="AA1166" s="1">
        <f>YEAR(Table1[[#This Row],[Billing date]])</f>
        <v>2021</v>
      </c>
    </row>
    <row r="1167" spans="1:27" s="1" customFormat="1" ht="12.75" x14ac:dyDescent="0.2">
      <c r="A1167" s="1" t="s">
        <v>288</v>
      </c>
      <c r="B1167" s="1" t="s">
        <v>132</v>
      </c>
      <c r="C1167" s="29">
        <v>44377</v>
      </c>
      <c r="D1167" s="1" t="s">
        <v>4458</v>
      </c>
      <c r="E1167" s="1" t="s">
        <v>4459</v>
      </c>
      <c r="F1167" s="1" t="s">
        <v>4460</v>
      </c>
      <c r="G1167" s="1" t="s">
        <v>4461</v>
      </c>
      <c r="H1167" s="1">
        <v>1062482</v>
      </c>
      <c r="I1167" s="1" t="s">
        <v>31</v>
      </c>
      <c r="J1167" s="1" t="s">
        <v>183</v>
      </c>
      <c r="K1167" s="1" t="s">
        <v>184</v>
      </c>
      <c r="L1167" s="30">
        <v>1500</v>
      </c>
      <c r="M1167" s="30">
        <v>7.5</v>
      </c>
      <c r="N1167" s="31">
        <v>1850</v>
      </c>
      <c r="O1167" s="31">
        <v>10500</v>
      </c>
      <c r="P1167" s="31">
        <v>2764500</v>
      </c>
      <c r="Q1167" s="31">
        <v>2775000</v>
      </c>
      <c r="R1167" s="1" t="s">
        <v>4462</v>
      </c>
      <c r="S1167" s="1" t="s">
        <v>4463</v>
      </c>
      <c r="T1167" s="1" t="s">
        <v>4464</v>
      </c>
      <c r="U1167" s="1" t="s">
        <v>169</v>
      </c>
      <c r="V1167" s="1" t="s">
        <v>118</v>
      </c>
      <c r="W1167" s="1" t="str">
        <f>VLOOKUP(Table1[[#This Row],[Material Code]],'Product Master Data'!$A$1:$D$16,4,FALSE)</f>
        <v>Beignet Flour</v>
      </c>
      <c r="X1167" s="1" t="str">
        <f>VLOOKUP(Table1[[#This Row],[Material Code]],'Product Master Data'!$A$1:$D$15,3,FALSE)</f>
        <v>Local Label</v>
      </c>
      <c r="Y1167" s="1">
        <f>DAY(Table1[[#This Row],[Billing date]])</f>
        <v>30</v>
      </c>
      <c r="Z1167" s="1" t="str">
        <f>TEXT(Table1[[#This Row],[Billing date]],"mmm")</f>
        <v>Jun</v>
      </c>
      <c r="AA1167" s="1">
        <f>YEAR(Table1[[#This Row],[Billing date]])</f>
        <v>2021</v>
      </c>
    </row>
    <row r="1168" spans="1:27" s="1" customFormat="1" ht="12.75" x14ac:dyDescent="0.2">
      <c r="A1168" s="1" t="s">
        <v>288</v>
      </c>
      <c r="B1168" s="1" t="s">
        <v>132</v>
      </c>
      <c r="C1168" s="29">
        <v>44377</v>
      </c>
      <c r="D1168" s="1" t="s">
        <v>4458</v>
      </c>
      <c r="E1168" s="1" t="s">
        <v>4459</v>
      </c>
      <c r="F1168" s="1" t="s">
        <v>4460</v>
      </c>
      <c r="G1168" s="1" t="s">
        <v>4461</v>
      </c>
      <c r="H1168" s="1">
        <v>1062482</v>
      </c>
      <c r="I1168" s="1" t="s">
        <v>31</v>
      </c>
      <c r="J1168" s="1" t="s">
        <v>176</v>
      </c>
      <c r="K1168" s="1" t="s">
        <v>177</v>
      </c>
      <c r="L1168" s="30">
        <v>210</v>
      </c>
      <c r="M1168" s="30">
        <v>10.5</v>
      </c>
      <c r="N1168" s="31">
        <v>18000</v>
      </c>
      <c r="O1168" s="31">
        <v>14700</v>
      </c>
      <c r="P1168" s="31">
        <v>3765300</v>
      </c>
      <c r="Q1168" s="31">
        <v>3780000</v>
      </c>
      <c r="R1168" s="1" t="s">
        <v>4462</v>
      </c>
      <c r="S1168" s="1" t="s">
        <v>4463</v>
      </c>
      <c r="T1168" s="1" t="s">
        <v>4464</v>
      </c>
      <c r="U1168" s="1" t="s">
        <v>169</v>
      </c>
      <c r="V1168" s="1" t="s">
        <v>118</v>
      </c>
      <c r="W1168" s="1" t="str">
        <f>VLOOKUP(Table1[[#This Row],[Material Code]],'Product Master Data'!$A$1:$D$16,4,FALSE)</f>
        <v>Beignet Flour</v>
      </c>
      <c r="X1168" s="1" t="str">
        <f>VLOOKUP(Table1[[#This Row],[Material Code]],'Product Master Data'!$A$1:$D$15,3,FALSE)</f>
        <v>Local Label</v>
      </c>
      <c r="Y1168" s="1">
        <f>DAY(Table1[[#This Row],[Billing date]])</f>
        <v>30</v>
      </c>
      <c r="Z1168" s="1" t="str">
        <f>TEXT(Table1[[#This Row],[Billing date]],"mmm")</f>
        <v>Jun</v>
      </c>
      <c r="AA1168" s="1">
        <f>YEAR(Table1[[#This Row],[Billing date]])</f>
        <v>2021</v>
      </c>
    </row>
    <row r="1169" spans="1:27" s="1" customFormat="1" ht="12.75" x14ac:dyDescent="0.2">
      <c r="A1169" s="1" t="s">
        <v>288</v>
      </c>
      <c r="B1169" s="1" t="s">
        <v>132</v>
      </c>
      <c r="C1169" s="29">
        <v>44377</v>
      </c>
      <c r="D1169" s="1" t="s">
        <v>4458</v>
      </c>
      <c r="E1169" s="1" t="s">
        <v>4465</v>
      </c>
      <c r="F1169" s="1" t="s">
        <v>4460</v>
      </c>
      <c r="G1169" s="1" t="s">
        <v>4466</v>
      </c>
      <c r="H1169" s="1">
        <v>1062482</v>
      </c>
      <c r="I1169" s="1" t="s">
        <v>31</v>
      </c>
      <c r="J1169" s="1" t="s">
        <v>183</v>
      </c>
      <c r="K1169" s="1" t="s">
        <v>184</v>
      </c>
      <c r="L1169" s="30">
        <v>55</v>
      </c>
      <c r="M1169" s="30">
        <v>0.27500000000000002</v>
      </c>
      <c r="N1169" s="31">
        <v>1850</v>
      </c>
      <c r="O1169" s="31">
        <v>385</v>
      </c>
      <c r="P1169" s="31">
        <v>101365</v>
      </c>
      <c r="Q1169" s="31">
        <v>101750</v>
      </c>
      <c r="R1169" s="1" t="s">
        <v>4467</v>
      </c>
      <c r="S1169" s="1" t="s">
        <v>4468</v>
      </c>
      <c r="T1169" s="1" t="s">
        <v>1562</v>
      </c>
      <c r="U1169" s="1" t="s">
        <v>169</v>
      </c>
      <c r="V1169" s="1" t="s">
        <v>118</v>
      </c>
      <c r="W1169" s="1" t="str">
        <f>VLOOKUP(Table1[[#This Row],[Material Code]],'Product Master Data'!$A$1:$D$16,4,FALSE)</f>
        <v>Beignet Flour</v>
      </c>
      <c r="X1169" s="1" t="str">
        <f>VLOOKUP(Table1[[#This Row],[Material Code]],'Product Master Data'!$A$1:$D$15,3,FALSE)</f>
        <v>Local Label</v>
      </c>
      <c r="Y1169" s="1">
        <f>DAY(Table1[[#This Row],[Billing date]])</f>
        <v>30</v>
      </c>
      <c r="Z1169" s="1" t="str">
        <f>TEXT(Table1[[#This Row],[Billing date]],"mmm")</f>
        <v>Jun</v>
      </c>
      <c r="AA1169" s="1">
        <f>YEAR(Table1[[#This Row],[Billing date]])</f>
        <v>2021</v>
      </c>
    </row>
    <row r="1170" spans="1:27" s="1" customFormat="1" ht="12.75" x14ac:dyDescent="0.2">
      <c r="A1170" s="1" t="s">
        <v>288</v>
      </c>
      <c r="B1170" s="1" t="s">
        <v>132</v>
      </c>
      <c r="C1170" s="29">
        <v>44377</v>
      </c>
      <c r="D1170" s="1" t="s">
        <v>4458</v>
      </c>
      <c r="E1170" s="1" t="s">
        <v>4465</v>
      </c>
      <c r="F1170" s="1" t="s">
        <v>4460</v>
      </c>
      <c r="G1170" s="1" t="s">
        <v>4466</v>
      </c>
      <c r="H1170" s="1">
        <v>1062482</v>
      </c>
      <c r="I1170" s="1" t="s">
        <v>31</v>
      </c>
      <c r="J1170" s="1" t="s">
        <v>183</v>
      </c>
      <c r="K1170" s="1" t="s">
        <v>184</v>
      </c>
      <c r="L1170" s="30">
        <v>130</v>
      </c>
      <c r="M1170" s="30">
        <v>0.65</v>
      </c>
      <c r="N1170" s="31">
        <v>1850</v>
      </c>
      <c r="O1170" s="31">
        <v>910</v>
      </c>
      <c r="P1170" s="31">
        <v>239590</v>
      </c>
      <c r="Q1170" s="31">
        <v>240500</v>
      </c>
      <c r="R1170" s="1" t="s">
        <v>4467</v>
      </c>
      <c r="S1170" s="1" t="s">
        <v>4468</v>
      </c>
      <c r="T1170" s="1" t="s">
        <v>1562</v>
      </c>
      <c r="U1170" s="1" t="s">
        <v>169</v>
      </c>
      <c r="V1170" s="1" t="s">
        <v>118</v>
      </c>
      <c r="W1170" s="1" t="str">
        <f>VLOOKUP(Table1[[#This Row],[Material Code]],'Product Master Data'!$A$1:$D$16,4,FALSE)</f>
        <v>Beignet Flour</v>
      </c>
      <c r="X1170" s="1" t="str">
        <f>VLOOKUP(Table1[[#This Row],[Material Code]],'Product Master Data'!$A$1:$D$15,3,FALSE)</f>
        <v>Local Label</v>
      </c>
      <c r="Y1170" s="1">
        <f>DAY(Table1[[#This Row],[Billing date]])</f>
        <v>30</v>
      </c>
      <c r="Z1170" s="1" t="str">
        <f>TEXT(Table1[[#This Row],[Billing date]],"mmm")</f>
        <v>Jun</v>
      </c>
      <c r="AA1170" s="1">
        <f>YEAR(Table1[[#This Row],[Billing date]])</f>
        <v>2021</v>
      </c>
    </row>
    <row r="1171" spans="1:27" s="1" customFormat="1" ht="12.75" x14ac:dyDescent="0.2">
      <c r="A1171" s="1" t="s">
        <v>288</v>
      </c>
      <c r="B1171" s="1" t="s">
        <v>132</v>
      </c>
      <c r="C1171" s="29">
        <v>44377</v>
      </c>
      <c r="D1171" s="1" t="s">
        <v>4458</v>
      </c>
      <c r="E1171" s="1" t="s">
        <v>4465</v>
      </c>
      <c r="F1171" s="1" t="s">
        <v>4460</v>
      </c>
      <c r="G1171" s="1" t="s">
        <v>4466</v>
      </c>
      <c r="H1171" s="1">
        <v>1062482</v>
      </c>
      <c r="I1171" s="1" t="s">
        <v>31</v>
      </c>
      <c r="J1171" s="1" t="s">
        <v>183</v>
      </c>
      <c r="K1171" s="1" t="s">
        <v>184</v>
      </c>
      <c r="L1171" s="30">
        <v>6215</v>
      </c>
      <c r="M1171" s="30">
        <v>31.074999999999999</v>
      </c>
      <c r="N1171" s="31">
        <v>1850</v>
      </c>
      <c r="O1171" s="31">
        <v>43505</v>
      </c>
      <c r="P1171" s="31">
        <v>11454245</v>
      </c>
      <c r="Q1171" s="31">
        <v>11497750</v>
      </c>
      <c r="R1171" s="1" t="s">
        <v>4467</v>
      </c>
      <c r="S1171" s="1" t="s">
        <v>4468</v>
      </c>
      <c r="T1171" s="1" t="s">
        <v>1562</v>
      </c>
      <c r="U1171" s="1" t="s">
        <v>169</v>
      </c>
      <c r="V1171" s="1" t="s">
        <v>118</v>
      </c>
      <c r="W1171" s="1" t="str">
        <f>VLOOKUP(Table1[[#This Row],[Material Code]],'Product Master Data'!$A$1:$D$16,4,FALSE)</f>
        <v>Beignet Flour</v>
      </c>
      <c r="X1171" s="1" t="str">
        <f>VLOOKUP(Table1[[#This Row],[Material Code]],'Product Master Data'!$A$1:$D$15,3,FALSE)</f>
        <v>Local Label</v>
      </c>
      <c r="Y1171" s="1">
        <f>DAY(Table1[[#This Row],[Billing date]])</f>
        <v>30</v>
      </c>
      <c r="Z1171" s="1" t="str">
        <f>TEXT(Table1[[#This Row],[Billing date]],"mmm")</f>
        <v>Jun</v>
      </c>
      <c r="AA1171" s="1">
        <f>YEAR(Table1[[#This Row],[Billing date]])</f>
        <v>2021</v>
      </c>
    </row>
    <row r="1172" spans="1:27" s="1" customFormat="1" ht="12.75" x14ac:dyDescent="0.2">
      <c r="A1172" s="1" t="s">
        <v>107</v>
      </c>
      <c r="B1172" s="1" t="s">
        <v>108</v>
      </c>
      <c r="C1172" s="29">
        <v>44377</v>
      </c>
      <c r="D1172" s="1" t="s">
        <v>4469</v>
      </c>
      <c r="E1172" s="1" t="s">
        <v>4470</v>
      </c>
      <c r="F1172" s="1" t="s">
        <v>4471</v>
      </c>
      <c r="G1172" s="1" t="s">
        <v>4472</v>
      </c>
      <c r="H1172" s="1">
        <v>1026455</v>
      </c>
      <c r="I1172" s="1" t="s">
        <v>41</v>
      </c>
      <c r="J1172" s="1" t="s">
        <v>164</v>
      </c>
      <c r="K1172" s="1" t="s">
        <v>165</v>
      </c>
      <c r="L1172" s="30">
        <v>400</v>
      </c>
      <c r="M1172" s="30">
        <v>20</v>
      </c>
      <c r="N1172" s="31">
        <v>18300</v>
      </c>
      <c r="O1172" s="31">
        <v>28000</v>
      </c>
      <c r="P1172" s="31">
        <v>7292000</v>
      </c>
      <c r="Q1172" s="31">
        <v>7320000</v>
      </c>
      <c r="R1172" s="1" t="s">
        <v>4473</v>
      </c>
      <c r="S1172" s="1" t="s">
        <v>3219</v>
      </c>
      <c r="T1172" s="1" t="s">
        <v>4474</v>
      </c>
      <c r="U1172" s="1" t="s">
        <v>169</v>
      </c>
      <c r="V1172" s="1" t="s">
        <v>118</v>
      </c>
      <c r="W1172" s="1" t="str">
        <f>VLOOKUP(Table1[[#This Row],[Material Code]],'Product Master Data'!$A$1:$D$16,4,FALSE)</f>
        <v>Bread Flour</v>
      </c>
      <c r="X1172" s="1" t="str">
        <f>VLOOKUP(Table1[[#This Row],[Material Code]],'Product Master Data'!$A$1:$D$15,3,FALSE)</f>
        <v>Local Label</v>
      </c>
      <c r="Y1172" s="1">
        <f>DAY(Table1[[#This Row],[Billing date]])</f>
        <v>30</v>
      </c>
      <c r="Z1172" s="1" t="str">
        <f>TEXT(Table1[[#This Row],[Billing date]],"mmm")</f>
        <v>Jun</v>
      </c>
      <c r="AA1172" s="1">
        <f>YEAR(Table1[[#This Row],[Billing date]])</f>
        <v>2021</v>
      </c>
    </row>
    <row r="1173" spans="1:27" s="1" customFormat="1" ht="12.75" x14ac:dyDescent="0.2">
      <c r="A1173" s="1" t="s">
        <v>107</v>
      </c>
      <c r="B1173" s="1" t="s">
        <v>108</v>
      </c>
      <c r="C1173" s="29">
        <v>44377</v>
      </c>
      <c r="D1173" s="1" t="s">
        <v>4469</v>
      </c>
      <c r="E1173" s="1" t="s">
        <v>4470</v>
      </c>
      <c r="F1173" s="1" t="s">
        <v>4471</v>
      </c>
      <c r="G1173" s="1" t="s">
        <v>4472</v>
      </c>
      <c r="H1173" s="1">
        <v>1026455</v>
      </c>
      <c r="I1173" s="1" t="s">
        <v>41</v>
      </c>
      <c r="J1173" s="1" t="s">
        <v>181</v>
      </c>
      <c r="K1173" s="1" t="s">
        <v>182</v>
      </c>
      <c r="L1173" s="30">
        <v>1</v>
      </c>
      <c r="M1173" s="30">
        <v>2.5000000000000001E-2</v>
      </c>
      <c r="N1173" s="31">
        <v>9250</v>
      </c>
      <c r="O1173" s="31">
        <v>35</v>
      </c>
      <c r="P1173" s="31">
        <v>9215</v>
      </c>
      <c r="Q1173" s="31">
        <v>9250</v>
      </c>
      <c r="R1173" s="1" t="s">
        <v>4473</v>
      </c>
      <c r="S1173" s="1" t="s">
        <v>3219</v>
      </c>
      <c r="T1173" s="1" t="s">
        <v>4474</v>
      </c>
      <c r="U1173" s="1" t="s">
        <v>169</v>
      </c>
      <c r="V1173" s="1" t="s">
        <v>118</v>
      </c>
      <c r="W1173" s="1" t="str">
        <f>VLOOKUP(Table1[[#This Row],[Material Code]],'Product Master Data'!$A$1:$D$16,4,FALSE)</f>
        <v>Beignet Flour</v>
      </c>
      <c r="X1173" s="1" t="str">
        <f>VLOOKUP(Table1[[#This Row],[Material Code]],'Product Master Data'!$A$1:$D$15,3,FALSE)</f>
        <v>Local Label</v>
      </c>
      <c r="Y1173" s="1">
        <f>DAY(Table1[[#This Row],[Billing date]])</f>
        <v>30</v>
      </c>
      <c r="Z1173" s="1" t="str">
        <f>TEXT(Table1[[#This Row],[Billing date]],"mmm")</f>
        <v>Jun</v>
      </c>
      <c r="AA1173" s="1">
        <f>YEAR(Table1[[#This Row],[Billing date]])</f>
        <v>2021</v>
      </c>
    </row>
    <row r="1174" spans="1:27" s="1" customFormat="1" ht="12.75" x14ac:dyDescent="0.2">
      <c r="A1174" s="1" t="s">
        <v>107</v>
      </c>
      <c r="B1174" s="1" t="s">
        <v>108</v>
      </c>
      <c r="C1174" s="29">
        <v>44377</v>
      </c>
      <c r="D1174" s="1" t="s">
        <v>4469</v>
      </c>
      <c r="E1174" s="1" t="s">
        <v>4470</v>
      </c>
      <c r="F1174" s="1" t="s">
        <v>4471</v>
      </c>
      <c r="G1174" s="1" t="s">
        <v>4472</v>
      </c>
      <c r="H1174" s="1">
        <v>1026455</v>
      </c>
      <c r="I1174" s="1" t="s">
        <v>41</v>
      </c>
      <c r="J1174" s="1" t="s">
        <v>181</v>
      </c>
      <c r="K1174" s="1" t="s">
        <v>182</v>
      </c>
      <c r="L1174" s="30">
        <v>6</v>
      </c>
      <c r="M1174" s="30">
        <v>0.15</v>
      </c>
      <c r="N1174" s="31">
        <v>9250</v>
      </c>
      <c r="O1174" s="31">
        <v>210</v>
      </c>
      <c r="P1174" s="31">
        <v>55290</v>
      </c>
      <c r="Q1174" s="31">
        <v>55500</v>
      </c>
      <c r="R1174" s="1" t="s">
        <v>4473</v>
      </c>
      <c r="S1174" s="1" t="s">
        <v>3219</v>
      </c>
      <c r="T1174" s="1" t="s">
        <v>4474</v>
      </c>
      <c r="U1174" s="1" t="s">
        <v>169</v>
      </c>
      <c r="V1174" s="1" t="s">
        <v>118</v>
      </c>
      <c r="W1174" s="1" t="str">
        <f>VLOOKUP(Table1[[#This Row],[Material Code]],'Product Master Data'!$A$1:$D$16,4,FALSE)</f>
        <v>Beignet Flour</v>
      </c>
      <c r="X1174" s="1" t="str">
        <f>VLOOKUP(Table1[[#This Row],[Material Code]],'Product Master Data'!$A$1:$D$15,3,FALSE)</f>
        <v>Local Label</v>
      </c>
      <c r="Y1174" s="1">
        <f>DAY(Table1[[#This Row],[Billing date]])</f>
        <v>30</v>
      </c>
      <c r="Z1174" s="1" t="str">
        <f>TEXT(Table1[[#This Row],[Billing date]],"mmm")</f>
        <v>Jun</v>
      </c>
      <c r="AA1174" s="1">
        <f>YEAR(Table1[[#This Row],[Billing date]])</f>
        <v>2021</v>
      </c>
    </row>
    <row r="1175" spans="1:27" s="1" customFormat="1" ht="12.75" x14ac:dyDescent="0.2">
      <c r="A1175" s="1" t="s">
        <v>107</v>
      </c>
      <c r="B1175" s="1" t="s">
        <v>108</v>
      </c>
      <c r="C1175" s="29">
        <v>44377</v>
      </c>
      <c r="D1175" s="1" t="s">
        <v>4469</v>
      </c>
      <c r="E1175" s="1" t="s">
        <v>4470</v>
      </c>
      <c r="F1175" s="1" t="s">
        <v>4471</v>
      </c>
      <c r="G1175" s="1" t="s">
        <v>4472</v>
      </c>
      <c r="H1175" s="1">
        <v>1026455</v>
      </c>
      <c r="I1175" s="1" t="s">
        <v>41</v>
      </c>
      <c r="J1175" s="1" t="s">
        <v>181</v>
      </c>
      <c r="K1175" s="1" t="s">
        <v>182</v>
      </c>
      <c r="L1175" s="30">
        <v>6</v>
      </c>
      <c r="M1175" s="30">
        <v>0.15</v>
      </c>
      <c r="N1175" s="31">
        <v>9250</v>
      </c>
      <c r="O1175" s="31">
        <v>210</v>
      </c>
      <c r="P1175" s="31">
        <v>55290</v>
      </c>
      <c r="Q1175" s="31">
        <v>55500</v>
      </c>
      <c r="R1175" s="1" t="s">
        <v>4473</v>
      </c>
      <c r="S1175" s="1" t="s">
        <v>3219</v>
      </c>
      <c r="T1175" s="1" t="s">
        <v>4474</v>
      </c>
      <c r="U1175" s="1" t="s">
        <v>169</v>
      </c>
      <c r="V1175" s="1" t="s">
        <v>118</v>
      </c>
      <c r="W1175" s="1" t="str">
        <f>VLOOKUP(Table1[[#This Row],[Material Code]],'Product Master Data'!$A$1:$D$16,4,FALSE)</f>
        <v>Beignet Flour</v>
      </c>
      <c r="X1175" s="1" t="str">
        <f>VLOOKUP(Table1[[#This Row],[Material Code]],'Product Master Data'!$A$1:$D$15,3,FALSE)</f>
        <v>Local Label</v>
      </c>
      <c r="Y1175" s="1">
        <f>DAY(Table1[[#This Row],[Billing date]])</f>
        <v>30</v>
      </c>
      <c r="Z1175" s="1" t="str">
        <f>TEXT(Table1[[#This Row],[Billing date]],"mmm")</f>
        <v>Jun</v>
      </c>
      <c r="AA1175" s="1">
        <f>YEAR(Table1[[#This Row],[Billing date]])</f>
        <v>2021</v>
      </c>
    </row>
    <row r="1176" spans="1:27" s="1" customFormat="1" ht="12.75" x14ac:dyDescent="0.2">
      <c r="A1176" s="1" t="s">
        <v>107</v>
      </c>
      <c r="B1176" s="1" t="s">
        <v>108</v>
      </c>
      <c r="C1176" s="29">
        <v>44377</v>
      </c>
      <c r="D1176" s="1" t="s">
        <v>4469</v>
      </c>
      <c r="E1176" s="1" t="s">
        <v>4470</v>
      </c>
      <c r="F1176" s="1" t="s">
        <v>4471</v>
      </c>
      <c r="G1176" s="1" t="s">
        <v>4472</v>
      </c>
      <c r="H1176" s="1">
        <v>1026455</v>
      </c>
      <c r="I1176" s="1" t="s">
        <v>41</v>
      </c>
      <c r="J1176" s="1" t="s">
        <v>181</v>
      </c>
      <c r="K1176" s="1" t="s">
        <v>182</v>
      </c>
      <c r="L1176" s="30">
        <v>347</v>
      </c>
      <c r="M1176" s="30">
        <v>8.6750000000000007</v>
      </c>
      <c r="N1176" s="31">
        <v>9250</v>
      </c>
      <c r="O1176" s="31">
        <v>12145</v>
      </c>
      <c r="P1176" s="31">
        <v>3197605</v>
      </c>
      <c r="Q1176" s="31">
        <v>3209750</v>
      </c>
      <c r="R1176" s="1" t="s">
        <v>4473</v>
      </c>
      <c r="S1176" s="1" t="s">
        <v>3219</v>
      </c>
      <c r="T1176" s="1" t="s">
        <v>4474</v>
      </c>
      <c r="U1176" s="1" t="s">
        <v>169</v>
      </c>
      <c r="V1176" s="1" t="s">
        <v>118</v>
      </c>
      <c r="W1176" s="1" t="str">
        <f>VLOOKUP(Table1[[#This Row],[Material Code]],'Product Master Data'!$A$1:$D$16,4,FALSE)</f>
        <v>Beignet Flour</v>
      </c>
      <c r="X1176" s="1" t="str">
        <f>VLOOKUP(Table1[[#This Row],[Material Code]],'Product Master Data'!$A$1:$D$15,3,FALSE)</f>
        <v>Local Label</v>
      </c>
      <c r="Y1176" s="1">
        <f>DAY(Table1[[#This Row],[Billing date]])</f>
        <v>30</v>
      </c>
      <c r="Z1176" s="1" t="str">
        <f>TEXT(Table1[[#This Row],[Billing date]],"mmm")</f>
        <v>Jun</v>
      </c>
      <c r="AA1176" s="1">
        <f>YEAR(Table1[[#This Row],[Billing date]])</f>
        <v>2021</v>
      </c>
    </row>
    <row r="1177" spans="1:27" s="1" customFormat="1" ht="12.75" x14ac:dyDescent="0.2">
      <c r="A1177" s="1" t="s">
        <v>131</v>
      </c>
      <c r="B1177" s="1" t="s">
        <v>132</v>
      </c>
      <c r="C1177" s="29">
        <v>44377</v>
      </c>
      <c r="D1177" s="1" t="s">
        <v>4475</v>
      </c>
      <c r="E1177" s="1" t="s">
        <v>4476</v>
      </c>
      <c r="F1177" s="1" t="s">
        <v>4477</v>
      </c>
      <c r="G1177" s="1" t="s">
        <v>4478</v>
      </c>
      <c r="H1177" s="1">
        <v>1062481</v>
      </c>
      <c r="I1177" s="1" t="s">
        <v>38</v>
      </c>
      <c r="J1177" s="1" t="s">
        <v>723</v>
      </c>
      <c r="K1177" s="1" t="s">
        <v>724</v>
      </c>
      <c r="L1177" s="30">
        <v>60</v>
      </c>
      <c r="M1177" s="30">
        <v>3</v>
      </c>
      <c r="N1177" s="31">
        <v>16500</v>
      </c>
      <c r="O1177" s="31">
        <v>4200</v>
      </c>
      <c r="P1177" s="31">
        <v>985800</v>
      </c>
      <c r="Q1177" s="31">
        <v>990000</v>
      </c>
      <c r="R1177" s="1" t="s">
        <v>636</v>
      </c>
      <c r="S1177" s="1" t="s">
        <v>1905</v>
      </c>
      <c r="T1177" s="1" t="s">
        <v>1906</v>
      </c>
      <c r="U1177" s="1" t="s">
        <v>169</v>
      </c>
      <c r="V1177" s="1" t="s">
        <v>118</v>
      </c>
      <c r="W1177" s="1" t="str">
        <f>VLOOKUP(Table1[[#This Row],[Material Code]],'Product Master Data'!$A$1:$D$16,4,FALSE)</f>
        <v>Beignet Flour</v>
      </c>
      <c r="X1177" s="1" t="str">
        <f>VLOOKUP(Table1[[#This Row],[Material Code]],'Product Master Data'!$A$1:$D$15,3,FALSE)</f>
        <v>Private Label</v>
      </c>
      <c r="Y1177" s="1">
        <f>DAY(Table1[[#This Row],[Billing date]])</f>
        <v>30</v>
      </c>
      <c r="Z1177" s="1" t="str">
        <f>TEXT(Table1[[#This Row],[Billing date]],"mmm")</f>
        <v>Jun</v>
      </c>
      <c r="AA1177" s="1">
        <f>YEAR(Table1[[#This Row],[Billing date]])</f>
        <v>2021</v>
      </c>
    </row>
    <row r="1178" spans="1:27" s="1" customFormat="1" ht="12.75" x14ac:dyDescent="0.2">
      <c r="A1178" s="1" t="s">
        <v>131</v>
      </c>
      <c r="B1178" s="1" t="s">
        <v>132</v>
      </c>
      <c r="C1178" s="29">
        <v>44377</v>
      </c>
      <c r="D1178" s="1" t="s">
        <v>4475</v>
      </c>
      <c r="E1178" s="1" t="s">
        <v>4476</v>
      </c>
      <c r="F1178" s="1" t="s">
        <v>4477</v>
      </c>
      <c r="G1178" s="1" t="s">
        <v>4478</v>
      </c>
      <c r="H1178" s="1">
        <v>1062481</v>
      </c>
      <c r="I1178" s="1" t="s">
        <v>38</v>
      </c>
      <c r="J1178" s="1" t="s">
        <v>723</v>
      </c>
      <c r="K1178" s="1" t="s">
        <v>724</v>
      </c>
      <c r="L1178" s="30">
        <v>200</v>
      </c>
      <c r="M1178" s="30">
        <v>10</v>
      </c>
      <c r="N1178" s="31">
        <v>16500</v>
      </c>
      <c r="O1178" s="31">
        <v>14000</v>
      </c>
      <c r="P1178" s="31">
        <v>3286000</v>
      </c>
      <c r="Q1178" s="31">
        <v>3300000</v>
      </c>
      <c r="R1178" s="1" t="s">
        <v>636</v>
      </c>
      <c r="S1178" s="1" t="s">
        <v>1905</v>
      </c>
      <c r="T1178" s="1" t="s">
        <v>1906</v>
      </c>
      <c r="U1178" s="1" t="s">
        <v>169</v>
      </c>
      <c r="V1178" s="1" t="s">
        <v>118</v>
      </c>
      <c r="W1178" s="1" t="str">
        <f>VLOOKUP(Table1[[#This Row],[Material Code]],'Product Master Data'!$A$1:$D$16,4,FALSE)</f>
        <v>Beignet Flour</v>
      </c>
      <c r="X1178" s="1" t="str">
        <f>VLOOKUP(Table1[[#This Row],[Material Code]],'Product Master Data'!$A$1:$D$15,3,FALSE)</f>
        <v>Private Label</v>
      </c>
      <c r="Y1178" s="1">
        <f>DAY(Table1[[#This Row],[Billing date]])</f>
        <v>30</v>
      </c>
      <c r="Z1178" s="1" t="str">
        <f>TEXT(Table1[[#This Row],[Billing date]],"mmm")</f>
        <v>Jun</v>
      </c>
      <c r="AA1178" s="1">
        <f>YEAR(Table1[[#This Row],[Billing date]])</f>
        <v>2021</v>
      </c>
    </row>
    <row r="1179" spans="1:27" s="1" customFormat="1" ht="12.75" x14ac:dyDescent="0.2">
      <c r="A1179" s="1" t="s">
        <v>131</v>
      </c>
      <c r="B1179" s="1" t="s">
        <v>132</v>
      </c>
      <c r="C1179" s="29">
        <v>44377</v>
      </c>
      <c r="D1179" s="1" t="s">
        <v>4475</v>
      </c>
      <c r="E1179" s="1" t="s">
        <v>4476</v>
      </c>
      <c r="F1179" s="1" t="s">
        <v>4477</v>
      </c>
      <c r="G1179" s="1" t="s">
        <v>4478</v>
      </c>
      <c r="H1179" s="1">
        <v>1062481</v>
      </c>
      <c r="I1179" s="1" t="s">
        <v>38</v>
      </c>
      <c r="J1179" s="1" t="s">
        <v>125</v>
      </c>
      <c r="K1179" s="1" t="s">
        <v>126</v>
      </c>
      <c r="L1179" s="30">
        <v>360</v>
      </c>
      <c r="M1179" s="30">
        <v>18</v>
      </c>
      <c r="N1179" s="31">
        <v>17000</v>
      </c>
      <c r="O1179" s="31">
        <v>25200</v>
      </c>
      <c r="P1179" s="31">
        <v>6094800</v>
      </c>
      <c r="Q1179" s="31">
        <v>6120000</v>
      </c>
      <c r="R1179" s="1" t="s">
        <v>636</v>
      </c>
      <c r="S1179" s="1" t="s">
        <v>1905</v>
      </c>
      <c r="T1179" s="1" t="s">
        <v>1906</v>
      </c>
      <c r="U1179" s="1" t="s">
        <v>169</v>
      </c>
      <c r="V1179" s="1" t="s">
        <v>118</v>
      </c>
      <c r="W1179" s="1" t="str">
        <f>VLOOKUP(Table1[[#This Row],[Material Code]],'Product Master Data'!$A$1:$D$16,4,FALSE)</f>
        <v>Bread Flour</v>
      </c>
      <c r="X1179" s="1" t="str">
        <f>VLOOKUP(Table1[[#This Row],[Material Code]],'Product Master Data'!$A$1:$D$15,3,FALSE)</f>
        <v>Local Label</v>
      </c>
      <c r="Y1179" s="1">
        <f>DAY(Table1[[#This Row],[Billing date]])</f>
        <v>30</v>
      </c>
      <c r="Z1179" s="1" t="str">
        <f>TEXT(Table1[[#This Row],[Billing date]],"mmm")</f>
        <v>Jun</v>
      </c>
      <c r="AA1179" s="1">
        <f>YEAR(Table1[[#This Row],[Billing date]])</f>
        <v>2021</v>
      </c>
    </row>
    <row r="1180" spans="1:27" s="1" customFormat="1" ht="12.75" x14ac:dyDescent="0.2">
      <c r="A1180" s="1" t="s">
        <v>131</v>
      </c>
      <c r="B1180" s="1" t="s">
        <v>132</v>
      </c>
      <c r="C1180" s="29">
        <v>44377</v>
      </c>
      <c r="D1180" s="1" t="s">
        <v>4082</v>
      </c>
      <c r="E1180" s="1" t="s">
        <v>4479</v>
      </c>
      <c r="F1180" s="1" t="s">
        <v>4084</v>
      </c>
      <c r="G1180" s="1" t="s">
        <v>4480</v>
      </c>
      <c r="H1180" s="1">
        <v>1067392</v>
      </c>
      <c r="I1180" s="1" t="s">
        <v>43</v>
      </c>
      <c r="J1180" s="1" t="s">
        <v>24</v>
      </c>
      <c r="K1180" s="1" t="s">
        <v>113</v>
      </c>
      <c r="L1180" s="30">
        <v>575</v>
      </c>
      <c r="M1180" s="30">
        <v>23</v>
      </c>
      <c r="N1180" s="31">
        <v>2400</v>
      </c>
      <c r="O1180" s="31">
        <v>27059</v>
      </c>
      <c r="P1180" s="31">
        <v>1352941</v>
      </c>
      <c r="Q1180" s="31">
        <v>1380000</v>
      </c>
      <c r="R1180" s="1" t="s">
        <v>3802</v>
      </c>
      <c r="S1180" s="1" t="s">
        <v>4481</v>
      </c>
      <c r="T1180" s="1" t="s">
        <v>4482</v>
      </c>
      <c r="U1180" s="1" t="s">
        <v>4087</v>
      </c>
      <c r="V1180" s="1" t="s">
        <v>118</v>
      </c>
      <c r="W1180" s="1" t="str">
        <f>VLOOKUP(Table1[[#This Row],[Material Code]],'Product Master Data'!$A$1:$D$16,4,FALSE)</f>
        <v>Bread Flour</v>
      </c>
      <c r="X1180" s="1" t="str">
        <f>VLOOKUP(Table1[[#This Row],[Material Code]],'Product Master Data'!$A$1:$D$15,3,FALSE)</f>
        <v>Local Label</v>
      </c>
      <c r="Y1180" s="1">
        <f>DAY(Table1[[#This Row],[Billing date]])</f>
        <v>30</v>
      </c>
      <c r="Z1180" s="1" t="str">
        <f>TEXT(Table1[[#This Row],[Billing date]],"mmm")</f>
        <v>Jun</v>
      </c>
      <c r="AA1180" s="1">
        <f>YEAR(Table1[[#This Row],[Billing date]])</f>
        <v>2021</v>
      </c>
    </row>
    <row r="1181" spans="1:27" s="1" customFormat="1" ht="12.75" x14ac:dyDescent="0.2">
      <c r="A1181" s="1" t="s">
        <v>157</v>
      </c>
      <c r="B1181" s="1" t="s">
        <v>158</v>
      </c>
      <c r="C1181" s="29">
        <v>44377</v>
      </c>
      <c r="D1181" s="1" t="s">
        <v>4483</v>
      </c>
      <c r="E1181" s="1" t="s">
        <v>4484</v>
      </c>
      <c r="F1181" s="1" t="s">
        <v>4485</v>
      </c>
      <c r="G1181" s="1" t="s">
        <v>4486</v>
      </c>
      <c r="H1181" s="1">
        <v>1033708</v>
      </c>
      <c r="I1181" s="1" t="s">
        <v>515</v>
      </c>
      <c r="J1181" s="1" t="s">
        <v>24</v>
      </c>
      <c r="K1181" s="1" t="s">
        <v>113</v>
      </c>
      <c r="L1181" s="30">
        <v>150</v>
      </c>
      <c r="M1181" s="30">
        <v>6</v>
      </c>
      <c r="N1181" s="31">
        <v>2000</v>
      </c>
      <c r="O1181" s="31">
        <v>5882</v>
      </c>
      <c r="P1181" s="31">
        <v>294118</v>
      </c>
      <c r="Q1181" s="31">
        <v>300000</v>
      </c>
      <c r="R1181" s="1" t="s">
        <v>4487</v>
      </c>
      <c r="S1181" s="1" t="s">
        <v>4488</v>
      </c>
      <c r="T1181" s="1" t="s">
        <v>4489</v>
      </c>
      <c r="U1181" s="1" t="s">
        <v>4490</v>
      </c>
      <c r="V1181" s="1" t="s">
        <v>118</v>
      </c>
      <c r="W1181" s="1" t="str">
        <f>VLOOKUP(Table1[[#This Row],[Material Code]],'Product Master Data'!$A$1:$D$16,4,FALSE)</f>
        <v>Bread Flour</v>
      </c>
      <c r="X1181" s="1" t="str">
        <f>VLOOKUP(Table1[[#This Row],[Material Code]],'Product Master Data'!$A$1:$D$15,3,FALSE)</f>
        <v>Local Label</v>
      </c>
      <c r="Y1181" s="1">
        <f>DAY(Table1[[#This Row],[Billing date]])</f>
        <v>30</v>
      </c>
      <c r="Z1181" s="1" t="str">
        <f>TEXT(Table1[[#This Row],[Billing date]],"mmm")</f>
        <v>Jun</v>
      </c>
      <c r="AA1181" s="1">
        <f>YEAR(Table1[[#This Row],[Billing date]])</f>
        <v>2021</v>
      </c>
    </row>
    <row r="1182" spans="1:27" s="32" customFormat="1" ht="12.75" x14ac:dyDescent="0.2">
      <c r="A1182" s="1" t="s">
        <v>4496</v>
      </c>
      <c r="B1182" s="1" t="s">
        <v>1246</v>
      </c>
      <c r="C1182" s="29">
        <v>44564</v>
      </c>
      <c r="D1182" s="1" t="s">
        <v>4497</v>
      </c>
      <c r="E1182" s="1" t="s">
        <v>4498</v>
      </c>
      <c r="F1182" s="1" t="s">
        <v>4499</v>
      </c>
      <c r="G1182" s="1" t="s">
        <v>4500</v>
      </c>
      <c r="H1182" s="1" t="s">
        <v>4501</v>
      </c>
      <c r="I1182" s="1" t="s">
        <v>1251</v>
      </c>
      <c r="J1182" s="1" t="s">
        <v>24</v>
      </c>
      <c r="K1182" s="1" t="s">
        <v>113</v>
      </c>
      <c r="L1182" s="30">
        <v>-475</v>
      </c>
      <c r="M1182" s="30">
        <v>-19</v>
      </c>
      <c r="N1182" s="31">
        <v>-1600</v>
      </c>
      <c r="O1182" s="31">
        <v>-14902</v>
      </c>
      <c r="P1182" s="31">
        <v>-745098</v>
      </c>
      <c r="Q1182" s="31">
        <v>-760000</v>
      </c>
      <c r="R1182" s="1" t="s">
        <v>841</v>
      </c>
      <c r="S1182" s="1" t="s">
        <v>842</v>
      </c>
      <c r="T1182" s="1" t="s">
        <v>169</v>
      </c>
      <c r="U1182" s="1" t="s">
        <v>4502</v>
      </c>
      <c r="V1182" s="1" t="s">
        <v>118</v>
      </c>
      <c r="W1182" s="1" t="str">
        <f>VLOOKUP(Table1[[#This Row],[Material Code]],'Product Master Data'!$A$1:$D$16,4,FALSE)</f>
        <v>Bread Flour</v>
      </c>
      <c r="X1182" s="1" t="str">
        <f>VLOOKUP(Table1[[#This Row],[Material Code]],'Product Master Data'!$A$1:$D$15,3,FALSE)</f>
        <v>Local Label</v>
      </c>
      <c r="Y1182" s="1">
        <f>DAY(Table1[[#This Row],[Billing date]])</f>
        <v>3</v>
      </c>
      <c r="Z1182" s="1" t="str">
        <f>TEXT(Table1[[#This Row],[Billing date]],"mmm")</f>
        <v>Jan</v>
      </c>
      <c r="AA1182" s="1">
        <f>YEAR(Table1[[#This Row],[Billing date]])</f>
        <v>2022</v>
      </c>
    </row>
    <row r="1183" spans="1:27" s="32" customFormat="1" ht="12.75" x14ac:dyDescent="0.2">
      <c r="A1183" s="1" t="s">
        <v>4496</v>
      </c>
      <c r="B1183" s="1" t="s">
        <v>1246</v>
      </c>
      <c r="C1183" s="29">
        <v>44564</v>
      </c>
      <c r="D1183" s="1" t="s">
        <v>4497</v>
      </c>
      <c r="E1183" s="1" t="s">
        <v>4503</v>
      </c>
      <c r="F1183" s="1" t="s">
        <v>4499</v>
      </c>
      <c r="G1183" s="1" t="s">
        <v>4500</v>
      </c>
      <c r="H1183" s="1" t="s">
        <v>4501</v>
      </c>
      <c r="I1183" s="1" t="s">
        <v>1251</v>
      </c>
      <c r="J1183" s="1" t="s">
        <v>24</v>
      </c>
      <c r="K1183" s="1" t="s">
        <v>113</v>
      </c>
      <c r="L1183" s="30">
        <v>475</v>
      </c>
      <c r="M1183" s="30">
        <v>19</v>
      </c>
      <c r="N1183" s="31">
        <v>1600</v>
      </c>
      <c r="O1183" s="31">
        <v>14902</v>
      </c>
      <c r="P1183" s="31">
        <v>745098</v>
      </c>
      <c r="Q1183" s="31">
        <v>760000</v>
      </c>
      <c r="R1183" s="1" t="s">
        <v>841</v>
      </c>
      <c r="S1183" s="1" t="s">
        <v>842</v>
      </c>
      <c r="T1183" s="1" t="s">
        <v>169</v>
      </c>
      <c r="U1183" s="1" t="s">
        <v>4502</v>
      </c>
      <c r="V1183" s="1" t="s">
        <v>118</v>
      </c>
      <c r="W1183" s="1" t="str">
        <f>VLOOKUP(Table1[[#This Row],[Material Code]],'Product Master Data'!$A$1:$D$16,4,FALSE)</f>
        <v>Bread Flour</v>
      </c>
      <c r="X1183" s="1" t="str">
        <f>VLOOKUP(Table1[[#This Row],[Material Code]],'Product Master Data'!$A$1:$D$15,3,FALSE)</f>
        <v>Local Label</v>
      </c>
      <c r="Y1183" s="1">
        <f>DAY(Table1[[#This Row],[Billing date]])</f>
        <v>3</v>
      </c>
      <c r="Z1183" s="1" t="str">
        <f>TEXT(Table1[[#This Row],[Billing date]],"mmm")</f>
        <v>Jan</v>
      </c>
      <c r="AA1183" s="1">
        <f>YEAR(Table1[[#This Row],[Billing date]])</f>
        <v>2022</v>
      </c>
    </row>
    <row r="1184" spans="1:27" s="32" customFormat="1" ht="12.75" x14ac:dyDescent="0.2">
      <c r="A1184" s="1" t="s">
        <v>4496</v>
      </c>
      <c r="B1184" s="1" t="s">
        <v>132</v>
      </c>
      <c r="C1184" s="29">
        <v>44564</v>
      </c>
      <c r="D1184" s="1" t="s">
        <v>4504</v>
      </c>
      <c r="E1184" s="1" t="s">
        <v>4505</v>
      </c>
      <c r="F1184" s="1" t="s">
        <v>4506</v>
      </c>
      <c r="G1184" s="1" t="s">
        <v>4507</v>
      </c>
      <c r="H1184" s="1" t="s">
        <v>4508</v>
      </c>
      <c r="I1184" s="1" t="s">
        <v>1185</v>
      </c>
      <c r="J1184" s="1" t="s">
        <v>24</v>
      </c>
      <c r="K1184" s="1" t="s">
        <v>113</v>
      </c>
      <c r="L1184" s="30">
        <v>-100</v>
      </c>
      <c r="M1184" s="30">
        <v>-4</v>
      </c>
      <c r="N1184" s="31">
        <v>-1600</v>
      </c>
      <c r="O1184" s="31">
        <v>-3137</v>
      </c>
      <c r="P1184" s="31">
        <v>-156863</v>
      </c>
      <c r="Q1184" s="31">
        <v>-160000</v>
      </c>
      <c r="R1184" s="1" t="s">
        <v>841</v>
      </c>
      <c r="S1184" s="1" t="s">
        <v>842</v>
      </c>
      <c r="T1184" s="1" t="s">
        <v>169</v>
      </c>
      <c r="U1184" s="1" t="s">
        <v>4509</v>
      </c>
      <c r="V1184" s="1" t="s">
        <v>118</v>
      </c>
      <c r="W1184" s="1" t="str">
        <f>VLOOKUP(Table1[[#This Row],[Material Code]],'Product Master Data'!$A$1:$D$16,4,FALSE)</f>
        <v>Bread Flour</v>
      </c>
      <c r="X1184" s="1" t="str">
        <f>VLOOKUP(Table1[[#This Row],[Material Code]],'Product Master Data'!$A$1:$D$15,3,FALSE)</f>
        <v>Local Label</v>
      </c>
      <c r="Y1184" s="1">
        <f>DAY(Table1[[#This Row],[Billing date]])</f>
        <v>3</v>
      </c>
      <c r="Z1184" s="1" t="str">
        <f>TEXT(Table1[[#This Row],[Billing date]],"mmm")</f>
        <v>Jan</v>
      </c>
      <c r="AA1184" s="1">
        <f>YEAR(Table1[[#This Row],[Billing date]])</f>
        <v>2022</v>
      </c>
    </row>
    <row r="1185" spans="1:27" s="32" customFormat="1" ht="12.75" x14ac:dyDescent="0.2">
      <c r="A1185" s="1" t="s">
        <v>4496</v>
      </c>
      <c r="B1185" s="1" t="s">
        <v>132</v>
      </c>
      <c r="C1185" s="29">
        <v>44564</v>
      </c>
      <c r="D1185" s="1" t="s">
        <v>4504</v>
      </c>
      <c r="E1185" s="1" t="s">
        <v>4510</v>
      </c>
      <c r="F1185" s="1" t="s">
        <v>4506</v>
      </c>
      <c r="G1185" s="1" t="s">
        <v>4507</v>
      </c>
      <c r="H1185" s="1" t="s">
        <v>4508</v>
      </c>
      <c r="I1185" s="1" t="s">
        <v>1185</v>
      </c>
      <c r="J1185" s="1" t="s">
        <v>24</v>
      </c>
      <c r="K1185" s="1" t="s">
        <v>113</v>
      </c>
      <c r="L1185" s="30">
        <v>100</v>
      </c>
      <c r="M1185" s="30">
        <v>4</v>
      </c>
      <c r="N1185" s="31">
        <v>1600</v>
      </c>
      <c r="O1185" s="31">
        <v>3137</v>
      </c>
      <c r="P1185" s="31">
        <v>156863</v>
      </c>
      <c r="Q1185" s="31">
        <v>160000</v>
      </c>
      <c r="R1185" s="1" t="s">
        <v>841</v>
      </c>
      <c r="S1185" s="1" t="s">
        <v>842</v>
      </c>
      <c r="T1185" s="1" t="s">
        <v>169</v>
      </c>
      <c r="U1185" s="1" t="s">
        <v>4509</v>
      </c>
      <c r="V1185" s="1" t="s">
        <v>118</v>
      </c>
      <c r="W1185" s="1" t="str">
        <f>VLOOKUP(Table1[[#This Row],[Material Code]],'Product Master Data'!$A$1:$D$16,4,FALSE)</f>
        <v>Bread Flour</v>
      </c>
      <c r="X1185" s="1" t="str">
        <f>VLOOKUP(Table1[[#This Row],[Material Code]],'Product Master Data'!$A$1:$D$15,3,FALSE)</f>
        <v>Local Label</v>
      </c>
      <c r="Y1185" s="1">
        <f>DAY(Table1[[#This Row],[Billing date]])</f>
        <v>3</v>
      </c>
      <c r="Z1185" s="1" t="str">
        <f>TEXT(Table1[[#This Row],[Billing date]],"mmm")</f>
        <v>Jan</v>
      </c>
      <c r="AA1185" s="1">
        <f>YEAR(Table1[[#This Row],[Billing date]])</f>
        <v>2022</v>
      </c>
    </row>
    <row r="1186" spans="1:27" s="32" customFormat="1" ht="12.75" x14ac:dyDescent="0.2">
      <c r="A1186" s="1" t="s">
        <v>4511</v>
      </c>
      <c r="B1186" s="1" t="s">
        <v>158</v>
      </c>
      <c r="C1186" s="29">
        <v>44564</v>
      </c>
      <c r="D1186" s="1" t="s">
        <v>4512</v>
      </c>
      <c r="E1186" s="1" t="s">
        <v>4513</v>
      </c>
      <c r="F1186" s="1" t="s">
        <v>4514</v>
      </c>
      <c r="G1186" s="1" t="s">
        <v>4515</v>
      </c>
      <c r="H1186" s="1" t="s">
        <v>4516</v>
      </c>
      <c r="I1186" s="1" t="s">
        <v>68</v>
      </c>
      <c r="J1186" s="1" t="s">
        <v>24</v>
      </c>
      <c r="K1186" s="1" t="s">
        <v>113</v>
      </c>
      <c r="L1186" s="30">
        <v>125</v>
      </c>
      <c r="M1186" s="30">
        <v>5</v>
      </c>
      <c r="N1186" s="31">
        <v>1600</v>
      </c>
      <c r="O1186" s="31">
        <v>3922</v>
      </c>
      <c r="P1186" s="31">
        <v>196078</v>
      </c>
      <c r="Q1186" s="31">
        <v>200000</v>
      </c>
      <c r="R1186" s="1" t="s">
        <v>4517</v>
      </c>
      <c r="S1186" s="1" t="s">
        <v>4518</v>
      </c>
      <c r="T1186" s="1" t="s">
        <v>169</v>
      </c>
      <c r="U1186" s="1" t="s">
        <v>4519</v>
      </c>
      <c r="V1186" s="1" t="s">
        <v>118</v>
      </c>
      <c r="W1186" s="1" t="str">
        <f>VLOOKUP(Table1[[#This Row],[Material Code]],'Product Master Data'!$A$1:$D$16,4,FALSE)</f>
        <v>Bread Flour</v>
      </c>
      <c r="X1186" s="1" t="str">
        <f>VLOOKUP(Table1[[#This Row],[Material Code]],'Product Master Data'!$A$1:$D$15,3,FALSE)</f>
        <v>Local Label</v>
      </c>
      <c r="Y1186" s="1">
        <f>DAY(Table1[[#This Row],[Billing date]])</f>
        <v>3</v>
      </c>
      <c r="Z1186" s="1" t="str">
        <f>TEXT(Table1[[#This Row],[Billing date]],"mmm")</f>
        <v>Jan</v>
      </c>
      <c r="AA1186" s="1">
        <f>YEAR(Table1[[#This Row],[Billing date]])</f>
        <v>2022</v>
      </c>
    </row>
    <row r="1187" spans="1:27" s="32" customFormat="1" ht="12.75" x14ac:dyDescent="0.2">
      <c r="A1187" s="1" t="s">
        <v>4511</v>
      </c>
      <c r="B1187" s="1" t="s">
        <v>158</v>
      </c>
      <c r="C1187" s="29">
        <v>44564</v>
      </c>
      <c r="D1187" s="1" t="s">
        <v>4520</v>
      </c>
      <c r="E1187" s="1" t="s">
        <v>4521</v>
      </c>
      <c r="F1187" s="1" t="s">
        <v>4522</v>
      </c>
      <c r="G1187" s="1" t="s">
        <v>4523</v>
      </c>
      <c r="H1187" s="1" t="s">
        <v>4524</v>
      </c>
      <c r="I1187" s="1" t="s">
        <v>58</v>
      </c>
      <c r="J1187" s="1" t="s">
        <v>24</v>
      </c>
      <c r="K1187" s="1" t="s">
        <v>113</v>
      </c>
      <c r="L1187" s="30">
        <v>450</v>
      </c>
      <c r="M1187" s="30">
        <v>18</v>
      </c>
      <c r="N1187" s="31">
        <v>1600</v>
      </c>
      <c r="O1187" s="31">
        <v>14118</v>
      </c>
      <c r="P1187" s="31">
        <v>705882</v>
      </c>
      <c r="Q1187" s="31">
        <v>720000</v>
      </c>
      <c r="R1187" s="1" t="s">
        <v>4517</v>
      </c>
      <c r="S1187" s="1" t="s">
        <v>4518</v>
      </c>
      <c r="T1187" s="1" t="s">
        <v>169</v>
      </c>
      <c r="U1187" s="1" t="s">
        <v>4525</v>
      </c>
      <c r="V1187" s="1" t="s">
        <v>118</v>
      </c>
      <c r="W1187" s="1" t="str">
        <f>VLOOKUP(Table1[[#This Row],[Material Code]],'Product Master Data'!$A$1:$D$16,4,FALSE)</f>
        <v>Bread Flour</v>
      </c>
      <c r="X1187" s="1" t="str">
        <f>VLOOKUP(Table1[[#This Row],[Material Code]],'Product Master Data'!$A$1:$D$15,3,FALSE)</f>
        <v>Local Label</v>
      </c>
      <c r="Y1187" s="1">
        <f>DAY(Table1[[#This Row],[Billing date]])</f>
        <v>3</v>
      </c>
      <c r="Z1187" s="1" t="str">
        <f>TEXT(Table1[[#This Row],[Billing date]],"mmm")</f>
        <v>Jan</v>
      </c>
      <c r="AA1187" s="1">
        <f>YEAR(Table1[[#This Row],[Billing date]])</f>
        <v>2022</v>
      </c>
    </row>
    <row r="1188" spans="1:27" s="32" customFormat="1" ht="12.75" x14ac:dyDescent="0.2">
      <c r="A1188" s="1" t="s">
        <v>4526</v>
      </c>
      <c r="B1188" s="1" t="s">
        <v>120</v>
      </c>
      <c r="C1188" s="29">
        <v>44564</v>
      </c>
      <c r="D1188" s="1" t="s">
        <v>4527</v>
      </c>
      <c r="E1188" s="1" t="s">
        <v>4528</v>
      </c>
      <c r="F1188" s="1" t="s">
        <v>4529</v>
      </c>
      <c r="G1188" s="1" t="s">
        <v>4530</v>
      </c>
      <c r="H1188" s="1" t="s">
        <v>4531</v>
      </c>
      <c r="I1188" s="1" t="s">
        <v>29</v>
      </c>
      <c r="J1188" s="1" t="s">
        <v>24</v>
      </c>
      <c r="K1188" s="1" t="s">
        <v>113</v>
      </c>
      <c r="L1188" s="30">
        <v>325</v>
      </c>
      <c r="M1188" s="30">
        <v>13</v>
      </c>
      <c r="N1188" s="31">
        <v>1600</v>
      </c>
      <c r="O1188" s="31">
        <v>10196</v>
      </c>
      <c r="P1188" s="31">
        <v>509804</v>
      </c>
      <c r="Q1188" s="31">
        <v>520000</v>
      </c>
      <c r="R1188" s="1" t="s">
        <v>2555</v>
      </c>
      <c r="S1188" s="1" t="s">
        <v>4532</v>
      </c>
      <c r="T1188" s="1" t="s">
        <v>169</v>
      </c>
      <c r="U1188" s="1" t="s">
        <v>4533</v>
      </c>
      <c r="V1188" s="1" t="s">
        <v>118</v>
      </c>
      <c r="W1188" s="1" t="str">
        <f>VLOOKUP(Table1[[#This Row],[Material Code]],'Product Master Data'!$A$1:$D$16,4,FALSE)</f>
        <v>Bread Flour</v>
      </c>
      <c r="X1188" s="1" t="str">
        <f>VLOOKUP(Table1[[#This Row],[Material Code]],'Product Master Data'!$A$1:$D$15,3,FALSE)</f>
        <v>Local Label</v>
      </c>
      <c r="Y1188" s="1">
        <f>DAY(Table1[[#This Row],[Billing date]])</f>
        <v>3</v>
      </c>
      <c r="Z1188" s="1" t="str">
        <f>TEXT(Table1[[#This Row],[Billing date]],"mmm")</f>
        <v>Jan</v>
      </c>
      <c r="AA1188" s="1">
        <f>YEAR(Table1[[#This Row],[Billing date]])</f>
        <v>2022</v>
      </c>
    </row>
    <row r="1189" spans="1:27" s="32" customFormat="1" ht="12.75" x14ac:dyDescent="0.2">
      <c r="A1189" s="1" t="s">
        <v>4526</v>
      </c>
      <c r="B1189" s="1" t="s">
        <v>120</v>
      </c>
      <c r="C1189" s="29">
        <v>44564</v>
      </c>
      <c r="D1189" s="1" t="s">
        <v>4534</v>
      </c>
      <c r="E1189" s="1" t="s">
        <v>4535</v>
      </c>
      <c r="F1189" s="1" t="s">
        <v>4536</v>
      </c>
      <c r="G1189" s="1" t="s">
        <v>4530</v>
      </c>
      <c r="H1189" s="1" t="s">
        <v>4531</v>
      </c>
      <c r="I1189" s="1" t="s">
        <v>29</v>
      </c>
      <c r="J1189" s="1" t="s">
        <v>24</v>
      </c>
      <c r="K1189" s="1" t="s">
        <v>113</v>
      </c>
      <c r="L1189" s="30">
        <v>25</v>
      </c>
      <c r="M1189" s="30">
        <v>1</v>
      </c>
      <c r="N1189" s="31">
        <v>1600</v>
      </c>
      <c r="O1189" s="31">
        <v>784</v>
      </c>
      <c r="P1189" s="31">
        <v>39216</v>
      </c>
      <c r="Q1189" s="31">
        <v>40000</v>
      </c>
      <c r="R1189" s="1" t="s">
        <v>2555</v>
      </c>
      <c r="S1189" s="1" t="s">
        <v>4532</v>
      </c>
      <c r="T1189" s="1" t="s">
        <v>169</v>
      </c>
      <c r="U1189" s="1" t="s">
        <v>4537</v>
      </c>
      <c r="V1189" s="1" t="s">
        <v>118</v>
      </c>
      <c r="W1189" s="1" t="str">
        <f>VLOOKUP(Table1[[#This Row],[Material Code]],'Product Master Data'!$A$1:$D$16,4,FALSE)</f>
        <v>Bread Flour</v>
      </c>
      <c r="X1189" s="1" t="str">
        <f>VLOOKUP(Table1[[#This Row],[Material Code]],'Product Master Data'!$A$1:$D$15,3,FALSE)</f>
        <v>Local Label</v>
      </c>
      <c r="Y1189" s="1">
        <f>DAY(Table1[[#This Row],[Billing date]])</f>
        <v>3</v>
      </c>
      <c r="Z1189" s="1" t="str">
        <f>TEXT(Table1[[#This Row],[Billing date]],"mmm")</f>
        <v>Jan</v>
      </c>
      <c r="AA1189" s="1">
        <f>YEAR(Table1[[#This Row],[Billing date]])</f>
        <v>2022</v>
      </c>
    </row>
    <row r="1190" spans="1:27" s="32" customFormat="1" ht="12.75" x14ac:dyDescent="0.2">
      <c r="A1190" s="1" t="s">
        <v>4496</v>
      </c>
      <c r="B1190" s="1" t="s">
        <v>132</v>
      </c>
      <c r="C1190" s="29">
        <v>44564</v>
      </c>
      <c r="D1190" s="1" t="s">
        <v>4538</v>
      </c>
      <c r="E1190" s="1" t="s">
        <v>4539</v>
      </c>
      <c r="F1190" s="1" t="s">
        <v>4540</v>
      </c>
      <c r="G1190" s="1" t="s">
        <v>4541</v>
      </c>
      <c r="H1190" s="1" t="s">
        <v>4542</v>
      </c>
      <c r="I1190" s="1" t="s">
        <v>43</v>
      </c>
      <c r="J1190" s="1" t="s">
        <v>24</v>
      </c>
      <c r="K1190" s="1" t="s">
        <v>113</v>
      </c>
      <c r="L1190" s="30">
        <v>575</v>
      </c>
      <c r="M1190" s="30">
        <v>23</v>
      </c>
      <c r="N1190" s="31">
        <v>1800</v>
      </c>
      <c r="O1190" s="31">
        <v>20294</v>
      </c>
      <c r="P1190" s="31">
        <v>1014706</v>
      </c>
      <c r="Q1190" s="31">
        <v>1035000</v>
      </c>
      <c r="R1190" s="1" t="s">
        <v>137</v>
      </c>
      <c r="S1190" s="1" t="s">
        <v>4543</v>
      </c>
      <c r="T1190" s="1" t="s">
        <v>169</v>
      </c>
      <c r="U1190" s="1" t="s">
        <v>4544</v>
      </c>
      <c r="V1190" s="1" t="s">
        <v>118</v>
      </c>
      <c r="W1190" s="1" t="str">
        <f>VLOOKUP(Table1[[#This Row],[Material Code]],'Product Master Data'!$A$1:$D$16,4,FALSE)</f>
        <v>Bread Flour</v>
      </c>
      <c r="X1190" s="1" t="str">
        <f>VLOOKUP(Table1[[#This Row],[Material Code]],'Product Master Data'!$A$1:$D$15,3,FALSE)</f>
        <v>Local Label</v>
      </c>
      <c r="Y1190" s="1">
        <f>DAY(Table1[[#This Row],[Billing date]])</f>
        <v>3</v>
      </c>
      <c r="Z1190" s="1" t="str">
        <f>TEXT(Table1[[#This Row],[Billing date]],"mmm")</f>
        <v>Jan</v>
      </c>
      <c r="AA1190" s="1">
        <f>YEAR(Table1[[#This Row],[Billing date]])</f>
        <v>2022</v>
      </c>
    </row>
    <row r="1191" spans="1:27" s="32" customFormat="1" ht="12.75" x14ac:dyDescent="0.2">
      <c r="A1191" s="1" t="s">
        <v>4526</v>
      </c>
      <c r="B1191" s="1" t="s">
        <v>120</v>
      </c>
      <c r="C1191" s="29">
        <v>44564</v>
      </c>
      <c r="D1191" s="1" t="s">
        <v>4545</v>
      </c>
      <c r="E1191" s="1" t="s">
        <v>4546</v>
      </c>
      <c r="F1191" s="1" t="s">
        <v>4547</v>
      </c>
      <c r="G1191" s="1" t="s">
        <v>4548</v>
      </c>
      <c r="H1191" s="1" t="s">
        <v>4549</v>
      </c>
      <c r="I1191" s="1" t="s">
        <v>222</v>
      </c>
      <c r="J1191" s="1" t="s">
        <v>164</v>
      </c>
      <c r="K1191" s="1" t="s">
        <v>165</v>
      </c>
      <c r="L1191" s="30">
        <v>70</v>
      </c>
      <c r="M1191" s="30">
        <v>3.5</v>
      </c>
      <c r="N1191" s="31">
        <v>18300</v>
      </c>
      <c r="O1191" s="31">
        <v>4900</v>
      </c>
      <c r="P1191" s="31">
        <v>1276100</v>
      </c>
      <c r="Q1191" s="31">
        <v>1281000</v>
      </c>
      <c r="R1191" s="1" t="s">
        <v>127</v>
      </c>
      <c r="S1191" s="1" t="s">
        <v>574</v>
      </c>
      <c r="T1191" s="1" t="s">
        <v>169</v>
      </c>
      <c r="U1191" s="1" t="s">
        <v>169</v>
      </c>
      <c r="V1191" s="1" t="s">
        <v>118</v>
      </c>
      <c r="W1191" s="1" t="str">
        <f>VLOOKUP(Table1[[#This Row],[Material Code]],'Product Master Data'!$A$1:$D$16,4,FALSE)</f>
        <v>Bread Flour</v>
      </c>
      <c r="X1191" s="1" t="str">
        <f>VLOOKUP(Table1[[#This Row],[Material Code]],'Product Master Data'!$A$1:$D$15,3,FALSE)</f>
        <v>Local Label</v>
      </c>
      <c r="Y1191" s="1">
        <f>DAY(Table1[[#This Row],[Billing date]])</f>
        <v>3</v>
      </c>
      <c r="Z1191" s="1" t="str">
        <f>TEXT(Table1[[#This Row],[Billing date]],"mmm")</f>
        <v>Jan</v>
      </c>
      <c r="AA1191" s="1">
        <f>YEAR(Table1[[#This Row],[Billing date]])</f>
        <v>2022</v>
      </c>
    </row>
    <row r="1192" spans="1:27" s="32" customFormat="1" ht="12.75" x14ac:dyDescent="0.2">
      <c r="A1192" s="1" t="s">
        <v>4496</v>
      </c>
      <c r="B1192" s="1" t="s">
        <v>132</v>
      </c>
      <c r="C1192" s="29">
        <v>44564</v>
      </c>
      <c r="D1192" s="1" t="s">
        <v>4538</v>
      </c>
      <c r="E1192" s="1" t="s">
        <v>4539</v>
      </c>
      <c r="F1192" s="1" t="s">
        <v>4540</v>
      </c>
      <c r="G1192" s="1" t="s">
        <v>4550</v>
      </c>
      <c r="H1192" s="1" t="s">
        <v>4542</v>
      </c>
      <c r="I1192" s="1" t="s">
        <v>43</v>
      </c>
      <c r="J1192" s="1" t="s">
        <v>24</v>
      </c>
      <c r="K1192" s="1" t="s">
        <v>113</v>
      </c>
      <c r="L1192" s="30">
        <v>575</v>
      </c>
      <c r="M1192" s="30">
        <v>23</v>
      </c>
      <c r="N1192" s="31">
        <v>1800</v>
      </c>
      <c r="O1192" s="31">
        <v>20294</v>
      </c>
      <c r="P1192" s="31">
        <v>1014706</v>
      </c>
      <c r="Q1192" s="31">
        <v>1035000</v>
      </c>
      <c r="R1192" s="1" t="s">
        <v>324</v>
      </c>
      <c r="S1192" s="1" t="s">
        <v>4543</v>
      </c>
      <c r="T1192" s="1" t="s">
        <v>169</v>
      </c>
      <c r="U1192" s="1" t="s">
        <v>4544</v>
      </c>
      <c r="V1192" s="1" t="s">
        <v>118</v>
      </c>
      <c r="W1192" s="1" t="str">
        <f>VLOOKUP(Table1[[#This Row],[Material Code]],'Product Master Data'!$A$1:$D$16,4,FALSE)</f>
        <v>Bread Flour</v>
      </c>
      <c r="X1192" s="1" t="str">
        <f>VLOOKUP(Table1[[#This Row],[Material Code]],'Product Master Data'!$A$1:$D$15,3,FALSE)</f>
        <v>Local Label</v>
      </c>
      <c r="Y1192" s="1">
        <f>DAY(Table1[[#This Row],[Billing date]])</f>
        <v>3</v>
      </c>
      <c r="Z1192" s="1" t="str">
        <f>TEXT(Table1[[#This Row],[Billing date]],"mmm")</f>
        <v>Jan</v>
      </c>
      <c r="AA1192" s="1">
        <f>YEAR(Table1[[#This Row],[Billing date]])</f>
        <v>2022</v>
      </c>
    </row>
    <row r="1193" spans="1:27" s="32" customFormat="1" ht="12.75" x14ac:dyDescent="0.2">
      <c r="A1193" s="1" t="s">
        <v>4496</v>
      </c>
      <c r="B1193" s="1" t="s">
        <v>132</v>
      </c>
      <c r="C1193" s="29">
        <v>44564</v>
      </c>
      <c r="D1193" s="1" t="s">
        <v>4538</v>
      </c>
      <c r="E1193" s="1" t="s">
        <v>4551</v>
      </c>
      <c r="F1193" s="1" t="s">
        <v>4540</v>
      </c>
      <c r="G1193" s="1" t="s">
        <v>4552</v>
      </c>
      <c r="H1193" s="1" t="s">
        <v>4542</v>
      </c>
      <c r="I1193" s="1" t="s">
        <v>43</v>
      </c>
      <c r="J1193" s="1" t="s">
        <v>24</v>
      </c>
      <c r="K1193" s="1" t="s">
        <v>113</v>
      </c>
      <c r="L1193" s="30">
        <v>575</v>
      </c>
      <c r="M1193" s="30">
        <v>23</v>
      </c>
      <c r="N1193" s="31">
        <v>1800</v>
      </c>
      <c r="O1193" s="31">
        <v>20294</v>
      </c>
      <c r="P1193" s="31">
        <v>1014706</v>
      </c>
      <c r="Q1193" s="31">
        <v>1035000</v>
      </c>
      <c r="R1193" s="1" t="s">
        <v>143</v>
      </c>
      <c r="S1193" s="1" t="s">
        <v>4553</v>
      </c>
      <c r="T1193" s="1" t="s">
        <v>169</v>
      </c>
      <c r="U1193" s="1" t="s">
        <v>4544</v>
      </c>
      <c r="V1193" s="1" t="s">
        <v>118</v>
      </c>
      <c r="W1193" s="1" t="str">
        <f>VLOOKUP(Table1[[#This Row],[Material Code]],'Product Master Data'!$A$1:$D$16,4,FALSE)</f>
        <v>Bread Flour</v>
      </c>
      <c r="X1193" s="1" t="str">
        <f>VLOOKUP(Table1[[#This Row],[Material Code]],'Product Master Data'!$A$1:$D$15,3,FALSE)</f>
        <v>Local Label</v>
      </c>
      <c r="Y1193" s="1">
        <f>DAY(Table1[[#This Row],[Billing date]])</f>
        <v>3</v>
      </c>
      <c r="Z1193" s="1" t="str">
        <f>TEXT(Table1[[#This Row],[Billing date]],"mmm")</f>
        <v>Jan</v>
      </c>
      <c r="AA1193" s="1">
        <f>YEAR(Table1[[#This Row],[Billing date]])</f>
        <v>2022</v>
      </c>
    </row>
    <row r="1194" spans="1:27" s="32" customFormat="1" ht="12.75" x14ac:dyDescent="0.2">
      <c r="A1194" s="1" t="s">
        <v>4526</v>
      </c>
      <c r="B1194" s="1" t="s">
        <v>120</v>
      </c>
      <c r="C1194" s="29">
        <v>44564</v>
      </c>
      <c r="D1194" s="1" t="s">
        <v>4554</v>
      </c>
      <c r="E1194" s="1" t="s">
        <v>4555</v>
      </c>
      <c r="F1194" s="1" t="s">
        <v>4556</v>
      </c>
      <c r="G1194" s="1" t="s">
        <v>4557</v>
      </c>
      <c r="H1194" s="1" t="s">
        <v>4558</v>
      </c>
      <c r="I1194" s="1" t="s">
        <v>23</v>
      </c>
      <c r="J1194" s="1" t="s">
        <v>164</v>
      </c>
      <c r="K1194" s="1" t="s">
        <v>165</v>
      </c>
      <c r="L1194" s="30">
        <v>-70</v>
      </c>
      <c r="M1194" s="30">
        <v>-3.5</v>
      </c>
      <c r="N1194" s="31">
        <v>-18300</v>
      </c>
      <c r="O1194" s="31">
        <v>0</v>
      </c>
      <c r="P1194" s="31">
        <v>-1281000</v>
      </c>
      <c r="Q1194" s="31">
        <v>-1281000</v>
      </c>
      <c r="R1194" s="1" t="s">
        <v>127</v>
      </c>
      <c r="S1194" s="1" t="s">
        <v>574</v>
      </c>
      <c r="T1194" s="1" t="s">
        <v>169</v>
      </c>
      <c r="U1194" s="1" t="s">
        <v>169</v>
      </c>
      <c r="V1194" s="1" t="s">
        <v>118</v>
      </c>
      <c r="W1194" s="1" t="str">
        <f>VLOOKUP(Table1[[#This Row],[Material Code]],'Product Master Data'!$A$1:$D$16,4,FALSE)</f>
        <v>Bread Flour</v>
      </c>
      <c r="X1194" s="1" t="str">
        <f>VLOOKUP(Table1[[#This Row],[Material Code]],'Product Master Data'!$A$1:$D$15,3,FALSE)</f>
        <v>Local Label</v>
      </c>
      <c r="Y1194" s="1">
        <f>DAY(Table1[[#This Row],[Billing date]])</f>
        <v>3</v>
      </c>
      <c r="Z1194" s="1" t="str">
        <f>TEXT(Table1[[#This Row],[Billing date]],"mmm")</f>
        <v>Jan</v>
      </c>
      <c r="AA1194" s="1">
        <f>YEAR(Table1[[#This Row],[Billing date]])</f>
        <v>2022</v>
      </c>
    </row>
    <row r="1195" spans="1:27" s="32" customFormat="1" ht="12.75" x14ac:dyDescent="0.2">
      <c r="A1195" s="1" t="s">
        <v>4526</v>
      </c>
      <c r="B1195" s="1" t="s">
        <v>120</v>
      </c>
      <c r="C1195" s="29">
        <v>44564</v>
      </c>
      <c r="D1195" s="1" t="s">
        <v>4554</v>
      </c>
      <c r="E1195" s="1" t="s">
        <v>4559</v>
      </c>
      <c r="F1195" s="1" t="s">
        <v>4556</v>
      </c>
      <c r="G1195" s="1" t="s">
        <v>4557</v>
      </c>
      <c r="H1195" s="1" t="s">
        <v>4558</v>
      </c>
      <c r="I1195" s="1" t="s">
        <v>23</v>
      </c>
      <c r="J1195" s="1" t="s">
        <v>164</v>
      </c>
      <c r="K1195" s="1" t="s">
        <v>165</v>
      </c>
      <c r="L1195" s="30">
        <v>70</v>
      </c>
      <c r="M1195" s="30">
        <v>3.5</v>
      </c>
      <c r="N1195" s="31">
        <v>18300</v>
      </c>
      <c r="O1195" s="31">
        <v>0</v>
      </c>
      <c r="P1195" s="31">
        <v>1281000</v>
      </c>
      <c r="Q1195" s="31">
        <v>1281000</v>
      </c>
      <c r="R1195" s="1" t="s">
        <v>127</v>
      </c>
      <c r="S1195" s="1" t="s">
        <v>574</v>
      </c>
      <c r="T1195" s="1" t="s">
        <v>169</v>
      </c>
      <c r="U1195" s="1" t="s">
        <v>169</v>
      </c>
      <c r="V1195" s="1" t="s">
        <v>118</v>
      </c>
      <c r="W1195" s="1" t="str">
        <f>VLOOKUP(Table1[[#This Row],[Material Code]],'Product Master Data'!$A$1:$D$16,4,FALSE)</f>
        <v>Bread Flour</v>
      </c>
      <c r="X1195" s="1" t="str">
        <f>VLOOKUP(Table1[[#This Row],[Material Code]],'Product Master Data'!$A$1:$D$15,3,FALSE)</f>
        <v>Local Label</v>
      </c>
      <c r="Y1195" s="1">
        <f>DAY(Table1[[#This Row],[Billing date]])</f>
        <v>3</v>
      </c>
      <c r="Z1195" s="1" t="str">
        <f>TEXT(Table1[[#This Row],[Billing date]],"mmm")</f>
        <v>Jan</v>
      </c>
      <c r="AA1195" s="1">
        <f>YEAR(Table1[[#This Row],[Billing date]])</f>
        <v>2022</v>
      </c>
    </row>
    <row r="1196" spans="1:27" s="32" customFormat="1" ht="12.75" x14ac:dyDescent="0.2">
      <c r="A1196" s="1" t="s">
        <v>4526</v>
      </c>
      <c r="B1196" s="1" t="s">
        <v>120</v>
      </c>
      <c r="C1196" s="29">
        <v>44564</v>
      </c>
      <c r="D1196" s="1" t="s">
        <v>4554</v>
      </c>
      <c r="E1196" s="1" t="s">
        <v>4560</v>
      </c>
      <c r="F1196" s="1" t="s">
        <v>4556</v>
      </c>
      <c r="G1196" s="1" t="s">
        <v>4557</v>
      </c>
      <c r="H1196" s="1" t="s">
        <v>4558</v>
      </c>
      <c r="I1196" s="1" t="s">
        <v>23</v>
      </c>
      <c r="J1196" s="1" t="s">
        <v>164</v>
      </c>
      <c r="K1196" s="1" t="s">
        <v>165</v>
      </c>
      <c r="L1196" s="30">
        <v>70</v>
      </c>
      <c r="M1196" s="30">
        <v>3.5</v>
      </c>
      <c r="N1196" s="31">
        <v>18300</v>
      </c>
      <c r="O1196" s="31">
        <v>0</v>
      </c>
      <c r="P1196" s="31">
        <v>1281000</v>
      </c>
      <c r="Q1196" s="31">
        <v>1281000</v>
      </c>
      <c r="R1196" s="1" t="s">
        <v>127</v>
      </c>
      <c r="S1196" s="1" t="s">
        <v>574</v>
      </c>
      <c r="T1196" s="1" t="s">
        <v>169</v>
      </c>
      <c r="U1196" s="1" t="s">
        <v>169</v>
      </c>
      <c r="V1196" s="1" t="s">
        <v>118</v>
      </c>
      <c r="W1196" s="1" t="str">
        <f>VLOOKUP(Table1[[#This Row],[Material Code]],'Product Master Data'!$A$1:$D$16,4,FALSE)</f>
        <v>Bread Flour</v>
      </c>
      <c r="X1196" s="1" t="str">
        <f>VLOOKUP(Table1[[#This Row],[Material Code]],'Product Master Data'!$A$1:$D$15,3,FALSE)</f>
        <v>Local Label</v>
      </c>
      <c r="Y1196" s="1">
        <f>DAY(Table1[[#This Row],[Billing date]])</f>
        <v>3</v>
      </c>
      <c r="Z1196" s="1" t="str">
        <f>TEXT(Table1[[#This Row],[Billing date]],"mmm")</f>
        <v>Jan</v>
      </c>
      <c r="AA1196" s="1">
        <f>YEAR(Table1[[#This Row],[Billing date]])</f>
        <v>2022</v>
      </c>
    </row>
    <row r="1197" spans="1:27" s="32" customFormat="1" ht="12.75" x14ac:dyDescent="0.2">
      <c r="A1197" s="1" t="s">
        <v>4496</v>
      </c>
      <c r="B1197" s="1" t="s">
        <v>132</v>
      </c>
      <c r="C1197" s="29">
        <v>44564</v>
      </c>
      <c r="D1197" s="1" t="s">
        <v>4538</v>
      </c>
      <c r="E1197" s="1" t="s">
        <v>4561</v>
      </c>
      <c r="F1197" s="1" t="s">
        <v>4540</v>
      </c>
      <c r="G1197" s="1" t="s">
        <v>4562</v>
      </c>
      <c r="H1197" s="1" t="s">
        <v>4542</v>
      </c>
      <c r="I1197" s="1" t="s">
        <v>43</v>
      </c>
      <c r="J1197" s="1" t="s">
        <v>24</v>
      </c>
      <c r="K1197" s="1" t="s">
        <v>113</v>
      </c>
      <c r="L1197" s="30">
        <v>575</v>
      </c>
      <c r="M1197" s="30">
        <v>23</v>
      </c>
      <c r="N1197" s="31">
        <v>1800</v>
      </c>
      <c r="O1197" s="31">
        <v>20294</v>
      </c>
      <c r="P1197" s="31">
        <v>1014706</v>
      </c>
      <c r="Q1197" s="31">
        <v>1035000</v>
      </c>
      <c r="R1197" s="1" t="s">
        <v>4563</v>
      </c>
      <c r="S1197" s="1" t="s">
        <v>4564</v>
      </c>
      <c r="T1197" s="1" t="s">
        <v>169</v>
      </c>
      <c r="U1197" s="1" t="s">
        <v>4544</v>
      </c>
      <c r="V1197" s="1" t="s">
        <v>118</v>
      </c>
      <c r="W1197" s="1" t="str">
        <f>VLOOKUP(Table1[[#This Row],[Material Code]],'Product Master Data'!$A$1:$D$16,4,FALSE)</f>
        <v>Bread Flour</v>
      </c>
      <c r="X1197" s="1" t="str">
        <f>VLOOKUP(Table1[[#This Row],[Material Code]],'Product Master Data'!$A$1:$D$15,3,FALSE)</f>
        <v>Local Label</v>
      </c>
      <c r="Y1197" s="1">
        <f>DAY(Table1[[#This Row],[Billing date]])</f>
        <v>3</v>
      </c>
      <c r="Z1197" s="1" t="str">
        <f>TEXT(Table1[[#This Row],[Billing date]],"mmm")</f>
        <v>Jan</v>
      </c>
      <c r="AA1197" s="1">
        <f>YEAR(Table1[[#This Row],[Billing date]])</f>
        <v>2022</v>
      </c>
    </row>
    <row r="1198" spans="1:27" s="32" customFormat="1" ht="12.75" x14ac:dyDescent="0.2">
      <c r="A1198" s="1" t="s">
        <v>4526</v>
      </c>
      <c r="B1198" s="1" t="s">
        <v>120</v>
      </c>
      <c r="C1198" s="29">
        <v>44564</v>
      </c>
      <c r="D1198" s="1" t="s">
        <v>4565</v>
      </c>
      <c r="E1198" s="1" t="s">
        <v>4566</v>
      </c>
      <c r="F1198" s="1" t="s">
        <v>4567</v>
      </c>
      <c r="G1198" s="1" t="s">
        <v>4568</v>
      </c>
      <c r="H1198" s="1" t="s">
        <v>4531</v>
      </c>
      <c r="I1198" s="1" t="s">
        <v>29</v>
      </c>
      <c r="J1198" s="1" t="s">
        <v>183</v>
      </c>
      <c r="K1198" s="1" t="s">
        <v>184</v>
      </c>
      <c r="L1198" s="30">
        <v>100</v>
      </c>
      <c r="M1198" s="30">
        <v>0.5</v>
      </c>
      <c r="N1198" s="31">
        <v>1900</v>
      </c>
      <c r="O1198" s="31">
        <v>700</v>
      </c>
      <c r="P1198" s="31">
        <v>189300</v>
      </c>
      <c r="Q1198" s="31">
        <v>190000</v>
      </c>
      <c r="R1198" s="1" t="s">
        <v>2555</v>
      </c>
      <c r="S1198" s="1" t="s">
        <v>4532</v>
      </c>
      <c r="T1198" s="1" t="s">
        <v>169</v>
      </c>
      <c r="U1198" s="1" t="s">
        <v>4569</v>
      </c>
      <c r="V1198" s="1" t="s">
        <v>118</v>
      </c>
      <c r="W1198" s="1" t="str">
        <f>VLOOKUP(Table1[[#This Row],[Material Code]],'Product Master Data'!$A$1:$D$16,4,FALSE)</f>
        <v>Beignet Flour</v>
      </c>
      <c r="X1198" s="1" t="str">
        <f>VLOOKUP(Table1[[#This Row],[Material Code]],'Product Master Data'!$A$1:$D$15,3,FALSE)</f>
        <v>Local Label</v>
      </c>
      <c r="Y1198" s="1">
        <f>DAY(Table1[[#This Row],[Billing date]])</f>
        <v>3</v>
      </c>
      <c r="Z1198" s="1" t="str">
        <f>TEXT(Table1[[#This Row],[Billing date]],"mmm")</f>
        <v>Jan</v>
      </c>
      <c r="AA1198" s="1">
        <f>YEAR(Table1[[#This Row],[Billing date]])</f>
        <v>2022</v>
      </c>
    </row>
    <row r="1199" spans="1:27" s="32" customFormat="1" ht="12.75" x14ac:dyDescent="0.2">
      <c r="A1199" s="1" t="s">
        <v>4511</v>
      </c>
      <c r="B1199" s="1" t="s">
        <v>158</v>
      </c>
      <c r="C1199" s="29">
        <v>44565</v>
      </c>
      <c r="D1199" s="1" t="s">
        <v>4570</v>
      </c>
      <c r="E1199" s="1" t="s">
        <v>4571</v>
      </c>
      <c r="F1199" s="1" t="s">
        <v>4572</v>
      </c>
      <c r="G1199" s="1" t="s">
        <v>4573</v>
      </c>
      <c r="H1199" s="1" t="s">
        <v>4574</v>
      </c>
      <c r="I1199" s="1" t="s">
        <v>1504</v>
      </c>
      <c r="J1199" s="1" t="s">
        <v>24</v>
      </c>
      <c r="K1199" s="1" t="s">
        <v>113</v>
      </c>
      <c r="L1199" s="30">
        <v>750</v>
      </c>
      <c r="M1199" s="30">
        <v>30</v>
      </c>
      <c r="N1199" s="31">
        <v>1600</v>
      </c>
      <c r="O1199" s="31">
        <v>23529</v>
      </c>
      <c r="P1199" s="31">
        <v>1176471</v>
      </c>
      <c r="Q1199" s="31">
        <v>1200000</v>
      </c>
      <c r="R1199" s="1" t="s">
        <v>4487</v>
      </c>
      <c r="S1199" s="1" t="s">
        <v>4129</v>
      </c>
      <c r="T1199" s="1" t="s">
        <v>169</v>
      </c>
      <c r="U1199" s="1" t="s">
        <v>4575</v>
      </c>
      <c r="V1199" s="1" t="s">
        <v>118</v>
      </c>
      <c r="W1199" s="1" t="str">
        <f>VLOOKUP(Table1[[#This Row],[Material Code]],'Product Master Data'!$A$1:$D$16,4,FALSE)</f>
        <v>Bread Flour</v>
      </c>
      <c r="X1199" s="1" t="str">
        <f>VLOOKUP(Table1[[#This Row],[Material Code]],'Product Master Data'!$A$1:$D$15,3,FALSE)</f>
        <v>Local Label</v>
      </c>
      <c r="Y1199" s="1">
        <f>DAY(Table1[[#This Row],[Billing date]])</f>
        <v>4</v>
      </c>
      <c r="Z1199" s="1" t="str">
        <f>TEXT(Table1[[#This Row],[Billing date]],"mmm")</f>
        <v>Jan</v>
      </c>
      <c r="AA1199" s="1">
        <f>YEAR(Table1[[#This Row],[Billing date]])</f>
        <v>2022</v>
      </c>
    </row>
    <row r="1200" spans="1:27" s="32" customFormat="1" ht="12.75" x14ac:dyDescent="0.2">
      <c r="A1200" s="1" t="s">
        <v>4576</v>
      </c>
      <c r="B1200" s="1" t="s">
        <v>171</v>
      </c>
      <c r="C1200" s="29">
        <v>44565</v>
      </c>
      <c r="D1200" s="1" t="s">
        <v>4577</v>
      </c>
      <c r="E1200" s="1" t="s">
        <v>4578</v>
      </c>
      <c r="F1200" s="1" t="s">
        <v>4579</v>
      </c>
      <c r="G1200" s="1" t="s">
        <v>4580</v>
      </c>
      <c r="H1200" s="1" t="s">
        <v>4581</v>
      </c>
      <c r="I1200" s="1" t="s">
        <v>25</v>
      </c>
      <c r="J1200" s="1" t="s">
        <v>164</v>
      </c>
      <c r="K1200" s="1" t="s">
        <v>165</v>
      </c>
      <c r="L1200" s="30">
        <v>200</v>
      </c>
      <c r="M1200" s="30">
        <v>10</v>
      </c>
      <c r="N1200" s="31">
        <v>17700</v>
      </c>
      <c r="O1200" s="31">
        <v>0</v>
      </c>
      <c r="P1200" s="31">
        <v>3540000</v>
      </c>
      <c r="Q1200" s="31">
        <v>3540000</v>
      </c>
      <c r="R1200" s="1" t="s">
        <v>4582</v>
      </c>
      <c r="S1200" s="1" t="s">
        <v>4583</v>
      </c>
      <c r="T1200" s="1" t="s">
        <v>169</v>
      </c>
      <c r="U1200" s="1" t="s">
        <v>169</v>
      </c>
      <c r="V1200" s="1" t="s">
        <v>118</v>
      </c>
      <c r="W1200" s="1" t="str">
        <f>VLOOKUP(Table1[[#This Row],[Material Code]],'Product Master Data'!$A$1:$D$16,4,FALSE)</f>
        <v>Bread Flour</v>
      </c>
      <c r="X1200" s="1" t="str">
        <f>VLOOKUP(Table1[[#This Row],[Material Code]],'Product Master Data'!$A$1:$D$15,3,FALSE)</f>
        <v>Local Label</v>
      </c>
      <c r="Y1200" s="1">
        <f>DAY(Table1[[#This Row],[Billing date]])</f>
        <v>4</v>
      </c>
      <c r="Z1200" s="1" t="str">
        <f>TEXT(Table1[[#This Row],[Billing date]],"mmm")</f>
        <v>Jan</v>
      </c>
      <c r="AA1200" s="1">
        <f>YEAR(Table1[[#This Row],[Billing date]])</f>
        <v>2022</v>
      </c>
    </row>
    <row r="1201" spans="1:27" s="32" customFormat="1" ht="12.75" x14ac:dyDescent="0.2">
      <c r="A1201" s="1" t="s">
        <v>4511</v>
      </c>
      <c r="B1201" s="1" t="s">
        <v>158</v>
      </c>
      <c r="C1201" s="29">
        <v>44565</v>
      </c>
      <c r="D1201" s="1" t="s">
        <v>4584</v>
      </c>
      <c r="E1201" s="1" t="s">
        <v>4585</v>
      </c>
      <c r="F1201" s="1" t="s">
        <v>4586</v>
      </c>
      <c r="G1201" s="1" t="s">
        <v>4587</v>
      </c>
      <c r="H1201" s="1" t="s">
        <v>4588</v>
      </c>
      <c r="I1201" s="1" t="s">
        <v>61</v>
      </c>
      <c r="J1201" s="1" t="s">
        <v>164</v>
      </c>
      <c r="K1201" s="1" t="s">
        <v>165</v>
      </c>
      <c r="L1201" s="30">
        <v>600</v>
      </c>
      <c r="M1201" s="30">
        <v>30</v>
      </c>
      <c r="N1201" s="31">
        <v>18700</v>
      </c>
      <c r="O1201" s="31">
        <v>0</v>
      </c>
      <c r="P1201" s="31">
        <v>11220000</v>
      </c>
      <c r="Q1201" s="31">
        <v>11220000</v>
      </c>
      <c r="R1201" s="1" t="s">
        <v>4589</v>
      </c>
      <c r="S1201" s="1" t="s">
        <v>4590</v>
      </c>
      <c r="T1201" s="1" t="s">
        <v>169</v>
      </c>
      <c r="U1201" s="1" t="s">
        <v>169</v>
      </c>
      <c r="V1201" s="1" t="s">
        <v>118</v>
      </c>
      <c r="W1201" s="1" t="str">
        <f>VLOOKUP(Table1[[#This Row],[Material Code]],'Product Master Data'!$A$1:$D$16,4,FALSE)</f>
        <v>Bread Flour</v>
      </c>
      <c r="X1201" s="1" t="str">
        <f>VLOOKUP(Table1[[#This Row],[Material Code]],'Product Master Data'!$A$1:$D$15,3,FALSE)</f>
        <v>Local Label</v>
      </c>
      <c r="Y1201" s="1">
        <f>DAY(Table1[[#This Row],[Billing date]])</f>
        <v>4</v>
      </c>
      <c r="Z1201" s="1" t="str">
        <f>TEXT(Table1[[#This Row],[Billing date]],"mmm")</f>
        <v>Jan</v>
      </c>
      <c r="AA1201" s="1">
        <f>YEAR(Table1[[#This Row],[Billing date]])</f>
        <v>2022</v>
      </c>
    </row>
    <row r="1202" spans="1:27" s="32" customFormat="1" ht="12.75" x14ac:dyDescent="0.2">
      <c r="A1202" s="1" t="s">
        <v>4526</v>
      </c>
      <c r="B1202" s="1" t="s">
        <v>120</v>
      </c>
      <c r="C1202" s="29">
        <v>44565</v>
      </c>
      <c r="D1202" s="1" t="s">
        <v>4591</v>
      </c>
      <c r="E1202" s="1" t="s">
        <v>4592</v>
      </c>
      <c r="F1202" s="1" t="s">
        <v>4593</v>
      </c>
      <c r="G1202" s="1" t="s">
        <v>4594</v>
      </c>
      <c r="H1202" s="1" t="s">
        <v>4595</v>
      </c>
      <c r="I1202" s="1" t="s">
        <v>47</v>
      </c>
      <c r="J1202" s="1" t="s">
        <v>164</v>
      </c>
      <c r="K1202" s="1" t="s">
        <v>165</v>
      </c>
      <c r="L1202" s="30">
        <v>550</v>
      </c>
      <c r="M1202" s="30">
        <v>27.5</v>
      </c>
      <c r="N1202" s="31">
        <v>18300</v>
      </c>
      <c r="O1202" s="31">
        <v>38500</v>
      </c>
      <c r="P1202" s="31">
        <v>10026500</v>
      </c>
      <c r="Q1202" s="31">
        <v>10065000</v>
      </c>
      <c r="R1202" s="1" t="s">
        <v>601</v>
      </c>
      <c r="S1202" s="1" t="s">
        <v>2789</v>
      </c>
      <c r="T1202" s="1" t="s">
        <v>169</v>
      </c>
      <c r="U1202" s="1" t="s">
        <v>169</v>
      </c>
      <c r="V1202" s="1" t="s">
        <v>118</v>
      </c>
      <c r="W1202" s="1" t="str">
        <f>VLOOKUP(Table1[[#This Row],[Material Code]],'Product Master Data'!$A$1:$D$16,4,FALSE)</f>
        <v>Bread Flour</v>
      </c>
      <c r="X1202" s="1" t="str">
        <f>VLOOKUP(Table1[[#This Row],[Material Code]],'Product Master Data'!$A$1:$D$15,3,FALSE)</f>
        <v>Local Label</v>
      </c>
      <c r="Y1202" s="1">
        <f>DAY(Table1[[#This Row],[Billing date]])</f>
        <v>4</v>
      </c>
      <c r="Z1202" s="1" t="str">
        <f>TEXT(Table1[[#This Row],[Billing date]],"mmm")</f>
        <v>Jan</v>
      </c>
      <c r="AA1202" s="1">
        <f>YEAR(Table1[[#This Row],[Billing date]])</f>
        <v>2022</v>
      </c>
    </row>
    <row r="1203" spans="1:27" s="32" customFormat="1" ht="12.75" x14ac:dyDescent="0.2">
      <c r="A1203" s="1" t="s">
        <v>4596</v>
      </c>
      <c r="B1203" s="1" t="s">
        <v>289</v>
      </c>
      <c r="C1203" s="29">
        <v>44565</v>
      </c>
      <c r="D1203" s="1" t="s">
        <v>4597</v>
      </c>
      <c r="E1203" s="1" t="s">
        <v>4598</v>
      </c>
      <c r="F1203" s="1" t="s">
        <v>4599</v>
      </c>
      <c r="G1203" s="1" t="s">
        <v>4600</v>
      </c>
      <c r="H1203" s="1" t="s">
        <v>4601</v>
      </c>
      <c r="I1203" s="1" t="s">
        <v>32</v>
      </c>
      <c r="J1203" s="1" t="s">
        <v>24</v>
      </c>
      <c r="K1203" s="1" t="s">
        <v>113</v>
      </c>
      <c r="L1203" s="30">
        <v>525</v>
      </c>
      <c r="M1203" s="30">
        <v>21</v>
      </c>
      <c r="N1203" s="31">
        <v>1800</v>
      </c>
      <c r="O1203" s="31">
        <v>18529</v>
      </c>
      <c r="P1203" s="31">
        <v>926471</v>
      </c>
      <c r="Q1203" s="31">
        <v>945000</v>
      </c>
      <c r="R1203" s="1" t="s">
        <v>4602</v>
      </c>
      <c r="S1203" s="1" t="s">
        <v>4603</v>
      </c>
      <c r="T1203" s="1" t="s">
        <v>169</v>
      </c>
      <c r="U1203" s="1" t="s">
        <v>4604</v>
      </c>
      <c r="V1203" s="1" t="s">
        <v>118</v>
      </c>
      <c r="W1203" s="1" t="str">
        <f>VLOOKUP(Table1[[#This Row],[Material Code]],'Product Master Data'!$A$1:$D$16,4,FALSE)</f>
        <v>Bread Flour</v>
      </c>
      <c r="X1203" s="1" t="str">
        <f>VLOOKUP(Table1[[#This Row],[Material Code]],'Product Master Data'!$A$1:$D$15,3,FALSE)</f>
        <v>Local Label</v>
      </c>
      <c r="Y1203" s="1">
        <f>DAY(Table1[[#This Row],[Billing date]])</f>
        <v>4</v>
      </c>
      <c r="Z1203" s="1" t="str">
        <f>TEXT(Table1[[#This Row],[Billing date]],"mmm")</f>
        <v>Jan</v>
      </c>
      <c r="AA1203" s="1">
        <f>YEAR(Table1[[#This Row],[Billing date]])</f>
        <v>2022</v>
      </c>
    </row>
    <row r="1204" spans="1:27" s="32" customFormat="1" ht="12.75" x14ac:dyDescent="0.2">
      <c r="A1204" s="1" t="s">
        <v>4526</v>
      </c>
      <c r="B1204" s="1" t="s">
        <v>120</v>
      </c>
      <c r="C1204" s="29">
        <v>44565</v>
      </c>
      <c r="D1204" s="1" t="s">
        <v>4605</v>
      </c>
      <c r="E1204" s="1" t="s">
        <v>4606</v>
      </c>
      <c r="F1204" s="1" t="s">
        <v>4607</v>
      </c>
      <c r="G1204" s="1" t="s">
        <v>4608</v>
      </c>
      <c r="H1204" s="1" t="s">
        <v>4595</v>
      </c>
      <c r="I1204" s="1" t="s">
        <v>47</v>
      </c>
      <c r="J1204" s="1" t="s">
        <v>24</v>
      </c>
      <c r="K1204" s="1" t="s">
        <v>113</v>
      </c>
      <c r="L1204" s="30">
        <v>225</v>
      </c>
      <c r="M1204" s="30">
        <v>9</v>
      </c>
      <c r="N1204" s="31">
        <v>1600</v>
      </c>
      <c r="O1204" s="31">
        <v>7059</v>
      </c>
      <c r="P1204" s="31">
        <v>352941</v>
      </c>
      <c r="Q1204" s="31">
        <v>360000</v>
      </c>
      <c r="R1204" s="1" t="s">
        <v>4609</v>
      </c>
      <c r="S1204" s="1" t="s">
        <v>4610</v>
      </c>
      <c r="T1204" s="1" t="s">
        <v>169</v>
      </c>
      <c r="U1204" s="1" t="s">
        <v>4611</v>
      </c>
      <c r="V1204" s="1" t="s">
        <v>118</v>
      </c>
      <c r="W1204" s="1" t="str">
        <f>VLOOKUP(Table1[[#This Row],[Material Code]],'Product Master Data'!$A$1:$D$16,4,FALSE)</f>
        <v>Bread Flour</v>
      </c>
      <c r="X1204" s="1" t="str">
        <f>VLOOKUP(Table1[[#This Row],[Material Code]],'Product Master Data'!$A$1:$D$15,3,FALSE)</f>
        <v>Local Label</v>
      </c>
      <c r="Y1204" s="1">
        <f>DAY(Table1[[#This Row],[Billing date]])</f>
        <v>4</v>
      </c>
      <c r="Z1204" s="1" t="str">
        <f>TEXT(Table1[[#This Row],[Billing date]],"mmm")</f>
        <v>Jan</v>
      </c>
      <c r="AA1204" s="1">
        <f>YEAR(Table1[[#This Row],[Billing date]])</f>
        <v>2022</v>
      </c>
    </row>
    <row r="1205" spans="1:27" s="32" customFormat="1" ht="12.75" x14ac:dyDescent="0.2">
      <c r="A1205" s="1" t="s">
        <v>4511</v>
      </c>
      <c r="B1205" s="1" t="s">
        <v>158</v>
      </c>
      <c r="C1205" s="29">
        <v>44565</v>
      </c>
      <c r="D1205" s="1" t="s">
        <v>4612</v>
      </c>
      <c r="E1205" s="1" t="s">
        <v>4613</v>
      </c>
      <c r="F1205" s="1" t="s">
        <v>4614</v>
      </c>
      <c r="G1205" s="1" t="s">
        <v>4615</v>
      </c>
      <c r="H1205" s="1" t="s">
        <v>4616</v>
      </c>
      <c r="I1205" s="1" t="s">
        <v>56</v>
      </c>
      <c r="J1205" s="1" t="s">
        <v>164</v>
      </c>
      <c r="K1205" s="1" t="s">
        <v>165</v>
      </c>
      <c r="L1205" s="30">
        <v>600</v>
      </c>
      <c r="M1205" s="30">
        <v>30</v>
      </c>
      <c r="N1205" s="31">
        <v>18700</v>
      </c>
      <c r="O1205" s="31">
        <v>0</v>
      </c>
      <c r="P1205" s="31">
        <v>11220000</v>
      </c>
      <c r="Q1205" s="31">
        <v>11220000</v>
      </c>
      <c r="R1205" s="1" t="s">
        <v>4617</v>
      </c>
      <c r="S1205" s="1" t="s">
        <v>4618</v>
      </c>
      <c r="T1205" s="1" t="s">
        <v>169</v>
      </c>
      <c r="U1205" s="1" t="s">
        <v>169</v>
      </c>
      <c r="V1205" s="1" t="s">
        <v>118</v>
      </c>
      <c r="W1205" s="1" t="str">
        <f>VLOOKUP(Table1[[#This Row],[Material Code]],'Product Master Data'!$A$1:$D$16,4,FALSE)</f>
        <v>Bread Flour</v>
      </c>
      <c r="X1205" s="1" t="str">
        <f>VLOOKUP(Table1[[#This Row],[Material Code]],'Product Master Data'!$A$1:$D$15,3,FALSE)</f>
        <v>Local Label</v>
      </c>
      <c r="Y1205" s="1">
        <f>DAY(Table1[[#This Row],[Billing date]])</f>
        <v>4</v>
      </c>
      <c r="Z1205" s="1" t="str">
        <f>TEXT(Table1[[#This Row],[Billing date]],"mmm")</f>
        <v>Jan</v>
      </c>
      <c r="AA1205" s="1">
        <f>YEAR(Table1[[#This Row],[Billing date]])</f>
        <v>2022</v>
      </c>
    </row>
    <row r="1206" spans="1:27" s="32" customFormat="1" ht="12.75" x14ac:dyDescent="0.2">
      <c r="A1206" s="1" t="s">
        <v>4496</v>
      </c>
      <c r="B1206" s="1" t="s">
        <v>132</v>
      </c>
      <c r="C1206" s="29">
        <v>44565</v>
      </c>
      <c r="D1206" s="1" t="s">
        <v>4538</v>
      </c>
      <c r="E1206" s="1" t="s">
        <v>4619</v>
      </c>
      <c r="F1206" s="1" t="s">
        <v>4540</v>
      </c>
      <c r="G1206" s="1" t="s">
        <v>4620</v>
      </c>
      <c r="H1206" s="1" t="s">
        <v>4542</v>
      </c>
      <c r="I1206" s="1" t="s">
        <v>43</v>
      </c>
      <c r="J1206" s="1" t="s">
        <v>24</v>
      </c>
      <c r="K1206" s="1" t="s">
        <v>113</v>
      </c>
      <c r="L1206" s="30">
        <v>575</v>
      </c>
      <c r="M1206" s="30">
        <v>23</v>
      </c>
      <c r="N1206" s="31">
        <v>1800</v>
      </c>
      <c r="O1206" s="31">
        <v>20294</v>
      </c>
      <c r="P1206" s="31">
        <v>1014706</v>
      </c>
      <c r="Q1206" s="31">
        <v>1035000</v>
      </c>
      <c r="R1206" s="1" t="s">
        <v>328</v>
      </c>
      <c r="S1206" s="1" t="s">
        <v>4621</v>
      </c>
      <c r="T1206" s="1" t="s">
        <v>169</v>
      </c>
      <c r="U1206" s="1" t="s">
        <v>4544</v>
      </c>
      <c r="V1206" s="1" t="s">
        <v>118</v>
      </c>
      <c r="W1206" s="1" t="str">
        <f>VLOOKUP(Table1[[#This Row],[Material Code]],'Product Master Data'!$A$1:$D$16,4,FALSE)</f>
        <v>Bread Flour</v>
      </c>
      <c r="X1206" s="1" t="str">
        <f>VLOOKUP(Table1[[#This Row],[Material Code]],'Product Master Data'!$A$1:$D$15,3,FALSE)</f>
        <v>Local Label</v>
      </c>
      <c r="Y1206" s="1">
        <f>DAY(Table1[[#This Row],[Billing date]])</f>
        <v>4</v>
      </c>
      <c r="Z1206" s="1" t="str">
        <f>TEXT(Table1[[#This Row],[Billing date]],"mmm")</f>
        <v>Jan</v>
      </c>
      <c r="AA1206" s="1">
        <f>YEAR(Table1[[#This Row],[Billing date]])</f>
        <v>2022</v>
      </c>
    </row>
    <row r="1207" spans="1:27" s="32" customFormat="1" ht="12.75" x14ac:dyDescent="0.2">
      <c r="A1207" s="1" t="s">
        <v>4526</v>
      </c>
      <c r="B1207" s="1" t="s">
        <v>120</v>
      </c>
      <c r="C1207" s="29">
        <v>44565</v>
      </c>
      <c r="D1207" s="1" t="s">
        <v>4554</v>
      </c>
      <c r="E1207" s="1" t="s">
        <v>4622</v>
      </c>
      <c r="F1207" s="1" t="s">
        <v>4556</v>
      </c>
      <c r="G1207" s="1" t="s">
        <v>4623</v>
      </c>
      <c r="H1207" s="1" t="s">
        <v>4558</v>
      </c>
      <c r="I1207" s="1" t="s">
        <v>23</v>
      </c>
      <c r="J1207" s="1" t="s">
        <v>164</v>
      </c>
      <c r="K1207" s="1" t="s">
        <v>165</v>
      </c>
      <c r="L1207" s="30">
        <v>300</v>
      </c>
      <c r="M1207" s="30">
        <v>15</v>
      </c>
      <c r="N1207" s="31">
        <v>18300</v>
      </c>
      <c r="O1207" s="31">
        <v>0</v>
      </c>
      <c r="P1207" s="31">
        <v>5490000</v>
      </c>
      <c r="Q1207" s="31">
        <v>5490000</v>
      </c>
      <c r="R1207" s="1" t="s">
        <v>281</v>
      </c>
      <c r="S1207" s="1" t="s">
        <v>4624</v>
      </c>
      <c r="T1207" s="1" t="s">
        <v>169</v>
      </c>
      <c r="U1207" s="1" t="s">
        <v>169</v>
      </c>
      <c r="V1207" s="1" t="s">
        <v>118</v>
      </c>
      <c r="W1207" s="1" t="str">
        <f>VLOOKUP(Table1[[#This Row],[Material Code]],'Product Master Data'!$A$1:$D$16,4,FALSE)</f>
        <v>Bread Flour</v>
      </c>
      <c r="X1207" s="1" t="str">
        <f>VLOOKUP(Table1[[#This Row],[Material Code]],'Product Master Data'!$A$1:$D$15,3,FALSE)</f>
        <v>Local Label</v>
      </c>
      <c r="Y1207" s="1">
        <f>DAY(Table1[[#This Row],[Billing date]])</f>
        <v>4</v>
      </c>
      <c r="Z1207" s="1" t="str">
        <f>TEXT(Table1[[#This Row],[Billing date]],"mmm")</f>
        <v>Jan</v>
      </c>
      <c r="AA1207" s="1">
        <f>YEAR(Table1[[#This Row],[Billing date]])</f>
        <v>2022</v>
      </c>
    </row>
    <row r="1208" spans="1:27" s="32" customFormat="1" ht="12.75" x14ac:dyDescent="0.2">
      <c r="A1208" s="1" t="s">
        <v>4576</v>
      </c>
      <c r="B1208" s="1" t="s">
        <v>171</v>
      </c>
      <c r="C1208" s="29">
        <v>44565</v>
      </c>
      <c r="D1208" s="1" t="s">
        <v>4625</v>
      </c>
      <c r="E1208" s="1" t="s">
        <v>4626</v>
      </c>
      <c r="F1208" s="1" t="s">
        <v>4627</v>
      </c>
      <c r="G1208" s="1" t="s">
        <v>4628</v>
      </c>
      <c r="H1208" s="1" t="s">
        <v>4629</v>
      </c>
      <c r="I1208" s="1" t="s">
        <v>498</v>
      </c>
      <c r="J1208" s="1" t="s">
        <v>24</v>
      </c>
      <c r="K1208" s="1" t="s">
        <v>113</v>
      </c>
      <c r="L1208" s="30">
        <v>250</v>
      </c>
      <c r="M1208" s="30">
        <v>10</v>
      </c>
      <c r="N1208" s="31">
        <v>1800</v>
      </c>
      <c r="O1208" s="31">
        <v>8824</v>
      </c>
      <c r="P1208" s="31">
        <v>441176</v>
      </c>
      <c r="Q1208" s="31">
        <v>450000</v>
      </c>
      <c r="R1208" s="1" t="s">
        <v>2555</v>
      </c>
      <c r="S1208" s="1" t="s">
        <v>4110</v>
      </c>
      <c r="T1208" s="1" t="s">
        <v>169</v>
      </c>
      <c r="U1208" s="1" t="s">
        <v>4630</v>
      </c>
      <c r="V1208" s="1" t="s">
        <v>118</v>
      </c>
      <c r="W1208" s="1" t="str">
        <f>VLOOKUP(Table1[[#This Row],[Material Code]],'Product Master Data'!$A$1:$D$16,4,FALSE)</f>
        <v>Bread Flour</v>
      </c>
      <c r="X1208" s="1" t="str">
        <f>VLOOKUP(Table1[[#This Row],[Material Code]],'Product Master Data'!$A$1:$D$15,3,FALSE)</f>
        <v>Local Label</v>
      </c>
      <c r="Y1208" s="1">
        <f>DAY(Table1[[#This Row],[Billing date]])</f>
        <v>4</v>
      </c>
      <c r="Z1208" s="1" t="str">
        <f>TEXT(Table1[[#This Row],[Billing date]],"mmm")</f>
        <v>Jan</v>
      </c>
      <c r="AA1208" s="1">
        <f>YEAR(Table1[[#This Row],[Billing date]])</f>
        <v>2022</v>
      </c>
    </row>
    <row r="1209" spans="1:27" s="32" customFormat="1" ht="12.75" x14ac:dyDescent="0.2">
      <c r="A1209" s="1" t="s">
        <v>4511</v>
      </c>
      <c r="B1209" s="1" t="s">
        <v>158</v>
      </c>
      <c r="C1209" s="29">
        <v>44565</v>
      </c>
      <c r="D1209" s="1" t="s">
        <v>4631</v>
      </c>
      <c r="E1209" s="1" t="s">
        <v>4632</v>
      </c>
      <c r="F1209" s="1" t="s">
        <v>4633</v>
      </c>
      <c r="G1209" s="1" t="s">
        <v>4634</v>
      </c>
      <c r="H1209" s="1" t="s">
        <v>4635</v>
      </c>
      <c r="I1209" s="1" t="s">
        <v>28</v>
      </c>
      <c r="J1209" s="1" t="s">
        <v>164</v>
      </c>
      <c r="K1209" s="1" t="s">
        <v>165</v>
      </c>
      <c r="L1209" s="30">
        <v>600</v>
      </c>
      <c r="M1209" s="30">
        <v>30</v>
      </c>
      <c r="N1209" s="31">
        <v>18700</v>
      </c>
      <c r="O1209" s="31">
        <v>42000</v>
      </c>
      <c r="P1209" s="31">
        <v>11178000</v>
      </c>
      <c r="Q1209" s="31">
        <v>11220000</v>
      </c>
      <c r="R1209" s="1" t="s">
        <v>4636</v>
      </c>
      <c r="S1209" s="1" t="s">
        <v>2792</v>
      </c>
      <c r="T1209" s="1" t="s">
        <v>169</v>
      </c>
      <c r="U1209" s="1" t="s">
        <v>169</v>
      </c>
      <c r="V1209" s="1" t="s">
        <v>118</v>
      </c>
      <c r="W1209" s="1" t="str">
        <f>VLOOKUP(Table1[[#This Row],[Material Code]],'Product Master Data'!$A$1:$D$16,4,FALSE)</f>
        <v>Bread Flour</v>
      </c>
      <c r="X1209" s="1" t="str">
        <f>VLOOKUP(Table1[[#This Row],[Material Code]],'Product Master Data'!$A$1:$D$15,3,FALSE)</f>
        <v>Local Label</v>
      </c>
      <c r="Y1209" s="1">
        <f>DAY(Table1[[#This Row],[Billing date]])</f>
        <v>4</v>
      </c>
      <c r="Z1209" s="1" t="str">
        <f>TEXT(Table1[[#This Row],[Billing date]],"mmm")</f>
        <v>Jan</v>
      </c>
      <c r="AA1209" s="1">
        <f>YEAR(Table1[[#This Row],[Billing date]])</f>
        <v>2022</v>
      </c>
    </row>
    <row r="1210" spans="1:27" s="32" customFormat="1" ht="12.75" x14ac:dyDescent="0.2">
      <c r="A1210" s="1" t="s">
        <v>4511</v>
      </c>
      <c r="B1210" s="1" t="s">
        <v>158</v>
      </c>
      <c r="C1210" s="29">
        <v>44565</v>
      </c>
      <c r="D1210" s="1" t="s">
        <v>4637</v>
      </c>
      <c r="E1210" s="1" t="s">
        <v>4638</v>
      </c>
      <c r="F1210" s="1" t="s">
        <v>4639</v>
      </c>
      <c r="G1210" s="1" t="s">
        <v>4640</v>
      </c>
      <c r="H1210" s="1" t="s">
        <v>4641</v>
      </c>
      <c r="I1210" s="1" t="s">
        <v>4642</v>
      </c>
      <c r="J1210" s="1" t="s">
        <v>164</v>
      </c>
      <c r="K1210" s="1" t="s">
        <v>165</v>
      </c>
      <c r="L1210" s="30">
        <v>600</v>
      </c>
      <c r="M1210" s="30">
        <v>30</v>
      </c>
      <c r="N1210" s="31">
        <v>18700</v>
      </c>
      <c r="O1210" s="31">
        <v>220000</v>
      </c>
      <c r="P1210" s="31">
        <v>11000000</v>
      </c>
      <c r="Q1210" s="31">
        <v>11220000</v>
      </c>
      <c r="R1210" s="1" t="s">
        <v>209</v>
      </c>
      <c r="S1210" s="1" t="s">
        <v>4643</v>
      </c>
      <c r="T1210" s="1" t="s">
        <v>169</v>
      </c>
      <c r="U1210" s="1" t="s">
        <v>4644</v>
      </c>
      <c r="V1210" s="1" t="s">
        <v>118</v>
      </c>
      <c r="W1210" s="1" t="str">
        <f>VLOOKUP(Table1[[#This Row],[Material Code]],'Product Master Data'!$A$1:$D$16,4,FALSE)</f>
        <v>Bread Flour</v>
      </c>
      <c r="X1210" s="1" t="str">
        <f>VLOOKUP(Table1[[#This Row],[Material Code]],'Product Master Data'!$A$1:$D$15,3,FALSE)</f>
        <v>Local Label</v>
      </c>
      <c r="Y1210" s="1">
        <f>DAY(Table1[[#This Row],[Billing date]])</f>
        <v>4</v>
      </c>
      <c r="Z1210" s="1" t="str">
        <f>TEXT(Table1[[#This Row],[Billing date]],"mmm")</f>
        <v>Jan</v>
      </c>
      <c r="AA1210" s="1">
        <f>YEAR(Table1[[#This Row],[Billing date]])</f>
        <v>2022</v>
      </c>
    </row>
    <row r="1211" spans="1:27" s="32" customFormat="1" ht="12.75" x14ac:dyDescent="0.2">
      <c r="A1211" s="1" t="s">
        <v>4511</v>
      </c>
      <c r="B1211" s="1" t="s">
        <v>158</v>
      </c>
      <c r="C1211" s="29">
        <v>44565</v>
      </c>
      <c r="D1211" s="1" t="s">
        <v>4631</v>
      </c>
      <c r="E1211" s="1" t="s">
        <v>4645</v>
      </c>
      <c r="F1211" s="1" t="s">
        <v>4633</v>
      </c>
      <c r="G1211" s="1" t="s">
        <v>4646</v>
      </c>
      <c r="H1211" s="1" t="s">
        <v>4635</v>
      </c>
      <c r="I1211" s="1" t="s">
        <v>28</v>
      </c>
      <c r="J1211" s="1" t="s">
        <v>164</v>
      </c>
      <c r="K1211" s="1" t="s">
        <v>165</v>
      </c>
      <c r="L1211" s="30">
        <v>600</v>
      </c>
      <c r="M1211" s="30">
        <v>30</v>
      </c>
      <c r="N1211" s="31">
        <v>18700</v>
      </c>
      <c r="O1211" s="31">
        <v>42000</v>
      </c>
      <c r="P1211" s="31">
        <v>11178000</v>
      </c>
      <c r="Q1211" s="31">
        <v>11220000</v>
      </c>
      <c r="R1211" s="1" t="s">
        <v>799</v>
      </c>
      <c r="S1211" s="1" t="s">
        <v>800</v>
      </c>
      <c r="T1211" s="1" t="s">
        <v>169</v>
      </c>
      <c r="U1211" s="1" t="s">
        <v>169</v>
      </c>
      <c r="V1211" s="1" t="s">
        <v>118</v>
      </c>
      <c r="W1211" s="1" t="str">
        <f>VLOOKUP(Table1[[#This Row],[Material Code]],'Product Master Data'!$A$1:$D$16,4,FALSE)</f>
        <v>Bread Flour</v>
      </c>
      <c r="X1211" s="1" t="str">
        <f>VLOOKUP(Table1[[#This Row],[Material Code]],'Product Master Data'!$A$1:$D$15,3,FALSE)</f>
        <v>Local Label</v>
      </c>
      <c r="Y1211" s="1">
        <f>DAY(Table1[[#This Row],[Billing date]])</f>
        <v>4</v>
      </c>
      <c r="Z1211" s="1" t="str">
        <f>TEXT(Table1[[#This Row],[Billing date]],"mmm")</f>
        <v>Jan</v>
      </c>
      <c r="AA1211" s="1">
        <f>YEAR(Table1[[#This Row],[Billing date]])</f>
        <v>2022</v>
      </c>
    </row>
    <row r="1212" spans="1:27" s="32" customFormat="1" ht="12.75" x14ac:dyDescent="0.2">
      <c r="A1212" s="1" t="s">
        <v>4511</v>
      </c>
      <c r="B1212" s="1" t="s">
        <v>158</v>
      </c>
      <c r="C1212" s="29">
        <v>44565</v>
      </c>
      <c r="D1212" s="1" t="s">
        <v>4631</v>
      </c>
      <c r="E1212" s="1" t="s">
        <v>4647</v>
      </c>
      <c r="F1212" s="1" t="s">
        <v>4633</v>
      </c>
      <c r="G1212" s="1" t="s">
        <v>4648</v>
      </c>
      <c r="H1212" s="1" t="s">
        <v>4635</v>
      </c>
      <c r="I1212" s="1" t="s">
        <v>28</v>
      </c>
      <c r="J1212" s="1" t="s">
        <v>164</v>
      </c>
      <c r="K1212" s="1" t="s">
        <v>165</v>
      </c>
      <c r="L1212" s="30">
        <v>600</v>
      </c>
      <c r="M1212" s="30">
        <v>30</v>
      </c>
      <c r="N1212" s="31">
        <v>18700</v>
      </c>
      <c r="O1212" s="31">
        <v>42000</v>
      </c>
      <c r="P1212" s="31">
        <v>11178000</v>
      </c>
      <c r="Q1212" s="31">
        <v>11220000</v>
      </c>
      <c r="R1212" s="1" t="s">
        <v>614</v>
      </c>
      <c r="S1212" s="1" t="s">
        <v>4649</v>
      </c>
      <c r="T1212" s="1" t="s">
        <v>169</v>
      </c>
      <c r="U1212" s="1" t="s">
        <v>169</v>
      </c>
      <c r="V1212" s="1" t="s">
        <v>118</v>
      </c>
      <c r="W1212" s="1" t="str">
        <f>VLOOKUP(Table1[[#This Row],[Material Code]],'Product Master Data'!$A$1:$D$16,4,FALSE)</f>
        <v>Bread Flour</v>
      </c>
      <c r="X1212" s="1" t="str">
        <f>VLOOKUP(Table1[[#This Row],[Material Code]],'Product Master Data'!$A$1:$D$15,3,FALSE)</f>
        <v>Local Label</v>
      </c>
      <c r="Y1212" s="1">
        <f>DAY(Table1[[#This Row],[Billing date]])</f>
        <v>4</v>
      </c>
      <c r="Z1212" s="1" t="str">
        <f>TEXT(Table1[[#This Row],[Billing date]],"mmm")</f>
        <v>Jan</v>
      </c>
      <c r="AA1212" s="1">
        <f>YEAR(Table1[[#This Row],[Billing date]])</f>
        <v>2022</v>
      </c>
    </row>
    <row r="1213" spans="1:27" s="32" customFormat="1" ht="12.75" x14ac:dyDescent="0.2">
      <c r="A1213" s="1" t="s">
        <v>4511</v>
      </c>
      <c r="B1213" s="1" t="s">
        <v>158</v>
      </c>
      <c r="C1213" s="29">
        <v>44565</v>
      </c>
      <c r="D1213" s="1" t="s">
        <v>4631</v>
      </c>
      <c r="E1213" s="1" t="s">
        <v>4650</v>
      </c>
      <c r="F1213" s="1" t="s">
        <v>4633</v>
      </c>
      <c r="G1213" s="1" t="s">
        <v>4651</v>
      </c>
      <c r="H1213" s="1" t="s">
        <v>4635</v>
      </c>
      <c r="I1213" s="1" t="s">
        <v>28</v>
      </c>
      <c r="J1213" s="1" t="s">
        <v>164</v>
      </c>
      <c r="K1213" s="1" t="s">
        <v>165</v>
      </c>
      <c r="L1213" s="30">
        <v>600</v>
      </c>
      <c r="M1213" s="30">
        <v>30</v>
      </c>
      <c r="N1213" s="31">
        <v>18700</v>
      </c>
      <c r="O1213" s="31">
        <v>42000</v>
      </c>
      <c r="P1213" s="31">
        <v>11178000</v>
      </c>
      <c r="Q1213" s="31">
        <v>11220000</v>
      </c>
      <c r="R1213" s="1" t="s">
        <v>975</v>
      </c>
      <c r="S1213" s="1" t="s">
        <v>4652</v>
      </c>
      <c r="T1213" s="1" t="s">
        <v>169</v>
      </c>
      <c r="U1213" s="1" t="s">
        <v>169</v>
      </c>
      <c r="V1213" s="1" t="s">
        <v>118</v>
      </c>
      <c r="W1213" s="1" t="str">
        <f>VLOOKUP(Table1[[#This Row],[Material Code]],'Product Master Data'!$A$1:$D$16,4,FALSE)</f>
        <v>Bread Flour</v>
      </c>
      <c r="X1213" s="1" t="str">
        <f>VLOOKUP(Table1[[#This Row],[Material Code]],'Product Master Data'!$A$1:$D$15,3,FALSE)</f>
        <v>Local Label</v>
      </c>
      <c r="Y1213" s="1">
        <f>DAY(Table1[[#This Row],[Billing date]])</f>
        <v>4</v>
      </c>
      <c r="Z1213" s="1" t="str">
        <f>TEXT(Table1[[#This Row],[Billing date]],"mmm")</f>
        <v>Jan</v>
      </c>
      <c r="AA1213" s="1">
        <f>YEAR(Table1[[#This Row],[Billing date]])</f>
        <v>2022</v>
      </c>
    </row>
    <row r="1214" spans="1:27" s="32" customFormat="1" ht="12.75" x14ac:dyDescent="0.2">
      <c r="A1214" s="1" t="s">
        <v>4526</v>
      </c>
      <c r="B1214" s="1" t="s">
        <v>120</v>
      </c>
      <c r="C1214" s="29">
        <v>44565</v>
      </c>
      <c r="D1214" s="1" t="s">
        <v>4653</v>
      </c>
      <c r="E1214" s="1" t="s">
        <v>4654</v>
      </c>
      <c r="F1214" s="1" t="s">
        <v>4655</v>
      </c>
      <c r="G1214" s="1" t="s">
        <v>4656</v>
      </c>
      <c r="H1214" s="1" t="s">
        <v>4595</v>
      </c>
      <c r="I1214" s="1" t="s">
        <v>47</v>
      </c>
      <c r="J1214" s="1" t="s">
        <v>164</v>
      </c>
      <c r="K1214" s="1" t="s">
        <v>165</v>
      </c>
      <c r="L1214" s="30">
        <v>300</v>
      </c>
      <c r="M1214" s="30">
        <v>15</v>
      </c>
      <c r="N1214" s="31">
        <v>18300</v>
      </c>
      <c r="O1214" s="31">
        <v>21000</v>
      </c>
      <c r="P1214" s="31">
        <v>5469000</v>
      </c>
      <c r="Q1214" s="31">
        <v>5490000</v>
      </c>
      <c r="R1214" s="1" t="s">
        <v>775</v>
      </c>
      <c r="S1214" s="1" t="s">
        <v>4657</v>
      </c>
      <c r="T1214" s="1" t="s">
        <v>169</v>
      </c>
      <c r="U1214" s="1" t="s">
        <v>1687</v>
      </c>
      <c r="V1214" s="1" t="s">
        <v>118</v>
      </c>
      <c r="W1214" s="1" t="str">
        <f>VLOOKUP(Table1[[#This Row],[Material Code]],'Product Master Data'!$A$1:$D$16,4,FALSE)</f>
        <v>Bread Flour</v>
      </c>
      <c r="X1214" s="1" t="str">
        <f>VLOOKUP(Table1[[#This Row],[Material Code]],'Product Master Data'!$A$1:$D$15,3,FALSE)</f>
        <v>Local Label</v>
      </c>
      <c r="Y1214" s="1">
        <f>DAY(Table1[[#This Row],[Billing date]])</f>
        <v>4</v>
      </c>
      <c r="Z1214" s="1" t="str">
        <f>TEXT(Table1[[#This Row],[Billing date]],"mmm")</f>
        <v>Jan</v>
      </c>
      <c r="AA1214" s="1">
        <f>YEAR(Table1[[#This Row],[Billing date]])</f>
        <v>2022</v>
      </c>
    </row>
    <row r="1215" spans="1:27" s="32" customFormat="1" ht="12.75" x14ac:dyDescent="0.2">
      <c r="A1215" s="1" t="s">
        <v>4526</v>
      </c>
      <c r="B1215" s="1" t="s">
        <v>120</v>
      </c>
      <c r="C1215" s="29">
        <v>44565</v>
      </c>
      <c r="D1215" s="1" t="s">
        <v>4653</v>
      </c>
      <c r="E1215" s="1" t="s">
        <v>4658</v>
      </c>
      <c r="F1215" s="1" t="s">
        <v>4655</v>
      </c>
      <c r="G1215" s="1" t="s">
        <v>4659</v>
      </c>
      <c r="H1215" s="1" t="s">
        <v>4595</v>
      </c>
      <c r="I1215" s="1" t="s">
        <v>47</v>
      </c>
      <c r="J1215" s="1" t="s">
        <v>164</v>
      </c>
      <c r="K1215" s="1" t="s">
        <v>165</v>
      </c>
      <c r="L1215" s="30">
        <v>300</v>
      </c>
      <c r="M1215" s="30">
        <v>15</v>
      </c>
      <c r="N1215" s="31">
        <v>18300</v>
      </c>
      <c r="O1215" s="31">
        <v>21000</v>
      </c>
      <c r="P1215" s="31">
        <v>5469000</v>
      </c>
      <c r="Q1215" s="31">
        <v>5490000</v>
      </c>
      <c r="R1215" s="1" t="s">
        <v>1281</v>
      </c>
      <c r="S1215" s="1" t="s">
        <v>4660</v>
      </c>
      <c r="T1215" s="1" t="s">
        <v>169</v>
      </c>
      <c r="U1215" s="1" t="s">
        <v>1687</v>
      </c>
      <c r="V1215" s="1" t="s">
        <v>118</v>
      </c>
      <c r="W1215" s="1" t="str">
        <f>VLOOKUP(Table1[[#This Row],[Material Code]],'Product Master Data'!$A$1:$D$16,4,FALSE)</f>
        <v>Bread Flour</v>
      </c>
      <c r="X1215" s="1" t="str">
        <f>VLOOKUP(Table1[[#This Row],[Material Code]],'Product Master Data'!$A$1:$D$15,3,FALSE)</f>
        <v>Local Label</v>
      </c>
      <c r="Y1215" s="1">
        <f>DAY(Table1[[#This Row],[Billing date]])</f>
        <v>4</v>
      </c>
      <c r="Z1215" s="1" t="str">
        <f>TEXT(Table1[[#This Row],[Billing date]],"mmm")</f>
        <v>Jan</v>
      </c>
      <c r="AA1215" s="1">
        <f>YEAR(Table1[[#This Row],[Billing date]])</f>
        <v>2022</v>
      </c>
    </row>
    <row r="1216" spans="1:27" s="32" customFormat="1" ht="12.75" x14ac:dyDescent="0.2">
      <c r="A1216" s="1" t="s">
        <v>4526</v>
      </c>
      <c r="B1216" s="1" t="s">
        <v>120</v>
      </c>
      <c r="C1216" s="29">
        <v>44565</v>
      </c>
      <c r="D1216" s="1" t="s">
        <v>4661</v>
      </c>
      <c r="E1216" s="1" t="s">
        <v>4662</v>
      </c>
      <c r="F1216" s="1" t="s">
        <v>4663</v>
      </c>
      <c r="G1216" s="1" t="s">
        <v>4664</v>
      </c>
      <c r="H1216" s="1" t="s">
        <v>4665</v>
      </c>
      <c r="I1216" s="1" t="s">
        <v>30</v>
      </c>
      <c r="J1216" s="1" t="s">
        <v>164</v>
      </c>
      <c r="K1216" s="1" t="s">
        <v>165</v>
      </c>
      <c r="L1216" s="30">
        <v>510</v>
      </c>
      <c r="M1216" s="30">
        <v>25.5</v>
      </c>
      <c r="N1216" s="31">
        <v>18300</v>
      </c>
      <c r="O1216" s="31">
        <v>35700</v>
      </c>
      <c r="P1216" s="31">
        <v>9297300</v>
      </c>
      <c r="Q1216" s="31">
        <v>9333000</v>
      </c>
      <c r="R1216" s="1" t="s">
        <v>533</v>
      </c>
      <c r="S1216" s="1" t="s">
        <v>534</v>
      </c>
      <c r="T1216" s="1" t="s">
        <v>169</v>
      </c>
      <c r="U1216" s="1" t="s">
        <v>169</v>
      </c>
      <c r="V1216" s="1" t="s">
        <v>118</v>
      </c>
      <c r="W1216" s="1" t="str">
        <f>VLOOKUP(Table1[[#This Row],[Material Code]],'Product Master Data'!$A$1:$D$16,4,FALSE)</f>
        <v>Bread Flour</v>
      </c>
      <c r="X1216" s="1" t="str">
        <f>VLOOKUP(Table1[[#This Row],[Material Code]],'Product Master Data'!$A$1:$D$15,3,FALSE)</f>
        <v>Local Label</v>
      </c>
      <c r="Y1216" s="1">
        <f>DAY(Table1[[#This Row],[Billing date]])</f>
        <v>4</v>
      </c>
      <c r="Z1216" s="1" t="str">
        <f>TEXT(Table1[[#This Row],[Billing date]],"mmm")</f>
        <v>Jan</v>
      </c>
      <c r="AA1216" s="1">
        <f>YEAR(Table1[[#This Row],[Billing date]])</f>
        <v>2022</v>
      </c>
    </row>
    <row r="1217" spans="1:27" s="32" customFormat="1" ht="12.75" x14ac:dyDescent="0.2">
      <c r="A1217" s="1" t="s">
        <v>4666</v>
      </c>
      <c r="B1217" s="1" t="s">
        <v>108</v>
      </c>
      <c r="C1217" s="29">
        <v>44565</v>
      </c>
      <c r="D1217" s="1" t="s">
        <v>4667</v>
      </c>
      <c r="E1217" s="1" t="s">
        <v>4668</v>
      </c>
      <c r="F1217" s="1" t="s">
        <v>4669</v>
      </c>
      <c r="G1217" s="1" t="s">
        <v>4670</v>
      </c>
      <c r="H1217" s="1" t="s">
        <v>4671</v>
      </c>
      <c r="I1217" s="1" t="s">
        <v>1677</v>
      </c>
      <c r="J1217" s="1" t="s">
        <v>164</v>
      </c>
      <c r="K1217" s="1" t="s">
        <v>165</v>
      </c>
      <c r="L1217" s="30">
        <v>460</v>
      </c>
      <c r="M1217" s="30">
        <v>23</v>
      </c>
      <c r="N1217" s="31">
        <v>18300</v>
      </c>
      <c r="O1217" s="31">
        <v>32200</v>
      </c>
      <c r="P1217" s="31">
        <v>8385800</v>
      </c>
      <c r="Q1217" s="31">
        <v>8418000</v>
      </c>
      <c r="R1217" s="1" t="s">
        <v>4672</v>
      </c>
      <c r="S1217" s="1" t="s">
        <v>4673</v>
      </c>
      <c r="T1217" s="1" t="s">
        <v>169</v>
      </c>
      <c r="U1217" s="1" t="s">
        <v>3339</v>
      </c>
      <c r="V1217" s="1" t="s">
        <v>118</v>
      </c>
      <c r="W1217" s="1" t="str">
        <f>VLOOKUP(Table1[[#This Row],[Material Code]],'Product Master Data'!$A$1:$D$16,4,FALSE)</f>
        <v>Bread Flour</v>
      </c>
      <c r="X1217" s="1" t="str">
        <f>VLOOKUP(Table1[[#This Row],[Material Code]],'Product Master Data'!$A$1:$D$15,3,FALSE)</f>
        <v>Local Label</v>
      </c>
      <c r="Y1217" s="1">
        <f>DAY(Table1[[#This Row],[Billing date]])</f>
        <v>4</v>
      </c>
      <c r="Z1217" s="1" t="str">
        <f>TEXT(Table1[[#This Row],[Billing date]],"mmm")</f>
        <v>Jan</v>
      </c>
      <c r="AA1217" s="1">
        <f>YEAR(Table1[[#This Row],[Billing date]])</f>
        <v>2022</v>
      </c>
    </row>
    <row r="1218" spans="1:27" s="32" customFormat="1" ht="12.75" x14ac:dyDescent="0.2">
      <c r="A1218" s="1" t="s">
        <v>4511</v>
      </c>
      <c r="B1218" s="1" t="s">
        <v>158</v>
      </c>
      <c r="C1218" s="29">
        <v>44565</v>
      </c>
      <c r="D1218" s="1" t="s">
        <v>4674</v>
      </c>
      <c r="E1218" s="1" t="s">
        <v>4675</v>
      </c>
      <c r="F1218" s="1" t="s">
        <v>4676</v>
      </c>
      <c r="G1218" s="1" t="s">
        <v>4677</v>
      </c>
      <c r="H1218" s="1" t="s">
        <v>4678</v>
      </c>
      <c r="I1218" s="1" t="s">
        <v>4679</v>
      </c>
      <c r="J1218" s="1" t="s">
        <v>24</v>
      </c>
      <c r="K1218" s="1" t="s">
        <v>113</v>
      </c>
      <c r="L1218" s="30">
        <v>150</v>
      </c>
      <c r="M1218" s="30">
        <v>6</v>
      </c>
      <c r="N1218" s="31">
        <v>1600</v>
      </c>
      <c r="O1218" s="31">
        <v>4706</v>
      </c>
      <c r="P1218" s="31">
        <v>235294</v>
      </c>
      <c r="Q1218" s="31">
        <v>240000</v>
      </c>
      <c r="R1218" s="1" t="s">
        <v>4609</v>
      </c>
      <c r="S1218" s="1" t="s">
        <v>4680</v>
      </c>
      <c r="T1218" s="1" t="s">
        <v>169</v>
      </c>
      <c r="U1218" s="1" t="s">
        <v>4681</v>
      </c>
      <c r="V1218" s="1" t="s">
        <v>118</v>
      </c>
      <c r="W1218" s="1" t="str">
        <f>VLOOKUP(Table1[[#This Row],[Material Code]],'Product Master Data'!$A$1:$D$16,4,FALSE)</f>
        <v>Bread Flour</v>
      </c>
      <c r="X1218" s="1" t="str">
        <f>VLOOKUP(Table1[[#This Row],[Material Code]],'Product Master Data'!$A$1:$D$15,3,FALSE)</f>
        <v>Local Label</v>
      </c>
      <c r="Y1218" s="1">
        <f>DAY(Table1[[#This Row],[Billing date]])</f>
        <v>4</v>
      </c>
      <c r="Z1218" s="1" t="str">
        <f>TEXT(Table1[[#This Row],[Billing date]],"mmm")</f>
        <v>Jan</v>
      </c>
      <c r="AA1218" s="1">
        <f>YEAR(Table1[[#This Row],[Billing date]])</f>
        <v>2022</v>
      </c>
    </row>
    <row r="1219" spans="1:27" s="32" customFormat="1" ht="12.75" x14ac:dyDescent="0.2">
      <c r="A1219" s="1" t="s">
        <v>4666</v>
      </c>
      <c r="B1219" s="1" t="s">
        <v>108</v>
      </c>
      <c r="C1219" s="29">
        <v>44565</v>
      </c>
      <c r="D1219" s="1" t="s">
        <v>4682</v>
      </c>
      <c r="E1219" s="1" t="s">
        <v>4683</v>
      </c>
      <c r="F1219" s="1" t="s">
        <v>4684</v>
      </c>
      <c r="G1219" s="1" t="s">
        <v>4685</v>
      </c>
      <c r="H1219" s="1" t="s">
        <v>4686</v>
      </c>
      <c r="I1219" s="1" t="s">
        <v>45</v>
      </c>
      <c r="J1219" s="1" t="s">
        <v>164</v>
      </c>
      <c r="K1219" s="1" t="s">
        <v>165</v>
      </c>
      <c r="L1219" s="30">
        <v>500</v>
      </c>
      <c r="M1219" s="30">
        <v>25</v>
      </c>
      <c r="N1219" s="31">
        <v>18200</v>
      </c>
      <c r="O1219" s="31">
        <v>35000</v>
      </c>
      <c r="P1219" s="31">
        <v>9065000</v>
      </c>
      <c r="Q1219" s="31">
        <v>9100000</v>
      </c>
      <c r="R1219" s="1" t="s">
        <v>2335</v>
      </c>
      <c r="S1219" s="1" t="s">
        <v>4687</v>
      </c>
      <c r="T1219" s="1" t="s">
        <v>169</v>
      </c>
      <c r="U1219" s="1" t="s">
        <v>246</v>
      </c>
      <c r="V1219" s="1" t="s">
        <v>118</v>
      </c>
      <c r="W1219" s="1" t="str">
        <f>VLOOKUP(Table1[[#This Row],[Material Code]],'Product Master Data'!$A$1:$D$16,4,FALSE)</f>
        <v>Bread Flour</v>
      </c>
      <c r="X1219" s="1" t="str">
        <f>VLOOKUP(Table1[[#This Row],[Material Code]],'Product Master Data'!$A$1:$D$15,3,FALSE)</f>
        <v>Local Label</v>
      </c>
      <c r="Y1219" s="1">
        <f>DAY(Table1[[#This Row],[Billing date]])</f>
        <v>4</v>
      </c>
      <c r="Z1219" s="1" t="str">
        <f>TEXT(Table1[[#This Row],[Billing date]],"mmm")</f>
        <v>Jan</v>
      </c>
      <c r="AA1219" s="1">
        <f>YEAR(Table1[[#This Row],[Billing date]])</f>
        <v>2022</v>
      </c>
    </row>
    <row r="1220" spans="1:27" s="32" customFormat="1" ht="12.75" x14ac:dyDescent="0.2">
      <c r="A1220" s="1" t="s">
        <v>4511</v>
      </c>
      <c r="B1220" s="1" t="s">
        <v>158</v>
      </c>
      <c r="C1220" s="29">
        <v>44565</v>
      </c>
      <c r="D1220" s="1" t="s">
        <v>4688</v>
      </c>
      <c r="E1220" s="1" t="s">
        <v>4689</v>
      </c>
      <c r="F1220" s="1" t="s">
        <v>4690</v>
      </c>
      <c r="G1220" s="1" t="s">
        <v>4691</v>
      </c>
      <c r="H1220" s="1" t="s">
        <v>4692</v>
      </c>
      <c r="I1220" s="1" t="s">
        <v>1531</v>
      </c>
      <c r="J1220" s="1" t="s">
        <v>24</v>
      </c>
      <c r="K1220" s="1" t="s">
        <v>113</v>
      </c>
      <c r="L1220" s="30">
        <v>150</v>
      </c>
      <c r="M1220" s="30">
        <v>6</v>
      </c>
      <c r="N1220" s="31">
        <v>1600</v>
      </c>
      <c r="O1220" s="31">
        <v>4706</v>
      </c>
      <c r="P1220" s="31">
        <v>235294</v>
      </c>
      <c r="Q1220" s="31">
        <v>240000</v>
      </c>
      <c r="R1220" s="1" t="s">
        <v>4609</v>
      </c>
      <c r="S1220" s="1" t="s">
        <v>4680</v>
      </c>
      <c r="T1220" s="1" t="s">
        <v>169</v>
      </c>
      <c r="U1220" s="1" t="s">
        <v>4693</v>
      </c>
      <c r="V1220" s="1" t="s">
        <v>118</v>
      </c>
      <c r="W1220" s="1" t="str">
        <f>VLOOKUP(Table1[[#This Row],[Material Code]],'Product Master Data'!$A$1:$D$16,4,FALSE)</f>
        <v>Bread Flour</v>
      </c>
      <c r="X1220" s="1" t="str">
        <f>VLOOKUP(Table1[[#This Row],[Material Code]],'Product Master Data'!$A$1:$D$15,3,FALSE)</f>
        <v>Local Label</v>
      </c>
      <c r="Y1220" s="1">
        <f>DAY(Table1[[#This Row],[Billing date]])</f>
        <v>4</v>
      </c>
      <c r="Z1220" s="1" t="str">
        <f>TEXT(Table1[[#This Row],[Billing date]],"mmm")</f>
        <v>Jan</v>
      </c>
      <c r="AA1220" s="1">
        <f>YEAR(Table1[[#This Row],[Billing date]])</f>
        <v>2022</v>
      </c>
    </row>
    <row r="1221" spans="1:27" s="32" customFormat="1" ht="12.75" x14ac:dyDescent="0.2">
      <c r="A1221" s="1" t="s">
        <v>4666</v>
      </c>
      <c r="B1221" s="1" t="s">
        <v>108</v>
      </c>
      <c r="C1221" s="29">
        <v>44565</v>
      </c>
      <c r="D1221" s="1" t="s">
        <v>4694</v>
      </c>
      <c r="E1221" s="1" t="s">
        <v>4695</v>
      </c>
      <c r="F1221" s="1" t="s">
        <v>4696</v>
      </c>
      <c r="G1221" s="1" t="s">
        <v>4697</v>
      </c>
      <c r="H1221" s="1" t="s">
        <v>4698</v>
      </c>
      <c r="I1221" s="1" t="s">
        <v>449</v>
      </c>
      <c r="J1221" s="1" t="s">
        <v>164</v>
      </c>
      <c r="K1221" s="1" t="s">
        <v>165</v>
      </c>
      <c r="L1221" s="30">
        <v>460</v>
      </c>
      <c r="M1221" s="30">
        <v>23</v>
      </c>
      <c r="N1221" s="31">
        <v>18300</v>
      </c>
      <c r="O1221" s="31">
        <v>32200</v>
      </c>
      <c r="P1221" s="31">
        <v>8385800</v>
      </c>
      <c r="Q1221" s="31">
        <v>8418000</v>
      </c>
      <c r="R1221" s="1" t="s">
        <v>4699</v>
      </c>
      <c r="S1221" s="1" t="s">
        <v>4700</v>
      </c>
      <c r="T1221" s="1" t="s">
        <v>169</v>
      </c>
      <c r="U1221" s="1" t="s">
        <v>450</v>
      </c>
      <c r="V1221" s="1" t="s">
        <v>118</v>
      </c>
      <c r="W1221" s="1" t="str">
        <f>VLOOKUP(Table1[[#This Row],[Material Code]],'Product Master Data'!$A$1:$D$16,4,FALSE)</f>
        <v>Bread Flour</v>
      </c>
      <c r="X1221" s="1" t="str">
        <f>VLOOKUP(Table1[[#This Row],[Material Code]],'Product Master Data'!$A$1:$D$15,3,FALSE)</f>
        <v>Local Label</v>
      </c>
      <c r="Y1221" s="1">
        <f>DAY(Table1[[#This Row],[Billing date]])</f>
        <v>4</v>
      </c>
      <c r="Z1221" s="1" t="str">
        <f>TEXT(Table1[[#This Row],[Billing date]],"mmm")</f>
        <v>Jan</v>
      </c>
      <c r="AA1221" s="1">
        <f>YEAR(Table1[[#This Row],[Billing date]])</f>
        <v>2022</v>
      </c>
    </row>
    <row r="1222" spans="1:27" s="32" customFormat="1" ht="12.75" x14ac:dyDescent="0.2">
      <c r="A1222" s="1" t="s">
        <v>4666</v>
      </c>
      <c r="B1222" s="1" t="s">
        <v>108</v>
      </c>
      <c r="C1222" s="29">
        <v>44565</v>
      </c>
      <c r="D1222" s="1" t="s">
        <v>4701</v>
      </c>
      <c r="E1222" s="1" t="s">
        <v>4702</v>
      </c>
      <c r="F1222" s="1" t="s">
        <v>4703</v>
      </c>
      <c r="G1222" s="1" t="s">
        <v>4704</v>
      </c>
      <c r="H1222" s="1" t="s">
        <v>4705</v>
      </c>
      <c r="I1222" s="1" t="s">
        <v>342</v>
      </c>
      <c r="J1222" s="1" t="s">
        <v>164</v>
      </c>
      <c r="K1222" s="1" t="s">
        <v>165</v>
      </c>
      <c r="L1222" s="30">
        <v>300</v>
      </c>
      <c r="M1222" s="30">
        <v>15</v>
      </c>
      <c r="N1222" s="31">
        <v>18300</v>
      </c>
      <c r="O1222" s="31">
        <v>0</v>
      </c>
      <c r="P1222" s="31">
        <v>5490000</v>
      </c>
      <c r="Q1222" s="31">
        <v>5490000</v>
      </c>
      <c r="R1222" s="1" t="s">
        <v>4706</v>
      </c>
      <c r="S1222" s="1" t="s">
        <v>4707</v>
      </c>
      <c r="T1222" s="1" t="s">
        <v>169</v>
      </c>
      <c r="U1222" s="1" t="s">
        <v>169</v>
      </c>
      <c r="V1222" s="1" t="s">
        <v>118</v>
      </c>
      <c r="W1222" s="1" t="str">
        <f>VLOOKUP(Table1[[#This Row],[Material Code]],'Product Master Data'!$A$1:$D$16,4,FALSE)</f>
        <v>Bread Flour</v>
      </c>
      <c r="X1222" s="1" t="str">
        <f>VLOOKUP(Table1[[#This Row],[Material Code]],'Product Master Data'!$A$1:$D$15,3,FALSE)</f>
        <v>Local Label</v>
      </c>
      <c r="Y1222" s="1">
        <f>DAY(Table1[[#This Row],[Billing date]])</f>
        <v>4</v>
      </c>
      <c r="Z1222" s="1" t="str">
        <f>TEXT(Table1[[#This Row],[Billing date]],"mmm")</f>
        <v>Jan</v>
      </c>
      <c r="AA1222" s="1">
        <f>YEAR(Table1[[#This Row],[Billing date]])</f>
        <v>2022</v>
      </c>
    </row>
    <row r="1223" spans="1:27" s="32" customFormat="1" ht="12.75" x14ac:dyDescent="0.2">
      <c r="A1223" s="1" t="s">
        <v>4511</v>
      </c>
      <c r="B1223" s="1" t="s">
        <v>158</v>
      </c>
      <c r="C1223" s="29">
        <v>44565</v>
      </c>
      <c r="D1223" s="1" t="s">
        <v>4708</v>
      </c>
      <c r="E1223" s="1" t="s">
        <v>4709</v>
      </c>
      <c r="F1223" s="1" t="s">
        <v>4710</v>
      </c>
      <c r="G1223" s="1" t="s">
        <v>4711</v>
      </c>
      <c r="H1223" s="1" t="s">
        <v>4712</v>
      </c>
      <c r="I1223" s="1" t="s">
        <v>2240</v>
      </c>
      <c r="J1223" s="1" t="s">
        <v>24</v>
      </c>
      <c r="K1223" s="1" t="s">
        <v>113</v>
      </c>
      <c r="L1223" s="30">
        <v>25</v>
      </c>
      <c r="M1223" s="30">
        <v>1</v>
      </c>
      <c r="N1223" s="31">
        <v>1600</v>
      </c>
      <c r="O1223" s="31">
        <v>784</v>
      </c>
      <c r="P1223" s="31">
        <v>39216</v>
      </c>
      <c r="Q1223" s="31">
        <v>40000</v>
      </c>
      <c r="R1223" s="1" t="s">
        <v>4609</v>
      </c>
      <c r="S1223" s="1" t="s">
        <v>4680</v>
      </c>
      <c r="T1223" s="1" t="s">
        <v>169</v>
      </c>
      <c r="U1223" s="1" t="s">
        <v>4713</v>
      </c>
      <c r="V1223" s="1" t="s">
        <v>118</v>
      </c>
      <c r="W1223" s="1" t="str">
        <f>VLOOKUP(Table1[[#This Row],[Material Code]],'Product Master Data'!$A$1:$D$16,4,FALSE)</f>
        <v>Bread Flour</v>
      </c>
      <c r="X1223" s="1" t="str">
        <f>VLOOKUP(Table1[[#This Row],[Material Code]],'Product Master Data'!$A$1:$D$15,3,FALSE)</f>
        <v>Local Label</v>
      </c>
      <c r="Y1223" s="1">
        <f>DAY(Table1[[#This Row],[Billing date]])</f>
        <v>4</v>
      </c>
      <c r="Z1223" s="1" t="str">
        <f>TEXT(Table1[[#This Row],[Billing date]],"mmm")</f>
        <v>Jan</v>
      </c>
      <c r="AA1223" s="1">
        <f>YEAR(Table1[[#This Row],[Billing date]])</f>
        <v>2022</v>
      </c>
    </row>
    <row r="1224" spans="1:27" s="32" customFormat="1" ht="12.75" x14ac:dyDescent="0.2">
      <c r="A1224" s="1" t="s">
        <v>4511</v>
      </c>
      <c r="B1224" s="1" t="s">
        <v>158</v>
      </c>
      <c r="C1224" s="29">
        <v>44565</v>
      </c>
      <c r="D1224" s="1" t="s">
        <v>4512</v>
      </c>
      <c r="E1224" s="1" t="s">
        <v>4714</v>
      </c>
      <c r="F1224" s="1" t="s">
        <v>4514</v>
      </c>
      <c r="G1224" s="1" t="s">
        <v>4715</v>
      </c>
      <c r="H1224" s="1" t="s">
        <v>4516</v>
      </c>
      <c r="I1224" s="1" t="s">
        <v>68</v>
      </c>
      <c r="J1224" s="1" t="s">
        <v>24</v>
      </c>
      <c r="K1224" s="1" t="s">
        <v>113</v>
      </c>
      <c r="L1224" s="30">
        <v>25</v>
      </c>
      <c r="M1224" s="30">
        <v>1</v>
      </c>
      <c r="N1224" s="31">
        <v>1600</v>
      </c>
      <c r="O1224" s="31">
        <v>784</v>
      </c>
      <c r="P1224" s="31">
        <v>39216</v>
      </c>
      <c r="Q1224" s="31">
        <v>40000</v>
      </c>
      <c r="R1224" s="1" t="s">
        <v>4609</v>
      </c>
      <c r="S1224" s="1" t="s">
        <v>4680</v>
      </c>
      <c r="T1224" s="1" t="s">
        <v>169</v>
      </c>
      <c r="U1224" s="1" t="s">
        <v>4519</v>
      </c>
      <c r="V1224" s="1" t="s">
        <v>118</v>
      </c>
      <c r="W1224" s="1" t="str">
        <f>VLOOKUP(Table1[[#This Row],[Material Code]],'Product Master Data'!$A$1:$D$16,4,FALSE)</f>
        <v>Bread Flour</v>
      </c>
      <c r="X1224" s="1" t="str">
        <f>VLOOKUP(Table1[[#This Row],[Material Code]],'Product Master Data'!$A$1:$D$15,3,FALSE)</f>
        <v>Local Label</v>
      </c>
      <c r="Y1224" s="1">
        <f>DAY(Table1[[#This Row],[Billing date]])</f>
        <v>4</v>
      </c>
      <c r="Z1224" s="1" t="str">
        <f>TEXT(Table1[[#This Row],[Billing date]],"mmm")</f>
        <v>Jan</v>
      </c>
      <c r="AA1224" s="1">
        <f>YEAR(Table1[[#This Row],[Billing date]])</f>
        <v>2022</v>
      </c>
    </row>
    <row r="1225" spans="1:27" s="32" customFormat="1" ht="12.75" x14ac:dyDescent="0.2">
      <c r="A1225" s="1" t="s">
        <v>4526</v>
      </c>
      <c r="B1225" s="1" t="s">
        <v>120</v>
      </c>
      <c r="C1225" s="29">
        <v>44565</v>
      </c>
      <c r="D1225" s="1" t="s">
        <v>4653</v>
      </c>
      <c r="E1225" s="1" t="s">
        <v>4716</v>
      </c>
      <c r="F1225" s="1" t="s">
        <v>4655</v>
      </c>
      <c r="G1225" s="1" t="s">
        <v>4717</v>
      </c>
      <c r="H1225" s="1" t="s">
        <v>4595</v>
      </c>
      <c r="I1225" s="1" t="s">
        <v>47</v>
      </c>
      <c r="J1225" s="1" t="s">
        <v>164</v>
      </c>
      <c r="K1225" s="1" t="s">
        <v>165</v>
      </c>
      <c r="L1225" s="30">
        <v>200</v>
      </c>
      <c r="M1225" s="30">
        <v>10</v>
      </c>
      <c r="N1225" s="31">
        <v>18300</v>
      </c>
      <c r="O1225" s="31">
        <v>14000</v>
      </c>
      <c r="P1225" s="31">
        <v>3646000</v>
      </c>
      <c r="Q1225" s="31">
        <v>3660000</v>
      </c>
      <c r="R1225" s="1" t="s">
        <v>216</v>
      </c>
      <c r="S1225" s="1" t="s">
        <v>4718</v>
      </c>
      <c r="T1225" s="1" t="s">
        <v>169</v>
      </c>
      <c r="U1225" s="1" t="s">
        <v>1687</v>
      </c>
      <c r="V1225" s="1" t="s">
        <v>118</v>
      </c>
      <c r="W1225" s="1" t="str">
        <f>VLOOKUP(Table1[[#This Row],[Material Code]],'Product Master Data'!$A$1:$D$16,4,FALSE)</f>
        <v>Bread Flour</v>
      </c>
      <c r="X1225" s="1" t="str">
        <f>VLOOKUP(Table1[[#This Row],[Material Code]],'Product Master Data'!$A$1:$D$15,3,FALSE)</f>
        <v>Local Label</v>
      </c>
      <c r="Y1225" s="1">
        <f>DAY(Table1[[#This Row],[Billing date]])</f>
        <v>4</v>
      </c>
      <c r="Z1225" s="1" t="str">
        <f>TEXT(Table1[[#This Row],[Billing date]],"mmm")</f>
        <v>Jan</v>
      </c>
      <c r="AA1225" s="1">
        <f>YEAR(Table1[[#This Row],[Billing date]])</f>
        <v>2022</v>
      </c>
    </row>
    <row r="1226" spans="1:27" s="32" customFormat="1" ht="12.75" x14ac:dyDescent="0.2">
      <c r="A1226" s="1" t="s">
        <v>4526</v>
      </c>
      <c r="B1226" s="1" t="s">
        <v>120</v>
      </c>
      <c r="C1226" s="29">
        <v>44565</v>
      </c>
      <c r="D1226" s="1" t="s">
        <v>4719</v>
      </c>
      <c r="E1226" s="1" t="s">
        <v>4720</v>
      </c>
      <c r="F1226" s="1" t="s">
        <v>4721</v>
      </c>
      <c r="G1226" s="1" t="s">
        <v>4722</v>
      </c>
      <c r="H1226" s="1" t="s">
        <v>4723</v>
      </c>
      <c r="I1226" s="1" t="s">
        <v>59</v>
      </c>
      <c r="J1226" s="1" t="s">
        <v>164</v>
      </c>
      <c r="K1226" s="1" t="s">
        <v>165</v>
      </c>
      <c r="L1226" s="30">
        <v>120</v>
      </c>
      <c r="M1226" s="30">
        <v>6</v>
      </c>
      <c r="N1226" s="31">
        <v>18300</v>
      </c>
      <c r="O1226" s="31">
        <v>0</v>
      </c>
      <c r="P1226" s="31">
        <v>2196000</v>
      </c>
      <c r="Q1226" s="31">
        <v>2196000</v>
      </c>
      <c r="R1226" s="1" t="s">
        <v>127</v>
      </c>
      <c r="S1226" s="1" t="s">
        <v>574</v>
      </c>
      <c r="T1226" s="1" t="s">
        <v>169</v>
      </c>
      <c r="U1226" s="1" t="s">
        <v>169</v>
      </c>
      <c r="V1226" s="1" t="s">
        <v>118</v>
      </c>
      <c r="W1226" s="1" t="str">
        <f>VLOOKUP(Table1[[#This Row],[Material Code]],'Product Master Data'!$A$1:$D$16,4,FALSE)</f>
        <v>Bread Flour</v>
      </c>
      <c r="X1226" s="1" t="str">
        <f>VLOOKUP(Table1[[#This Row],[Material Code]],'Product Master Data'!$A$1:$D$15,3,FALSE)</f>
        <v>Local Label</v>
      </c>
      <c r="Y1226" s="1">
        <f>DAY(Table1[[#This Row],[Billing date]])</f>
        <v>4</v>
      </c>
      <c r="Z1226" s="1" t="str">
        <f>TEXT(Table1[[#This Row],[Billing date]],"mmm")</f>
        <v>Jan</v>
      </c>
      <c r="AA1226" s="1">
        <f>YEAR(Table1[[#This Row],[Billing date]])</f>
        <v>2022</v>
      </c>
    </row>
    <row r="1227" spans="1:27" s="1" customFormat="1" ht="12.75" x14ac:dyDescent="0.2">
      <c r="A1227" s="1" t="s">
        <v>4666</v>
      </c>
      <c r="B1227" s="1" t="s">
        <v>108</v>
      </c>
      <c r="C1227" s="29">
        <v>44565</v>
      </c>
      <c r="D1227" s="1" t="s">
        <v>4724</v>
      </c>
      <c r="E1227" s="1" t="s">
        <v>4725</v>
      </c>
      <c r="F1227" s="1" t="s">
        <v>4726</v>
      </c>
      <c r="G1227" s="1" t="s">
        <v>4727</v>
      </c>
      <c r="H1227" s="1" t="s">
        <v>4698</v>
      </c>
      <c r="I1227" s="1" t="s">
        <v>449</v>
      </c>
      <c r="J1227" s="1" t="s">
        <v>164</v>
      </c>
      <c r="K1227" s="1" t="s">
        <v>165</v>
      </c>
      <c r="L1227" s="30">
        <v>289</v>
      </c>
      <c r="M1227" s="30">
        <v>14.45</v>
      </c>
      <c r="N1227" s="31">
        <v>18300</v>
      </c>
      <c r="O1227" s="31">
        <v>20230</v>
      </c>
      <c r="P1227" s="31">
        <v>5268470</v>
      </c>
      <c r="Q1227" s="31">
        <v>5288700</v>
      </c>
      <c r="R1227" s="1" t="s">
        <v>4728</v>
      </c>
      <c r="S1227" s="1" t="s">
        <v>4729</v>
      </c>
      <c r="T1227" s="1" t="s">
        <v>169</v>
      </c>
      <c r="U1227" s="1" t="s">
        <v>450</v>
      </c>
      <c r="V1227" s="1" t="s">
        <v>118</v>
      </c>
      <c r="W1227" s="1" t="str">
        <f>VLOOKUP(Table1[[#This Row],[Material Code]],'Product Master Data'!$A$1:$D$16,4,FALSE)</f>
        <v>Bread Flour</v>
      </c>
      <c r="X1227" s="1" t="str">
        <f>VLOOKUP(Table1[[#This Row],[Material Code]],'Product Master Data'!$A$1:$D$15,3,FALSE)</f>
        <v>Local Label</v>
      </c>
      <c r="Y1227" s="1">
        <f>DAY(Table1[[#This Row],[Billing date]])</f>
        <v>4</v>
      </c>
      <c r="Z1227" s="1" t="str">
        <f>TEXT(Table1[[#This Row],[Billing date]],"mmm")</f>
        <v>Jan</v>
      </c>
      <c r="AA1227" s="1">
        <f>YEAR(Table1[[#This Row],[Billing date]])</f>
        <v>2022</v>
      </c>
    </row>
    <row r="1228" spans="1:27" s="1" customFormat="1" ht="12.75" x14ac:dyDescent="0.2">
      <c r="A1228" s="1" t="s">
        <v>4511</v>
      </c>
      <c r="B1228" s="1" t="s">
        <v>158</v>
      </c>
      <c r="C1228" s="29">
        <v>44565</v>
      </c>
      <c r="D1228" s="1" t="s">
        <v>4730</v>
      </c>
      <c r="E1228" s="1" t="s">
        <v>4731</v>
      </c>
      <c r="F1228" s="1" t="s">
        <v>4732</v>
      </c>
      <c r="G1228" s="1" t="s">
        <v>4733</v>
      </c>
      <c r="H1228" s="1" t="s">
        <v>4734</v>
      </c>
      <c r="I1228" s="1" t="s">
        <v>60</v>
      </c>
      <c r="J1228" s="1" t="s">
        <v>164</v>
      </c>
      <c r="K1228" s="1" t="s">
        <v>165</v>
      </c>
      <c r="L1228" s="30">
        <v>600</v>
      </c>
      <c r="M1228" s="30">
        <v>30</v>
      </c>
      <c r="N1228" s="31">
        <v>18700</v>
      </c>
      <c r="O1228" s="31">
        <v>0</v>
      </c>
      <c r="P1228" s="31">
        <v>11220000</v>
      </c>
      <c r="Q1228" s="31">
        <v>11220000</v>
      </c>
      <c r="R1228" s="1" t="s">
        <v>4735</v>
      </c>
      <c r="S1228" s="1" t="s">
        <v>4736</v>
      </c>
      <c r="T1228" s="1" t="s">
        <v>169</v>
      </c>
      <c r="U1228" s="1" t="s">
        <v>169</v>
      </c>
      <c r="V1228" s="1" t="s">
        <v>118</v>
      </c>
      <c r="W1228" s="1" t="str">
        <f>VLOOKUP(Table1[[#This Row],[Material Code]],'Product Master Data'!$A$1:$D$16,4,FALSE)</f>
        <v>Bread Flour</v>
      </c>
      <c r="X1228" s="1" t="str">
        <f>VLOOKUP(Table1[[#This Row],[Material Code]],'Product Master Data'!$A$1:$D$15,3,FALSE)</f>
        <v>Local Label</v>
      </c>
      <c r="Y1228" s="1">
        <f>DAY(Table1[[#This Row],[Billing date]])</f>
        <v>4</v>
      </c>
      <c r="Z1228" s="1" t="str">
        <f>TEXT(Table1[[#This Row],[Billing date]],"mmm")</f>
        <v>Jan</v>
      </c>
      <c r="AA1228" s="1">
        <f>YEAR(Table1[[#This Row],[Billing date]])</f>
        <v>2022</v>
      </c>
    </row>
    <row r="1229" spans="1:27" s="1" customFormat="1" ht="12.75" x14ac:dyDescent="0.2">
      <c r="A1229" s="1" t="s">
        <v>4511</v>
      </c>
      <c r="B1229" s="1" t="s">
        <v>158</v>
      </c>
      <c r="C1229" s="29">
        <v>44565</v>
      </c>
      <c r="D1229" s="1" t="s">
        <v>4730</v>
      </c>
      <c r="E1229" s="1" t="s">
        <v>4737</v>
      </c>
      <c r="F1229" s="1" t="s">
        <v>4732</v>
      </c>
      <c r="G1229" s="1" t="s">
        <v>4738</v>
      </c>
      <c r="H1229" s="1" t="s">
        <v>4734</v>
      </c>
      <c r="I1229" s="1" t="s">
        <v>60</v>
      </c>
      <c r="J1229" s="1" t="s">
        <v>164</v>
      </c>
      <c r="K1229" s="1" t="s">
        <v>165</v>
      </c>
      <c r="L1229" s="30">
        <v>600</v>
      </c>
      <c r="M1229" s="30">
        <v>30</v>
      </c>
      <c r="N1229" s="31">
        <v>18700</v>
      </c>
      <c r="O1229" s="31">
        <v>0</v>
      </c>
      <c r="P1229" s="31">
        <v>11220000</v>
      </c>
      <c r="Q1229" s="31">
        <v>11220000</v>
      </c>
      <c r="R1229" s="1" t="s">
        <v>601</v>
      </c>
      <c r="S1229" s="1" t="s">
        <v>4739</v>
      </c>
      <c r="T1229" s="1" t="s">
        <v>169</v>
      </c>
      <c r="U1229" s="1" t="s">
        <v>169</v>
      </c>
      <c r="V1229" s="1" t="s">
        <v>118</v>
      </c>
      <c r="W1229" s="1" t="str">
        <f>VLOOKUP(Table1[[#This Row],[Material Code]],'Product Master Data'!$A$1:$D$16,4,FALSE)</f>
        <v>Bread Flour</v>
      </c>
      <c r="X1229" s="1" t="str">
        <f>VLOOKUP(Table1[[#This Row],[Material Code]],'Product Master Data'!$A$1:$D$15,3,FALSE)</f>
        <v>Local Label</v>
      </c>
      <c r="Y1229" s="1">
        <f>DAY(Table1[[#This Row],[Billing date]])</f>
        <v>4</v>
      </c>
      <c r="Z1229" s="1" t="str">
        <f>TEXT(Table1[[#This Row],[Billing date]],"mmm")</f>
        <v>Jan</v>
      </c>
      <c r="AA1229" s="1">
        <f>YEAR(Table1[[#This Row],[Billing date]])</f>
        <v>2022</v>
      </c>
    </row>
    <row r="1230" spans="1:27" s="1" customFormat="1" ht="12.75" x14ac:dyDescent="0.2">
      <c r="A1230" s="1" t="s">
        <v>4511</v>
      </c>
      <c r="B1230" s="1" t="s">
        <v>158</v>
      </c>
      <c r="C1230" s="29">
        <v>44565</v>
      </c>
      <c r="D1230" s="1" t="s">
        <v>4740</v>
      </c>
      <c r="E1230" s="1" t="s">
        <v>4741</v>
      </c>
      <c r="F1230" s="1" t="s">
        <v>4742</v>
      </c>
      <c r="G1230" s="1" t="s">
        <v>4743</v>
      </c>
      <c r="H1230" s="1" t="s">
        <v>4744</v>
      </c>
      <c r="I1230" s="1" t="s">
        <v>35</v>
      </c>
      <c r="J1230" s="1" t="s">
        <v>164</v>
      </c>
      <c r="K1230" s="1" t="s">
        <v>165</v>
      </c>
      <c r="L1230" s="30">
        <v>600</v>
      </c>
      <c r="M1230" s="30">
        <v>30</v>
      </c>
      <c r="N1230" s="31">
        <v>17750</v>
      </c>
      <c r="O1230" s="31">
        <v>42000</v>
      </c>
      <c r="P1230" s="31">
        <v>10608000</v>
      </c>
      <c r="Q1230" s="31">
        <v>10650000</v>
      </c>
      <c r="R1230" s="1" t="s">
        <v>4745</v>
      </c>
      <c r="S1230" s="1" t="s">
        <v>4746</v>
      </c>
      <c r="T1230" s="1" t="s">
        <v>169</v>
      </c>
      <c r="U1230" s="1" t="s">
        <v>4747</v>
      </c>
      <c r="V1230" s="1" t="s">
        <v>118</v>
      </c>
      <c r="W1230" s="1" t="str">
        <f>VLOOKUP(Table1[[#This Row],[Material Code]],'Product Master Data'!$A$1:$D$16,4,FALSE)</f>
        <v>Bread Flour</v>
      </c>
      <c r="X1230" s="1" t="str">
        <f>VLOOKUP(Table1[[#This Row],[Material Code]],'Product Master Data'!$A$1:$D$15,3,FALSE)</f>
        <v>Local Label</v>
      </c>
      <c r="Y1230" s="1">
        <f>DAY(Table1[[#This Row],[Billing date]])</f>
        <v>4</v>
      </c>
      <c r="Z1230" s="1" t="str">
        <f>TEXT(Table1[[#This Row],[Billing date]],"mmm")</f>
        <v>Jan</v>
      </c>
      <c r="AA1230" s="1">
        <f>YEAR(Table1[[#This Row],[Billing date]])</f>
        <v>2022</v>
      </c>
    </row>
    <row r="1231" spans="1:27" s="1" customFormat="1" ht="12.75" x14ac:dyDescent="0.2">
      <c r="A1231" s="1" t="s">
        <v>4511</v>
      </c>
      <c r="B1231" s="1" t="s">
        <v>158</v>
      </c>
      <c r="C1231" s="29">
        <v>44565</v>
      </c>
      <c r="D1231" s="1" t="s">
        <v>4740</v>
      </c>
      <c r="E1231" s="1" t="s">
        <v>4748</v>
      </c>
      <c r="F1231" s="1" t="s">
        <v>4742</v>
      </c>
      <c r="G1231" s="1" t="s">
        <v>4749</v>
      </c>
      <c r="H1231" s="1" t="s">
        <v>4744</v>
      </c>
      <c r="I1231" s="1" t="s">
        <v>35</v>
      </c>
      <c r="J1231" s="1" t="s">
        <v>164</v>
      </c>
      <c r="K1231" s="1" t="s">
        <v>165</v>
      </c>
      <c r="L1231" s="30">
        <v>600</v>
      </c>
      <c r="M1231" s="30">
        <v>30</v>
      </c>
      <c r="N1231" s="31">
        <v>17750</v>
      </c>
      <c r="O1231" s="31">
        <v>42000</v>
      </c>
      <c r="P1231" s="31">
        <v>10608000</v>
      </c>
      <c r="Q1231" s="31">
        <v>10650000</v>
      </c>
      <c r="R1231" s="1" t="s">
        <v>4750</v>
      </c>
      <c r="S1231" s="1" t="s">
        <v>3388</v>
      </c>
      <c r="T1231" s="1" t="s">
        <v>169</v>
      </c>
      <c r="U1231" s="1" t="s">
        <v>4747</v>
      </c>
      <c r="V1231" s="1" t="s">
        <v>118</v>
      </c>
      <c r="W1231" s="1" t="str">
        <f>VLOOKUP(Table1[[#This Row],[Material Code]],'Product Master Data'!$A$1:$D$16,4,FALSE)</f>
        <v>Bread Flour</v>
      </c>
      <c r="X1231" s="1" t="str">
        <f>VLOOKUP(Table1[[#This Row],[Material Code]],'Product Master Data'!$A$1:$D$15,3,FALSE)</f>
        <v>Local Label</v>
      </c>
      <c r="Y1231" s="1">
        <f>DAY(Table1[[#This Row],[Billing date]])</f>
        <v>4</v>
      </c>
      <c r="Z1231" s="1" t="str">
        <f>TEXT(Table1[[#This Row],[Billing date]],"mmm")</f>
        <v>Jan</v>
      </c>
      <c r="AA1231" s="1">
        <f>YEAR(Table1[[#This Row],[Billing date]])</f>
        <v>2022</v>
      </c>
    </row>
    <row r="1232" spans="1:27" s="1" customFormat="1" ht="12.75" x14ac:dyDescent="0.2">
      <c r="A1232" s="1" t="s">
        <v>4511</v>
      </c>
      <c r="B1232" s="1" t="s">
        <v>158</v>
      </c>
      <c r="C1232" s="29">
        <v>44565</v>
      </c>
      <c r="D1232" s="1" t="s">
        <v>4740</v>
      </c>
      <c r="E1232" s="1" t="s">
        <v>4741</v>
      </c>
      <c r="F1232" s="1" t="s">
        <v>4742</v>
      </c>
      <c r="G1232" s="1" t="s">
        <v>4751</v>
      </c>
      <c r="H1232" s="1" t="s">
        <v>4744</v>
      </c>
      <c r="I1232" s="1" t="s">
        <v>35</v>
      </c>
      <c r="J1232" s="1" t="s">
        <v>164</v>
      </c>
      <c r="K1232" s="1" t="s">
        <v>165</v>
      </c>
      <c r="L1232" s="30">
        <v>600</v>
      </c>
      <c r="M1232" s="30">
        <v>30</v>
      </c>
      <c r="N1232" s="31">
        <v>17750</v>
      </c>
      <c r="O1232" s="31">
        <v>42000</v>
      </c>
      <c r="P1232" s="31">
        <v>10608000</v>
      </c>
      <c r="Q1232" s="31">
        <v>10650000</v>
      </c>
      <c r="R1232" s="1" t="s">
        <v>1323</v>
      </c>
      <c r="S1232" s="1" t="s">
        <v>4752</v>
      </c>
      <c r="T1232" s="1" t="s">
        <v>169</v>
      </c>
      <c r="U1232" s="1" t="s">
        <v>4747</v>
      </c>
      <c r="V1232" s="1" t="s">
        <v>118</v>
      </c>
      <c r="W1232" s="1" t="str">
        <f>VLOOKUP(Table1[[#This Row],[Material Code]],'Product Master Data'!$A$1:$D$16,4,FALSE)</f>
        <v>Bread Flour</v>
      </c>
      <c r="X1232" s="1" t="str">
        <f>VLOOKUP(Table1[[#This Row],[Material Code]],'Product Master Data'!$A$1:$D$15,3,FALSE)</f>
        <v>Local Label</v>
      </c>
      <c r="Y1232" s="1">
        <f>DAY(Table1[[#This Row],[Billing date]])</f>
        <v>4</v>
      </c>
      <c r="Z1232" s="1" t="str">
        <f>TEXT(Table1[[#This Row],[Billing date]],"mmm")</f>
        <v>Jan</v>
      </c>
      <c r="AA1232" s="1">
        <f>YEAR(Table1[[#This Row],[Billing date]])</f>
        <v>2022</v>
      </c>
    </row>
    <row r="1233" spans="1:27" s="1" customFormat="1" ht="12.75" x14ac:dyDescent="0.2">
      <c r="A1233" s="1" t="s">
        <v>4496</v>
      </c>
      <c r="B1233" s="1" t="s">
        <v>132</v>
      </c>
      <c r="C1233" s="29">
        <v>44565</v>
      </c>
      <c r="D1233" s="1" t="s">
        <v>4538</v>
      </c>
      <c r="E1233" s="1" t="s">
        <v>4753</v>
      </c>
      <c r="F1233" s="1" t="s">
        <v>4540</v>
      </c>
      <c r="G1233" s="1" t="s">
        <v>4754</v>
      </c>
      <c r="H1233" s="1" t="s">
        <v>4542</v>
      </c>
      <c r="I1233" s="1" t="s">
        <v>43</v>
      </c>
      <c r="J1233" s="1" t="s">
        <v>24</v>
      </c>
      <c r="K1233" s="1" t="s">
        <v>113</v>
      </c>
      <c r="L1233" s="30">
        <v>400</v>
      </c>
      <c r="M1233" s="30">
        <v>16</v>
      </c>
      <c r="N1233" s="31">
        <v>1800</v>
      </c>
      <c r="O1233" s="31">
        <v>14118</v>
      </c>
      <c r="P1233" s="31">
        <v>705882</v>
      </c>
      <c r="Q1233" s="31">
        <v>720000</v>
      </c>
      <c r="R1233" s="1" t="s">
        <v>2555</v>
      </c>
      <c r="S1233" s="1" t="s">
        <v>4110</v>
      </c>
      <c r="T1233" s="1" t="s">
        <v>169</v>
      </c>
      <c r="U1233" s="1" t="s">
        <v>4544</v>
      </c>
      <c r="V1233" s="1" t="s">
        <v>118</v>
      </c>
      <c r="W1233" s="1" t="str">
        <f>VLOOKUP(Table1[[#This Row],[Material Code]],'Product Master Data'!$A$1:$D$16,4,FALSE)</f>
        <v>Bread Flour</v>
      </c>
      <c r="X1233" s="1" t="str">
        <f>VLOOKUP(Table1[[#This Row],[Material Code]],'Product Master Data'!$A$1:$D$15,3,FALSE)</f>
        <v>Local Label</v>
      </c>
      <c r="Y1233" s="1">
        <f>DAY(Table1[[#This Row],[Billing date]])</f>
        <v>4</v>
      </c>
      <c r="Z1233" s="1" t="str">
        <f>TEXT(Table1[[#This Row],[Billing date]],"mmm")</f>
        <v>Jan</v>
      </c>
      <c r="AA1233" s="1">
        <f>YEAR(Table1[[#This Row],[Billing date]])</f>
        <v>2022</v>
      </c>
    </row>
    <row r="1234" spans="1:27" s="1" customFormat="1" ht="12.75" x14ac:dyDescent="0.2">
      <c r="A1234" s="1" t="s">
        <v>4576</v>
      </c>
      <c r="B1234" s="1" t="s">
        <v>171</v>
      </c>
      <c r="C1234" s="29">
        <v>44565</v>
      </c>
      <c r="D1234" s="1" t="s">
        <v>4755</v>
      </c>
      <c r="E1234" s="1" t="s">
        <v>4756</v>
      </c>
      <c r="F1234" s="1" t="s">
        <v>4757</v>
      </c>
      <c r="G1234" s="1" t="s">
        <v>4758</v>
      </c>
      <c r="H1234" s="1" t="s">
        <v>4759</v>
      </c>
      <c r="I1234" s="1" t="s">
        <v>37</v>
      </c>
      <c r="J1234" s="1" t="s">
        <v>164</v>
      </c>
      <c r="K1234" s="1" t="s">
        <v>165</v>
      </c>
      <c r="L1234" s="30">
        <v>400</v>
      </c>
      <c r="M1234" s="30">
        <v>20</v>
      </c>
      <c r="N1234" s="31">
        <v>17000</v>
      </c>
      <c r="O1234" s="31">
        <v>0</v>
      </c>
      <c r="P1234" s="31">
        <v>6800000</v>
      </c>
      <c r="Q1234" s="31">
        <v>6800000</v>
      </c>
      <c r="R1234" s="1" t="s">
        <v>4760</v>
      </c>
      <c r="S1234" s="1" t="s">
        <v>4761</v>
      </c>
      <c r="T1234" s="1" t="s">
        <v>169</v>
      </c>
      <c r="U1234" s="1" t="s">
        <v>4762</v>
      </c>
      <c r="V1234" s="1" t="s">
        <v>118</v>
      </c>
      <c r="W1234" s="1" t="str">
        <f>VLOOKUP(Table1[[#This Row],[Material Code]],'Product Master Data'!$A$1:$D$16,4,FALSE)</f>
        <v>Bread Flour</v>
      </c>
      <c r="X1234" s="1" t="str">
        <f>VLOOKUP(Table1[[#This Row],[Material Code]],'Product Master Data'!$A$1:$D$15,3,FALSE)</f>
        <v>Local Label</v>
      </c>
      <c r="Y1234" s="1">
        <f>DAY(Table1[[#This Row],[Billing date]])</f>
        <v>4</v>
      </c>
      <c r="Z1234" s="1" t="str">
        <f>TEXT(Table1[[#This Row],[Billing date]],"mmm")</f>
        <v>Jan</v>
      </c>
      <c r="AA1234" s="1">
        <f>YEAR(Table1[[#This Row],[Billing date]])</f>
        <v>2022</v>
      </c>
    </row>
    <row r="1235" spans="1:27" s="1" customFormat="1" ht="12.75" x14ac:dyDescent="0.2">
      <c r="A1235" s="1" t="s">
        <v>4576</v>
      </c>
      <c r="B1235" s="1" t="s">
        <v>171</v>
      </c>
      <c r="C1235" s="29">
        <v>44566</v>
      </c>
      <c r="D1235" s="1" t="s">
        <v>4763</v>
      </c>
      <c r="E1235" s="1" t="s">
        <v>4764</v>
      </c>
      <c r="F1235" s="1" t="s">
        <v>4765</v>
      </c>
      <c r="G1235" s="1" t="s">
        <v>4766</v>
      </c>
      <c r="H1235" s="1" t="s">
        <v>4581</v>
      </c>
      <c r="I1235" s="1" t="s">
        <v>25</v>
      </c>
      <c r="J1235" s="1" t="s">
        <v>125</v>
      </c>
      <c r="K1235" s="1" t="s">
        <v>126</v>
      </c>
      <c r="L1235" s="30">
        <v>200</v>
      </c>
      <c r="M1235" s="30">
        <v>10</v>
      </c>
      <c r="N1235" s="31">
        <v>18900</v>
      </c>
      <c r="O1235" s="31">
        <v>0</v>
      </c>
      <c r="P1235" s="31">
        <v>3780000</v>
      </c>
      <c r="Q1235" s="31">
        <v>3780000</v>
      </c>
      <c r="R1235" s="1" t="s">
        <v>4582</v>
      </c>
      <c r="S1235" s="1" t="s">
        <v>4583</v>
      </c>
      <c r="T1235" s="1" t="s">
        <v>169</v>
      </c>
      <c r="U1235" s="1" t="s">
        <v>169</v>
      </c>
      <c r="V1235" s="1" t="s">
        <v>118</v>
      </c>
      <c r="W1235" s="1" t="str">
        <f>VLOOKUP(Table1[[#This Row],[Material Code]],'Product Master Data'!$A$1:$D$16,4,FALSE)</f>
        <v>Bread Flour</v>
      </c>
      <c r="X1235" s="1" t="str">
        <f>VLOOKUP(Table1[[#This Row],[Material Code]],'Product Master Data'!$A$1:$D$15,3,FALSE)</f>
        <v>Local Label</v>
      </c>
      <c r="Y1235" s="1">
        <f>DAY(Table1[[#This Row],[Billing date]])</f>
        <v>5</v>
      </c>
      <c r="Z1235" s="1" t="str">
        <f>TEXT(Table1[[#This Row],[Billing date]],"mmm")</f>
        <v>Jan</v>
      </c>
      <c r="AA1235" s="1">
        <f>YEAR(Table1[[#This Row],[Billing date]])</f>
        <v>2022</v>
      </c>
    </row>
    <row r="1236" spans="1:27" s="1" customFormat="1" ht="12.75" x14ac:dyDescent="0.2">
      <c r="A1236" s="1" t="s">
        <v>4526</v>
      </c>
      <c r="B1236" s="1" t="s">
        <v>120</v>
      </c>
      <c r="C1236" s="29">
        <v>44566</v>
      </c>
      <c r="D1236" s="1" t="s">
        <v>4767</v>
      </c>
      <c r="E1236" s="1" t="s">
        <v>4768</v>
      </c>
      <c r="F1236" s="1" t="s">
        <v>4769</v>
      </c>
      <c r="G1236" s="1" t="s">
        <v>4770</v>
      </c>
      <c r="H1236" s="1" t="s">
        <v>4771</v>
      </c>
      <c r="I1236" s="1" t="s">
        <v>774</v>
      </c>
      <c r="J1236" s="1" t="s">
        <v>24</v>
      </c>
      <c r="K1236" s="1" t="s">
        <v>113</v>
      </c>
      <c r="L1236" s="30">
        <v>150</v>
      </c>
      <c r="M1236" s="30">
        <v>6</v>
      </c>
      <c r="N1236" s="31">
        <v>1600</v>
      </c>
      <c r="O1236" s="31">
        <v>4706</v>
      </c>
      <c r="P1236" s="31">
        <v>235294</v>
      </c>
      <c r="Q1236" s="31">
        <v>240000</v>
      </c>
      <c r="R1236" s="1" t="s">
        <v>4772</v>
      </c>
      <c r="S1236" s="1" t="s">
        <v>4773</v>
      </c>
      <c r="T1236" s="1" t="s">
        <v>169</v>
      </c>
      <c r="U1236" s="1" t="s">
        <v>4774</v>
      </c>
      <c r="V1236" s="1" t="s">
        <v>118</v>
      </c>
      <c r="W1236" s="1" t="str">
        <f>VLOOKUP(Table1[[#This Row],[Material Code]],'Product Master Data'!$A$1:$D$16,4,FALSE)</f>
        <v>Bread Flour</v>
      </c>
      <c r="X1236" s="1" t="str">
        <f>VLOOKUP(Table1[[#This Row],[Material Code]],'Product Master Data'!$A$1:$D$15,3,FALSE)</f>
        <v>Local Label</v>
      </c>
      <c r="Y1236" s="1">
        <f>DAY(Table1[[#This Row],[Billing date]])</f>
        <v>5</v>
      </c>
      <c r="Z1236" s="1" t="str">
        <f>TEXT(Table1[[#This Row],[Billing date]],"mmm")</f>
        <v>Jan</v>
      </c>
      <c r="AA1236" s="1">
        <f>YEAR(Table1[[#This Row],[Billing date]])</f>
        <v>2022</v>
      </c>
    </row>
    <row r="1237" spans="1:27" s="1" customFormat="1" ht="12.75" x14ac:dyDescent="0.2">
      <c r="A1237" s="1" t="s">
        <v>4596</v>
      </c>
      <c r="B1237" s="1" t="s">
        <v>289</v>
      </c>
      <c r="C1237" s="29">
        <v>44566</v>
      </c>
      <c r="D1237" s="1" t="s">
        <v>4775</v>
      </c>
      <c r="E1237" s="1" t="s">
        <v>4776</v>
      </c>
      <c r="F1237" s="1" t="s">
        <v>4777</v>
      </c>
      <c r="G1237" s="1" t="s">
        <v>4778</v>
      </c>
      <c r="H1237" s="1" t="s">
        <v>4779</v>
      </c>
      <c r="I1237" s="1" t="s">
        <v>50</v>
      </c>
      <c r="J1237" s="1" t="s">
        <v>125</v>
      </c>
      <c r="K1237" s="1" t="s">
        <v>126</v>
      </c>
      <c r="L1237" s="30">
        <v>549</v>
      </c>
      <c r="M1237" s="30">
        <v>27.45</v>
      </c>
      <c r="N1237" s="31">
        <v>18000</v>
      </c>
      <c r="O1237" s="31">
        <v>38430</v>
      </c>
      <c r="P1237" s="31">
        <v>9843570</v>
      </c>
      <c r="Q1237" s="31">
        <v>9882000</v>
      </c>
      <c r="R1237" s="1" t="s">
        <v>4780</v>
      </c>
      <c r="S1237" s="1" t="s">
        <v>4781</v>
      </c>
      <c r="T1237" s="1" t="s">
        <v>169</v>
      </c>
      <c r="U1237" s="1" t="s">
        <v>4782</v>
      </c>
      <c r="V1237" s="1" t="s">
        <v>118</v>
      </c>
      <c r="W1237" s="1" t="str">
        <f>VLOOKUP(Table1[[#This Row],[Material Code]],'Product Master Data'!$A$1:$D$16,4,FALSE)</f>
        <v>Bread Flour</v>
      </c>
      <c r="X1237" s="1" t="str">
        <f>VLOOKUP(Table1[[#This Row],[Material Code]],'Product Master Data'!$A$1:$D$15,3,FALSE)</f>
        <v>Local Label</v>
      </c>
      <c r="Y1237" s="1">
        <f>DAY(Table1[[#This Row],[Billing date]])</f>
        <v>5</v>
      </c>
      <c r="Z1237" s="1" t="str">
        <f>TEXT(Table1[[#This Row],[Billing date]],"mmm")</f>
        <v>Jan</v>
      </c>
      <c r="AA1237" s="1">
        <f>YEAR(Table1[[#This Row],[Billing date]])</f>
        <v>2022</v>
      </c>
    </row>
    <row r="1238" spans="1:27" s="1" customFormat="1" ht="12.75" x14ac:dyDescent="0.2">
      <c r="A1238" s="1" t="s">
        <v>4596</v>
      </c>
      <c r="B1238" s="1" t="s">
        <v>289</v>
      </c>
      <c r="C1238" s="29">
        <v>44566</v>
      </c>
      <c r="D1238" s="1" t="s">
        <v>4775</v>
      </c>
      <c r="E1238" s="1" t="s">
        <v>4776</v>
      </c>
      <c r="F1238" s="1" t="s">
        <v>4777</v>
      </c>
      <c r="G1238" s="1" t="s">
        <v>4778</v>
      </c>
      <c r="H1238" s="1" t="s">
        <v>4779</v>
      </c>
      <c r="I1238" s="1" t="s">
        <v>50</v>
      </c>
      <c r="J1238" s="1" t="s">
        <v>125</v>
      </c>
      <c r="K1238" s="1" t="s">
        <v>126</v>
      </c>
      <c r="L1238" s="30">
        <v>91</v>
      </c>
      <c r="M1238" s="30">
        <v>4.55</v>
      </c>
      <c r="N1238" s="31">
        <v>18000</v>
      </c>
      <c r="O1238" s="31">
        <v>6370</v>
      </c>
      <c r="P1238" s="31">
        <v>1631630</v>
      </c>
      <c r="Q1238" s="31">
        <v>1638000</v>
      </c>
      <c r="R1238" s="1" t="s">
        <v>4780</v>
      </c>
      <c r="S1238" s="1" t="s">
        <v>4781</v>
      </c>
      <c r="T1238" s="1" t="s">
        <v>169</v>
      </c>
      <c r="U1238" s="1" t="s">
        <v>4782</v>
      </c>
      <c r="V1238" s="1" t="s">
        <v>118</v>
      </c>
      <c r="W1238" s="1" t="str">
        <f>VLOOKUP(Table1[[#This Row],[Material Code]],'Product Master Data'!$A$1:$D$16,4,FALSE)</f>
        <v>Bread Flour</v>
      </c>
      <c r="X1238" s="1" t="str">
        <f>VLOOKUP(Table1[[#This Row],[Material Code]],'Product Master Data'!$A$1:$D$15,3,FALSE)</f>
        <v>Local Label</v>
      </c>
      <c r="Y1238" s="1">
        <f>DAY(Table1[[#This Row],[Billing date]])</f>
        <v>5</v>
      </c>
      <c r="Z1238" s="1" t="str">
        <f>TEXT(Table1[[#This Row],[Billing date]],"mmm")</f>
        <v>Jan</v>
      </c>
      <c r="AA1238" s="1">
        <f>YEAR(Table1[[#This Row],[Billing date]])</f>
        <v>2022</v>
      </c>
    </row>
    <row r="1239" spans="1:27" s="1" customFormat="1" ht="12.75" x14ac:dyDescent="0.2">
      <c r="A1239" s="1" t="s">
        <v>4596</v>
      </c>
      <c r="B1239" s="1" t="s">
        <v>289</v>
      </c>
      <c r="C1239" s="29">
        <v>44566</v>
      </c>
      <c r="D1239" s="1" t="s">
        <v>4775</v>
      </c>
      <c r="E1239" s="1" t="s">
        <v>4783</v>
      </c>
      <c r="F1239" s="1" t="s">
        <v>4777</v>
      </c>
      <c r="G1239" s="1" t="s">
        <v>4784</v>
      </c>
      <c r="H1239" s="1" t="s">
        <v>4779</v>
      </c>
      <c r="I1239" s="1" t="s">
        <v>50</v>
      </c>
      <c r="J1239" s="1" t="s">
        <v>125</v>
      </c>
      <c r="K1239" s="1" t="s">
        <v>126</v>
      </c>
      <c r="L1239" s="30">
        <v>66</v>
      </c>
      <c r="M1239" s="30">
        <v>3.3</v>
      </c>
      <c r="N1239" s="31">
        <v>18000</v>
      </c>
      <c r="O1239" s="31">
        <v>4620</v>
      </c>
      <c r="P1239" s="31">
        <v>1183380</v>
      </c>
      <c r="Q1239" s="31">
        <v>1188000</v>
      </c>
      <c r="R1239" s="1" t="s">
        <v>3048</v>
      </c>
      <c r="S1239" s="1" t="s">
        <v>4785</v>
      </c>
      <c r="T1239" s="1" t="s">
        <v>169</v>
      </c>
      <c r="U1239" s="1" t="s">
        <v>4782</v>
      </c>
      <c r="V1239" s="1" t="s">
        <v>118</v>
      </c>
      <c r="W1239" s="1" t="str">
        <f>VLOOKUP(Table1[[#This Row],[Material Code]],'Product Master Data'!$A$1:$D$16,4,FALSE)</f>
        <v>Bread Flour</v>
      </c>
      <c r="X1239" s="1" t="str">
        <f>VLOOKUP(Table1[[#This Row],[Material Code]],'Product Master Data'!$A$1:$D$15,3,FALSE)</f>
        <v>Local Label</v>
      </c>
      <c r="Y1239" s="1">
        <f>DAY(Table1[[#This Row],[Billing date]])</f>
        <v>5</v>
      </c>
      <c r="Z1239" s="1" t="str">
        <f>TEXT(Table1[[#This Row],[Billing date]],"mmm")</f>
        <v>Jan</v>
      </c>
      <c r="AA1239" s="1">
        <f>YEAR(Table1[[#This Row],[Billing date]])</f>
        <v>2022</v>
      </c>
    </row>
    <row r="1240" spans="1:27" s="1" customFormat="1" ht="12.75" x14ac:dyDescent="0.2">
      <c r="A1240" s="1" t="s">
        <v>4596</v>
      </c>
      <c r="B1240" s="1" t="s">
        <v>289</v>
      </c>
      <c r="C1240" s="29">
        <v>44566</v>
      </c>
      <c r="D1240" s="1" t="s">
        <v>4775</v>
      </c>
      <c r="E1240" s="1" t="s">
        <v>4783</v>
      </c>
      <c r="F1240" s="1" t="s">
        <v>4777</v>
      </c>
      <c r="G1240" s="1" t="s">
        <v>4784</v>
      </c>
      <c r="H1240" s="1" t="s">
        <v>4779</v>
      </c>
      <c r="I1240" s="1" t="s">
        <v>50</v>
      </c>
      <c r="J1240" s="1" t="s">
        <v>125</v>
      </c>
      <c r="K1240" s="1" t="s">
        <v>126</v>
      </c>
      <c r="L1240" s="30">
        <v>70</v>
      </c>
      <c r="M1240" s="30">
        <v>3.5</v>
      </c>
      <c r="N1240" s="31">
        <v>18000</v>
      </c>
      <c r="O1240" s="31">
        <v>4900</v>
      </c>
      <c r="P1240" s="31">
        <v>1255100</v>
      </c>
      <c r="Q1240" s="31">
        <v>1260000</v>
      </c>
      <c r="R1240" s="1" t="s">
        <v>3048</v>
      </c>
      <c r="S1240" s="1" t="s">
        <v>4785</v>
      </c>
      <c r="T1240" s="1" t="s">
        <v>169</v>
      </c>
      <c r="U1240" s="1" t="s">
        <v>4782</v>
      </c>
      <c r="V1240" s="1" t="s">
        <v>118</v>
      </c>
      <c r="W1240" s="1" t="str">
        <f>VLOOKUP(Table1[[#This Row],[Material Code]],'Product Master Data'!$A$1:$D$16,4,FALSE)</f>
        <v>Bread Flour</v>
      </c>
      <c r="X1240" s="1" t="str">
        <f>VLOOKUP(Table1[[#This Row],[Material Code]],'Product Master Data'!$A$1:$D$15,3,FALSE)</f>
        <v>Local Label</v>
      </c>
      <c r="Y1240" s="1">
        <f>DAY(Table1[[#This Row],[Billing date]])</f>
        <v>5</v>
      </c>
      <c r="Z1240" s="1" t="str">
        <f>TEXT(Table1[[#This Row],[Billing date]],"mmm")</f>
        <v>Jan</v>
      </c>
      <c r="AA1240" s="1">
        <f>YEAR(Table1[[#This Row],[Billing date]])</f>
        <v>2022</v>
      </c>
    </row>
    <row r="1241" spans="1:27" s="1" customFormat="1" ht="12.75" x14ac:dyDescent="0.2">
      <c r="A1241" s="1" t="s">
        <v>4596</v>
      </c>
      <c r="B1241" s="1" t="s">
        <v>289</v>
      </c>
      <c r="C1241" s="29">
        <v>44566</v>
      </c>
      <c r="D1241" s="1" t="s">
        <v>4775</v>
      </c>
      <c r="E1241" s="1" t="s">
        <v>4783</v>
      </c>
      <c r="F1241" s="1" t="s">
        <v>4777</v>
      </c>
      <c r="G1241" s="1" t="s">
        <v>4784</v>
      </c>
      <c r="H1241" s="1" t="s">
        <v>4779</v>
      </c>
      <c r="I1241" s="1" t="s">
        <v>50</v>
      </c>
      <c r="J1241" s="1" t="s">
        <v>125</v>
      </c>
      <c r="K1241" s="1" t="s">
        <v>126</v>
      </c>
      <c r="L1241" s="30">
        <v>504</v>
      </c>
      <c r="M1241" s="30">
        <v>25.2</v>
      </c>
      <c r="N1241" s="31">
        <v>18000</v>
      </c>
      <c r="O1241" s="31">
        <v>35280</v>
      </c>
      <c r="P1241" s="31">
        <v>9036720</v>
      </c>
      <c r="Q1241" s="31">
        <v>9072000</v>
      </c>
      <c r="R1241" s="1" t="s">
        <v>3048</v>
      </c>
      <c r="S1241" s="1" t="s">
        <v>4785</v>
      </c>
      <c r="T1241" s="1" t="s">
        <v>169</v>
      </c>
      <c r="U1241" s="1" t="s">
        <v>4782</v>
      </c>
      <c r="V1241" s="1" t="s">
        <v>118</v>
      </c>
      <c r="W1241" s="1" t="str">
        <f>VLOOKUP(Table1[[#This Row],[Material Code]],'Product Master Data'!$A$1:$D$16,4,FALSE)</f>
        <v>Bread Flour</v>
      </c>
      <c r="X1241" s="1" t="str">
        <f>VLOOKUP(Table1[[#This Row],[Material Code]],'Product Master Data'!$A$1:$D$15,3,FALSE)</f>
        <v>Local Label</v>
      </c>
      <c r="Y1241" s="1">
        <f>DAY(Table1[[#This Row],[Billing date]])</f>
        <v>5</v>
      </c>
      <c r="Z1241" s="1" t="str">
        <f>TEXT(Table1[[#This Row],[Billing date]],"mmm")</f>
        <v>Jan</v>
      </c>
      <c r="AA1241" s="1">
        <f>YEAR(Table1[[#This Row],[Billing date]])</f>
        <v>2022</v>
      </c>
    </row>
    <row r="1242" spans="1:27" s="1" customFormat="1" ht="12.75" x14ac:dyDescent="0.2">
      <c r="A1242" s="1" t="s">
        <v>4526</v>
      </c>
      <c r="B1242" s="1" t="s">
        <v>120</v>
      </c>
      <c r="C1242" s="29">
        <v>44566</v>
      </c>
      <c r="D1242" s="1" t="s">
        <v>4786</v>
      </c>
      <c r="E1242" s="1" t="s">
        <v>4787</v>
      </c>
      <c r="F1242" s="1" t="s">
        <v>4788</v>
      </c>
      <c r="G1242" s="1" t="s">
        <v>4789</v>
      </c>
      <c r="H1242" s="1" t="s">
        <v>4790</v>
      </c>
      <c r="I1242" s="1" t="s">
        <v>40</v>
      </c>
      <c r="J1242" s="1" t="s">
        <v>164</v>
      </c>
      <c r="K1242" s="1" t="s">
        <v>165</v>
      </c>
      <c r="L1242" s="30">
        <v>200</v>
      </c>
      <c r="M1242" s="30">
        <v>10</v>
      </c>
      <c r="N1242" s="31">
        <v>18300</v>
      </c>
      <c r="O1242" s="31">
        <v>14000</v>
      </c>
      <c r="P1242" s="31">
        <v>3646000</v>
      </c>
      <c r="Q1242" s="31">
        <v>3660000</v>
      </c>
      <c r="R1242" s="1" t="s">
        <v>216</v>
      </c>
      <c r="S1242" s="1" t="s">
        <v>4791</v>
      </c>
      <c r="T1242" s="1" t="s">
        <v>169</v>
      </c>
      <c r="U1242" s="1" t="s">
        <v>4792</v>
      </c>
      <c r="V1242" s="1" t="s">
        <v>118</v>
      </c>
      <c r="W1242" s="1" t="str">
        <f>VLOOKUP(Table1[[#This Row],[Material Code]],'Product Master Data'!$A$1:$D$16,4,FALSE)</f>
        <v>Bread Flour</v>
      </c>
      <c r="X1242" s="1" t="str">
        <f>VLOOKUP(Table1[[#This Row],[Material Code]],'Product Master Data'!$A$1:$D$15,3,FALSE)</f>
        <v>Local Label</v>
      </c>
      <c r="Y1242" s="1">
        <f>DAY(Table1[[#This Row],[Billing date]])</f>
        <v>5</v>
      </c>
      <c r="Z1242" s="1" t="str">
        <f>TEXT(Table1[[#This Row],[Billing date]],"mmm")</f>
        <v>Jan</v>
      </c>
      <c r="AA1242" s="1">
        <f>YEAR(Table1[[#This Row],[Billing date]])</f>
        <v>2022</v>
      </c>
    </row>
    <row r="1243" spans="1:27" s="1" customFormat="1" ht="12.75" x14ac:dyDescent="0.2">
      <c r="A1243" s="1" t="s">
        <v>4596</v>
      </c>
      <c r="B1243" s="1" t="s">
        <v>452</v>
      </c>
      <c r="C1243" s="29">
        <v>44566</v>
      </c>
      <c r="D1243" s="1" t="s">
        <v>4793</v>
      </c>
      <c r="E1243" s="1" t="s">
        <v>4794</v>
      </c>
      <c r="F1243" s="1" t="s">
        <v>4795</v>
      </c>
      <c r="G1243" s="1" t="s">
        <v>4796</v>
      </c>
      <c r="H1243" s="1" t="s">
        <v>4797</v>
      </c>
      <c r="I1243" s="1" t="s">
        <v>33</v>
      </c>
      <c r="J1243" s="1" t="s">
        <v>125</v>
      </c>
      <c r="K1243" s="1" t="s">
        <v>126</v>
      </c>
      <c r="L1243" s="30">
        <v>600</v>
      </c>
      <c r="M1243" s="30">
        <v>30</v>
      </c>
      <c r="N1243" s="31">
        <v>17500</v>
      </c>
      <c r="O1243" s="31">
        <v>42000</v>
      </c>
      <c r="P1243" s="31">
        <v>10458000</v>
      </c>
      <c r="Q1243" s="31">
        <v>10500000</v>
      </c>
      <c r="R1243" s="1" t="s">
        <v>4798</v>
      </c>
      <c r="S1243" s="1" t="s">
        <v>4799</v>
      </c>
      <c r="T1243" s="1" t="s">
        <v>169</v>
      </c>
      <c r="U1243" s="1" t="s">
        <v>460</v>
      </c>
      <c r="V1243" s="1" t="s">
        <v>118</v>
      </c>
      <c r="W1243" s="1" t="str">
        <f>VLOOKUP(Table1[[#This Row],[Material Code]],'Product Master Data'!$A$1:$D$16,4,FALSE)</f>
        <v>Bread Flour</v>
      </c>
      <c r="X1243" s="1" t="str">
        <f>VLOOKUP(Table1[[#This Row],[Material Code]],'Product Master Data'!$A$1:$D$15,3,FALSE)</f>
        <v>Local Label</v>
      </c>
      <c r="Y1243" s="1">
        <f>DAY(Table1[[#This Row],[Billing date]])</f>
        <v>5</v>
      </c>
      <c r="Z1243" s="1" t="str">
        <f>TEXT(Table1[[#This Row],[Billing date]],"mmm")</f>
        <v>Jan</v>
      </c>
      <c r="AA1243" s="1">
        <f>YEAR(Table1[[#This Row],[Billing date]])</f>
        <v>2022</v>
      </c>
    </row>
    <row r="1244" spans="1:27" s="1" customFormat="1" ht="12.75" x14ac:dyDescent="0.2">
      <c r="A1244" s="1" t="s">
        <v>4496</v>
      </c>
      <c r="B1244" s="1" t="s">
        <v>132</v>
      </c>
      <c r="C1244" s="29">
        <v>44566</v>
      </c>
      <c r="D1244" s="1" t="s">
        <v>4800</v>
      </c>
      <c r="E1244" s="1" t="s">
        <v>4801</v>
      </c>
      <c r="F1244" s="1" t="s">
        <v>4802</v>
      </c>
      <c r="G1244" s="1" t="s">
        <v>4803</v>
      </c>
      <c r="H1244" s="1" t="s">
        <v>4804</v>
      </c>
      <c r="I1244" s="1" t="s">
        <v>38</v>
      </c>
      <c r="J1244" s="1" t="s">
        <v>125</v>
      </c>
      <c r="K1244" s="1" t="s">
        <v>126</v>
      </c>
      <c r="L1244" s="30">
        <v>640</v>
      </c>
      <c r="M1244" s="30">
        <v>32</v>
      </c>
      <c r="N1244" s="31">
        <v>18000</v>
      </c>
      <c r="O1244" s="31">
        <v>44800</v>
      </c>
      <c r="P1244" s="31">
        <v>11475200</v>
      </c>
      <c r="Q1244" s="31">
        <v>11520000</v>
      </c>
      <c r="R1244" s="1" t="s">
        <v>4805</v>
      </c>
      <c r="S1244" s="1" t="s">
        <v>4806</v>
      </c>
      <c r="T1244" s="1" t="s">
        <v>169</v>
      </c>
      <c r="U1244" s="1" t="s">
        <v>169</v>
      </c>
      <c r="V1244" s="1" t="s">
        <v>118</v>
      </c>
      <c r="W1244" s="1" t="str">
        <f>VLOOKUP(Table1[[#This Row],[Material Code]],'Product Master Data'!$A$1:$D$16,4,FALSE)</f>
        <v>Bread Flour</v>
      </c>
      <c r="X1244" s="1" t="str">
        <f>VLOOKUP(Table1[[#This Row],[Material Code]],'Product Master Data'!$A$1:$D$15,3,FALSE)</f>
        <v>Local Label</v>
      </c>
      <c r="Y1244" s="1">
        <f>DAY(Table1[[#This Row],[Billing date]])</f>
        <v>5</v>
      </c>
      <c r="Z1244" s="1" t="str">
        <f>TEXT(Table1[[#This Row],[Billing date]],"mmm")</f>
        <v>Jan</v>
      </c>
      <c r="AA1244" s="1">
        <f>YEAR(Table1[[#This Row],[Billing date]])</f>
        <v>2022</v>
      </c>
    </row>
    <row r="1245" spans="1:27" s="1" customFormat="1" ht="12.75" x14ac:dyDescent="0.2">
      <c r="A1245" s="1" t="s">
        <v>4496</v>
      </c>
      <c r="B1245" s="1" t="s">
        <v>132</v>
      </c>
      <c r="C1245" s="29">
        <v>44566</v>
      </c>
      <c r="D1245" s="1" t="s">
        <v>4800</v>
      </c>
      <c r="E1245" s="1" t="s">
        <v>4807</v>
      </c>
      <c r="F1245" s="1" t="s">
        <v>4802</v>
      </c>
      <c r="G1245" s="1" t="s">
        <v>4808</v>
      </c>
      <c r="H1245" s="1" t="s">
        <v>4804</v>
      </c>
      <c r="I1245" s="1" t="s">
        <v>38</v>
      </c>
      <c r="J1245" s="1" t="s">
        <v>125</v>
      </c>
      <c r="K1245" s="1" t="s">
        <v>126</v>
      </c>
      <c r="L1245" s="30">
        <v>620</v>
      </c>
      <c r="M1245" s="30">
        <v>31</v>
      </c>
      <c r="N1245" s="31">
        <v>18000</v>
      </c>
      <c r="O1245" s="31">
        <v>43400</v>
      </c>
      <c r="P1245" s="31">
        <v>11116600</v>
      </c>
      <c r="Q1245" s="31">
        <v>11160000</v>
      </c>
      <c r="R1245" s="1" t="s">
        <v>3945</v>
      </c>
      <c r="S1245" s="1" t="s">
        <v>4809</v>
      </c>
      <c r="T1245" s="1" t="s">
        <v>169</v>
      </c>
      <c r="U1245" s="1" t="s">
        <v>169</v>
      </c>
      <c r="V1245" s="1" t="s">
        <v>118</v>
      </c>
      <c r="W1245" s="1" t="str">
        <f>VLOOKUP(Table1[[#This Row],[Material Code]],'Product Master Data'!$A$1:$D$16,4,FALSE)</f>
        <v>Bread Flour</v>
      </c>
      <c r="X1245" s="1" t="str">
        <f>VLOOKUP(Table1[[#This Row],[Material Code]],'Product Master Data'!$A$1:$D$15,3,FALSE)</f>
        <v>Local Label</v>
      </c>
      <c r="Y1245" s="1">
        <f>DAY(Table1[[#This Row],[Billing date]])</f>
        <v>5</v>
      </c>
      <c r="Z1245" s="1" t="str">
        <f>TEXT(Table1[[#This Row],[Billing date]],"mmm")</f>
        <v>Jan</v>
      </c>
      <c r="AA1245" s="1">
        <f>YEAR(Table1[[#This Row],[Billing date]])</f>
        <v>2022</v>
      </c>
    </row>
    <row r="1246" spans="1:27" s="1" customFormat="1" ht="12.75" x14ac:dyDescent="0.2">
      <c r="A1246" s="1" t="s">
        <v>4496</v>
      </c>
      <c r="B1246" s="1" t="s">
        <v>132</v>
      </c>
      <c r="C1246" s="29">
        <v>44566</v>
      </c>
      <c r="D1246" s="1" t="s">
        <v>4800</v>
      </c>
      <c r="E1246" s="1" t="s">
        <v>4810</v>
      </c>
      <c r="F1246" s="1" t="s">
        <v>4802</v>
      </c>
      <c r="G1246" s="1" t="s">
        <v>4811</v>
      </c>
      <c r="H1246" s="1" t="s">
        <v>4804</v>
      </c>
      <c r="I1246" s="1" t="s">
        <v>38</v>
      </c>
      <c r="J1246" s="1" t="s">
        <v>125</v>
      </c>
      <c r="K1246" s="1" t="s">
        <v>126</v>
      </c>
      <c r="L1246" s="30">
        <v>620</v>
      </c>
      <c r="M1246" s="30">
        <v>31</v>
      </c>
      <c r="N1246" s="31">
        <v>18000</v>
      </c>
      <c r="O1246" s="31">
        <v>43400</v>
      </c>
      <c r="P1246" s="31">
        <v>11116600</v>
      </c>
      <c r="Q1246" s="31">
        <v>11160000</v>
      </c>
      <c r="R1246" s="1" t="s">
        <v>630</v>
      </c>
      <c r="S1246" s="1" t="s">
        <v>4812</v>
      </c>
      <c r="T1246" s="1" t="s">
        <v>169</v>
      </c>
      <c r="U1246" s="1" t="s">
        <v>169</v>
      </c>
      <c r="V1246" s="1" t="s">
        <v>118</v>
      </c>
      <c r="W1246" s="1" t="str">
        <f>VLOOKUP(Table1[[#This Row],[Material Code]],'Product Master Data'!$A$1:$D$16,4,FALSE)</f>
        <v>Bread Flour</v>
      </c>
      <c r="X1246" s="1" t="str">
        <f>VLOOKUP(Table1[[#This Row],[Material Code]],'Product Master Data'!$A$1:$D$15,3,FALSE)</f>
        <v>Local Label</v>
      </c>
      <c r="Y1246" s="1">
        <f>DAY(Table1[[#This Row],[Billing date]])</f>
        <v>5</v>
      </c>
      <c r="Z1246" s="1" t="str">
        <f>TEXT(Table1[[#This Row],[Billing date]],"mmm")</f>
        <v>Jan</v>
      </c>
      <c r="AA1246" s="1">
        <f>YEAR(Table1[[#This Row],[Billing date]])</f>
        <v>2022</v>
      </c>
    </row>
    <row r="1247" spans="1:27" s="1" customFormat="1" ht="12.75" x14ac:dyDescent="0.2">
      <c r="A1247" s="1" t="s">
        <v>4526</v>
      </c>
      <c r="B1247" s="1" t="s">
        <v>120</v>
      </c>
      <c r="C1247" s="29">
        <v>44566</v>
      </c>
      <c r="D1247" s="1" t="s">
        <v>4813</v>
      </c>
      <c r="E1247" s="1" t="s">
        <v>4814</v>
      </c>
      <c r="F1247" s="1" t="s">
        <v>4815</v>
      </c>
      <c r="G1247" s="1" t="s">
        <v>4816</v>
      </c>
      <c r="H1247" s="1" t="s">
        <v>4817</v>
      </c>
      <c r="I1247" s="1" t="s">
        <v>443</v>
      </c>
      <c r="J1247" s="1" t="s">
        <v>125</v>
      </c>
      <c r="K1247" s="1" t="s">
        <v>126</v>
      </c>
      <c r="L1247" s="30">
        <v>100</v>
      </c>
      <c r="M1247" s="30">
        <v>5</v>
      </c>
      <c r="N1247" s="31">
        <v>19000</v>
      </c>
      <c r="O1247" s="31">
        <v>7000</v>
      </c>
      <c r="P1247" s="31">
        <v>1893000</v>
      </c>
      <c r="Q1247" s="31">
        <v>1900000</v>
      </c>
      <c r="R1247" s="1" t="s">
        <v>127</v>
      </c>
      <c r="S1247" s="1" t="s">
        <v>574</v>
      </c>
      <c r="T1247" s="1" t="s">
        <v>169</v>
      </c>
      <c r="U1247" s="1" t="s">
        <v>169</v>
      </c>
      <c r="V1247" s="1" t="s">
        <v>118</v>
      </c>
      <c r="W1247" s="1" t="str">
        <f>VLOOKUP(Table1[[#This Row],[Material Code]],'Product Master Data'!$A$1:$D$16,4,FALSE)</f>
        <v>Bread Flour</v>
      </c>
      <c r="X1247" s="1" t="str">
        <f>VLOOKUP(Table1[[#This Row],[Material Code]],'Product Master Data'!$A$1:$D$15,3,FALSE)</f>
        <v>Local Label</v>
      </c>
      <c r="Y1247" s="1">
        <f>DAY(Table1[[#This Row],[Billing date]])</f>
        <v>5</v>
      </c>
      <c r="Z1247" s="1" t="str">
        <f>TEXT(Table1[[#This Row],[Billing date]],"mmm")</f>
        <v>Jan</v>
      </c>
      <c r="AA1247" s="1">
        <f>YEAR(Table1[[#This Row],[Billing date]])</f>
        <v>2022</v>
      </c>
    </row>
    <row r="1248" spans="1:27" s="1" customFormat="1" ht="12.75" x14ac:dyDescent="0.2">
      <c r="A1248" s="1" t="s">
        <v>4526</v>
      </c>
      <c r="B1248" s="1" t="s">
        <v>120</v>
      </c>
      <c r="C1248" s="29">
        <v>44566</v>
      </c>
      <c r="D1248" s="1" t="s">
        <v>4818</v>
      </c>
      <c r="E1248" s="1" t="s">
        <v>4819</v>
      </c>
      <c r="F1248" s="1" t="s">
        <v>4820</v>
      </c>
      <c r="G1248" s="1" t="s">
        <v>4821</v>
      </c>
      <c r="H1248" s="1" t="s">
        <v>4822</v>
      </c>
      <c r="I1248" s="1" t="s">
        <v>2810</v>
      </c>
      <c r="J1248" s="1" t="s">
        <v>164</v>
      </c>
      <c r="K1248" s="1" t="s">
        <v>165</v>
      </c>
      <c r="L1248" s="30">
        <v>160</v>
      </c>
      <c r="M1248" s="30">
        <v>8</v>
      </c>
      <c r="N1248" s="31">
        <v>17500</v>
      </c>
      <c r="O1248" s="31">
        <v>0</v>
      </c>
      <c r="P1248" s="31">
        <v>2800000</v>
      </c>
      <c r="Q1248" s="31">
        <v>2800000</v>
      </c>
      <c r="R1248" s="1" t="s">
        <v>127</v>
      </c>
      <c r="S1248" s="1" t="s">
        <v>574</v>
      </c>
      <c r="T1248" s="1" t="s">
        <v>169</v>
      </c>
      <c r="U1248" s="1" t="s">
        <v>169</v>
      </c>
      <c r="V1248" s="1" t="s">
        <v>118</v>
      </c>
      <c r="W1248" s="1" t="str">
        <f>VLOOKUP(Table1[[#This Row],[Material Code]],'Product Master Data'!$A$1:$D$16,4,FALSE)</f>
        <v>Bread Flour</v>
      </c>
      <c r="X1248" s="1" t="str">
        <f>VLOOKUP(Table1[[#This Row],[Material Code]],'Product Master Data'!$A$1:$D$15,3,FALSE)</f>
        <v>Local Label</v>
      </c>
      <c r="Y1248" s="1">
        <f>DAY(Table1[[#This Row],[Billing date]])</f>
        <v>5</v>
      </c>
      <c r="Z1248" s="1" t="str">
        <f>TEXT(Table1[[#This Row],[Billing date]],"mmm")</f>
        <v>Jan</v>
      </c>
      <c r="AA1248" s="1">
        <f>YEAR(Table1[[#This Row],[Billing date]])</f>
        <v>2022</v>
      </c>
    </row>
    <row r="1249" spans="1:27" s="1" customFormat="1" ht="12.75" x14ac:dyDescent="0.2">
      <c r="A1249" s="1" t="s">
        <v>4526</v>
      </c>
      <c r="B1249" s="1" t="s">
        <v>120</v>
      </c>
      <c r="C1249" s="29">
        <v>44567</v>
      </c>
      <c r="D1249" s="1" t="s">
        <v>4823</v>
      </c>
      <c r="E1249" s="1" t="s">
        <v>4824</v>
      </c>
      <c r="F1249" s="1" t="s">
        <v>4825</v>
      </c>
      <c r="G1249" s="1" t="s">
        <v>4826</v>
      </c>
      <c r="H1249" s="1" t="s">
        <v>4817</v>
      </c>
      <c r="I1249" s="1" t="s">
        <v>443</v>
      </c>
      <c r="J1249" s="1" t="s">
        <v>164</v>
      </c>
      <c r="K1249" s="1" t="s">
        <v>165</v>
      </c>
      <c r="L1249" s="30">
        <v>260</v>
      </c>
      <c r="M1249" s="30">
        <v>13</v>
      </c>
      <c r="N1249" s="31">
        <v>18300</v>
      </c>
      <c r="O1249" s="31">
        <v>18200</v>
      </c>
      <c r="P1249" s="31">
        <v>4739800</v>
      </c>
      <c r="Q1249" s="31">
        <v>4758000</v>
      </c>
      <c r="R1249" s="1" t="s">
        <v>1281</v>
      </c>
      <c r="S1249" s="1" t="s">
        <v>4660</v>
      </c>
      <c r="T1249" s="1" t="s">
        <v>169</v>
      </c>
      <c r="U1249" s="1" t="s">
        <v>1723</v>
      </c>
      <c r="V1249" s="1" t="s">
        <v>118</v>
      </c>
      <c r="W1249" s="1" t="str">
        <f>VLOOKUP(Table1[[#This Row],[Material Code]],'Product Master Data'!$A$1:$D$16,4,FALSE)</f>
        <v>Bread Flour</v>
      </c>
      <c r="X1249" s="1" t="str">
        <f>VLOOKUP(Table1[[#This Row],[Material Code]],'Product Master Data'!$A$1:$D$15,3,FALSE)</f>
        <v>Local Label</v>
      </c>
      <c r="Y1249" s="1">
        <f>DAY(Table1[[#This Row],[Billing date]])</f>
        <v>6</v>
      </c>
      <c r="Z1249" s="1" t="str">
        <f>TEXT(Table1[[#This Row],[Billing date]],"mmm")</f>
        <v>Jan</v>
      </c>
      <c r="AA1249" s="1">
        <f>YEAR(Table1[[#This Row],[Billing date]])</f>
        <v>2022</v>
      </c>
    </row>
    <row r="1250" spans="1:27" s="1" customFormat="1" ht="12.75" x14ac:dyDescent="0.2">
      <c r="A1250" s="1" t="s">
        <v>4511</v>
      </c>
      <c r="B1250" s="1" t="s">
        <v>158</v>
      </c>
      <c r="C1250" s="29">
        <v>44567</v>
      </c>
      <c r="D1250" s="1" t="s">
        <v>4740</v>
      </c>
      <c r="E1250" s="1" t="s">
        <v>4827</v>
      </c>
      <c r="F1250" s="1" t="s">
        <v>4742</v>
      </c>
      <c r="G1250" s="1" t="s">
        <v>4828</v>
      </c>
      <c r="H1250" s="1" t="s">
        <v>4744</v>
      </c>
      <c r="I1250" s="1" t="s">
        <v>35</v>
      </c>
      <c r="J1250" s="1" t="s">
        <v>164</v>
      </c>
      <c r="K1250" s="1" t="s">
        <v>165</v>
      </c>
      <c r="L1250" s="30">
        <v>600</v>
      </c>
      <c r="M1250" s="30">
        <v>30</v>
      </c>
      <c r="N1250" s="31">
        <v>17750</v>
      </c>
      <c r="O1250" s="31">
        <v>42000</v>
      </c>
      <c r="P1250" s="31">
        <v>10608000</v>
      </c>
      <c r="Q1250" s="31">
        <v>10650000</v>
      </c>
      <c r="R1250" s="1" t="s">
        <v>4829</v>
      </c>
      <c r="S1250" s="1" t="s">
        <v>4830</v>
      </c>
      <c r="T1250" s="1" t="s">
        <v>169</v>
      </c>
      <c r="U1250" s="1" t="s">
        <v>4747</v>
      </c>
      <c r="V1250" s="1" t="s">
        <v>118</v>
      </c>
      <c r="W1250" s="1" t="str">
        <f>VLOOKUP(Table1[[#This Row],[Material Code]],'Product Master Data'!$A$1:$D$16,4,FALSE)</f>
        <v>Bread Flour</v>
      </c>
      <c r="X1250" s="1" t="str">
        <f>VLOOKUP(Table1[[#This Row],[Material Code]],'Product Master Data'!$A$1:$D$15,3,FALSE)</f>
        <v>Local Label</v>
      </c>
      <c r="Y1250" s="1">
        <f>DAY(Table1[[#This Row],[Billing date]])</f>
        <v>6</v>
      </c>
      <c r="Z1250" s="1" t="str">
        <f>TEXT(Table1[[#This Row],[Billing date]],"mmm")</f>
        <v>Jan</v>
      </c>
      <c r="AA1250" s="1">
        <f>YEAR(Table1[[#This Row],[Billing date]])</f>
        <v>2022</v>
      </c>
    </row>
    <row r="1251" spans="1:27" s="1" customFormat="1" ht="12.75" x14ac:dyDescent="0.2">
      <c r="A1251" s="1" t="s">
        <v>4511</v>
      </c>
      <c r="B1251" s="1" t="s">
        <v>158</v>
      </c>
      <c r="C1251" s="29">
        <v>44567</v>
      </c>
      <c r="D1251" s="1" t="s">
        <v>4740</v>
      </c>
      <c r="E1251" s="1" t="s">
        <v>4831</v>
      </c>
      <c r="F1251" s="1" t="s">
        <v>4742</v>
      </c>
      <c r="G1251" s="1" t="s">
        <v>4832</v>
      </c>
      <c r="H1251" s="1" t="s">
        <v>4744</v>
      </c>
      <c r="I1251" s="1" t="s">
        <v>35</v>
      </c>
      <c r="J1251" s="1" t="s">
        <v>164</v>
      </c>
      <c r="K1251" s="1" t="s">
        <v>165</v>
      </c>
      <c r="L1251" s="30">
        <v>600</v>
      </c>
      <c r="M1251" s="30">
        <v>30</v>
      </c>
      <c r="N1251" s="31">
        <v>17750</v>
      </c>
      <c r="O1251" s="31">
        <v>42000</v>
      </c>
      <c r="P1251" s="31">
        <v>10608000</v>
      </c>
      <c r="Q1251" s="31">
        <v>10650000</v>
      </c>
      <c r="R1251" s="1" t="s">
        <v>166</v>
      </c>
      <c r="S1251" s="1" t="s">
        <v>167</v>
      </c>
      <c r="T1251" s="1" t="s">
        <v>169</v>
      </c>
      <c r="U1251" s="1" t="s">
        <v>4747</v>
      </c>
      <c r="V1251" s="1" t="s">
        <v>118</v>
      </c>
      <c r="W1251" s="1" t="str">
        <f>VLOOKUP(Table1[[#This Row],[Material Code]],'Product Master Data'!$A$1:$D$16,4,FALSE)</f>
        <v>Bread Flour</v>
      </c>
      <c r="X1251" s="1" t="str">
        <f>VLOOKUP(Table1[[#This Row],[Material Code]],'Product Master Data'!$A$1:$D$15,3,FALSE)</f>
        <v>Local Label</v>
      </c>
      <c r="Y1251" s="1">
        <f>DAY(Table1[[#This Row],[Billing date]])</f>
        <v>6</v>
      </c>
      <c r="Z1251" s="1" t="str">
        <f>TEXT(Table1[[#This Row],[Billing date]],"mmm")</f>
        <v>Jan</v>
      </c>
      <c r="AA1251" s="1">
        <f>YEAR(Table1[[#This Row],[Billing date]])</f>
        <v>2022</v>
      </c>
    </row>
    <row r="1252" spans="1:27" s="1" customFormat="1" ht="12.75" x14ac:dyDescent="0.2">
      <c r="A1252" s="1" t="s">
        <v>4511</v>
      </c>
      <c r="B1252" s="1" t="s">
        <v>158</v>
      </c>
      <c r="C1252" s="29">
        <v>44567</v>
      </c>
      <c r="D1252" s="1" t="s">
        <v>4740</v>
      </c>
      <c r="E1252" s="1" t="s">
        <v>4833</v>
      </c>
      <c r="F1252" s="1" t="s">
        <v>4742</v>
      </c>
      <c r="G1252" s="1" t="s">
        <v>4834</v>
      </c>
      <c r="H1252" s="1" t="s">
        <v>4744</v>
      </c>
      <c r="I1252" s="1" t="s">
        <v>35</v>
      </c>
      <c r="J1252" s="1" t="s">
        <v>164</v>
      </c>
      <c r="K1252" s="1" t="s">
        <v>165</v>
      </c>
      <c r="L1252" s="30">
        <v>600</v>
      </c>
      <c r="M1252" s="30">
        <v>30</v>
      </c>
      <c r="N1252" s="31">
        <v>17750</v>
      </c>
      <c r="O1252" s="31">
        <v>42000</v>
      </c>
      <c r="P1252" s="31">
        <v>10608000</v>
      </c>
      <c r="Q1252" s="31">
        <v>10650000</v>
      </c>
      <c r="R1252" s="1" t="s">
        <v>4835</v>
      </c>
      <c r="S1252" s="1" t="s">
        <v>4836</v>
      </c>
      <c r="T1252" s="1" t="s">
        <v>169</v>
      </c>
      <c r="U1252" s="1" t="s">
        <v>4747</v>
      </c>
      <c r="V1252" s="1" t="s">
        <v>118</v>
      </c>
      <c r="W1252" s="1" t="str">
        <f>VLOOKUP(Table1[[#This Row],[Material Code]],'Product Master Data'!$A$1:$D$16,4,FALSE)</f>
        <v>Bread Flour</v>
      </c>
      <c r="X1252" s="1" t="str">
        <f>VLOOKUP(Table1[[#This Row],[Material Code]],'Product Master Data'!$A$1:$D$15,3,FALSE)</f>
        <v>Local Label</v>
      </c>
      <c r="Y1252" s="1">
        <f>DAY(Table1[[#This Row],[Billing date]])</f>
        <v>6</v>
      </c>
      <c r="Z1252" s="1" t="str">
        <f>TEXT(Table1[[#This Row],[Billing date]],"mmm")</f>
        <v>Jan</v>
      </c>
      <c r="AA1252" s="1">
        <f>YEAR(Table1[[#This Row],[Billing date]])</f>
        <v>2022</v>
      </c>
    </row>
    <row r="1253" spans="1:27" s="1" customFormat="1" ht="12.75" x14ac:dyDescent="0.2">
      <c r="A1253" s="1" t="s">
        <v>4666</v>
      </c>
      <c r="B1253" s="1" t="s">
        <v>108</v>
      </c>
      <c r="C1253" s="29">
        <v>44567</v>
      </c>
      <c r="D1253" s="1" t="s">
        <v>4837</v>
      </c>
      <c r="E1253" s="1" t="s">
        <v>4838</v>
      </c>
      <c r="F1253" s="1" t="s">
        <v>4839</v>
      </c>
      <c r="G1253" s="1" t="s">
        <v>4840</v>
      </c>
      <c r="H1253" s="1" t="s">
        <v>4841</v>
      </c>
      <c r="I1253" s="1" t="s">
        <v>46</v>
      </c>
      <c r="J1253" s="1" t="s">
        <v>164</v>
      </c>
      <c r="K1253" s="1" t="s">
        <v>165</v>
      </c>
      <c r="L1253" s="30">
        <v>460</v>
      </c>
      <c r="M1253" s="30">
        <v>23</v>
      </c>
      <c r="N1253" s="31">
        <v>18300</v>
      </c>
      <c r="O1253" s="31">
        <v>0</v>
      </c>
      <c r="P1253" s="31">
        <v>8418000</v>
      </c>
      <c r="Q1253" s="31">
        <v>8418000</v>
      </c>
      <c r="R1253" s="1" t="s">
        <v>4842</v>
      </c>
      <c r="S1253" s="1" t="s">
        <v>4843</v>
      </c>
      <c r="T1253" s="1" t="s">
        <v>169</v>
      </c>
      <c r="U1253" s="1" t="s">
        <v>353</v>
      </c>
      <c r="V1253" s="1" t="s">
        <v>118</v>
      </c>
      <c r="W1253" s="1" t="str">
        <f>VLOOKUP(Table1[[#This Row],[Material Code]],'Product Master Data'!$A$1:$D$16,4,FALSE)</f>
        <v>Bread Flour</v>
      </c>
      <c r="X1253" s="1" t="str">
        <f>VLOOKUP(Table1[[#This Row],[Material Code]],'Product Master Data'!$A$1:$D$15,3,FALSE)</f>
        <v>Local Label</v>
      </c>
      <c r="Y1253" s="1">
        <f>DAY(Table1[[#This Row],[Billing date]])</f>
        <v>6</v>
      </c>
      <c r="Z1253" s="1" t="str">
        <f>TEXT(Table1[[#This Row],[Billing date]],"mmm")</f>
        <v>Jan</v>
      </c>
      <c r="AA1253" s="1">
        <f>YEAR(Table1[[#This Row],[Billing date]])</f>
        <v>2022</v>
      </c>
    </row>
    <row r="1254" spans="1:27" s="1" customFormat="1" ht="12.75" x14ac:dyDescent="0.2">
      <c r="A1254" s="1" t="s">
        <v>4496</v>
      </c>
      <c r="B1254" s="1" t="s">
        <v>132</v>
      </c>
      <c r="C1254" s="29">
        <v>44567</v>
      </c>
      <c r="D1254" s="1" t="s">
        <v>4800</v>
      </c>
      <c r="E1254" s="1" t="s">
        <v>4844</v>
      </c>
      <c r="F1254" s="1" t="s">
        <v>4802</v>
      </c>
      <c r="G1254" s="1" t="s">
        <v>4845</v>
      </c>
      <c r="H1254" s="1" t="s">
        <v>4804</v>
      </c>
      <c r="I1254" s="1" t="s">
        <v>38</v>
      </c>
      <c r="J1254" s="1" t="s">
        <v>125</v>
      </c>
      <c r="K1254" s="1" t="s">
        <v>126</v>
      </c>
      <c r="L1254" s="30">
        <v>640</v>
      </c>
      <c r="M1254" s="30">
        <v>32</v>
      </c>
      <c r="N1254" s="31">
        <v>18000</v>
      </c>
      <c r="O1254" s="31">
        <v>44800</v>
      </c>
      <c r="P1254" s="31">
        <v>11475200</v>
      </c>
      <c r="Q1254" s="31">
        <v>11520000</v>
      </c>
      <c r="R1254" s="1" t="s">
        <v>4846</v>
      </c>
      <c r="S1254" s="1" t="s">
        <v>4847</v>
      </c>
      <c r="T1254" s="1" t="s">
        <v>169</v>
      </c>
      <c r="U1254" s="1" t="s">
        <v>169</v>
      </c>
      <c r="V1254" s="1" t="s">
        <v>118</v>
      </c>
      <c r="W1254" s="1" t="str">
        <f>VLOOKUP(Table1[[#This Row],[Material Code]],'Product Master Data'!$A$1:$D$16,4,FALSE)</f>
        <v>Bread Flour</v>
      </c>
      <c r="X1254" s="1" t="str">
        <f>VLOOKUP(Table1[[#This Row],[Material Code]],'Product Master Data'!$A$1:$D$15,3,FALSE)</f>
        <v>Local Label</v>
      </c>
      <c r="Y1254" s="1">
        <f>DAY(Table1[[#This Row],[Billing date]])</f>
        <v>6</v>
      </c>
      <c r="Z1254" s="1" t="str">
        <f>TEXT(Table1[[#This Row],[Billing date]],"mmm")</f>
        <v>Jan</v>
      </c>
      <c r="AA1254" s="1">
        <f>YEAR(Table1[[#This Row],[Billing date]])</f>
        <v>2022</v>
      </c>
    </row>
    <row r="1255" spans="1:27" s="1" customFormat="1" ht="12.75" x14ac:dyDescent="0.2">
      <c r="A1255" s="1" t="s">
        <v>4496</v>
      </c>
      <c r="B1255" s="1" t="s">
        <v>132</v>
      </c>
      <c r="C1255" s="29">
        <v>44567</v>
      </c>
      <c r="D1255" s="1" t="s">
        <v>4800</v>
      </c>
      <c r="E1255" s="1" t="s">
        <v>4844</v>
      </c>
      <c r="F1255" s="1" t="s">
        <v>4802</v>
      </c>
      <c r="G1255" s="1" t="s">
        <v>4848</v>
      </c>
      <c r="H1255" s="1" t="s">
        <v>4804</v>
      </c>
      <c r="I1255" s="1" t="s">
        <v>38</v>
      </c>
      <c r="J1255" s="1" t="s">
        <v>125</v>
      </c>
      <c r="K1255" s="1" t="s">
        <v>126</v>
      </c>
      <c r="L1255" s="30">
        <v>620</v>
      </c>
      <c r="M1255" s="30">
        <v>31</v>
      </c>
      <c r="N1255" s="31">
        <v>18000</v>
      </c>
      <c r="O1255" s="31">
        <v>43400</v>
      </c>
      <c r="P1255" s="31">
        <v>11116600</v>
      </c>
      <c r="Q1255" s="31">
        <v>11160000</v>
      </c>
      <c r="R1255" s="1" t="s">
        <v>4849</v>
      </c>
      <c r="S1255" s="1" t="s">
        <v>4850</v>
      </c>
      <c r="T1255" s="1" t="s">
        <v>169</v>
      </c>
      <c r="U1255" s="1" t="s">
        <v>169</v>
      </c>
      <c r="V1255" s="1" t="s">
        <v>118</v>
      </c>
      <c r="W1255" s="1" t="str">
        <f>VLOOKUP(Table1[[#This Row],[Material Code]],'Product Master Data'!$A$1:$D$16,4,FALSE)</f>
        <v>Bread Flour</v>
      </c>
      <c r="X1255" s="1" t="str">
        <f>VLOOKUP(Table1[[#This Row],[Material Code]],'Product Master Data'!$A$1:$D$15,3,FALSE)</f>
        <v>Local Label</v>
      </c>
      <c r="Y1255" s="1">
        <f>DAY(Table1[[#This Row],[Billing date]])</f>
        <v>6</v>
      </c>
      <c r="Z1255" s="1" t="str">
        <f>TEXT(Table1[[#This Row],[Billing date]],"mmm")</f>
        <v>Jan</v>
      </c>
      <c r="AA1255" s="1">
        <f>YEAR(Table1[[#This Row],[Billing date]])</f>
        <v>2022</v>
      </c>
    </row>
    <row r="1256" spans="1:27" s="1" customFormat="1" ht="12.75" x14ac:dyDescent="0.2">
      <c r="A1256" s="1" t="s">
        <v>4496</v>
      </c>
      <c r="B1256" s="1" t="s">
        <v>132</v>
      </c>
      <c r="C1256" s="29">
        <v>44567</v>
      </c>
      <c r="D1256" s="1" t="s">
        <v>4800</v>
      </c>
      <c r="E1256" s="1" t="s">
        <v>4844</v>
      </c>
      <c r="F1256" s="1" t="s">
        <v>4802</v>
      </c>
      <c r="G1256" s="1" t="s">
        <v>4851</v>
      </c>
      <c r="H1256" s="1" t="s">
        <v>4804</v>
      </c>
      <c r="I1256" s="1" t="s">
        <v>38</v>
      </c>
      <c r="J1256" s="1" t="s">
        <v>125</v>
      </c>
      <c r="K1256" s="1" t="s">
        <v>126</v>
      </c>
      <c r="L1256" s="30">
        <v>640</v>
      </c>
      <c r="M1256" s="30">
        <v>32</v>
      </c>
      <c r="N1256" s="31">
        <v>18000</v>
      </c>
      <c r="O1256" s="31">
        <v>44800</v>
      </c>
      <c r="P1256" s="31">
        <v>11475200</v>
      </c>
      <c r="Q1256" s="31">
        <v>11520000</v>
      </c>
      <c r="R1256" s="1" t="s">
        <v>4852</v>
      </c>
      <c r="S1256" s="1" t="s">
        <v>4853</v>
      </c>
      <c r="T1256" s="1" t="s">
        <v>169</v>
      </c>
      <c r="U1256" s="1" t="s">
        <v>169</v>
      </c>
      <c r="V1256" s="1" t="s">
        <v>118</v>
      </c>
      <c r="W1256" s="1" t="str">
        <f>VLOOKUP(Table1[[#This Row],[Material Code]],'Product Master Data'!$A$1:$D$16,4,FALSE)</f>
        <v>Bread Flour</v>
      </c>
      <c r="X1256" s="1" t="str">
        <f>VLOOKUP(Table1[[#This Row],[Material Code]],'Product Master Data'!$A$1:$D$15,3,FALSE)</f>
        <v>Local Label</v>
      </c>
      <c r="Y1256" s="1">
        <f>DAY(Table1[[#This Row],[Billing date]])</f>
        <v>6</v>
      </c>
      <c r="Z1256" s="1" t="str">
        <f>TEXT(Table1[[#This Row],[Billing date]],"mmm")</f>
        <v>Jan</v>
      </c>
      <c r="AA1256" s="1">
        <f>YEAR(Table1[[#This Row],[Billing date]])</f>
        <v>2022</v>
      </c>
    </row>
    <row r="1257" spans="1:27" s="1" customFormat="1" ht="12.75" x14ac:dyDescent="0.2">
      <c r="A1257" s="1" t="s">
        <v>4511</v>
      </c>
      <c r="B1257" s="1" t="s">
        <v>158</v>
      </c>
      <c r="C1257" s="29">
        <v>44567</v>
      </c>
      <c r="D1257" s="1" t="s">
        <v>4854</v>
      </c>
      <c r="E1257" s="1" t="s">
        <v>4855</v>
      </c>
      <c r="F1257" s="1" t="s">
        <v>4856</v>
      </c>
      <c r="G1257" s="1" t="s">
        <v>4857</v>
      </c>
      <c r="H1257" s="1" t="s">
        <v>4524</v>
      </c>
      <c r="I1257" s="1" t="s">
        <v>58</v>
      </c>
      <c r="J1257" s="1" t="s">
        <v>164</v>
      </c>
      <c r="K1257" s="1" t="s">
        <v>165</v>
      </c>
      <c r="L1257" s="30">
        <v>600</v>
      </c>
      <c r="M1257" s="30">
        <v>30</v>
      </c>
      <c r="N1257" s="31">
        <v>18700</v>
      </c>
      <c r="O1257" s="31">
        <v>0</v>
      </c>
      <c r="P1257" s="31">
        <v>11220000</v>
      </c>
      <c r="Q1257" s="31">
        <v>11220000</v>
      </c>
      <c r="R1257" s="1" t="s">
        <v>4858</v>
      </c>
      <c r="S1257" s="1" t="s">
        <v>4859</v>
      </c>
      <c r="T1257" s="1" t="s">
        <v>169</v>
      </c>
      <c r="U1257" s="1" t="s">
        <v>169</v>
      </c>
      <c r="V1257" s="1" t="s">
        <v>118</v>
      </c>
      <c r="W1257" s="1" t="str">
        <f>VLOOKUP(Table1[[#This Row],[Material Code]],'Product Master Data'!$A$1:$D$16,4,FALSE)</f>
        <v>Bread Flour</v>
      </c>
      <c r="X1257" s="1" t="str">
        <f>VLOOKUP(Table1[[#This Row],[Material Code]],'Product Master Data'!$A$1:$D$15,3,FALSE)</f>
        <v>Local Label</v>
      </c>
      <c r="Y1257" s="1">
        <f>DAY(Table1[[#This Row],[Billing date]])</f>
        <v>6</v>
      </c>
      <c r="Z1257" s="1" t="str">
        <f>TEXT(Table1[[#This Row],[Billing date]],"mmm")</f>
        <v>Jan</v>
      </c>
      <c r="AA1257" s="1">
        <f>YEAR(Table1[[#This Row],[Billing date]])</f>
        <v>2022</v>
      </c>
    </row>
    <row r="1258" spans="1:27" s="1" customFormat="1" ht="12.75" x14ac:dyDescent="0.2">
      <c r="A1258" s="1" t="s">
        <v>4526</v>
      </c>
      <c r="B1258" s="1" t="s">
        <v>120</v>
      </c>
      <c r="C1258" s="29">
        <v>44567</v>
      </c>
      <c r="D1258" s="1" t="s">
        <v>4860</v>
      </c>
      <c r="E1258" s="1" t="s">
        <v>4861</v>
      </c>
      <c r="F1258" s="1" t="s">
        <v>4862</v>
      </c>
      <c r="G1258" s="1" t="s">
        <v>4863</v>
      </c>
      <c r="H1258" s="1" t="s">
        <v>4864</v>
      </c>
      <c r="I1258" s="1" t="s">
        <v>52</v>
      </c>
      <c r="J1258" s="1" t="s">
        <v>164</v>
      </c>
      <c r="K1258" s="1" t="s">
        <v>165</v>
      </c>
      <c r="L1258" s="30">
        <v>300</v>
      </c>
      <c r="M1258" s="30">
        <v>15</v>
      </c>
      <c r="N1258" s="31">
        <v>18300</v>
      </c>
      <c r="O1258" s="31">
        <v>21000</v>
      </c>
      <c r="P1258" s="31">
        <v>5469000</v>
      </c>
      <c r="Q1258" s="31">
        <v>5490000</v>
      </c>
      <c r="R1258" s="1" t="s">
        <v>4865</v>
      </c>
      <c r="S1258" s="1" t="s">
        <v>4866</v>
      </c>
      <c r="T1258" s="1" t="s">
        <v>169</v>
      </c>
      <c r="U1258" s="1" t="s">
        <v>4867</v>
      </c>
      <c r="V1258" s="1" t="s">
        <v>118</v>
      </c>
      <c r="W1258" s="1" t="str">
        <f>VLOOKUP(Table1[[#This Row],[Material Code]],'Product Master Data'!$A$1:$D$16,4,FALSE)</f>
        <v>Bread Flour</v>
      </c>
      <c r="X1258" s="1" t="str">
        <f>VLOOKUP(Table1[[#This Row],[Material Code]],'Product Master Data'!$A$1:$D$15,3,FALSE)</f>
        <v>Local Label</v>
      </c>
      <c r="Y1258" s="1">
        <f>DAY(Table1[[#This Row],[Billing date]])</f>
        <v>6</v>
      </c>
      <c r="Z1258" s="1" t="str">
        <f>TEXT(Table1[[#This Row],[Billing date]],"mmm")</f>
        <v>Jan</v>
      </c>
      <c r="AA1258" s="1">
        <f>YEAR(Table1[[#This Row],[Billing date]])</f>
        <v>2022</v>
      </c>
    </row>
    <row r="1259" spans="1:27" s="1" customFormat="1" ht="12.75" x14ac:dyDescent="0.2">
      <c r="A1259" s="1" t="s">
        <v>4511</v>
      </c>
      <c r="B1259" s="1" t="s">
        <v>158</v>
      </c>
      <c r="C1259" s="29">
        <v>44567</v>
      </c>
      <c r="D1259" s="1" t="s">
        <v>4868</v>
      </c>
      <c r="E1259" s="1" t="s">
        <v>4869</v>
      </c>
      <c r="F1259" s="1" t="s">
        <v>4870</v>
      </c>
      <c r="G1259" s="1" t="s">
        <v>4871</v>
      </c>
      <c r="H1259" s="1" t="s">
        <v>4872</v>
      </c>
      <c r="I1259" s="1" t="s">
        <v>4873</v>
      </c>
      <c r="J1259" s="1" t="s">
        <v>164</v>
      </c>
      <c r="K1259" s="1" t="s">
        <v>165</v>
      </c>
      <c r="L1259" s="30">
        <v>600</v>
      </c>
      <c r="M1259" s="30">
        <v>30</v>
      </c>
      <c r="N1259" s="31">
        <v>18700</v>
      </c>
      <c r="O1259" s="31">
        <v>0</v>
      </c>
      <c r="P1259" s="31">
        <v>11220000</v>
      </c>
      <c r="Q1259" s="31">
        <v>11220000</v>
      </c>
      <c r="R1259" s="1" t="s">
        <v>975</v>
      </c>
      <c r="S1259" s="1" t="s">
        <v>4652</v>
      </c>
      <c r="T1259" s="1" t="s">
        <v>169</v>
      </c>
      <c r="U1259" s="1" t="s">
        <v>169</v>
      </c>
      <c r="V1259" s="1" t="s">
        <v>118</v>
      </c>
      <c r="W1259" s="1" t="str">
        <f>VLOOKUP(Table1[[#This Row],[Material Code]],'Product Master Data'!$A$1:$D$16,4,FALSE)</f>
        <v>Bread Flour</v>
      </c>
      <c r="X1259" s="1" t="str">
        <f>VLOOKUP(Table1[[#This Row],[Material Code]],'Product Master Data'!$A$1:$D$15,3,FALSE)</f>
        <v>Local Label</v>
      </c>
      <c r="Y1259" s="1">
        <f>DAY(Table1[[#This Row],[Billing date]])</f>
        <v>6</v>
      </c>
      <c r="Z1259" s="1" t="str">
        <f>TEXT(Table1[[#This Row],[Billing date]],"mmm")</f>
        <v>Jan</v>
      </c>
      <c r="AA1259" s="1">
        <f>YEAR(Table1[[#This Row],[Billing date]])</f>
        <v>2022</v>
      </c>
    </row>
    <row r="1260" spans="1:27" s="1" customFormat="1" ht="12.75" x14ac:dyDescent="0.2">
      <c r="A1260" s="1" t="s">
        <v>4526</v>
      </c>
      <c r="B1260" s="1" t="s">
        <v>120</v>
      </c>
      <c r="C1260" s="29">
        <v>44567</v>
      </c>
      <c r="D1260" s="1" t="s">
        <v>4874</v>
      </c>
      <c r="E1260" s="1" t="s">
        <v>4875</v>
      </c>
      <c r="F1260" s="1" t="s">
        <v>4876</v>
      </c>
      <c r="G1260" s="1" t="s">
        <v>4877</v>
      </c>
      <c r="H1260" s="1" t="s">
        <v>4878</v>
      </c>
      <c r="I1260" s="1" t="s">
        <v>465</v>
      </c>
      <c r="J1260" s="1" t="s">
        <v>164</v>
      </c>
      <c r="K1260" s="1" t="s">
        <v>165</v>
      </c>
      <c r="L1260" s="30">
        <v>200</v>
      </c>
      <c r="M1260" s="30">
        <v>10</v>
      </c>
      <c r="N1260" s="31">
        <v>18300</v>
      </c>
      <c r="O1260" s="31">
        <v>14000</v>
      </c>
      <c r="P1260" s="31">
        <v>3646000</v>
      </c>
      <c r="Q1260" s="31">
        <v>3660000</v>
      </c>
      <c r="R1260" s="1" t="s">
        <v>775</v>
      </c>
      <c r="S1260" s="1" t="s">
        <v>4879</v>
      </c>
      <c r="T1260" s="1" t="s">
        <v>169</v>
      </c>
      <c r="U1260" s="1" t="s">
        <v>169</v>
      </c>
      <c r="V1260" s="1" t="s">
        <v>118</v>
      </c>
      <c r="W1260" s="1" t="str">
        <f>VLOOKUP(Table1[[#This Row],[Material Code]],'Product Master Data'!$A$1:$D$16,4,FALSE)</f>
        <v>Bread Flour</v>
      </c>
      <c r="X1260" s="1" t="str">
        <f>VLOOKUP(Table1[[#This Row],[Material Code]],'Product Master Data'!$A$1:$D$15,3,FALSE)</f>
        <v>Local Label</v>
      </c>
      <c r="Y1260" s="1">
        <f>DAY(Table1[[#This Row],[Billing date]])</f>
        <v>6</v>
      </c>
      <c r="Z1260" s="1" t="str">
        <f>TEXT(Table1[[#This Row],[Billing date]],"mmm")</f>
        <v>Jan</v>
      </c>
      <c r="AA1260" s="1">
        <f>YEAR(Table1[[#This Row],[Billing date]])</f>
        <v>2022</v>
      </c>
    </row>
    <row r="1261" spans="1:27" s="1" customFormat="1" ht="12.75" x14ac:dyDescent="0.2">
      <c r="A1261" s="1" t="s">
        <v>4511</v>
      </c>
      <c r="B1261" s="1" t="s">
        <v>158</v>
      </c>
      <c r="C1261" s="29">
        <v>44567</v>
      </c>
      <c r="D1261" s="1" t="s">
        <v>4880</v>
      </c>
      <c r="E1261" s="1" t="s">
        <v>4881</v>
      </c>
      <c r="F1261" s="1" t="s">
        <v>4882</v>
      </c>
      <c r="G1261" s="1" t="s">
        <v>4883</v>
      </c>
      <c r="H1261" s="1" t="s">
        <v>4884</v>
      </c>
      <c r="I1261" s="1" t="s">
        <v>1019</v>
      </c>
      <c r="J1261" s="1" t="s">
        <v>164</v>
      </c>
      <c r="K1261" s="1" t="s">
        <v>165</v>
      </c>
      <c r="L1261" s="30">
        <v>600</v>
      </c>
      <c r="M1261" s="30">
        <v>30</v>
      </c>
      <c r="N1261" s="31">
        <v>18700</v>
      </c>
      <c r="O1261" s="31">
        <v>42000</v>
      </c>
      <c r="P1261" s="31">
        <v>11178000</v>
      </c>
      <c r="Q1261" s="31">
        <v>11220000</v>
      </c>
      <c r="R1261" s="1" t="s">
        <v>209</v>
      </c>
      <c r="S1261" s="1" t="s">
        <v>4885</v>
      </c>
      <c r="T1261" s="1" t="s">
        <v>169</v>
      </c>
      <c r="U1261" s="1" t="s">
        <v>4886</v>
      </c>
      <c r="V1261" s="1" t="s">
        <v>118</v>
      </c>
      <c r="W1261" s="1" t="str">
        <f>VLOOKUP(Table1[[#This Row],[Material Code]],'Product Master Data'!$A$1:$D$16,4,FALSE)</f>
        <v>Bread Flour</v>
      </c>
      <c r="X1261" s="1" t="str">
        <f>VLOOKUP(Table1[[#This Row],[Material Code]],'Product Master Data'!$A$1:$D$15,3,FALSE)</f>
        <v>Local Label</v>
      </c>
      <c r="Y1261" s="1">
        <f>DAY(Table1[[#This Row],[Billing date]])</f>
        <v>6</v>
      </c>
      <c r="Z1261" s="1" t="str">
        <f>TEXT(Table1[[#This Row],[Billing date]],"mmm")</f>
        <v>Jan</v>
      </c>
      <c r="AA1261" s="1">
        <f>YEAR(Table1[[#This Row],[Billing date]])</f>
        <v>2022</v>
      </c>
    </row>
    <row r="1262" spans="1:27" s="1" customFormat="1" ht="12.75" x14ac:dyDescent="0.2">
      <c r="A1262" s="1" t="s">
        <v>4666</v>
      </c>
      <c r="B1262" s="1" t="s">
        <v>108</v>
      </c>
      <c r="C1262" s="29">
        <v>44567</v>
      </c>
      <c r="D1262" s="1" t="s">
        <v>4887</v>
      </c>
      <c r="E1262" s="1" t="s">
        <v>4888</v>
      </c>
      <c r="F1262" s="1" t="s">
        <v>4889</v>
      </c>
      <c r="G1262" s="1" t="s">
        <v>4890</v>
      </c>
      <c r="H1262" s="1" t="s">
        <v>4891</v>
      </c>
      <c r="I1262" s="1" t="s">
        <v>36</v>
      </c>
      <c r="J1262" s="1" t="s">
        <v>164</v>
      </c>
      <c r="K1262" s="1" t="s">
        <v>165</v>
      </c>
      <c r="L1262" s="30">
        <v>400</v>
      </c>
      <c r="M1262" s="30">
        <v>20</v>
      </c>
      <c r="N1262" s="31">
        <v>18300</v>
      </c>
      <c r="O1262" s="31">
        <v>28000</v>
      </c>
      <c r="P1262" s="31">
        <v>7292000</v>
      </c>
      <c r="Q1262" s="31">
        <v>7320000</v>
      </c>
      <c r="R1262" s="1" t="s">
        <v>1815</v>
      </c>
      <c r="S1262" s="1" t="s">
        <v>4892</v>
      </c>
      <c r="T1262" s="1" t="s">
        <v>169</v>
      </c>
      <c r="U1262" s="1" t="s">
        <v>169</v>
      </c>
      <c r="V1262" s="1" t="s">
        <v>118</v>
      </c>
      <c r="W1262" s="1" t="str">
        <f>VLOOKUP(Table1[[#This Row],[Material Code]],'Product Master Data'!$A$1:$D$16,4,FALSE)</f>
        <v>Bread Flour</v>
      </c>
      <c r="X1262" s="1" t="str">
        <f>VLOOKUP(Table1[[#This Row],[Material Code]],'Product Master Data'!$A$1:$D$15,3,FALSE)</f>
        <v>Local Label</v>
      </c>
      <c r="Y1262" s="1">
        <f>DAY(Table1[[#This Row],[Billing date]])</f>
        <v>6</v>
      </c>
      <c r="Z1262" s="1" t="str">
        <f>TEXT(Table1[[#This Row],[Billing date]],"mmm")</f>
        <v>Jan</v>
      </c>
      <c r="AA1262" s="1">
        <f>YEAR(Table1[[#This Row],[Billing date]])</f>
        <v>2022</v>
      </c>
    </row>
    <row r="1263" spans="1:27" s="1" customFormat="1" ht="12.75" x14ac:dyDescent="0.2">
      <c r="A1263" s="1" t="s">
        <v>4526</v>
      </c>
      <c r="B1263" s="1" t="s">
        <v>120</v>
      </c>
      <c r="C1263" s="29">
        <v>44567</v>
      </c>
      <c r="D1263" s="1" t="s">
        <v>4893</v>
      </c>
      <c r="E1263" s="1" t="s">
        <v>4894</v>
      </c>
      <c r="F1263" s="1" t="s">
        <v>4895</v>
      </c>
      <c r="G1263" s="1" t="s">
        <v>4896</v>
      </c>
      <c r="H1263" s="1" t="s">
        <v>4897</v>
      </c>
      <c r="I1263" s="1" t="s">
        <v>1066</v>
      </c>
      <c r="J1263" s="1" t="s">
        <v>125</v>
      </c>
      <c r="K1263" s="1" t="s">
        <v>126</v>
      </c>
      <c r="L1263" s="30">
        <v>50</v>
      </c>
      <c r="M1263" s="30">
        <v>2.5</v>
      </c>
      <c r="N1263" s="31">
        <v>19000</v>
      </c>
      <c r="O1263" s="31">
        <v>3500</v>
      </c>
      <c r="P1263" s="31">
        <v>946500</v>
      </c>
      <c r="Q1263" s="31">
        <v>950000</v>
      </c>
      <c r="R1263" s="1" t="s">
        <v>4865</v>
      </c>
      <c r="S1263" s="1" t="s">
        <v>4866</v>
      </c>
      <c r="T1263" s="1" t="s">
        <v>169</v>
      </c>
      <c r="U1263" s="1" t="s">
        <v>169</v>
      </c>
      <c r="V1263" s="1" t="s">
        <v>118</v>
      </c>
      <c r="W1263" s="1" t="str">
        <f>VLOOKUP(Table1[[#This Row],[Material Code]],'Product Master Data'!$A$1:$D$16,4,FALSE)</f>
        <v>Bread Flour</v>
      </c>
      <c r="X1263" s="1" t="str">
        <f>VLOOKUP(Table1[[#This Row],[Material Code]],'Product Master Data'!$A$1:$D$15,3,FALSE)</f>
        <v>Local Label</v>
      </c>
      <c r="Y1263" s="1">
        <f>DAY(Table1[[#This Row],[Billing date]])</f>
        <v>6</v>
      </c>
      <c r="Z1263" s="1" t="str">
        <f>TEXT(Table1[[#This Row],[Billing date]],"mmm")</f>
        <v>Jan</v>
      </c>
      <c r="AA1263" s="1">
        <f>YEAR(Table1[[#This Row],[Billing date]])</f>
        <v>2022</v>
      </c>
    </row>
    <row r="1264" spans="1:27" s="1" customFormat="1" ht="12.75" x14ac:dyDescent="0.2">
      <c r="A1264" s="1" t="s">
        <v>4596</v>
      </c>
      <c r="B1264" s="1" t="s">
        <v>289</v>
      </c>
      <c r="C1264" s="29">
        <v>44567</v>
      </c>
      <c r="D1264" s="1" t="s">
        <v>4898</v>
      </c>
      <c r="E1264" s="1" t="s">
        <v>4899</v>
      </c>
      <c r="F1264" s="1" t="s">
        <v>4900</v>
      </c>
      <c r="G1264" s="1" t="s">
        <v>4901</v>
      </c>
      <c r="H1264" s="1" t="s">
        <v>4601</v>
      </c>
      <c r="I1264" s="1" t="s">
        <v>32</v>
      </c>
      <c r="J1264" s="1" t="s">
        <v>164</v>
      </c>
      <c r="K1264" s="1" t="s">
        <v>165</v>
      </c>
      <c r="L1264" s="30">
        <v>640</v>
      </c>
      <c r="M1264" s="30">
        <v>32</v>
      </c>
      <c r="N1264" s="31">
        <v>17750</v>
      </c>
      <c r="O1264" s="31">
        <v>44800</v>
      </c>
      <c r="P1264" s="31">
        <v>11315200</v>
      </c>
      <c r="Q1264" s="31">
        <v>11360000</v>
      </c>
      <c r="R1264" s="1" t="s">
        <v>4902</v>
      </c>
      <c r="S1264" s="1" t="s">
        <v>4903</v>
      </c>
      <c r="T1264" s="1" t="s">
        <v>169</v>
      </c>
      <c r="U1264" s="1" t="s">
        <v>169</v>
      </c>
      <c r="V1264" s="1" t="s">
        <v>118</v>
      </c>
      <c r="W1264" s="1" t="str">
        <f>VLOOKUP(Table1[[#This Row],[Material Code]],'Product Master Data'!$A$1:$D$16,4,FALSE)</f>
        <v>Bread Flour</v>
      </c>
      <c r="X1264" s="1" t="str">
        <f>VLOOKUP(Table1[[#This Row],[Material Code]],'Product Master Data'!$A$1:$D$15,3,FALSE)</f>
        <v>Local Label</v>
      </c>
      <c r="Y1264" s="1">
        <f>DAY(Table1[[#This Row],[Billing date]])</f>
        <v>6</v>
      </c>
      <c r="Z1264" s="1" t="str">
        <f>TEXT(Table1[[#This Row],[Billing date]],"mmm")</f>
        <v>Jan</v>
      </c>
      <c r="AA1264" s="1">
        <f>YEAR(Table1[[#This Row],[Billing date]])</f>
        <v>2022</v>
      </c>
    </row>
    <row r="1265" spans="1:27" s="1" customFormat="1" ht="12.75" x14ac:dyDescent="0.2">
      <c r="A1265" s="1" t="s">
        <v>4526</v>
      </c>
      <c r="B1265" s="1" t="s">
        <v>120</v>
      </c>
      <c r="C1265" s="29">
        <v>44567</v>
      </c>
      <c r="D1265" s="1" t="s">
        <v>4818</v>
      </c>
      <c r="E1265" s="1" t="s">
        <v>4904</v>
      </c>
      <c r="F1265" s="1" t="s">
        <v>4820</v>
      </c>
      <c r="G1265" s="1" t="s">
        <v>4905</v>
      </c>
      <c r="H1265" s="1" t="s">
        <v>4822</v>
      </c>
      <c r="I1265" s="1" t="s">
        <v>2810</v>
      </c>
      <c r="J1265" s="1" t="s">
        <v>164</v>
      </c>
      <c r="K1265" s="1" t="s">
        <v>165</v>
      </c>
      <c r="L1265" s="30">
        <v>190</v>
      </c>
      <c r="M1265" s="30">
        <v>9.5</v>
      </c>
      <c r="N1265" s="31">
        <v>17500</v>
      </c>
      <c r="O1265" s="31">
        <v>0</v>
      </c>
      <c r="P1265" s="31">
        <v>3325000</v>
      </c>
      <c r="Q1265" s="31">
        <v>3325000</v>
      </c>
      <c r="R1265" s="1" t="s">
        <v>281</v>
      </c>
      <c r="S1265" s="1" t="s">
        <v>4906</v>
      </c>
      <c r="T1265" s="1" t="s">
        <v>169</v>
      </c>
      <c r="U1265" s="1" t="s">
        <v>169</v>
      </c>
      <c r="V1265" s="1" t="s">
        <v>118</v>
      </c>
      <c r="W1265" s="1" t="str">
        <f>VLOOKUP(Table1[[#This Row],[Material Code]],'Product Master Data'!$A$1:$D$16,4,FALSE)</f>
        <v>Bread Flour</v>
      </c>
      <c r="X1265" s="1" t="str">
        <f>VLOOKUP(Table1[[#This Row],[Material Code]],'Product Master Data'!$A$1:$D$15,3,FALSE)</f>
        <v>Local Label</v>
      </c>
      <c r="Y1265" s="1">
        <f>DAY(Table1[[#This Row],[Billing date]])</f>
        <v>6</v>
      </c>
      <c r="Z1265" s="1" t="str">
        <f>TEXT(Table1[[#This Row],[Billing date]],"mmm")</f>
        <v>Jan</v>
      </c>
      <c r="AA1265" s="1">
        <f>YEAR(Table1[[#This Row],[Billing date]])</f>
        <v>2022</v>
      </c>
    </row>
    <row r="1266" spans="1:27" s="1" customFormat="1" ht="12.75" x14ac:dyDescent="0.2">
      <c r="A1266" s="1" t="s">
        <v>4526</v>
      </c>
      <c r="B1266" s="1" t="s">
        <v>120</v>
      </c>
      <c r="C1266" s="29">
        <v>44567</v>
      </c>
      <c r="D1266" s="1" t="s">
        <v>4554</v>
      </c>
      <c r="E1266" s="1" t="s">
        <v>4907</v>
      </c>
      <c r="F1266" s="1" t="s">
        <v>4556</v>
      </c>
      <c r="G1266" s="1" t="s">
        <v>4908</v>
      </c>
      <c r="H1266" s="1" t="s">
        <v>4558</v>
      </c>
      <c r="I1266" s="1" t="s">
        <v>23</v>
      </c>
      <c r="J1266" s="1" t="s">
        <v>164</v>
      </c>
      <c r="K1266" s="1" t="s">
        <v>165</v>
      </c>
      <c r="L1266" s="30">
        <v>130</v>
      </c>
      <c r="M1266" s="30">
        <v>6.5</v>
      </c>
      <c r="N1266" s="31">
        <v>18300</v>
      </c>
      <c r="O1266" s="31">
        <v>0</v>
      </c>
      <c r="P1266" s="31">
        <v>2379000</v>
      </c>
      <c r="Q1266" s="31">
        <v>2379000</v>
      </c>
      <c r="R1266" s="1" t="s">
        <v>775</v>
      </c>
      <c r="S1266" s="1" t="s">
        <v>4879</v>
      </c>
      <c r="T1266" s="1" t="s">
        <v>169</v>
      </c>
      <c r="U1266" s="1" t="s">
        <v>169</v>
      </c>
      <c r="V1266" s="1" t="s">
        <v>118</v>
      </c>
      <c r="W1266" s="1" t="str">
        <f>VLOOKUP(Table1[[#This Row],[Material Code]],'Product Master Data'!$A$1:$D$16,4,FALSE)</f>
        <v>Bread Flour</v>
      </c>
      <c r="X1266" s="1" t="str">
        <f>VLOOKUP(Table1[[#This Row],[Material Code]],'Product Master Data'!$A$1:$D$15,3,FALSE)</f>
        <v>Local Label</v>
      </c>
      <c r="Y1266" s="1">
        <f>DAY(Table1[[#This Row],[Billing date]])</f>
        <v>6</v>
      </c>
      <c r="Z1266" s="1" t="str">
        <f>TEXT(Table1[[#This Row],[Billing date]],"mmm")</f>
        <v>Jan</v>
      </c>
      <c r="AA1266" s="1">
        <f>YEAR(Table1[[#This Row],[Billing date]])</f>
        <v>2022</v>
      </c>
    </row>
    <row r="1267" spans="1:27" s="1" customFormat="1" ht="12.75" x14ac:dyDescent="0.2">
      <c r="A1267" s="1" t="s">
        <v>4526</v>
      </c>
      <c r="B1267" s="1" t="s">
        <v>120</v>
      </c>
      <c r="C1267" s="29">
        <v>44567</v>
      </c>
      <c r="D1267" s="1" t="s">
        <v>4909</v>
      </c>
      <c r="E1267" s="1" t="s">
        <v>4910</v>
      </c>
      <c r="F1267" s="1" t="s">
        <v>4911</v>
      </c>
      <c r="G1267" s="1" t="s">
        <v>4912</v>
      </c>
      <c r="H1267" s="1" t="s">
        <v>4771</v>
      </c>
      <c r="I1267" s="1" t="s">
        <v>774</v>
      </c>
      <c r="J1267" s="1" t="s">
        <v>164</v>
      </c>
      <c r="K1267" s="1" t="s">
        <v>165</v>
      </c>
      <c r="L1267" s="30">
        <v>300</v>
      </c>
      <c r="M1267" s="30">
        <v>15</v>
      </c>
      <c r="N1267" s="31">
        <v>18300</v>
      </c>
      <c r="O1267" s="31">
        <v>21000</v>
      </c>
      <c r="P1267" s="31">
        <v>5469000</v>
      </c>
      <c r="Q1267" s="31">
        <v>5490000</v>
      </c>
      <c r="R1267" s="1" t="s">
        <v>4913</v>
      </c>
      <c r="S1267" s="1" t="s">
        <v>4914</v>
      </c>
      <c r="T1267" s="1" t="s">
        <v>169</v>
      </c>
      <c r="U1267" s="1" t="s">
        <v>169</v>
      </c>
      <c r="V1267" s="1" t="s">
        <v>118</v>
      </c>
      <c r="W1267" s="1" t="str">
        <f>VLOOKUP(Table1[[#This Row],[Material Code]],'Product Master Data'!$A$1:$D$16,4,FALSE)</f>
        <v>Bread Flour</v>
      </c>
      <c r="X1267" s="1" t="str">
        <f>VLOOKUP(Table1[[#This Row],[Material Code]],'Product Master Data'!$A$1:$D$15,3,FALSE)</f>
        <v>Local Label</v>
      </c>
      <c r="Y1267" s="1">
        <f>DAY(Table1[[#This Row],[Billing date]])</f>
        <v>6</v>
      </c>
      <c r="Z1267" s="1" t="str">
        <f>TEXT(Table1[[#This Row],[Billing date]],"mmm")</f>
        <v>Jan</v>
      </c>
      <c r="AA1267" s="1">
        <f>YEAR(Table1[[#This Row],[Billing date]])</f>
        <v>2022</v>
      </c>
    </row>
    <row r="1268" spans="1:27" s="1" customFormat="1" ht="12.75" x14ac:dyDescent="0.2">
      <c r="A1268" s="1" t="s">
        <v>4526</v>
      </c>
      <c r="B1268" s="1" t="s">
        <v>120</v>
      </c>
      <c r="C1268" s="29">
        <v>44567</v>
      </c>
      <c r="D1268" s="1" t="s">
        <v>4909</v>
      </c>
      <c r="E1268" s="1" t="s">
        <v>4910</v>
      </c>
      <c r="F1268" s="1" t="s">
        <v>4911</v>
      </c>
      <c r="G1268" s="1" t="s">
        <v>4912</v>
      </c>
      <c r="H1268" s="1" t="s">
        <v>4771</v>
      </c>
      <c r="I1268" s="1" t="s">
        <v>774</v>
      </c>
      <c r="J1268" s="1" t="s">
        <v>125</v>
      </c>
      <c r="K1268" s="1" t="s">
        <v>126</v>
      </c>
      <c r="L1268" s="30">
        <v>20</v>
      </c>
      <c r="M1268" s="30">
        <v>1</v>
      </c>
      <c r="N1268" s="31">
        <v>19000</v>
      </c>
      <c r="O1268" s="31">
        <v>1400</v>
      </c>
      <c r="P1268" s="31">
        <v>378600</v>
      </c>
      <c r="Q1268" s="31">
        <v>380000</v>
      </c>
      <c r="R1268" s="1" t="s">
        <v>4913</v>
      </c>
      <c r="S1268" s="1" t="s">
        <v>4914</v>
      </c>
      <c r="T1268" s="1" t="s">
        <v>169</v>
      </c>
      <c r="U1268" s="1" t="s">
        <v>169</v>
      </c>
      <c r="V1268" s="1" t="s">
        <v>118</v>
      </c>
      <c r="W1268" s="1" t="str">
        <f>VLOOKUP(Table1[[#This Row],[Material Code]],'Product Master Data'!$A$1:$D$16,4,FALSE)</f>
        <v>Bread Flour</v>
      </c>
      <c r="X1268" s="1" t="str">
        <f>VLOOKUP(Table1[[#This Row],[Material Code]],'Product Master Data'!$A$1:$D$15,3,FALSE)</f>
        <v>Local Label</v>
      </c>
      <c r="Y1268" s="1">
        <f>DAY(Table1[[#This Row],[Billing date]])</f>
        <v>6</v>
      </c>
      <c r="Z1268" s="1" t="str">
        <f>TEXT(Table1[[#This Row],[Billing date]],"mmm")</f>
        <v>Jan</v>
      </c>
      <c r="AA1268" s="1">
        <f>YEAR(Table1[[#This Row],[Billing date]])</f>
        <v>2022</v>
      </c>
    </row>
    <row r="1269" spans="1:27" s="1" customFormat="1" ht="12.75" x14ac:dyDescent="0.2">
      <c r="A1269" s="1" t="s">
        <v>4526</v>
      </c>
      <c r="B1269" s="1" t="s">
        <v>120</v>
      </c>
      <c r="C1269" s="29">
        <v>44567</v>
      </c>
      <c r="D1269" s="1" t="s">
        <v>4915</v>
      </c>
      <c r="E1269" s="1" t="s">
        <v>4916</v>
      </c>
      <c r="F1269" s="1" t="s">
        <v>4917</v>
      </c>
      <c r="G1269" s="1" t="s">
        <v>4918</v>
      </c>
      <c r="H1269" s="1" t="s">
        <v>4790</v>
      </c>
      <c r="I1269" s="1" t="s">
        <v>40</v>
      </c>
      <c r="J1269" s="1" t="s">
        <v>164</v>
      </c>
      <c r="K1269" s="1" t="s">
        <v>165</v>
      </c>
      <c r="L1269" s="30">
        <v>200</v>
      </c>
      <c r="M1269" s="30">
        <v>10</v>
      </c>
      <c r="N1269" s="31">
        <v>18300</v>
      </c>
      <c r="O1269" s="31">
        <v>14000</v>
      </c>
      <c r="P1269" s="31">
        <v>3646000</v>
      </c>
      <c r="Q1269" s="31">
        <v>3660000</v>
      </c>
      <c r="R1269" s="1" t="s">
        <v>533</v>
      </c>
      <c r="S1269" s="1" t="s">
        <v>4919</v>
      </c>
      <c r="T1269" s="1" t="s">
        <v>169</v>
      </c>
      <c r="U1269" s="1" t="s">
        <v>169</v>
      </c>
      <c r="V1269" s="1" t="s">
        <v>118</v>
      </c>
      <c r="W1269" s="1" t="str">
        <f>VLOOKUP(Table1[[#This Row],[Material Code]],'Product Master Data'!$A$1:$D$16,4,FALSE)</f>
        <v>Bread Flour</v>
      </c>
      <c r="X1269" s="1" t="str">
        <f>VLOOKUP(Table1[[#This Row],[Material Code]],'Product Master Data'!$A$1:$D$15,3,FALSE)</f>
        <v>Local Label</v>
      </c>
      <c r="Y1269" s="1">
        <f>DAY(Table1[[#This Row],[Billing date]])</f>
        <v>6</v>
      </c>
      <c r="Z1269" s="1" t="str">
        <f>TEXT(Table1[[#This Row],[Billing date]],"mmm")</f>
        <v>Jan</v>
      </c>
      <c r="AA1269" s="1">
        <f>YEAR(Table1[[#This Row],[Billing date]])</f>
        <v>2022</v>
      </c>
    </row>
    <row r="1270" spans="1:27" s="1" customFormat="1" ht="12.75" x14ac:dyDescent="0.2">
      <c r="A1270" s="1" t="s">
        <v>4526</v>
      </c>
      <c r="B1270" s="1" t="s">
        <v>120</v>
      </c>
      <c r="C1270" s="29">
        <v>44567</v>
      </c>
      <c r="D1270" s="1" t="s">
        <v>4915</v>
      </c>
      <c r="E1270" s="1" t="s">
        <v>4920</v>
      </c>
      <c r="F1270" s="1" t="s">
        <v>4917</v>
      </c>
      <c r="G1270" s="1" t="s">
        <v>4921</v>
      </c>
      <c r="H1270" s="1" t="s">
        <v>4790</v>
      </c>
      <c r="I1270" s="1" t="s">
        <v>40</v>
      </c>
      <c r="J1270" s="1" t="s">
        <v>164</v>
      </c>
      <c r="K1270" s="1" t="s">
        <v>165</v>
      </c>
      <c r="L1270" s="30">
        <v>100</v>
      </c>
      <c r="M1270" s="30">
        <v>5</v>
      </c>
      <c r="N1270" s="31">
        <v>18300</v>
      </c>
      <c r="O1270" s="31">
        <v>7000</v>
      </c>
      <c r="P1270" s="31">
        <v>1823000</v>
      </c>
      <c r="Q1270" s="31">
        <v>1830000</v>
      </c>
      <c r="R1270" s="1" t="s">
        <v>169</v>
      </c>
      <c r="S1270" s="1" t="s">
        <v>169</v>
      </c>
      <c r="T1270" s="1" t="s">
        <v>169</v>
      </c>
      <c r="U1270" s="1" t="s">
        <v>169</v>
      </c>
      <c r="V1270" s="1" t="s">
        <v>118</v>
      </c>
      <c r="W1270" s="1" t="str">
        <f>VLOOKUP(Table1[[#This Row],[Material Code]],'Product Master Data'!$A$1:$D$16,4,FALSE)</f>
        <v>Bread Flour</v>
      </c>
      <c r="X1270" s="1" t="str">
        <f>VLOOKUP(Table1[[#This Row],[Material Code]],'Product Master Data'!$A$1:$D$15,3,FALSE)</f>
        <v>Local Label</v>
      </c>
      <c r="Y1270" s="1">
        <f>DAY(Table1[[#This Row],[Billing date]])</f>
        <v>6</v>
      </c>
      <c r="Z1270" s="1" t="str">
        <f>TEXT(Table1[[#This Row],[Billing date]],"mmm")</f>
        <v>Jan</v>
      </c>
      <c r="AA1270" s="1">
        <f>YEAR(Table1[[#This Row],[Billing date]])</f>
        <v>2022</v>
      </c>
    </row>
    <row r="1271" spans="1:27" s="1" customFormat="1" ht="12.75" x14ac:dyDescent="0.2">
      <c r="A1271" s="1" t="s">
        <v>4526</v>
      </c>
      <c r="B1271" s="1" t="s">
        <v>120</v>
      </c>
      <c r="C1271" s="29">
        <v>44567</v>
      </c>
      <c r="D1271" s="1" t="s">
        <v>4922</v>
      </c>
      <c r="E1271" s="1" t="s">
        <v>4923</v>
      </c>
      <c r="F1271" s="1" t="s">
        <v>4924</v>
      </c>
      <c r="G1271" s="1" t="s">
        <v>4925</v>
      </c>
      <c r="H1271" s="1" t="s">
        <v>4723</v>
      </c>
      <c r="I1271" s="1" t="s">
        <v>59</v>
      </c>
      <c r="J1271" s="1" t="s">
        <v>164</v>
      </c>
      <c r="K1271" s="1" t="s">
        <v>165</v>
      </c>
      <c r="L1271" s="30">
        <v>100</v>
      </c>
      <c r="M1271" s="30">
        <v>5</v>
      </c>
      <c r="N1271" s="31">
        <v>18300</v>
      </c>
      <c r="O1271" s="31">
        <v>0</v>
      </c>
      <c r="P1271" s="31">
        <v>1830000</v>
      </c>
      <c r="Q1271" s="31">
        <v>1830000</v>
      </c>
      <c r="R1271" s="1" t="s">
        <v>533</v>
      </c>
      <c r="S1271" s="1" t="s">
        <v>4919</v>
      </c>
      <c r="T1271" s="1" t="s">
        <v>169</v>
      </c>
      <c r="U1271" s="1" t="s">
        <v>169</v>
      </c>
      <c r="V1271" s="1" t="s">
        <v>118</v>
      </c>
      <c r="W1271" s="1" t="str">
        <f>VLOOKUP(Table1[[#This Row],[Material Code]],'Product Master Data'!$A$1:$D$16,4,FALSE)</f>
        <v>Bread Flour</v>
      </c>
      <c r="X1271" s="1" t="str">
        <f>VLOOKUP(Table1[[#This Row],[Material Code]],'Product Master Data'!$A$1:$D$15,3,FALSE)</f>
        <v>Local Label</v>
      </c>
      <c r="Y1271" s="1">
        <f>DAY(Table1[[#This Row],[Billing date]])</f>
        <v>6</v>
      </c>
      <c r="Z1271" s="1" t="str">
        <f>TEXT(Table1[[#This Row],[Billing date]],"mmm")</f>
        <v>Jan</v>
      </c>
      <c r="AA1271" s="1">
        <f>YEAR(Table1[[#This Row],[Billing date]])</f>
        <v>2022</v>
      </c>
    </row>
    <row r="1272" spans="1:27" s="1" customFormat="1" ht="12.75" x14ac:dyDescent="0.2">
      <c r="A1272" s="1" t="s">
        <v>4526</v>
      </c>
      <c r="B1272" s="1" t="s">
        <v>120</v>
      </c>
      <c r="C1272" s="29">
        <v>44567</v>
      </c>
      <c r="D1272" s="1" t="s">
        <v>4926</v>
      </c>
      <c r="E1272" s="1" t="s">
        <v>4927</v>
      </c>
      <c r="F1272" s="1" t="s">
        <v>4928</v>
      </c>
      <c r="G1272" s="1" t="s">
        <v>4929</v>
      </c>
      <c r="H1272" s="1" t="s">
        <v>4665</v>
      </c>
      <c r="I1272" s="1" t="s">
        <v>30</v>
      </c>
      <c r="J1272" s="1" t="s">
        <v>164</v>
      </c>
      <c r="K1272" s="1" t="s">
        <v>165</v>
      </c>
      <c r="L1272" s="30">
        <v>150</v>
      </c>
      <c r="M1272" s="30">
        <v>7.5</v>
      </c>
      <c r="N1272" s="31">
        <v>18300</v>
      </c>
      <c r="O1272" s="31">
        <v>10500</v>
      </c>
      <c r="P1272" s="31">
        <v>2734500</v>
      </c>
      <c r="Q1272" s="31">
        <v>2745000</v>
      </c>
      <c r="R1272" s="1" t="s">
        <v>533</v>
      </c>
      <c r="S1272" s="1" t="s">
        <v>4919</v>
      </c>
      <c r="T1272" s="1" t="s">
        <v>169</v>
      </c>
      <c r="U1272" s="1" t="s">
        <v>169</v>
      </c>
      <c r="V1272" s="1" t="s">
        <v>118</v>
      </c>
      <c r="W1272" s="1" t="str">
        <f>VLOOKUP(Table1[[#This Row],[Material Code]],'Product Master Data'!$A$1:$D$16,4,FALSE)</f>
        <v>Bread Flour</v>
      </c>
      <c r="X1272" s="1" t="str">
        <f>VLOOKUP(Table1[[#This Row],[Material Code]],'Product Master Data'!$A$1:$D$15,3,FALSE)</f>
        <v>Local Label</v>
      </c>
      <c r="Y1272" s="1">
        <f>DAY(Table1[[#This Row],[Billing date]])</f>
        <v>6</v>
      </c>
      <c r="Z1272" s="1" t="str">
        <f>TEXT(Table1[[#This Row],[Billing date]],"mmm")</f>
        <v>Jan</v>
      </c>
      <c r="AA1272" s="1">
        <f>YEAR(Table1[[#This Row],[Billing date]])</f>
        <v>2022</v>
      </c>
    </row>
    <row r="1273" spans="1:27" s="1" customFormat="1" ht="12.75" x14ac:dyDescent="0.2">
      <c r="A1273" s="1" t="s">
        <v>4666</v>
      </c>
      <c r="B1273" s="1" t="s">
        <v>108</v>
      </c>
      <c r="C1273" s="29">
        <v>44567</v>
      </c>
      <c r="D1273" s="1" t="s">
        <v>4930</v>
      </c>
      <c r="E1273" s="1" t="s">
        <v>4931</v>
      </c>
      <c r="F1273" s="1" t="s">
        <v>4932</v>
      </c>
      <c r="G1273" s="1" t="s">
        <v>4933</v>
      </c>
      <c r="H1273" s="1" t="s">
        <v>4698</v>
      </c>
      <c r="I1273" s="1" t="s">
        <v>449</v>
      </c>
      <c r="J1273" s="1" t="s">
        <v>164</v>
      </c>
      <c r="K1273" s="1" t="s">
        <v>165</v>
      </c>
      <c r="L1273" s="30">
        <v>300</v>
      </c>
      <c r="M1273" s="30">
        <v>15</v>
      </c>
      <c r="N1273" s="31">
        <v>18300</v>
      </c>
      <c r="O1273" s="31">
        <v>21000</v>
      </c>
      <c r="P1273" s="31">
        <v>5469000</v>
      </c>
      <c r="Q1273" s="31">
        <v>5490000</v>
      </c>
      <c r="R1273" s="1" t="s">
        <v>4934</v>
      </c>
      <c r="S1273" s="1" t="s">
        <v>4935</v>
      </c>
      <c r="T1273" s="1" t="s">
        <v>169</v>
      </c>
      <c r="U1273" s="1" t="s">
        <v>450</v>
      </c>
      <c r="V1273" s="1" t="s">
        <v>118</v>
      </c>
      <c r="W1273" s="1" t="str">
        <f>VLOOKUP(Table1[[#This Row],[Material Code]],'Product Master Data'!$A$1:$D$16,4,FALSE)</f>
        <v>Bread Flour</v>
      </c>
      <c r="X1273" s="1" t="str">
        <f>VLOOKUP(Table1[[#This Row],[Material Code]],'Product Master Data'!$A$1:$D$15,3,FALSE)</f>
        <v>Local Label</v>
      </c>
      <c r="Y1273" s="1">
        <f>DAY(Table1[[#This Row],[Billing date]])</f>
        <v>6</v>
      </c>
      <c r="Z1273" s="1" t="str">
        <f>TEXT(Table1[[#This Row],[Billing date]],"mmm")</f>
        <v>Jan</v>
      </c>
      <c r="AA1273" s="1">
        <f>YEAR(Table1[[#This Row],[Billing date]])</f>
        <v>2022</v>
      </c>
    </row>
    <row r="1274" spans="1:27" s="1" customFormat="1" ht="12.75" x14ac:dyDescent="0.2">
      <c r="A1274" s="1" t="s">
        <v>4576</v>
      </c>
      <c r="B1274" s="1" t="s">
        <v>171</v>
      </c>
      <c r="C1274" s="29">
        <v>44567</v>
      </c>
      <c r="D1274" s="1" t="s">
        <v>4936</v>
      </c>
      <c r="E1274" s="1" t="s">
        <v>4937</v>
      </c>
      <c r="F1274" s="1" t="s">
        <v>4938</v>
      </c>
      <c r="G1274" s="1" t="s">
        <v>4939</v>
      </c>
      <c r="H1274" s="1" t="s">
        <v>4629</v>
      </c>
      <c r="I1274" s="1" t="s">
        <v>498</v>
      </c>
      <c r="J1274" s="1" t="s">
        <v>164</v>
      </c>
      <c r="K1274" s="1" t="s">
        <v>165</v>
      </c>
      <c r="L1274" s="30">
        <v>350</v>
      </c>
      <c r="M1274" s="30">
        <v>17.5</v>
      </c>
      <c r="N1274" s="31">
        <v>18300</v>
      </c>
      <c r="O1274" s="31">
        <v>24500</v>
      </c>
      <c r="P1274" s="31">
        <v>6380500</v>
      </c>
      <c r="Q1274" s="31">
        <v>6405000</v>
      </c>
      <c r="R1274" s="1" t="s">
        <v>4940</v>
      </c>
      <c r="S1274" s="1" t="s">
        <v>4941</v>
      </c>
      <c r="T1274" s="1" t="s">
        <v>169</v>
      </c>
      <c r="U1274" s="1" t="s">
        <v>4942</v>
      </c>
      <c r="V1274" s="1" t="s">
        <v>118</v>
      </c>
      <c r="W1274" s="1" t="str">
        <f>VLOOKUP(Table1[[#This Row],[Material Code]],'Product Master Data'!$A$1:$D$16,4,FALSE)</f>
        <v>Bread Flour</v>
      </c>
      <c r="X1274" s="1" t="str">
        <f>VLOOKUP(Table1[[#This Row],[Material Code]],'Product Master Data'!$A$1:$D$15,3,FALSE)</f>
        <v>Local Label</v>
      </c>
      <c r="Y1274" s="1">
        <f>DAY(Table1[[#This Row],[Billing date]])</f>
        <v>6</v>
      </c>
      <c r="Z1274" s="1" t="str">
        <f>TEXT(Table1[[#This Row],[Billing date]],"mmm")</f>
        <v>Jan</v>
      </c>
      <c r="AA1274" s="1">
        <f>YEAR(Table1[[#This Row],[Billing date]])</f>
        <v>2022</v>
      </c>
    </row>
    <row r="1275" spans="1:27" s="1" customFormat="1" ht="12.75" x14ac:dyDescent="0.2">
      <c r="A1275" s="1" t="s">
        <v>4666</v>
      </c>
      <c r="B1275" s="1" t="s">
        <v>108</v>
      </c>
      <c r="C1275" s="29">
        <v>44567</v>
      </c>
      <c r="D1275" s="1" t="s">
        <v>4943</v>
      </c>
      <c r="E1275" s="1" t="s">
        <v>4944</v>
      </c>
      <c r="F1275" s="1" t="s">
        <v>4945</v>
      </c>
      <c r="G1275" s="1" t="s">
        <v>4946</v>
      </c>
      <c r="H1275" s="1" t="s">
        <v>4947</v>
      </c>
      <c r="I1275" s="1" t="s">
        <v>41</v>
      </c>
      <c r="J1275" s="1" t="s">
        <v>24</v>
      </c>
      <c r="K1275" s="1" t="s">
        <v>113</v>
      </c>
      <c r="L1275" s="30">
        <v>700</v>
      </c>
      <c r="M1275" s="30">
        <v>28</v>
      </c>
      <c r="N1275" s="31">
        <v>1800</v>
      </c>
      <c r="O1275" s="31">
        <v>24706</v>
      </c>
      <c r="P1275" s="31">
        <v>1235294</v>
      </c>
      <c r="Q1275" s="31">
        <v>1260000</v>
      </c>
      <c r="R1275" s="1" t="s">
        <v>4948</v>
      </c>
      <c r="S1275" s="1" t="s">
        <v>4949</v>
      </c>
      <c r="T1275" s="1" t="s">
        <v>169</v>
      </c>
      <c r="U1275" s="1" t="s">
        <v>4950</v>
      </c>
      <c r="V1275" s="1" t="s">
        <v>118</v>
      </c>
      <c r="W1275" s="1" t="str">
        <f>VLOOKUP(Table1[[#This Row],[Material Code]],'Product Master Data'!$A$1:$D$16,4,FALSE)</f>
        <v>Bread Flour</v>
      </c>
      <c r="X1275" s="1" t="str">
        <f>VLOOKUP(Table1[[#This Row],[Material Code]],'Product Master Data'!$A$1:$D$15,3,FALSE)</f>
        <v>Local Label</v>
      </c>
      <c r="Y1275" s="1">
        <f>DAY(Table1[[#This Row],[Billing date]])</f>
        <v>6</v>
      </c>
      <c r="Z1275" s="1" t="str">
        <f>TEXT(Table1[[#This Row],[Billing date]],"mmm")</f>
        <v>Jan</v>
      </c>
      <c r="AA1275" s="1">
        <f>YEAR(Table1[[#This Row],[Billing date]])</f>
        <v>2022</v>
      </c>
    </row>
    <row r="1276" spans="1:27" s="1" customFormat="1" ht="12.75" x14ac:dyDescent="0.2">
      <c r="A1276" s="1" t="s">
        <v>4576</v>
      </c>
      <c r="B1276" s="1" t="s">
        <v>171</v>
      </c>
      <c r="C1276" s="29">
        <v>44567</v>
      </c>
      <c r="D1276" s="1" t="s">
        <v>4951</v>
      </c>
      <c r="E1276" s="1" t="s">
        <v>4952</v>
      </c>
      <c r="F1276" s="1" t="s">
        <v>4953</v>
      </c>
      <c r="G1276" s="1" t="s">
        <v>4954</v>
      </c>
      <c r="H1276" s="1" t="s">
        <v>4581</v>
      </c>
      <c r="I1276" s="1" t="s">
        <v>25</v>
      </c>
      <c r="J1276" s="1" t="s">
        <v>24</v>
      </c>
      <c r="K1276" s="1" t="s">
        <v>113</v>
      </c>
      <c r="L1276" s="30">
        <v>375</v>
      </c>
      <c r="M1276" s="30">
        <v>15</v>
      </c>
      <c r="N1276" s="31">
        <v>1800</v>
      </c>
      <c r="O1276" s="31">
        <v>13235</v>
      </c>
      <c r="P1276" s="31">
        <v>661765</v>
      </c>
      <c r="Q1276" s="31">
        <v>675000</v>
      </c>
      <c r="R1276" s="1" t="s">
        <v>2555</v>
      </c>
      <c r="S1276" s="1" t="s">
        <v>282</v>
      </c>
      <c r="T1276" s="1" t="s">
        <v>169</v>
      </c>
      <c r="U1276" s="1" t="s">
        <v>4955</v>
      </c>
      <c r="V1276" s="1" t="s">
        <v>118</v>
      </c>
      <c r="W1276" s="1" t="str">
        <f>VLOOKUP(Table1[[#This Row],[Material Code]],'Product Master Data'!$A$1:$D$16,4,FALSE)</f>
        <v>Bread Flour</v>
      </c>
      <c r="X1276" s="1" t="str">
        <f>VLOOKUP(Table1[[#This Row],[Material Code]],'Product Master Data'!$A$1:$D$15,3,FALSE)</f>
        <v>Local Label</v>
      </c>
      <c r="Y1276" s="1">
        <f>DAY(Table1[[#This Row],[Billing date]])</f>
        <v>6</v>
      </c>
      <c r="Z1276" s="1" t="str">
        <f>TEXT(Table1[[#This Row],[Billing date]],"mmm")</f>
        <v>Jan</v>
      </c>
      <c r="AA1276" s="1">
        <f>YEAR(Table1[[#This Row],[Billing date]])</f>
        <v>2022</v>
      </c>
    </row>
    <row r="1277" spans="1:27" s="1" customFormat="1" ht="12.75" x14ac:dyDescent="0.2">
      <c r="A1277" s="1" t="s">
        <v>4576</v>
      </c>
      <c r="B1277" s="1" t="s">
        <v>171</v>
      </c>
      <c r="C1277" s="29">
        <v>44567</v>
      </c>
      <c r="D1277" s="1" t="s">
        <v>4956</v>
      </c>
      <c r="E1277" s="1" t="s">
        <v>4957</v>
      </c>
      <c r="F1277" s="1" t="s">
        <v>4958</v>
      </c>
      <c r="G1277" s="1" t="s">
        <v>4959</v>
      </c>
      <c r="H1277" s="1" t="s">
        <v>4759</v>
      </c>
      <c r="I1277" s="1" t="s">
        <v>37</v>
      </c>
      <c r="J1277" s="1" t="s">
        <v>164</v>
      </c>
      <c r="K1277" s="1" t="s">
        <v>165</v>
      </c>
      <c r="L1277" s="30">
        <v>400</v>
      </c>
      <c r="M1277" s="30">
        <v>20</v>
      </c>
      <c r="N1277" s="31">
        <v>17000</v>
      </c>
      <c r="O1277" s="31">
        <v>0</v>
      </c>
      <c r="P1277" s="31">
        <v>6800000</v>
      </c>
      <c r="Q1277" s="31">
        <v>6800000</v>
      </c>
      <c r="R1277" s="1" t="s">
        <v>4760</v>
      </c>
      <c r="S1277" s="1" t="s">
        <v>4960</v>
      </c>
      <c r="T1277" s="1" t="s">
        <v>169</v>
      </c>
      <c r="U1277" s="1" t="s">
        <v>4762</v>
      </c>
      <c r="V1277" s="1" t="s">
        <v>118</v>
      </c>
      <c r="W1277" s="1" t="str">
        <f>VLOOKUP(Table1[[#This Row],[Material Code]],'Product Master Data'!$A$1:$D$16,4,FALSE)</f>
        <v>Bread Flour</v>
      </c>
      <c r="X1277" s="1" t="str">
        <f>VLOOKUP(Table1[[#This Row],[Material Code]],'Product Master Data'!$A$1:$D$15,3,FALSE)</f>
        <v>Local Label</v>
      </c>
      <c r="Y1277" s="1">
        <f>DAY(Table1[[#This Row],[Billing date]])</f>
        <v>6</v>
      </c>
      <c r="Z1277" s="1" t="str">
        <f>TEXT(Table1[[#This Row],[Billing date]],"mmm")</f>
        <v>Jan</v>
      </c>
      <c r="AA1277" s="1">
        <f>YEAR(Table1[[#This Row],[Billing date]])</f>
        <v>2022</v>
      </c>
    </row>
    <row r="1278" spans="1:27" s="1" customFormat="1" ht="12.75" x14ac:dyDescent="0.2">
      <c r="A1278" s="1" t="s">
        <v>4576</v>
      </c>
      <c r="B1278" s="1" t="s">
        <v>171</v>
      </c>
      <c r="C1278" s="29">
        <v>44567</v>
      </c>
      <c r="D1278" s="1" t="s">
        <v>4961</v>
      </c>
      <c r="E1278" s="1" t="s">
        <v>4962</v>
      </c>
      <c r="F1278" s="1" t="s">
        <v>4963</v>
      </c>
      <c r="G1278" s="1" t="s">
        <v>4964</v>
      </c>
      <c r="H1278" s="1" t="s">
        <v>4581</v>
      </c>
      <c r="I1278" s="1" t="s">
        <v>25</v>
      </c>
      <c r="J1278" s="1" t="s">
        <v>164</v>
      </c>
      <c r="K1278" s="1" t="s">
        <v>165</v>
      </c>
      <c r="L1278" s="30">
        <v>100</v>
      </c>
      <c r="M1278" s="30">
        <v>5</v>
      </c>
      <c r="N1278" s="31">
        <v>18300</v>
      </c>
      <c r="O1278" s="31">
        <v>0</v>
      </c>
      <c r="P1278" s="31">
        <v>1830000</v>
      </c>
      <c r="Q1278" s="31">
        <v>1830000</v>
      </c>
      <c r="R1278" s="1" t="s">
        <v>4582</v>
      </c>
      <c r="S1278" s="1" t="s">
        <v>4965</v>
      </c>
      <c r="T1278" s="1" t="s">
        <v>169</v>
      </c>
      <c r="U1278" s="1" t="s">
        <v>1482</v>
      </c>
      <c r="V1278" s="1" t="s">
        <v>118</v>
      </c>
      <c r="W1278" s="1" t="str">
        <f>VLOOKUP(Table1[[#This Row],[Material Code]],'Product Master Data'!$A$1:$D$16,4,FALSE)</f>
        <v>Bread Flour</v>
      </c>
      <c r="X1278" s="1" t="str">
        <f>VLOOKUP(Table1[[#This Row],[Material Code]],'Product Master Data'!$A$1:$D$15,3,FALSE)</f>
        <v>Local Label</v>
      </c>
      <c r="Y1278" s="1">
        <f>DAY(Table1[[#This Row],[Billing date]])</f>
        <v>6</v>
      </c>
      <c r="Z1278" s="1" t="str">
        <f>TEXT(Table1[[#This Row],[Billing date]],"mmm")</f>
        <v>Jan</v>
      </c>
      <c r="AA1278" s="1">
        <f>YEAR(Table1[[#This Row],[Billing date]])</f>
        <v>2022</v>
      </c>
    </row>
    <row r="1279" spans="1:27" s="1" customFormat="1" ht="12.75" x14ac:dyDescent="0.2">
      <c r="A1279" s="1" t="s">
        <v>4666</v>
      </c>
      <c r="B1279" s="1" t="s">
        <v>108</v>
      </c>
      <c r="C1279" s="29">
        <v>44567</v>
      </c>
      <c r="D1279" s="1" t="s">
        <v>4930</v>
      </c>
      <c r="E1279" s="1" t="s">
        <v>4931</v>
      </c>
      <c r="F1279" s="1" t="s">
        <v>4932</v>
      </c>
      <c r="G1279" s="1" t="s">
        <v>4966</v>
      </c>
      <c r="H1279" s="1" t="s">
        <v>4698</v>
      </c>
      <c r="I1279" s="1" t="s">
        <v>449</v>
      </c>
      <c r="J1279" s="1" t="s">
        <v>164</v>
      </c>
      <c r="K1279" s="1" t="s">
        <v>165</v>
      </c>
      <c r="L1279" s="30">
        <v>220</v>
      </c>
      <c r="M1279" s="30">
        <v>11</v>
      </c>
      <c r="N1279" s="31">
        <v>18300</v>
      </c>
      <c r="O1279" s="31">
        <v>15400</v>
      </c>
      <c r="P1279" s="31">
        <v>4010600</v>
      </c>
      <c r="Q1279" s="31">
        <v>4026000</v>
      </c>
      <c r="R1279" s="1" t="s">
        <v>4967</v>
      </c>
      <c r="S1279" s="1" t="s">
        <v>4968</v>
      </c>
      <c r="T1279" s="1" t="s">
        <v>169</v>
      </c>
      <c r="U1279" s="1" t="s">
        <v>450</v>
      </c>
      <c r="V1279" s="1" t="s">
        <v>118</v>
      </c>
      <c r="W1279" s="1" t="str">
        <f>VLOOKUP(Table1[[#This Row],[Material Code]],'Product Master Data'!$A$1:$D$16,4,FALSE)</f>
        <v>Bread Flour</v>
      </c>
      <c r="X1279" s="1" t="str">
        <f>VLOOKUP(Table1[[#This Row],[Material Code]],'Product Master Data'!$A$1:$D$15,3,FALSE)</f>
        <v>Local Label</v>
      </c>
      <c r="Y1279" s="1">
        <f>DAY(Table1[[#This Row],[Billing date]])</f>
        <v>6</v>
      </c>
      <c r="Z1279" s="1" t="str">
        <f>TEXT(Table1[[#This Row],[Billing date]],"mmm")</f>
        <v>Jan</v>
      </c>
      <c r="AA1279" s="1">
        <f>YEAR(Table1[[#This Row],[Billing date]])</f>
        <v>2022</v>
      </c>
    </row>
    <row r="1280" spans="1:27" s="1" customFormat="1" ht="12.75" x14ac:dyDescent="0.2">
      <c r="A1280" s="1" t="s">
        <v>4526</v>
      </c>
      <c r="B1280" s="1" t="s">
        <v>120</v>
      </c>
      <c r="C1280" s="29">
        <v>44568</v>
      </c>
      <c r="D1280" s="1" t="s">
        <v>4969</v>
      </c>
      <c r="E1280" s="1" t="s">
        <v>4970</v>
      </c>
      <c r="F1280" s="1" t="s">
        <v>4971</v>
      </c>
      <c r="G1280" s="1" t="s">
        <v>4972</v>
      </c>
      <c r="H1280" s="1" t="s">
        <v>4817</v>
      </c>
      <c r="I1280" s="1" t="s">
        <v>443</v>
      </c>
      <c r="J1280" s="1" t="s">
        <v>24</v>
      </c>
      <c r="K1280" s="1" t="s">
        <v>113</v>
      </c>
      <c r="L1280" s="30">
        <v>575</v>
      </c>
      <c r="M1280" s="30">
        <v>23</v>
      </c>
      <c r="N1280" s="31">
        <v>1800</v>
      </c>
      <c r="O1280" s="31">
        <v>20294</v>
      </c>
      <c r="P1280" s="31">
        <v>1014706</v>
      </c>
      <c r="Q1280" s="31">
        <v>1035000</v>
      </c>
      <c r="R1280" s="1" t="s">
        <v>841</v>
      </c>
      <c r="S1280" s="1" t="s">
        <v>1943</v>
      </c>
      <c r="T1280" s="1" t="s">
        <v>169</v>
      </c>
      <c r="U1280" s="1" t="s">
        <v>4973</v>
      </c>
      <c r="V1280" s="1" t="s">
        <v>118</v>
      </c>
      <c r="W1280" s="1" t="str">
        <f>VLOOKUP(Table1[[#This Row],[Material Code]],'Product Master Data'!$A$1:$D$16,4,FALSE)</f>
        <v>Bread Flour</v>
      </c>
      <c r="X1280" s="1" t="str">
        <f>VLOOKUP(Table1[[#This Row],[Material Code]],'Product Master Data'!$A$1:$D$15,3,FALSE)</f>
        <v>Local Label</v>
      </c>
      <c r="Y1280" s="1">
        <f>DAY(Table1[[#This Row],[Billing date]])</f>
        <v>7</v>
      </c>
      <c r="Z1280" s="1" t="str">
        <f>TEXT(Table1[[#This Row],[Billing date]],"mmm")</f>
        <v>Jan</v>
      </c>
      <c r="AA1280" s="1">
        <f>YEAR(Table1[[#This Row],[Billing date]])</f>
        <v>2022</v>
      </c>
    </row>
    <row r="1281" spans="1:27" s="1" customFormat="1" ht="12.75" x14ac:dyDescent="0.2">
      <c r="A1281" s="1" t="s">
        <v>4526</v>
      </c>
      <c r="B1281" s="1" t="s">
        <v>120</v>
      </c>
      <c r="C1281" s="29">
        <v>44568</v>
      </c>
      <c r="D1281" s="1" t="s">
        <v>4974</v>
      </c>
      <c r="E1281" s="1" t="s">
        <v>4975</v>
      </c>
      <c r="F1281" s="1" t="s">
        <v>4976</v>
      </c>
      <c r="G1281" s="1" t="s">
        <v>4977</v>
      </c>
      <c r="H1281" s="1" t="s">
        <v>4817</v>
      </c>
      <c r="I1281" s="1" t="s">
        <v>443</v>
      </c>
      <c r="J1281" s="1" t="s">
        <v>176</v>
      </c>
      <c r="K1281" s="1" t="s">
        <v>177</v>
      </c>
      <c r="L1281" s="30">
        <v>120</v>
      </c>
      <c r="M1281" s="30">
        <v>6</v>
      </c>
      <c r="N1281" s="31">
        <v>17000</v>
      </c>
      <c r="O1281" s="31">
        <v>8400</v>
      </c>
      <c r="P1281" s="31">
        <v>2031600</v>
      </c>
      <c r="Q1281" s="31">
        <v>2040000</v>
      </c>
      <c r="R1281" s="1" t="s">
        <v>127</v>
      </c>
      <c r="S1281" s="1" t="s">
        <v>1051</v>
      </c>
      <c r="T1281" s="1" t="s">
        <v>169</v>
      </c>
      <c r="U1281" s="1" t="s">
        <v>1723</v>
      </c>
      <c r="V1281" s="1" t="s">
        <v>118</v>
      </c>
      <c r="W1281" s="1" t="str">
        <f>VLOOKUP(Table1[[#This Row],[Material Code]],'Product Master Data'!$A$1:$D$16,4,FALSE)</f>
        <v>Beignet Flour</v>
      </c>
      <c r="X1281" s="1" t="str">
        <f>VLOOKUP(Table1[[#This Row],[Material Code]],'Product Master Data'!$A$1:$D$15,3,FALSE)</f>
        <v>Local Label</v>
      </c>
      <c r="Y1281" s="1">
        <f>DAY(Table1[[#This Row],[Billing date]])</f>
        <v>7</v>
      </c>
      <c r="Z1281" s="1" t="str">
        <f>TEXT(Table1[[#This Row],[Billing date]],"mmm")</f>
        <v>Jan</v>
      </c>
      <c r="AA1281" s="1">
        <f>YEAR(Table1[[#This Row],[Billing date]])</f>
        <v>2022</v>
      </c>
    </row>
    <row r="1282" spans="1:27" s="1" customFormat="1" ht="12.75" x14ac:dyDescent="0.2">
      <c r="A1282" s="1" t="s">
        <v>4526</v>
      </c>
      <c r="B1282" s="1" t="s">
        <v>120</v>
      </c>
      <c r="C1282" s="29">
        <v>44568</v>
      </c>
      <c r="D1282" s="1" t="s">
        <v>4974</v>
      </c>
      <c r="E1282" s="1" t="s">
        <v>4975</v>
      </c>
      <c r="F1282" s="1" t="s">
        <v>4976</v>
      </c>
      <c r="G1282" s="1" t="s">
        <v>4977</v>
      </c>
      <c r="H1282" s="1" t="s">
        <v>4817</v>
      </c>
      <c r="I1282" s="1" t="s">
        <v>443</v>
      </c>
      <c r="J1282" s="1" t="s">
        <v>181</v>
      </c>
      <c r="K1282" s="1" t="s">
        <v>182</v>
      </c>
      <c r="L1282" s="30">
        <v>100</v>
      </c>
      <c r="M1282" s="30">
        <v>2.5</v>
      </c>
      <c r="N1282" s="31">
        <v>8500</v>
      </c>
      <c r="O1282" s="31">
        <v>3500</v>
      </c>
      <c r="P1282" s="31">
        <v>846500</v>
      </c>
      <c r="Q1282" s="31">
        <v>850000</v>
      </c>
      <c r="R1282" s="1" t="s">
        <v>127</v>
      </c>
      <c r="S1282" s="1" t="s">
        <v>1051</v>
      </c>
      <c r="T1282" s="1" t="s">
        <v>169</v>
      </c>
      <c r="U1282" s="1" t="s">
        <v>1723</v>
      </c>
      <c r="V1282" s="1" t="s">
        <v>118</v>
      </c>
      <c r="W1282" s="1" t="str">
        <f>VLOOKUP(Table1[[#This Row],[Material Code]],'Product Master Data'!$A$1:$D$16,4,FALSE)</f>
        <v>Beignet Flour</v>
      </c>
      <c r="X1282" s="1" t="str">
        <f>VLOOKUP(Table1[[#This Row],[Material Code]],'Product Master Data'!$A$1:$D$15,3,FALSE)</f>
        <v>Local Label</v>
      </c>
      <c r="Y1282" s="1">
        <f>DAY(Table1[[#This Row],[Billing date]])</f>
        <v>7</v>
      </c>
      <c r="Z1282" s="1" t="str">
        <f>TEXT(Table1[[#This Row],[Billing date]],"mmm")</f>
        <v>Jan</v>
      </c>
      <c r="AA1282" s="1">
        <f>YEAR(Table1[[#This Row],[Billing date]])</f>
        <v>2022</v>
      </c>
    </row>
    <row r="1283" spans="1:27" s="1" customFormat="1" ht="12.75" x14ac:dyDescent="0.2">
      <c r="A1283" s="1" t="s">
        <v>4526</v>
      </c>
      <c r="B1283" s="1" t="s">
        <v>120</v>
      </c>
      <c r="C1283" s="29">
        <v>44568</v>
      </c>
      <c r="D1283" s="1" t="s">
        <v>4974</v>
      </c>
      <c r="E1283" s="1" t="s">
        <v>4975</v>
      </c>
      <c r="F1283" s="1" t="s">
        <v>4976</v>
      </c>
      <c r="G1283" s="1" t="s">
        <v>4977</v>
      </c>
      <c r="H1283" s="1" t="s">
        <v>4817</v>
      </c>
      <c r="I1283" s="1" t="s">
        <v>443</v>
      </c>
      <c r="J1283" s="1" t="s">
        <v>183</v>
      </c>
      <c r="K1283" s="1" t="s">
        <v>184</v>
      </c>
      <c r="L1283" s="30">
        <v>300</v>
      </c>
      <c r="M1283" s="30">
        <v>1.5</v>
      </c>
      <c r="N1283" s="31">
        <v>1650</v>
      </c>
      <c r="O1283" s="31">
        <v>2100</v>
      </c>
      <c r="P1283" s="31">
        <v>492900</v>
      </c>
      <c r="Q1283" s="31">
        <v>495000</v>
      </c>
      <c r="R1283" s="1" t="s">
        <v>127</v>
      </c>
      <c r="S1283" s="1" t="s">
        <v>1051</v>
      </c>
      <c r="T1283" s="1" t="s">
        <v>169</v>
      </c>
      <c r="U1283" s="1" t="s">
        <v>1723</v>
      </c>
      <c r="V1283" s="1" t="s">
        <v>118</v>
      </c>
      <c r="W1283" s="1" t="str">
        <f>VLOOKUP(Table1[[#This Row],[Material Code]],'Product Master Data'!$A$1:$D$16,4,FALSE)</f>
        <v>Beignet Flour</v>
      </c>
      <c r="X1283" s="1" t="str">
        <f>VLOOKUP(Table1[[#This Row],[Material Code]],'Product Master Data'!$A$1:$D$15,3,FALSE)</f>
        <v>Local Label</v>
      </c>
      <c r="Y1283" s="1">
        <f>DAY(Table1[[#This Row],[Billing date]])</f>
        <v>7</v>
      </c>
      <c r="Z1283" s="1" t="str">
        <f>TEXT(Table1[[#This Row],[Billing date]],"mmm")</f>
        <v>Jan</v>
      </c>
      <c r="AA1283" s="1">
        <f>YEAR(Table1[[#This Row],[Billing date]])</f>
        <v>2022</v>
      </c>
    </row>
    <row r="1284" spans="1:27" s="1" customFormat="1" ht="12.75" x14ac:dyDescent="0.2">
      <c r="A1284" s="1" t="s">
        <v>4596</v>
      </c>
      <c r="B1284" s="1" t="s">
        <v>452</v>
      </c>
      <c r="C1284" s="29">
        <v>44568</v>
      </c>
      <c r="D1284" s="1" t="s">
        <v>4793</v>
      </c>
      <c r="E1284" s="1" t="s">
        <v>4978</v>
      </c>
      <c r="F1284" s="1" t="s">
        <v>4795</v>
      </c>
      <c r="G1284" s="1" t="s">
        <v>4979</v>
      </c>
      <c r="H1284" s="1" t="s">
        <v>4797</v>
      </c>
      <c r="I1284" s="1" t="s">
        <v>33</v>
      </c>
      <c r="J1284" s="1" t="s">
        <v>176</v>
      </c>
      <c r="K1284" s="1" t="s">
        <v>177</v>
      </c>
      <c r="L1284" s="30">
        <v>620</v>
      </c>
      <c r="M1284" s="30">
        <v>31</v>
      </c>
      <c r="N1284" s="31">
        <v>17000</v>
      </c>
      <c r="O1284" s="31">
        <v>43400</v>
      </c>
      <c r="P1284" s="31">
        <v>10496600</v>
      </c>
      <c r="Q1284" s="31">
        <v>10540000</v>
      </c>
      <c r="R1284" s="1" t="s">
        <v>2743</v>
      </c>
      <c r="S1284" s="1" t="s">
        <v>4980</v>
      </c>
      <c r="T1284" s="1" t="s">
        <v>169</v>
      </c>
      <c r="U1284" s="1" t="s">
        <v>460</v>
      </c>
      <c r="V1284" s="1" t="s">
        <v>118</v>
      </c>
      <c r="W1284" s="1" t="str">
        <f>VLOOKUP(Table1[[#This Row],[Material Code]],'Product Master Data'!$A$1:$D$16,4,FALSE)</f>
        <v>Beignet Flour</v>
      </c>
      <c r="X1284" s="1" t="str">
        <f>VLOOKUP(Table1[[#This Row],[Material Code]],'Product Master Data'!$A$1:$D$15,3,FALSE)</f>
        <v>Local Label</v>
      </c>
      <c r="Y1284" s="1">
        <f>DAY(Table1[[#This Row],[Billing date]])</f>
        <v>7</v>
      </c>
      <c r="Z1284" s="1" t="str">
        <f>TEXT(Table1[[#This Row],[Billing date]],"mmm")</f>
        <v>Jan</v>
      </c>
      <c r="AA1284" s="1">
        <f>YEAR(Table1[[#This Row],[Billing date]])</f>
        <v>2022</v>
      </c>
    </row>
    <row r="1285" spans="1:27" s="1" customFormat="1" ht="12.75" x14ac:dyDescent="0.2">
      <c r="A1285" s="1" t="s">
        <v>4596</v>
      </c>
      <c r="B1285" s="1" t="s">
        <v>452</v>
      </c>
      <c r="C1285" s="29">
        <v>44568</v>
      </c>
      <c r="D1285" s="1" t="s">
        <v>4793</v>
      </c>
      <c r="E1285" s="1" t="s">
        <v>4981</v>
      </c>
      <c r="F1285" s="1" t="s">
        <v>4795</v>
      </c>
      <c r="G1285" s="1" t="s">
        <v>4982</v>
      </c>
      <c r="H1285" s="1" t="s">
        <v>4797</v>
      </c>
      <c r="I1285" s="1" t="s">
        <v>33</v>
      </c>
      <c r="J1285" s="1" t="s">
        <v>176</v>
      </c>
      <c r="K1285" s="1" t="s">
        <v>177</v>
      </c>
      <c r="L1285" s="30">
        <v>660</v>
      </c>
      <c r="M1285" s="30">
        <v>33</v>
      </c>
      <c r="N1285" s="31">
        <v>17000</v>
      </c>
      <c r="O1285" s="31">
        <v>46200</v>
      </c>
      <c r="P1285" s="31">
        <v>11173800</v>
      </c>
      <c r="Q1285" s="31">
        <v>11220000</v>
      </c>
      <c r="R1285" s="1" t="s">
        <v>4636</v>
      </c>
      <c r="S1285" s="1" t="s">
        <v>4983</v>
      </c>
      <c r="T1285" s="1" t="s">
        <v>169</v>
      </c>
      <c r="U1285" s="1" t="s">
        <v>460</v>
      </c>
      <c r="V1285" s="1" t="s">
        <v>118</v>
      </c>
      <c r="W1285" s="1" t="str">
        <f>VLOOKUP(Table1[[#This Row],[Material Code]],'Product Master Data'!$A$1:$D$16,4,FALSE)</f>
        <v>Beignet Flour</v>
      </c>
      <c r="X1285" s="1" t="str">
        <f>VLOOKUP(Table1[[#This Row],[Material Code]],'Product Master Data'!$A$1:$D$15,3,FALSE)</f>
        <v>Local Label</v>
      </c>
      <c r="Y1285" s="1">
        <f>DAY(Table1[[#This Row],[Billing date]])</f>
        <v>7</v>
      </c>
      <c r="Z1285" s="1" t="str">
        <f>TEXT(Table1[[#This Row],[Billing date]],"mmm")</f>
        <v>Jan</v>
      </c>
      <c r="AA1285" s="1">
        <f>YEAR(Table1[[#This Row],[Billing date]])</f>
        <v>2022</v>
      </c>
    </row>
    <row r="1286" spans="1:27" s="1" customFormat="1" ht="12.75" x14ac:dyDescent="0.2">
      <c r="A1286" s="1" t="s">
        <v>4596</v>
      </c>
      <c r="B1286" s="1" t="s">
        <v>452</v>
      </c>
      <c r="C1286" s="29">
        <v>44568</v>
      </c>
      <c r="D1286" s="1" t="s">
        <v>4793</v>
      </c>
      <c r="E1286" s="1" t="s">
        <v>4984</v>
      </c>
      <c r="F1286" s="1" t="s">
        <v>4795</v>
      </c>
      <c r="G1286" s="1" t="s">
        <v>4985</v>
      </c>
      <c r="H1286" s="1" t="s">
        <v>4797</v>
      </c>
      <c r="I1286" s="1" t="s">
        <v>33</v>
      </c>
      <c r="J1286" s="1" t="s">
        <v>183</v>
      </c>
      <c r="K1286" s="1" t="s">
        <v>184</v>
      </c>
      <c r="L1286" s="30">
        <v>6800</v>
      </c>
      <c r="M1286" s="30">
        <v>34</v>
      </c>
      <c r="N1286" s="31">
        <v>1725</v>
      </c>
      <c r="O1286" s="31">
        <v>47600</v>
      </c>
      <c r="P1286" s="31">
        <v>11682400</v>
      </c>
      <c r="Q1286" s="31">
        <v>11730000</v>
      </c>
      <c r="R1286" s="1" t="s">
        <v>457</v>
      </c>
      <c r="S1286" s="1" t="s">
        <v>4986</v>
      </c>
      <c r="T1286" s="1" t="s">
        <v>169</v>
      </c>
      <c r="U1286" s="1" t="s">
        <v>460</v>
      </c>
      <c r="V1286" s="1" t="s">
        <v>118</v>
      </c>
      <c r="W1286" s="1" t="str">
        <f>VLOOKUP(Table1[[#This Row],[Material Code]],'Product Master Data'!$A$1:$D$16,4,FALSE)</f>
        <v>Beignet Flour</v>
      </c>
      <c r="X1286" s="1" t="str">
        <f>VLOOKUP(Table1[[#This Row],[Material Code]],'Product Master Data'!$A$1:$D$15,3,FALSE)</f>
        <v>Local Label</v>
      </c>
      <c r="Y1286" s="1">
        <f>DAY(Table1[[#This Row],[Billing date]])</f>
        <v>7</v>
      </c>
      <c r="Z1286" s="1" t="str">
        <f>TEXT(Table1[[#This Row],[Billing date]],"mmm")</f>
        <v>Jan</v>
      </c>
      <c r="AA1286" s="1">
        <f>YEAR(Table1[[#This Row],[Billing date]])</f>
        <v>2022</v>
      </c>
    </row>
    <row r="1287" spans="1:27" s="1" customFormat="1" ht="12.75" x14ac:dyDescent="0.2">
      <c r="A1287" s="1" t="s">
        <v>4666</v>
      </c>
      <c r="B1287" s="1" t="s">
        <v>108</v>
      </c>
      <c r="C1287" s="29">
        <v>44568</v>
      </c>
      <c r="D1287" s="1" t="s">
        <v>4987</v>
      </c>
      <c r="E1287" s="1" t="s">
        <v>4988</v>
      </c>
      <c r="F1287" s="1" t="s">
        <v>4989</v>
      </c>
      <c r="G1287" s="1" t="s">
        <v>4990</v>
      </c>
      <c r="H1287" s="1" t="s">
        <v>4698</v>
      </c>
      <c r="I1287" s="1" t="s">
        <v>449</v>
      </c>
      <c r="J1287" s="1" t="s">
        <v>24</v>
      </c>
      <c r="K1287" s="1" t="s">
        <v>113</v>
      </c>
      <c r="L1287" s="30">
        <v>425</v>
      </c>
      <c r="M1287" s="30">
        <v>17</v>
      </c>
      <c r="N1287" s="31">
        <v>1800</v>
      </c>
      <c r="O1287" s="31">
        <v>15000</v>
      </c>
      <c r="P1287" s="31">
        <v>750000</v>
      </c>
      <c r="Q1287" s="31">
        <v>765000</v>
      </c>
      <c r="R1287" s="1" t="s">
        <v>4991</v>
      </c>
      <c r="S1287" s="1" t="s">
        <v>2750</v>
      </c>
      <c r="T1287" s="1" t="s">
        <v>169</v>
      </c>
      <c r="U1287" s="1" t="s">
        <v>4992</v>
      </c>
      <c r="V1287" s="1" t="s">
        <v>118</v>
      </c>
      <c r="W1287" s="1" t="str">
        <f>VLOOKUP(Table1[[#This Row],[Material Code]],'Product Master Data'!$A$1:$D$16,4,FALSE)</f>
        <v>Bread Flour</v>
      </c>
      <c r="X1287" s="1" t="str">
        <f>VLOOKUP(Table1[[#This Row],[Material Code]],'Product Master Data'!$A$1:$D$15,3,FALSE)</f>
        <v>Local Label</v>
      </c>
      <c r="Y1287" s="1">
        <f>DAY(Table1[[#This Row],[Billing date]])</f>
        <v>7</v>
      </c>
      <c r="Z1287" s="1" t="str">
        <f>TEXT(Table1[[#This Row],[Billing date]],"mmm")</f>
        <v>Jan</v>
      </c>
      <c r="AA1287" s="1">
        <f>YEAR(Table1[[#This Row],[Billing date]])</f>
        <v>2022</v>
      </c>
    </row>
    <row r="1288" spans="1:27" s="1" customFormat="1" ht="12.75" x14ac:dyDescent="0.2">
      <c r="A1288" s="1" t="s">
        <v>4526</v>
      </c>
      <c r="B1288" s="1" t="s">
        <v>120</v>
      </c>
      <c r="C1288" s="29">
        <v>44568</v>
      </c>
      <c r="D1288" s="1" t="s">
        <v>4860</v>
      </c>
      <c r="E1288" s="1" t="s">
        <v>4993</v>
      </c>
      <c r="F1288" s="1" t="s">
        <v>4862</v>
      </c>
      <c r="G1288" s="1" t="s">
        <v>4994</v>
      </c>
      <c r="H1288" s="1" t="s">
        <v>4864</v>
      </c>
      <c r="I1288" s="1" t="s">
        <v>52</v>
      </c>
      <c r="J1288" s="1" t="s">
        <v>183</v>
      </c>
      <c r="K1288" s="1" t="s">
        <v>184</v>
      </c>
      <c r="L1288" s="30">
        <v>1000</v>
      </c>
      <c r="M1288" s="30">
        <v>5</v>
      </c>
      <c r="N1288" s="31">
        <v>1900</v>
      </c>
      <c r="O1288" s="31">
        <v>7000</v>
      </c>
      <c r="P1288" s="31">
        <v>1893000</v>
      </c>
      <c r="Q1288" s="31">
        <v>1900000</v>
      </c>
      <c r="R1288" s="1" t="s">
        <v>775</v>
      </c>
      <c r="S1288" s="1" t="s">
        <v>4879</v>
      </c>
      <c r="T1288" s="1" t="s">
        <v>169</v>
      </c>
      <c r="U1288" s="1" t="s">
        <v>4867</v>
      </c>
      <c r="V1288" s="1" t="s">
        <v>118</v>
      </c>
      <c r="W1288" s="1" t="str">
        <f>VLOOKUP(Table1[[#This Row],[Material Code]],'Product Master Data'!$A$1:$D$16,4,FALSE)</f>
        <v>Beignet Flour</v>
      </c>
      <c r="X1288" s="1" t="str">
        <f>VLOOKUP(Table1[[#This Row],[Material Code]],'Product Master Data'!$A$1:$D$15,3,FALSE)</f>
        <v>Local Label</v>
      </c>
      <c r="Y1288" s="1">
        <f>DAY(Table1[[#This Row],[Billing date]])</f>
        <v>7</v>
      </c>
      <c r="Z1288" s="1" t="str">
        <f>TEXT(Table1[[#This Row],[Billing date]],"mmm")</f>
        <v>Jan</v>
      </c>
      <c r="AA1288" s="1">
        <f>YEAR(Table1[[#This Row],[Billing date]])</f>
        <v>2022</v>
      </c>
    </row>
    <row r="1289" spans="1:27" s="1" customFormat="1" ht="12.75" x14ac:dyDescent="0.2">
      <c r="A1289" s="1" t="s">
        <v>4526</v>
      </c>
      <c r="B1289" s="1" t="s">
        <v>120</v>
      </c>
      <c r="C1289" s="29">
        <v>44568</v>
      </c>
      <c r="D1289" s="1" t="s">
        <v>4860</v>
      </c>
      <c r="E1289" s="1" t="s">
        <v>4993</v>
      </c>
      <c r="F1289" s="1" t="s">
        <v>4862</v>
      </c>
      <c r="G1289" s="1" t="s">
        <v>4994</v>
      </c>
      <c r="H1289" s="1" t="s">
        <v>4864</v>
      </c>
      <c r="I1289" s="1" t="s">
        <v>52</v>
      </c>
      <c r="J1289" s="1" t="s">
        <v>181</v>
      </c>
      <c r="K1289" s="1" t="s">
        <v>182</v>
      </c>
      <c r="L1289" s="30">
        <v>100</v>
      </c>
      <c r="M1289" s="30">
        <v>2.5</v>
      </c>
      <c r="N1289" s="31">
        <v>9250</v>
      </c>
      <c r="O1289" s="31">
        <v>3500</v>
      </c>
      <c r="P1289" s="31">
        <v>921500</v>
      </c>
      <c r="Q1289" s="31">
        <v>925000</v>
      </c>
      <c r="R1289" s="1" t="s">
        <v>775</v>
      </c>
      <c r="S1289" s="1" t="s">
        <v>4879</v>
      </c>
      <c r="T1289" s="1" t="s">
        <v>169</v>
      </c>
      <c r="U1289" s="1" t="s">
        <v>4867</v>
      </c>
      <c r="V1289" s="1" t="s">
        <v>118</v>
      </c>
      <c r="W1289" s="1" t="str">
        <f>VLOOKUP(Table1[[#This Row],[Material Code]],'Product Master Data'!$A$1:$D$16,4,FALSE)</f>
        <v>Beignet Flour</v>
      </c>
      <c r="X1289" s="1" t="str">
        <f>VLOOKUP(Table1[[#This Row],[Material Code]],'Product Master Data'!$A$1:$D$15,3,FALSE)</f>
        <v>Local Label</v>
      </c>
      <c r="Y1289" s="1">
        <f>DAY(Table1[[#This Row],[Billing date]])</f>
        <v>7</v>
      </c>
      <c r="Z1289" s="1" t="str">
        <f>TEXT(Table1[[#This Row],[Billing date]],"mmm")</f>
        <v>Jan</v>
      </c>
      <c r="AA1289" s="1">
        <f>YEAR(Table1[[#This Row],[Billing date]])</f>
        <v>2022</v>
      </c>
    </row>
    <row r="1290" spans="1:27" s="1" customFormat="1" ht="12.75" x14ac:dyDescent="0.2">
      <c r="A1290" s="1" t="s">
        <v>4526</v>
      </c>
      <c r="B1290" s="1" t="s">
        <v>120</v>
      </c>
      <c r="C1290" s="29">
        <v>44568</v>
      </c>
      <c r="D1290" s="1" t="s">
        <v>4860</v>
      </c>
      <c r="E1290" s="1" t="s">
        <v>4993</v>
      </c>
      <c r="F1290" s="1" t="s">
        <v>4862</v>
      </c>
      <c r="G1290" s="1" t="s">
        <v>4994</v>
      </c>
      <c r="H1290" s="1" t="s">
        <v>4864</v>
      </c>
      <c r="I1290" s="1" t="s">
        <v>52</v>
      </c>
      <c r="J1290" s="1" t="s">
        <v>176</v>
      </c>
      <c r="K1290" s="1" t="s">
        <v>177</v>
      </c>
      <c r="L1290" s="30">
        <v>100</v>
      </c>
      <c r="M1290" s="30">
        <v>5</v>
      </c>
      <c r="N1290" s="31">
        <v>18500</v>
      </c>
      <c r="O1290" s="31">
        <v>7000</v>
      </c>
      <c r="P1290" s="31">
        <v>1843000</v>
      </c>
      <c r="Q1290" s="31">
        <v>1850000</v>
      </c>
      <c r="R1290" s="1" t="s">
        <v>775</v>
      </c>
      <c r="S1290" s="1" t="s">
        <v>4879</v>
      </c>
      <c r="T1290" s="1" t="s">
        <v>169</v>
      </c>
      <c r="U1290" s="1" t="s">
        <v>4867</v>
      </c>
      <c r="V1290" s="1" t="s">
        <v>118</v>
      </c>
      <c r="W1290" s="1" t="str">
        <f>VLOOKUP(Table1[[#This Row],[Material Code]],'Product Master Data'!$A$1:$D$16,4,FALSE)</f>
        <v>Beignet Flour</v>
      </c>
      <c r="X1290" s="1" t="str">
        <f>VLOOKUP(Table1[[#This Row],[Material Code]],'Product Master Data'!$A$1:$D$15,3,FALSE)</f>
        <v>Local Label</v>
      </c>
      <c r="Y1290" s="1">
        <f>DAY(Table1[[#This Row],[Billing date]])</f>
        <v>7</v>
      </c>
      <c r="Z1290" s="1" t="str">
        <f>TEXT(Table1[[#This Row],[Billing date]],"mmm")</f>
        <v>Jan</v>
      </c>
      <c r="AA1290" s="1">
        <f>YEAR(Table1[[#This Row],[Billing date]])</f>
        <v>2022</v>
      </c>
    </row>
    <row r="1291" spans="1:27" s="1" customFormat="1" ht="12.75" x14ac:dyDescent="0.2">
      <c r="A1291" s="1" t="s">
        <v>4511</v>
      </c>
      <c r="B1291" s="1" t="s">
        <v>158</v>
      </c>
      <c r="C1291" s="29">
        <v>44568</v>
      </c>
      <c r="D1291" s="1" t="s">
        <v>4995</v>
      </c>
      <c r="E1291" s="1" t="s">
        <v>4996</v>
      </c>
      <c r="F1291" s="1" t="s">
        <v>4997</v>
      </c>
      <c r="G1291" s="1" t="s">
        <v>4998</v>
      </c>
      <c r="H1291" s="1" t="s">
        <v>4872</v>
      </c>
      <c r="I1291" s="1" t="s">
        <v>4873</v>
      </c>
      <c r="J1291" s="1" t="s">
        <v>24</v>
      </c>
      <c r="K1291" s="1" t="s">
        <v>113</v>
      </c>
      <c r="L1291" s="30">
        <v>150</v>
      </c>
      <c r="M1291" s="30">
        <v>6</v>
      </c>
      <c r="N1291" s="31">
        <v>1600</v>
      </c>
      <c r="O1291" s="31">
        <v>4706</v>
      </c>
      <c r="P1291" s="31">
        <v>235294</v>
      </c>
      <c r="Q1291" s="31">
        <v>240000</v>
      </c>
      <c r="R1291" s="1" t="s">
        <v>2555</v>
      </c>
      <c r="S1291" s="1" t="s">
        <v>4110</v>
      </c>
      <c r="T1291" s="1" t="s">
        <v>169</v>
      </c>
      <c r="U1291" s="1" t="s">
        <v>4999</v>
      </c>
      <c r="V1291" s="1" t="s">
        <v>118</v>
      </c>
      <c r="W1291" s="1" t="str">
        <f>VLOOKUP(Table1[[#This Row],[Material Code]],'Product Master Data'!$A$1:$D$16,4,FALSE)</f>
        <v>Bread Flour</v>
      </c>
      <c r="X1291" s="1" t="str">
        <f>VLOOKUP(Table1[[#This Row],[Material Code]],'Product Master Data'!$A$1:$D$15,3,FALSE)</f>
        <v>Local Label</v>
      </c>
      <c r="Y1291" s="1">
        <f>DAY(Table1[[#This Row],[Billing date]])</f>
        <v>7</v>
      </c>
      <c r="Z1291" s="1" t="str">
        <f>TEXT(Table1[[#This Row],[Billing date]],"mmm")</f>
        <v>Jan</v>
      </c>
      <c r="AA1291" s="1">
        <f>YEAR(Table1[[#This Row],[Billing date]])</f>
        <v>2022</v>
      </c>
    </row>
    <row r="1292" spans="1:27" s="1" customFormat="1" ht="12.75" x14ac:dyDescent="0.2">
      <c r="A1292" s="1" t="s">
        <v>4496</v>
      </c>
      <c r="B1292" s="1" t="s">
        <v>132</v>
      </c>
      <c r="C1292" s="29">
        <v>44568</v>
      </c>
      <c r="D1292" s="1" t="s">
        <v>5000</v>
      </c>
      <c r="E1292" s="1" t="s">
        <v>5001</v>
      </c>
      <c r="F1292" s="1" t="s">
        <v>5002</v>
      </c>
      <c r="G1292" s="1" t="s">
        <v>5003</v>
      </c>
      <c r="H1292" s="1" t="s">
        <v>5004</v>
      </c>
      <c r="I1292" s="1" t="s">
        <v>31</v>
      </c>
      <c r="J1292" s="1" t="s">
        <v>164</v>
      </c>
      <c r="K1292" s="1" t="s">
        <v>165</v>
      </c>
      <c r="L1292" s="30">
        <v>640</v>
      </c>
      <c r="M1292" s="30">
        <v>32</v>
      </c>
      <c r="N1292" s="31">
        <v>18000</v>
      </c>
      <c r="O1292" s="31">
        <v>44800</v>
      </c>
      <c r="P1292" s="31">
        <v>11475200</v>
      </c>
      <c r="Q1292" s="31">
        <v>11520000</v>
      </c>
      <c r="R1292" s="1" t="s">
        <v>5005</v>
      </c>
      <c r="S1292" s="1" t="s">
        <v>5006</v>
      </c>
      <c r="T1292" s="1" t="s">
        <v>169</v>
      </c>
      <c r="U1292" s="1" t="s">
        <v>169</v>
      </c>
      <c r="V1292" s="1" t="s">
        <v>118</v>
      </c>
      <c r="W1292" s="1" t="str">
        <f>VLOOKUP(Table1[[#This Row],[Material Code]],'Product Master Data'!$A$1:$D$16,4,FALSE)</f>
        <v>Bread Flour</v>
      </c>
      <c r="X1292" s="1" t="str">
        <f>VLOOKUP(Table1[[#This Row],[Material Code]],'Product Master Data'!$A$1:$D$15,3,FALSE)</f>
        <v>Local Label</v>
      </c>
      <c r="Y1292" s="1">
        <f>DAY(Table1[[#This Row],[Billing date]])</f>
        <v>7</v>
      </c>
      <c r="Z1292" s="1" t="str">
        <f>TEXT(Table1[[#This Row],[Billing date]],"mmm")</f>
        <v>Jan</v>
      </c>
      <c r="AA1292" s="1">
        <f>YEAR(Table1[[#This Row],[Billing date]])</f>
        <v>2022</v>
      </c>
    </row>
    <row r="1293" spans="1:27" s="1" customFormat="1" ht="12.75" x14ac:dyDescent="0.2">
      <c r="A1293" s="1" t="s">
        <v>4511</v>
      </c>
      <c r="B1293" s="1" t="s">
        <v>158</v>
      </c>
      <c r="C1293" s="29">
        <v>44568</v>
      </c>
      <c r="D1293" s="1" t="s">
        <v>5007</v>
      </c>
      <c r="E1293" s="1" t="s">
        <v>5008</v>
      </c>
      <c r="F1293" s="1" t="s">
        <v>5009</v>
      </c>
      <c r="G1293" s="1" t="s">
        <v>5010</v>
      </c>
      <c r="H1293" s="1" t="s">
        <v>4635</v>
      </c>
      <c r="I1293" s="1" t="s">
        <v>28</v>
      </c>
      <c r="J1293" s="1" t="s">
        <v>164</v>
      </c>
      <c r="K1293" s="1" t="s">
        <v>165</v>
      </c>
      <c r="L1293" s="30">
        <v>600</v>
      </c>
      <c r="M1293" s="30">
        <v>30</v>
      </c>
      <c r="N1293" s="31">
        <v>18700</v>
      </c>
      <c r="O1293" s="31">
        <v>42000</v>
      </c>
      <c r="P1293" s="31">
        <v>11178000</v>
      </c>
      <c r="Q1293" s="31">
        <v>11220000</v>
      </c>
      <c r="R1293" s="1" t="s">
        <v>1323</v>
      </c>
      <c r="S1293" s="1" t="s">
        <v>5011</v>
      </c>
      <c r="T1293" s="1" t="s">
        <v>169</v>
      </c>
      <c r="U1293" s="1" t="s">
        <v>169</v>
      </c>
      <c r="V1293" s="1" t="s">
        <v>118</v>
      </c>
      <c r="W1293" s="1" t="str">
        <f>VLOOKUP(Table1[[#This Row],[Material Code]],'Product Master Data'!$A$1:$D$16,4,FALSE)</f>
        <v>Bread Flour</v>
      </c>
      <c r="X1293" s="1" t="str">
        <f>VLOOKUP(Table1[[#This Row],[Material Code]],'Product Master Data'!$A$1:$D$15,3,FALSE)</f>
        <v>Local Label</v>
      </c>
      <c r="Y1293" s="1">
        <f>DAY(Table1[[#This Row],[Billing date]])</f>
        <v>7</v>
      </c>
      <c r="Z1293" s="1" t="str">
        <f>TEXT(Table1[[#This Row],[Billing date]],"mmm")</f>
        <v>Jan</v>
      </c>
      <c r="AA1293" s="1">
        <f>YEAR(Table1[[#This Row],[Billing date]])</f>
        <v>2022</v>
      </c>
    </row>
    <row r="1294" spans="1:27" s="1" customFormat="1" ht="12.75" x14ac:dyDescent="0.2">
      <c r="A1294" s="1" t="s">
        <v>4526</v>
      </c>
      <c r="B1294" s="1" t="s">
        <v>120</v>
      </c>
      <c r="C1294" s="29">
        <v>44568</v>
      </c>
      <c r="D1294" s="1" t="s">
        <v>5012</v>
      </c>
      <c r="E1294" s="1" t="s">
        <v>5013</v>
      </c>
      <c r="F1294" s="1" t="s">
        <v>5014</v>
      </c>
      <c r="G1294" s="1" t="s">
        <v>5015</v>
      </c>
      <c r="H1294" s="1" t="s">
        <v>5016</v>
      </c>
      <c r="I1294" s="1" t="s">
        <v>251</v>
      </c>
      <c r="J1294" s="1" t="s">
        <v>164</v>
      </c>
      <c r="K1294" s="1" t="s">
        <v>165</v>
      </c>
      <c r="L1294" s="30">
        <v>100</v>
      </c>
      <c r="M1294" s="30">
        <v>5</v>
      </c>
      <c r="N1294" s="31">
        <v>18300</v>
      </c>
      <c r="O1294" s="31">
        <v>0</v>
      </c>
      <c r="P1294" s="31">
        <v>1830000</v>
      </c>
      <c r="Q1294" s="31">
        <v>1830000</v>
      </c>
      <c r="R1294" s="1" t="s">
        <v>127</v>
      </c>
      <c r="S1294" s="1" t="s">
        <v>1051</v>
      </c>
      <c r="T1294" s="1" t="s">
        <v>169</v>
      </c>
      <c r="U1294" s="1" t="s">
        <v>169</v>
      </c>
      <c r="V1294" s="1" t="s">
        <v>118</v>
      </c>
      <c r="W1294" s="1" t="str">
        <f>VLOOKUP(Table1[[#This Row],[Material Code]],'Product Master Data'!$A$1:$D$16,4,FALSE)</f>
        <v>Bread Flour</v>
      </c>
      <c r="X1294" s="1" t="str">
        <f>VLOOKUP(Table1[[#This Row],[Material Code]],'Product Master Data'!$A$1:$D$15,3,FALSE)</f>
        <v>Local Label</v>
      </c>
      <c r="Y1294" s="1">
        <f>DAY(Table1[[#This Row],[Billing date]])</f>
        <v>7</v>
      </c>
      <c r="Z1294" s="1" t="str">
        <f>TEXT(Table1[[#This Row],[Billing date]],"mmm")</f>
        <v>Jan</v>
      </c>
      <c r="AA1294" s="1">
        <f>YEAR(Table1[[#This Row],[Billing date]])</f>
        <v>2022</v>
      </c>
    </row>
    <row r="1295" spans="1:27" s="1" customFormat="1" ht="12.75" x14ac:dyDescent="0.2">
      <c r="A1295" s="1" t="s">
        <v>4526</v>
      </c>
      <c r="B1295" s="1" t="s">
        <v>120</v>
      </c>
      <c r="C1295" s="29">
        <v>44568</v>
      </c>
      <c r="D1295" s="1" t="s">
        <v>4926</v>
      </c>
      <c r="E1295" s="1" t="s">
        <v>5017</v>
      </c>
      <c r="F1295" s="1" t="s">
        <v>4928</v>
      </c>
      <c r="G1295" s="1" t="s">
        <v>5018</v>
      </c>
      <c r="H1295" s="1" t="s">
        <v>4665</v>
      </c>
      <c r="I1295" s="1" t="s">
        <v>30</v>
      </c>
      <c r="J1295" s="1" t="s">
        <v>176</v>
      </c>
      <c r="K1295" s="1" t="s">
        <v>177</v>
      </c>
      <c r="L1295" s="30">
        <v>60</v>
      </c>
      <c r="M1295" s="30">
        <v>3</v>
      </c>
      <c r="N1295" s="31">
        <v>18500</v>
      </c>
      <c r="O1295" s="31">
        <v>4200</v>
      </c>
      <c r="P1295" s="31">
        <v>1105800</v>
      </c>
      <c r="Q1295" s="31">
        <v>1110000</v>
      </c>
      <c r="R1295" s="1" t="s">
        <v>775</v>
      </c>
      <c r="S1295" s="1" t="s">
        <v>4657</v>
      </c>
      <c r="T1295" s="1" t="s">
        <v>169</v>
      </c>
      <c r="U1295" s="1" t="s">
        <v>169</v>
      </c>
      <c r="V1295" s="1" t="s">
        <v>118</v>
      </c>
      <c r="W1295" s="1" t="str">
        <f>VLOOKUP(Table1[[#This Row],[Material Code]],'Product Master Data'!$A$1:$D$16,4,FALSE)</f>
        <v>Beignet Flour</v>
      </c>
      <c r="X1295" s="1" t="str">
        <f>VLOOKUP(Table1[[#This Row],[Material Code]],'Product Master Data'!$A$1:$D$15,3,FALSE)</f>
        <v>Local Label</v>
      </c>
      <c r="Y1295" s="1">
        <f>DAY(Table1[[#This Row],[Billing date]])</f>
        <v>7</v>
      </c>
      <c r="Z1295" s="1" t="str">
        <f>TEXT(Table1[[#This Row],[Billing date]],"mmm")</f>
        <v>Jan</v>
      </c>
      <c r="AA1295" s="1">
        <f>YEAR(Table1[[#This Row],[Billing date]])</f>
        <v>2022</v>
      </c>
    </row>
    <row r="1296" spans="1:27" s="1" customFormat="1" ht="12.75" x14ac:dyDescent="0.2">
      <c r="A1296" s="1" t="s">
        <v>4526</v>
      </c>
      <c r="B1296" s="1" t="s">
        <v>120</v>
      </c>
      <c r="C1296" s="29">
        <v>44568</v>
      </c>
      <c r="D1296" s="1" t="s">
        <v>4926</v>
      </c>
      <c r="E1296" s="1" t="s">
        <v>5017</v>
      </c>
      <c r="F1296" s="1" t="s">
        <v>4928</v>
      </c>
      <c r="G1296" s="1" t="s">
        <v>5018</v>
      </c>
      <c r="H1296" s="1" t="s">
        <v>4665</v>
      </c>
      <c r="I1296" s="1" t="s">
        <v>30</v>
      </c>
      <c r="J1296" s="1" t="s">
        <v>181</v>
      </c>
      <c r="K1296" s="1" t="s">
        <v>182</v>
      </c>
      <c r="L1296" s="30">
        <v>80</v>
      </c>
      <c r="M1296" s="30">
        <v>2</v>
      </c>
      <c r="N1296" s="31">
        <v>9250</v>
      </c>
      <c r="O1296" s="31">
        <v>2800</v>
      </c>
      <c r="P1296" s="31">
        <v>737200</v>
      </c>
      <c r="Q1296" s="31">
        <v>740000</v>
      </c>
      <c r="R1296" s="1" t="s">
        <v>775</v>
      </c>
      <c r="S1296" s="1" t="s">
        <v>4657</v>
      </c>
      <c r="T1296" s="1" t="s">
        <v>169</v>
      </c>
      <c r="U1296" s="1" t="s">
        <v>169</v>
      </c>
      <c r="V1296" s="1" t="s">
        <v>118</v>
      </c>
      <c r="W1296" s="1" t="str">
        <f>VLOOKUP(Table1[[#This Row],[Material Code]],'Product Master Data'!$A$1:$D$16,4,FALSE)</f>
        <v>Beignet Flour</v>
      </c>
      <c r="X1296" s="1" t="str">
        <f>VLOOKUP(Table1[[#This Row],[Material Code]],'Product Master Data'!$A$1:$D$15,3,FALSE)</f>
        <v>Local Label</v>
      </c>
      <c r="Y1296" s="1">
        <f>DAY(Table1[[#This Row],[Billing date]])</f>
        <v>7</v>
      </c>
      <c r="Z1296" s="1" t="str">
        <f>TEXT(Table1[[#This Row],[Billing date]],"mmm")</f>
        <v>Jan</v>
      </c>
      <c r="AA1296" s="1">
        <f>YEAR(Table1[[#This Row],[Billing date]])</f>
        <v>2022</v>
      </c>
    </row>
    <row r="1297" spans="1:27" s="1" customFormat="1" ht="12.75" x14ac:dyDescent="0.2">
      <c r="A1297" s="1" t="s">
        <v>4511</v>
      </c>
      <c r="B1297" s="1" t="s">
        <v>158</v>
      </c>
      <c r="C1297" s="29">
        <v>44568</v>
      </c>
      <c r="D1297" s="1" t="s">
        <v>5019</v>
      </c>
      <c r="E1297" s="1" t="s">
        <v>5020</v>
      </c>
      <c r="F1297" s="1" t="s">
        <v>5021</v>
      </c>
      <c r="G1297" s="1" t="s">
        <v>5022</v>
      </c>
      <c r="H1297" s="1" t="s">
        <v>4516</v>
      </c>
      <c r="I1297" s="1" t="s">
        <v>68</v>
      </c>
      <c r="J1297" s="1" t="s">
        <v>24</v>
      </c>
      <c r="K1297" s="1" t="s">
        <v>113</v>
      </c>
      <c r="L1297" s="30">
        <v>133</v>
      </c>
      <c r="M1297" s="30">
        <v>5.32</v>
      </c>
      <c r="N1297" s="31">
        <v>1800</v>
      </c>
      <c r="O1297" s="31">
        <v>4694</v>
      </c>
      <c r="P1297" s="31">
        <v>234706</v>
      </c>
      <c r="Q1297" s="31">
        <v>239400</v>
      </c>
      <c r="R1297" s="1" t="s">
        <v>944</v>
      </c>
      <c r="S1297" s="1" t="s">
        <v>945</v>
      </c>
      <c r="T1297" s="1" t="s">
        <v>169</v>
      </c>
      <c r="U1297" s="1" t="s">
        <v>4519</v>
      </c>
      <c r="V1297" s="1" t="s">
        <v>118</v>
      </c>
      <c r="W1297" s="1" t="str">
        <f>VLOOKUP(Table1[[#This Row],[Material Code]],'Product Master Data'!$A$1:$D$16,4,FALSE)</f>
        <v>Bread Flour</v>
      </c>
      <c r="X1297" s="1" t="str">
        <f>VLOOKUP(Table1[[#This Row],[Material Code]],'Product Master Data'!$A$1:$D$15,3,FALSE)</f>
        <v>Local Label</v>
      </c>
      <c r="Y1297" s="1">
        <f>DAY(Table1[[#This Row],[Billing date]])</f>
        <v>7</v>
      </c>
      <c r="Z1297" s="1" t="str">
        <f>TEXT(Table1[[#This Row],[Billing date]],"mmm")</f>
        <v>Jan</v>
      </c>
      <c r="AA1297" s="1">
        <f>YEAR(Table1[[#This Row],[Billing date]])</f>
        <v>2022</v>
      </c>
    </row>
    <row r="1298" spans="1:27" s="1" customFormat="1" ht="12.75" x14ac:dyDescent="0.2">
      <c r="A1298" s="1" t="s">
        <v>4666</v>
      </c>
      <c r="B1298" s="1" t="s">
        <v>108</v>
      </c>
      <c r="C1298" s="29">
        <v>44568</v>
      </c>
      <c r="D1298" s="1" t="s">
        <v>4930</v>
      </c>
      <c r="E1298" s="1" t="s">
        <v>5023</v>
      </c>
      <c r="F1298" s="1" t="s">
        <v>4932</v>
      </c>
      <c r="G1298" s="1" t="s">
        <v>5024</v>
      </c>
      <c r="H1298" s="1" t="s">
        <v>4698</v>
      </c>
      <c r="I1298" s="1" t="s">
        <v>449</v>
      </c>
      <c r="J1298" s="1" t="s">
        <v>164</v>
      </c>
      <c r="K1298" s="1" t="s">
        <v>165</v>
      </c>
      <c r="L1298" s="30">
        <v>100</v>
      </c>
      <c r="M1298" s="30">
        <v>5</v>
      </c>
      <c r="N1298" s="31">
        <v>18300</v>
      </c>
      <c r="O1298" s="31">
        <v>7000</v>
      </c>
      <c r="P1298" s="31">
        <v>1823000</v>
      </c>
      <c r="Q1298" s="31">
        <v>1830000</v>
      </c>
      <c r="R1298" s="1" t="s">
        <v>4934</v>
      </c>
      <c r="S1298" s="1" t="s">
        <v>4935</v>
      </c>
      <c r="T1298" s="1" t="s">
        <v>169</v>
      </c>
      <c r="U1298" s="1" t="s">
        <v>450</v>
      </c>
      <c r="V1298" s="1" t="s">
        <v>118</v>
      </c>
      <c r="W1298" s="1" t="str">
        <f>VLOOKUP(Table1[[#This Row],[Material Code]],'Product Master Data'!$A$1:$D$16,4,FALSE)</f>
        <v>Bread Flour</v>
      </c>
      <c r="X1298" s="1" t="str">
        <f>VLOOKUP(Table1[[#This Row],[Material Code]],'Product Master Data'!$A$1:$D$15,3,FALSE)</f>
        <v>Local Label</v>
      </c>
      <c r="Y1298" s="1">
        <f>DAY(Table1[[#This Row],[Billing date]])</f>
        <v>7</v>
      </c>
      <c r="Z1298" s="1" t="str">
        <f>TEXT(Table1[[#This Row],[Billing date]],"mmm")</f>
        <v>Jan</v>
      </c>
      <c r="AA1298" s="1">
        <f>YEAR(Table1[[#This Row],[Billing date]])</f>
        <v>2022</v>
      </c>
    </row>
    <row r="1299" spans="1:27" s="1" customFormat="1" ht="12.75" x14ac:dyDescent="0.2">
      <c r="A1299" s="1" t="s">
        <v>4596</v>
      </c>
      <c r="B1299" s="1" t="s">
        <v>289</v>
      </c>
      <c r="C1299" s="29">
        <v>44568</v>
      </c>
      <c r="D1299" s="1" t="s">
        <v>5025</v>
      </c>
      <c r="E1299" s="1" t="s">
        <v>5026</v>
      </c>
      <c r="F1299" s="1" t="s">
        <v>5027</v>
      </c>
      <c r="G1299" s="1" t="s">
        <v>5028</v>
      </c>
      <c r="H1299" s="1" t="s">
        <v>4601</v>
      </c>
      <c r="I1299" s="1" t="s">
        <v>32</v>
      </c>
      <c r="J1299" s="1" t="s">
        <v>181</v>
      </c>
      <c r="K1299" s="1" t="s">
        <v>182</v>
      </c>
      <c r="L1299" s="30">
        <v>1280</v>
      </c>
      <c r="M1299" s="30">
        <v>32</v>
      </c>
      <c r="N1299" s="31">
        <v>8875</v>
      </c>
      <c r="O1299" s="31">
        <v>44800</v>
      </c>
      <c r="P1299" s="31">
        <v>11315200</v>
      </c>
      <c r="Q1299" s="31">
        <v>11360000</v>
      </c>
      <c r="R1299" s="1" t="s">
        <v>5029</v>
      </c>
      <c r="S1299" s="1" t="s">
        <v>5030</v>
      </c>
      <c r="T1299" s="1" t="s">
        <v>169</v>
      </c>
      <c r="U1299" s="1" t="s">
        <v>169</v>
      </c>
      <c r="V1299" s="1" t="s">
        <v>118</v>
      </c>
      <c r="W1299" s="1" t="str">
        <f>VLOOKUP(Table1[[#This Row],[Material Code]],'Product Master Data'!$A$1:$D$16,4,FALSE)</f>
        <v>Beignet Flour</v>
      </c>
      <c r="X1299" s="1" t="str">
        <f>VLOOKUP(Table1[[#This Row],[Material Code]],'Product Master Data'!$A$1:$D$15,3,FALSE)</f>
        <v>Local Label</v>
      </c>
      <c r="Y1299" s="1">
        <f>DAY(Table1[[#This Row],[Billing date]])</f>
        <v>7</v>
      </c>
      <c r="Z1299" s="1" t="str">
        <f>TEXT(Table1[[#This Row],[Billing date]],"mmm")</f>
        <v>Jan</v>
      </c>
      <c r="AA1299" s="1">
        <f>YEAR(Table1[[#This Row],[Billing date]])</f>
        <v>2022</v>
      </c>
    </row>
    <row r="1300" spans="1:27" s="1" customFormat="1" ht="12.75" x14ac:dyDescent="0.2">
      <c r="A1300" s="1" t="s">
        <v>4666</v>
      </c>
      <c r="B1300" s="1" t="s">
        <v>108</v>
      </c>
      <c r="C1300" s="29">
        <v>44568</v>
      </c>
      <c r="D1300" s="1" t="s">
        <v>5031</v>
      </c>
      <c r="E1300" s="1" t="s">
        <v>5032</v>
      </c>
      <c r="F1300" s="1" t="s">
        <v>5033</v>
      </c>
      <c r="G1300" s="1" t="s">
        <v>5034</v>
      </c>
      <c r="H1300" s="1" t="s">
        <v>4947</v>
      </c>
      <c r="I1300" s="1" t="s">
        <v>41</v>
      </c>
      <c r="J1300" s="1" t="s">
        <v>164</v>
      </c>
      <c r="K1300" s="1" t="s">
        <v>165</v>
      </c>
      <c r="L1300" s="30">
        <v>580</v>
      </c>
      <c r="M1300" s="30">
        <v>29</v>
      </c>
      <c r="N1300" s="31">
        <v>18300</v>
      </c>
      <c r="O1300" s="31">
        <v>40600</v>
      </c>
      <c r="P1300" s="31">
        <v>10573400</v>
      </c>
      <c r="Q1300" s="31">
        <v>10614000</v>
      </c>
      <c r="R1300" s="1" t="s">
        <v>5035</v>
      </c>
      <c r="S1300" s="1" t="s">
        <v>5036</v>
      </c>
      <c r="T1300" s="1" t="s">
        <v>169</v>
      </c>
      <c r="U1300" s="1" t="s">
        <v>169</v>
      </c>
      <c r="V1300" s="1" t="s">
        <v>118</v>
      </c>
      <c r="W1300" s="1" t="str">
        <f>VLOOKUP(Table1[[#This Row],[Material Code]],'Product Master Data'!$A$1:$D$16,4,FALSE)</f>
        <v>Bread Flour</v>
      </c>
      <c r="X1300" s="1" t="str">
        <f>VLOOKUP(Table1[[#This Row],[Material Code]],'Product Master Data'!$A$1:$D$15,3,FALSE)</f>
        <v>Local Label</v>
      </c>
      <c r="Y1300" s="1">
        <f>DAY(Table1[[#This Row],[Billing date]])</f>
        <v>7</v>
      </c>
      <c r="Z1300" s="1" t="str">
        <f>TEXT(Table1[[#This Row],[Billing date]],"mmm")</f>
        <v>Jan</v>
      </c>
      <c r="AA1300" s="1">
        <f>YEAR(Table1[[#This Row],[Billing date]])</f>
        <v>2022</v>
      </c>
    </row>
    <row r="1301" spans="1:27" s="1" customFormat="1" ht="12.75" x14ac:dyDescent="0.2">
      <c r="A1301" s="1" t="s">
        <v>4526</v>
      </c>
      <c r="B1301" s="1" t="s">
        <v>120</v>
      </c>
      <c r="C1301" s="29">
        <v>44568</v>
      </c>
      <c r="D1301" s="1" t="s">
        <v>5037</v>
      </c>
      <c r="E1301" s="1" t="s">
        <v>5038</v>
      </c>
      <c r="F1301" s="1" t="s">
        <v>5039</v>
      </c>
      <c r="G1301" s="1" t="s">
        <v>5040</v>
      </c>
      <c r="H1301" s="1" t="s">
        <v>4790</v>
      </c>
      <c r="I1301" s="1" t="s">
        <v>40</v>
      </c>
      <c r="J1301" s="1" t="s">
        <v>164</v>
      </c>
      <c r="K1301" s="1" t="s">
        <v>165</v>
      </c>
      <c r="L1301" s="30">
        <v>120</v>
      </c>
      <c r="M1301" s="30">
        <v>6</v>
      </c>
      <c r="N1301" s="31">
        <v>18300</v>
      </c>
      <c r="O1301" s="31">
        <v>8400</v>
      </c>
      <c r="P1301" s="31">
        <v>2187600</v>
      </c>
      <c r="Q1301" s="31">
        <v>2196000</v>
      </c>
      <c r="R1301" s="1" t="s">
        <v>5041</v>
      </c>
      <c r="S1301" s="1" t="s">
        <v>5042</v>
      </c>
      <c r="T1301" s="1" t="s">
        <v>169</v>
      </c>
      <c r="U1301" s="1" t="s">
        <v>169</v>
      </c>
      <c r="V1301" s="1" t="s">
        <v>118</v>
      </c>
      <c r="W1301" s="1" t="str">
        <f>VLOOKUP(Table1[[#This Row],[Material Code]],'Product Master Data'!$A$1:$D$16,4,FALSE)</f>
        <v>Bread Flour</v>
      </c>
      <c r="X1301" s="1" t="str">
        <f>VLOOKUP(Table1[[#This Row],[Material Code]],'Product Master Data'!$A$1:$D$15,3,FALSE)</f>
        <v>Local Label</v>
      </c>
      <c r="Y1301" s="1">
        <f>DAY(Table1[[#This Row],[Billing date]])</f>
        <v>7</v>
      </c>
      <c r="Z1301" s="1" t="str">
        <f>TEXT(Table1[[#This Row],[Billing date]],"mmm")</f>
        <v>Jan</v>
      </c>
      <c r="AA1301" s="1">
        <f>YEAR(Table1[[#This Row],[Billing date]])</f>
        <v>2022</v>
      </c>
    </row>
    <row r="1302" spans="1:27" s="1" customFormat="1" ht="12.75" x14ac:dyDescent="0.2">
      <c r="A1302" s="1" t="s">
        <v>4511</v>
      </c>
      <c r="B1302" s="1" t="s">
        <v>158</v>
      </c>
      <c r="C1302" s="29">
        <v>44568</v>
      </c>
      <c r="D1302" s="1" t="s">
        <v>5043</v>
      </c>
      <c r="E1302" s="1" t="s">
        <v>5044</v>
      </c>
      <c r="F1302" s="1" t="s">
        <v>5045</v>
      </c>
      <c r="G1302" s="1" t="s">
        <v>5046</v>
      </c>
      <c r="H1302" s="1" t="s">
        <v>5047</v>
      </c>
      <c r="I1302" s="1" t="s">
        <v>5048</v>
      </c>
      <c r="J1302" s="1" t="s">
        <v>24</v>
      </c>
      <c r="K1302" s="1" t="s">
        <v>113</v>
      </c>
      <c r="L1302" s="30">
        <v>150</v>
      </c>
      <c r="M1302" s="30">
        <v>6</v>
      </c>
      <c r="N1302" s="31">
        <v>2000</v>
      </c>
      <c r="O1302" s="31">
        <v>5882</v>
      </c>
      <c r="P1302" s="31">
        <v>294118</v>
      </c>
      <c r="Q1302" s="31">
        <v>300000</v>
      </c>
      <c r="R1302" s="1" t="s">
        <v>5049</v>
      </c>
      <c r="S1302" s="1" t="s">
        <v>1472</v>
      </c>
      <c r="T1302" s="1" t="s">
        <v>169</v>
      </c>
      <c r="U1302" s="1" t="s">
        <v>5050</v>
      </c>
      <c r="V1302" s="1" t="s">
        <v>118</v>
      </c>
      <c r="W1302" s="1" t="str">
        <f>VLOOKUP(Table1[[#This Row],[Material Code]],'Product Master Data'!$A$1:$D$16,4,FALSE)</f>
        <v>Bread Flour</v>
      </c>
      <c r="X1302" s="1" t="str">
        <f>VLOOKUP(Table1[[#This Row],[Material Code]],'Product Master Data'!$A$1:$D$15,3,FALSE)</f>
        <v>Local Label</v>
      </c>
      <c r="Y1302" s="1">
        <f>DAY(Table1[[#This Row],[Billing date]])</f>
        <v>7</v>
      </c>
      <c r="Z1302" s="1" t="str">
        <f>TEXT(Table1[[#This Row],[Billing date]],"mmm")</f>
        <v>Jan</v>
      </c>
      <c r="AA1302" s="1">
        <f>YEAR(Table1[[#This Row],[Billing date]])</f>
        <v>2022</v>
      </c>
    </row>
    <row r="1303" spans="1:27" s="1" customFormat="1" ht="12.75" x14ac:dyDescent="0.2">
      <c r="A1303" s="1" t="s">
        <v>4511</v>
      </c>
      <c r="B1303" s="1" t="s">
        <v>158</v>
      </c>
      <c r="C1303" s="29">
        <v>44568</v>
      </c>
      <c r="D1303" s="1" t="s">
        <v>5051</v>
      </c>
      <c r="E1303" s="1" t="s">
        <v>5052</v>
      </c>
      <c r="F1303" s="1" t="s">
        <v>5053</v>
      </c>
      <c r="G1303" s="1" t="s">
        <v>5054</v>
      </c>
      <c r="H1303" s="1" t="s">
        <v>5055</v>
      </c>
      <c r="I1303" s="1" t="s">
        <v>2125</v>
      </c>
      <c r="J1303" s="1" t="s">
        <v>24</v>
      </c>
      <c r="K1303" s="1" t="s">
        <v>113</v>
      </c>
      <c r="L1303" s="30">
        <v>133</v>
      </c>
      <c r="M1303" s="30">
        <v>5.32</v>
      </c>
      <c r="N1303" s="31">
        <v>1800</v>
      </c>
      <c r="O1303" s="31">
        <v>4694</v>
      </c>
      <c r="P1303" s="31">
        <v>234706</v>
      </c>
      <c r="Q1303" s="31">
        <v>239400</v>
      </c>
      <c r="R1303" s="1" t="s">
        <v>944</v>
      </c>
      <c r="S1303" s="1" t="s">
        <v>945</v>
      </c>
      <c r="T1303" s="1" t="s">
        <v>169</v>
      </c>
      <c r="U1303" s="1" t="s">
        <v>5056</v>
      </c>
      <c r="V1303" s="1" t="s">
        <v>118</v>
      </c>
      <c r="W1303" s="1" t="str">
        <f>VLOOKUP(Table1[[#This Row],[Material Code]],'Product Master Data'!$A$1:$D$16,4,FALSE)</f>
        <v>Bread Flour</v>
      </c>
      <c r="X1303" s="1" t="str">
        <f>VLOOKUP(Table1[[#This Row],[Material Code]],'Product Master Data'!$A$1:$D$15,3,FALSE)</f>
        <v>Local Label</v>
      </c>
      <c r="Y1303" s="1">
        <f>DAY(Table1[[#This Row],[Billing date]])</f>
        <v>7</v>
      </c>
      <c r="Z1303" s="1" t="str">
        <f>TEXT(Table1[[#This Row],[Billing date]],"mmm")</f>
        <v>Jan</v>
      </c>
      <c r="AA1303" s="1">
        <f>YEAR(Table1[[#This Row],[Billing date]])</f>
        <v>2022</v>
      </c>
    </row>
    <row r="1304" spans="1:27" s="1" customFormat="1" ht="12.75" x14ac:dyDescent="0.2">
      <c r="A1304" s="1" t="s">
        <v>4511</v>
      </c>
      <c r="B1304" s="1" t="s">
        <v>158</v>
      </c>
      <c r="C1304" s="29">
        <v>44568</v>
      </c>
      <c r="D1304" s="1" t="s">
        <v>5057</v>
      </c>
      <c r="E1304" s="1" t="s">
        <v>5058</v>
      </c>
      <c r="F1304" s="1" t="s">
        <v>5059</v>
      </c>
      <c r="G1304" s="1" t="s">
        <v>5060</v>
      </c>
      <c r="H1304" s="1" t="s">
        <v>5061</v>
      </c>
      <c r="I1304" s="1" t="s">
        <v>2620</v>
      </c>
      <c r="J1304" s="1" t="s">
        <v>24</v>
      </c>
      <c r="K1304" s="1" t="s">
        <v>113</v>
      </c>
      <c r="L1304" s="30">
        <v>150</v>
      </c>
      <c r="M1304" s="30">
        <v>6</v>
      </c>
      <c r="N1304" s="31">
        <v>1800</v>
      </c>
      <c r="O1304" s="31">
        <v>5294</v>
      </c>
      <c r="P1304" s="31">
        <v>264706</v>
      </c>
      <c r="Q1304" s="31">
        <v>270000</v>
      </c>
      <c r="R1304" s="1" t="s">
        <v>1471</v>
      </c>
      <c r="S1304" s="1" t="s">
        <v>1648</v>
      </c>
      <c r="T1304" s="1" t="s">
        <v>169</v>
      </c>
      <c r="U1304" s="1" t="s">
        <v>5062</v>
      </c>
      <c r="V1304" s="1" t="s">
        <v>118</v>
      </c>
      <c r="W1304" s="1" t="str">
        <f>VLOOKUP(Table1[[#This Row],[Material Code]],'Product Master Data'!$A$1:$D$16,4,FALSE)</f>
        <v>Bread Flour</v>
      </c>
      <c r="X1304" s="1" t="str">
        <f>VLOOKUP(Table1[[#This Row],[Material Code]],'Product Master Data'!$A$1:$D$15,3,FALSE)</f>
        <v>Local Label</v>
      </c>
      <c r="Y1304" s="1">
        <f>DAY(Table1[[#This Row],[Billing date]])</f>
        <v>7</v>
      </c>
      <c r="Z1304" s="1" t="str">
        <f>TEXT(Table1[[#This Row],[Billing date]],"mmm")</f>
        <v>Jan</v>
      </c>
      <c r="AA1304" s="1">
        <f>YEAR(Table1[[#This Row],[Billing date]])</f>
        <v>2022</v>
      </c>
    </row>
    <row r="1305" spans="1:27" s="1" customFormat="1" ht="12.75" x14ac:dyDescent="0.2">
      <c r="A1305" s="1" t="s">
        <v>4596</v>
      </c>
      <c r="B1305" s="1" t="s">
        <v>452</v>
      </c>
      <c r="C1305" s="29">
        <v>44568</v>
      </c>
      <c r="D1305" s="1" t="s">
        <v>5063</v>
      </c>
      <c r="E1305" s="1" t="s">
        <v>5064</v>
      </c>
      <c r="F1305" s="1" t="s">
        <v>5065</v>
      </c>
      <c r="G1305" s="1" t="s">
        <v>5066</v>
      </c>
      <c r="H1305" s="1" t="s">
        <v>5067</v>
      </c>
      <c r="I1305" s="1" t="s">
        <v>34</v>
      </c>
      <c r="J1305" s="1" t="s">
        <v>24</v>
      </c>
      <c r="K1305" s="1" t="s">
        <v>113</v>
      </c>
      <c r="L1305" s="30">
        <v>250</v>
      </c>
      <c r="M1305" s="30">
        <v>10</v>
      </c>
      <c r="N1305" s="31">
        <v>1800</v>
      </c>
      <c r="O1305" s="31">
        <v>8824</v>
      </c>
      <c r="P1305" s="31">
        <v>441176</v>
      </c>
      <c r="Q1305" s="31">
        <v>450000</v>
      </c>
      <c r="R1305" s="1" t="s">
        <v>5068</v>
      </c>
      <c r="S1305" s="1" t="s">
        <v>2058</v>
      </c>
      <c r="T1305" s="1" t="s">
        <v>169</v>
      </c>
      <c r="U1305" s="1" t="s">
        <v>5069</v>
      </c>
      <c r="V1305" s="1" t="s">
        <v>118</v>
      </c>
      <c r="W1305" s="1" t="str">
        <f>VLOOKUP(Table1[[#This Row],[Material Code]],'Product Master Data'!$A$1:$D$16,4,FALSE)</f>
        <v>Bread Flour</v>
      </c>
      <c r="X1305" s="1" t="str">
        <f>VLOOKUP(Table1[[#This Row],[Material Code]],'Product Master Data'!$A$1:$D$15,3,FALSE)</f>
        <v>Local Label</v>
      </c>
      <c r="Y1305" s="1">
        <f>DAY(Table1[[#This Row],[Billing date]])</f>
        <v>7</v>
      </c>
      <c r="Z1305" s="1" t="str">
        <f>TEXT(Table1[[#This Row],[Billing date]],"mmm")</f>
        <v>Jan</v>
      </c>
      <c r="AA1305" s="1">
        <f>YEAR(Table1[[#This Row],[Billing date]])</f>
        <v>2022</v>
      </c>
    </row>
    <row r="1306" spans="1:27" s="1" customFormat="1" ht="12.75" x14ac:dyDescent="0.2">
      <c r="A1306" s="1" t="s">
        <v>4596</v>
      </c>
      <c r="B1306" s="1" t="s">
        <v>452</v>
      </c>
      <c r="C1306" s="29">
        <v>44568</v>
      </c>
      <c r="D1306" s="1" t="s">
        <v>5063</v>
      </c>
      <c r="E1306" s="1" t="s">
        <v>5070</v>
      </c>
      <c r="F1306" s="1" t="s">
        <v>5065</v>
      </c>
      <c r="G1306" s="1" t="s">
        <v>5071</v>
      </c>
      <c r="H1306" s="1" t="s">
        <v>5067</v>
      </c>
      <c r="I1306" s="1" t="s">
        <v>34</v>
      </c>
      <c r="J1306" s="1" t="s">
        <v>24</v>
      </c>
      <c r="K1306" s="1" t="s">
        <v>113</v>
      </c>
      <c r="L1306" s="30">
        <v>250</v>
      </c>
      <c r="M1306" s="30">
        <v>10</v>
      </c>
      <c r="N1306" s="31">
        <v>1800</v>
      </c>
      <c r="O1306" s="31">
        <v>8824</v>
      </c>
      <c r="P1306" s="31">
        <v>441176</v>
      </c>
      <c r="Q1306" s="31">
        <v>450000</v>
      </c>
      <c r="R1306" s="1" t="s">
        <v>5072</v>
      </c>
      <c r="S1306" s="1" t="s">
        <v>955</v>
      </c>
      <c r="T1306" s="1" t="s">
        <v>169</v>
      </c>
      <c r="U1306" s="1" t="s">
        <v>5069</v>
      </c>
      <c r="V1306" s="1" t="s">
        <v>118</v>
      </c>
      <c r="W1306" s="1" t="str">
        <f>VLOOKUP(Table1[[#This Row],[Material Code]],'Product Master Data'!$A$1:$D$16,4,FALSE)</f>
        <v>Bread Flour</v>
      </c>
      <c r="X1306" s="1" t="str">
        <f>VLOOKUP(Table1[[#This Row],[Material Code]],'Product Master Data'!$A$1:$D$15,3,FALSE)</f>
        <v>Local Label</v>
      </c>
      <c r="Y1306" s="1">
        <f>DAY(Table1[[#This Row],[Billing date]])</f>
        <v>7</v>
      </c>
      <c r="Z1306" s="1" t="str">
        <f>TEXT(Table1[[#This Row],[Billing date]],"mmm")</f>
        <v>Jan</v>
      </c>
      <c r="AA1306" s="1">
        <f>YEAR(Table1[[#This Row],[Billing date]])</f>
        <v>2022</v>
      </c>
    </row>
    <row r="1307" spans="1:27" s="1" customFormat="1" ht="12.75" x14ac:dyDescent="0.2">
      <c r="A1307" s="1" t="s">
        <v>4666</v>
      </c>
      <c r="B1307" s="1" t="s">
        <v>108</v>
      </c>
      <c r="C1307" s="29">
        <v>44568</v>
      </c>
      <c r="D1307" s="1" t="s">
        <v>5073</v>
      </c>
      <c r="E1307" s="1" t="s">
        <v>5074</v>
      </c>
      <c r="F1307" s="1" t="s">
        <v>5075</v>
      </c>
      <c r="G1307" s="1" t="s">
        <v>5076</v>
      </c>
      <c r="H1307" s="1" t="s">
        <v>4698</v>
      </c>
      <c r="I1307" s="1" t="s">
        <v>449</v>
      </c>
      <c r="J1307" s="1" t="s">
        <v>24</v>
      </c>
      <c r="K1307" s="1" t="s">
        <v>113</v>
      </c>
      <c r="L1307" s="30">
        <v>150</v>
      </c>
      <c r="M1307" s="30">
        <v>6</v>
      </c>
      <c r="N1307" s="31">
        <v>1800</v>
      </c>
      <c r="O1307" s="31">
        <v>5294</v>
      </c>
      <c r="P1307" s="31">
        <v>264706</v>
      </c>
      <c r="Q1307" s="31">
        <v>270000</v>
      </c>
      <c r="R1307" s="1" t="s">
        <v>4991</v>
      </c>
      <c r="S1307" s="1" t="s">
        <v>2750</v>
      </c>
      <c r="T1307" s="1" t="s">
        <v>169</v>
      </c>
      <c r="U1307" s="1" t="s">
        <v>5077</v>
      </c>
      <c r="V1307" s="1" t="s">
        <v>118</v>
      </c>
      <c r="W1307" s="1" t="str">
        <f>VLOOKUP(Table1[[#This Row],[Material Code]],'Product Master Data'!$A$1:$D$16,4,FALSE)</f>
        <v>Bread Flour</v>
      </c>
      <c r="X1307" s="1" t="str">
        <f>VLOOKUP(Table1[[#This Row],[Material Code]],'Product Master Data'!$A$1:$D$15,3,FALSE)</f>
        <v>Local Label</v>
      </c>
      <c r="Y1307" s="1">
        <f>DAY(Table1[[#This Row],[Billing date]])</f>
        <v>7</v>
      </c>
      <c r="Z1307" s="1" t="str">
        <f>TEXT(Table1[[#This Row],[Billing date]],"mmm")</f>
        <v>Jan</v>
      </c>
      <c r="AA1307" s="1">
        <f>YEAR(Table1[[#This Row],[Billing date]])</f>
        <v>2022</v>
      </c>
    </row>
    <row r="1308" spans="1:27" s="1" customFormat="1" ht="12.75" x14ac:dyDescent="0.2">
      <c r="A1308" s="1" t="s">
        <v>4526</v>
      </c>
      <c r="B1308" s="1" t="s">
        <v>120</v>
      </c>
      <c r="C1308" s="29">
        <v>44568</v>
      </c>
      <c r="D1308" s="1" t="s">
        <v>5078</v>
      </c>
      <c r="E1308" s="1" t="s">
        <v>5079</v>
      </c>
      <c r="F1308" s="1" t="s">
        <v>5080</v>
      </c>
      <c r="G1308" s="1" t="s">
        <v>5081</v>
      </c>
      <c r="H1308" s="1" t="s">
        <v>4665</v>
      </c>
      <c r="I1308" s="1" t="s">
        <v>30</v>
      </c>
      <c r="J1308" s="1" t="s">
        <v>24</v>
      </c>
      <c r="K1308" s="1" t="s">
        <v>113</v>
      </c>
      <c r="L1308" s="30">
        <v>225</v>
      </c>
      <c r="M1308" s="30">
        <v>9</v>
      </c>
      <c r="N1308" s="31">
        <v>1800</v>
      </c>
      <c r="O1308" s="31">
        <v>7941</v>
      </c>
      <c r="P1308" s="31">
        <v>397059</v>
      </c>
      <c r="Q1308" s="31">
        <v>405000</v>
      </c>
      <c r="R1308" s="1" t="s">
        <v>4772</v>
      </c>
      <c r="S1308" s="1" t="s">
        <v>5082</v>
      </c>
      <c r="T1308" s="1" t="s">
        <v>169</v>
      </c>
      <c r="U1308" s="1" t="s">
        <v>5083</v>
      </c>
      <c r="V1308" s="1" t="s">
        <v>118</v>
      </c>
      <c r="W1308" s="1" t="str">
        <f>VLOOKUP(Table1[[#This Row],[Material Code]],'Product Master Data'!$A$1:$D$16,4,FALSE)</f>
        <v>Bread Flour</v>
      </c>
      <c r="X1308" s="1" t="str">
        <f>VLOOKUP(Table1[[#This Row],[Material Code]],'Product Master Data'!$A$1:$D$15,3,FALSE)</f>
        <v>Local Label</v>
      </c>
      <c r="Y1308" s="1">
        <f>DAY(Table1[[#This Row],[Billing date]])</f>
        <v>7</v>
      </c>
      <c r="Z1308" s="1" t="str">
        <f>TEXT(Table1[[#This Row],[Billing date]],"mmm")</f>
        <v>Jan</v>
      </c>
      <c r="AA1308" s="1">
        <f>YEAR(Table1[[#This Row],[Billing date]])</f>
        <v>2022</v>
      </c>
    </row>
    <row r="1309" spans="1:27" s="1" customFormat="1" ht="12.75" x14ac:dyDescent="0.2">
      <c r="A1309" s="1" t="s">
        <v>4596</v>
      </c>
      <c r="B1309" s="1" t="s">
        <v>289</v>
      </c>
      <c r="C1309" s="29">
        <v>44568</v>
      </c>
      <c r="D1309" s="1" t="s">
        <v>4898</v>
      </c>
      <c r="E1309" s="1" t="s">
        <v>5084</v>
      </c>
      <c r="F1309" s="1" t="s">
        <v>4900</v>
      </c>
      <c r="G1309" s="1" t="s">
        <v>5085</v>
      </c>
      <c r="H1309" s="1" t="s">
        <v>4601</v>
      </c>
      <c r="I1309" s="1" t="s">
        <v>32</v>
      </c>
      <c r="J1309" s="1" t="s">
        <v>176</v>
      </c>
      <c r="K1309" s="1" t="s">
        <v>177</v>
      </c>
      <c r="L1309" s="30">
        <v>400</v>
      </c>
      <c r="M1309" s="30">
        <v>20</v>
      </c>
      <c r="N1309" s="31">
        <v>17750</v>
      </c>
      <c r="O1309" s="31">
        <v>28000</v>
      </c>
      <c r="P1309" s="31">
        <v>7072000</v>
      </c>
      <c r="Q1309" s="31">
        <v>7100000</v>
      </c>
      <c r="R1309" s="1" t="s">
        <v>533</v>
      </c>
      <c r="S1309" s="1" t="s">
        <v>4919</v>
      </c>
      <c r="T1309" s="1" t="s">
        <v>169</v>
      </c>
      <c r="U1309" s="1" t="s">
        <v>169</v>
      </c>
      <c r="V1309" s="1" t="s">
        <v>118</v>
      </c>
      <c r="W1309" s="1" t="str">
        <f>VLOOKUP(Table1[[#This Row],[Material Code]],'Product Master Data'!$A$1:$D$16,4,FALSE)</f>
        <v>Beignet Flour</v>
      </c>
      <c r="X1309" s="1" t="str">
        <f>VLOOKUP(Table1[[#This Row],[Material Code]],'Product Master Data'!$A$1:$D$15,3,FALSE)</f>
        <v>Local Label</v>
      </c>
      <c r="Y1309" s="1">
        <f>DAY(Table1[[#This Row],[Billing date]])</f>
        <v>7</v>
      </c>
      <c r="Z1309" s="1" t="str">
        <f>TEXT(Table1[[#This Row],[Billing date]],"mmm")</f>
        <v>Jan</v>
      </c>
      <c r="AA1309" s="1">
        <f>YEAR(Table1[[#This Row],[Billing date]])</f>
        <v>2022</v>
      </c>
    </row>
    <row r="1310" spans="1:27" s="1" customFormat="1" ht="12.75" x14ac:dyDescent="0.2">
      <c r="A1310" s="1" t="s">
        <v>4596</v>
      </c>
      <c r="B1310" s="1" t="s">
        <v>289</v>
      </c>
      <c r="C1310" s="29">
        <v>44569</v>
      </c>
      <c r="D1310" s="1" t="s">
        <v>5086</v>
      </c>
      <c r="E1310" s="1" t="s">
        <v>5087</v>
      </c>
      <c r="F1310" s="1" t="s">
        <v>5088</v>
      </c>
      <c r="G1310" s="1" t="s">
        <v>5089</v>
      </c>
      <c r="H1310" s="1" t="s">
        <v>4779</v>
      </c>
      <c r="I1310" s="1" t="s">
        <v>50</v>
      </c>
      <c r="J1310" s="1" t="s">
        <v>164</v>
      </c>
      <c r="K1310" s="1" t="s">
        <v>165</v>
      </c>
      <c r="L1310" s="30">
        <v>640</v>
      </c>
      <c r="M1310" s="30">
        <v>32</v>
      </c>
      <c r="N1310" s="31">
        <v>16250</v>
      </c>
      <c r="O1310" s="31">
        <v>44800</v>
      </c>
      <c r="P1310" s="31">
        <v>10355200</v>
      </c>
      <c r="Q1310" s="31">
        <v>10400000</v>
      </c>
      <c r="R1310" s="1" t="s">
        <v>5090</v>
      </c>
      <c r="S1310" s="1" t="s">
        <v>5091</v>
      </c>
      <c r="T1310" s="1" t="s">
        <v>169</v>
      </c>
      <c r="U1310" s="1" t="s">
        <v>4782</v>
      </c>
      <c r="V1310" s="1" t="s">
        <v>118</v>
      </c>
      <c r="W1310" s="1" t="str">
        <f>VLOOKUP(Table1[[#This Row],[Material Code]],'Product Master Data'!$A$1:$D$16,4,FALSE)</f>
        <v>Bread Flour</v>
      </c>
      <c r="X1310" s="1" t="str">
        <f>VLOOKUP(Table1[[#This Row],[Material Code]],'Product Master Data'!$A$1:$D$15,3,FALSE)</f>
        <v>Local Label</v>
      </c>
      <c r="Y1310" s="1">
        <f>DAY(Table1[[#This Row],[Billing date]])</f>
        <v>8</v>
      </c>
      <c r="Z1310" s="1" t="str">
        <f>TEXT(Table1[[#This Row],[Billing date]],"mmm")</f>
        <v>Jan</v>
      </c>
      <c r="AA1310" s="1">
        <f>YEAR(Table1[[#This Row],[Billing date]])</f>
        <v>2022</v>
      </c>
    </row>
    <row r="1311" spans="1:27" s="1" customFormat="1" ht="12.75" x14ac:dyDescent="0.2">
      <c r="A1311" s="1" t="s">
        <v>4576</v>
      </c>
      <c r="B1311" s="1" t="s">
        <v>171</v>
      </c>
      <c r="C1311" s="29">
        <v>44569</v>
      </c>
      <c r="D1311" s="1" t="s">
        <v>5092</v>
      </c>
      <c r="E1311" s="1" t="s">
        <v>5093</v>
      </c>
      <c r="F1311" s="1" t="s">
        <v>5094</v>
      </c>
      <c r="G1311" s="1" t="s">
        <v>5095</v>
      </c>
      <c r="H1311" s="1" t="s">
        <v>4581</v>
      </c>
      <c r="I1311" s="1" t="s">
        <v>25</v>
      </c>
      <c r="J1311" s="1" t="s">
        <v>176</v>
      </c>
      <c r="K1311" s="1" t="s">
        <v>177</v>
      </c>
      <c r="L1311" s="30">
        <v>200</v>
      </c>
      <c r="M1311" s="30">
        <v>10</v>
      </c>
      <c r="N1311" s="31">
        <v>17000</v>
      </c>
      <c r="O1311" s="31">
        <v>0</v>
      </c>
      <c r="P1311" s="31">
        <v>3400000</v>
      </c>
      <c r="Q1311" s="31">
        <v>3400000</v>
      </c>
      <c r="R1311" s="1" t="s">
        <v>3527</v>
      </c>
      <c r="S1311" s="1" t="s">
        <v>5096</v>
      </c>
      <c r="T1311" s="1" t="s">
        <v>169</v>
      </c>
      <c r="U1311" s="1" t="s">
        <v>1482</v>
      </c>
      <c r="V1311" s="1" t="s">
        <v>118</v>
      </c>
      <c r="W1311" s="1" t="str">
        <f>VLOOKUP(Table1[[#This Row],[Material Code]],'Product Master Data'!$A$1:$D$16,4,FALSE)</f>
        <v>Beignet Flour</v>
      </c>
      <c r="X1311" s="1" t="str">
        <f>VLOOKUP(Table1[[#This Row],[Material Code]],'Product Master Data'!$A$1:$D$15,3,FALSE)</f>
        <v>Local Label</v>
      </c>
      <c r="Y1311" s="1">
        <f>DAY(Table1[[#This Row],[Billing date]])</f>
        <v>8</v>
      </c>
      <c r="Z1311" s="1" t="str">
        <f>TEXT(Table1[[#This Row],[Billing date]],"mmm")</f>
        <v>Jan</v>
      </c>
      <c r="AA1311" s="1">
        <f>YEAR(Table1[[#This Row],[Billing date]])</f>
        <v>2022</v>
      </c>
    </row>
    <row r="1312" spans="1:27" s="1" customFormat="1" ht="12.75" x14ac:dyDescent="0.2">
      <c r="A1312" s="1" t="s">
        <v>4576</v>
      </c>
      <c r="B1312" s="1" t="s">
        <v>171</v>
      </c>
      <c r="C1312" s="29">
        <v>44569</v>
      </c>
      <c r="D1312" s="1" t="s">
        <v>5092</v>
      </c>
      <c r="E1312" s="1" t="s">
        <v>5093</v>
      </c>
      <c r="F1312" s="1" t="s">
        <v>5094</v>
      </c>
      <c r="G1312" s="1" t="s">
        <v>5095</v>
      </c>
      <c r="H1312" s="1" t="s">
        <v>4581</v>
      </c>
      <c r="I1312" s="1" t="s">
        <v>25</v>
      </c>
      <c r="J1312" s="1" t="s">
        <v>181</v>
      </c>
      <c r="K1312" s="1" t="s">
        <v>182</v>
      </c>
      <c r="L1312" s="30">
        <v>600</v>
      </c>
      <c r="M1312" s="30">
        <v>15</v>
      </c>
      <c r="N1312" s="31">
        <v>8500</v>
      </c>
      <c r="O1312" s="31">
        <v>0</v>
      </c>
      <c r="P1312" s="31">
        <v>5100000</v>
      </c>
      <c r="Q1312" s="31">
        <v>5100000</v>
      </c>
      <c r="R1312" s="1" t="s">
        <v>3527</v>
      </c>
      <c r="S1312" s="1" t="s">
        <v>5096</v>
      </c>
      <c r="T1312" s="1" t="s">
        <v>169</v>
      </c>
      <c r="U1312" s="1" t="s">
        <v>1482</v>
      </c>
      <c r="V1312" s="1" t="s">
        <v>118</v>
      </c>
      <c r="W1312" s="1" t="str">
        <f>VLOOKUP(Table1[[#This Row],[Material Code]],'Product Master Data'!$A$1:$D$16,4,FALSE)</f>
        <v>Beignet Flour</v>
      </c>
      <c r="X1312" s="1" t="str">
        <f>VLOOKUP(Table1[[#This Row],[Material Code]],'Product Master Data'!$A$1:$D$15,3,FALSE)</f>
        <v>Local Label</v>
      </c>
      <c r="Y1312" s="1">
        <f>DAY(Table1[[#This Row],[Billing date]])</f>
        <v>8</v>
      </c>
      <c r="Z1312" s="1" t="str">
        <f>TEXT(Table1[[#This Row],[Billing date]],"mmm")</f>
        <v>Jan</v>
      </c>
      <c r="AA1312" s="1">
        <f>YEAR(Table1[[#This Row],[Billing date]])</f>
        <v>2022</v>
      </c>
    </row>
    <row r="1313" spans="1:27" s="1" customFormat="1" ht="12.75" x14ac:dyDescent="0.2">
      <c r="A1313" s="1" t="s">
        <v>4596</v>
      </c>
      <c r="B1313" s="1" t="s">
        <v>289</v>
      </c>
      <c r="C1313" s="29">
        <v>44569</v>
      </c>
      <c r="D1313" s="1" t="s">
        <v>4898</v>
      </c>
      <c r="E1313" s="1" t="s">
        <v>5097</v>
      </c>
      <c r="F1313" s="1" t="s">
        <v>4900</v>
      </c>
      <c r="G1313" s="1" t="s">
        <v>5098</v>
      </c>
      <c r="H1313" s="1" t="s">
        <v>4601</v>
      </c>
      <c r="I1313" s="1" t="s">
        <v>32</v>
      </c>
      <c r="J1313" s="1" t="s">
        <v>183</v>
      </c>
      <c r="K1313" s="1" t="s">
        <v>184</v>
      </c>
      <c r="L1313" s="30">
        <v>5000</v>
      </c>
      <c r="M1313" s="30">
        <v>25</v>
      </c>
      <c r="N1313" s="31">
        <v>1850</v>
      </c>
      <c r="O1313" s="31">
        <v>35000</v>
      </c>
      <c r="P1313" s="31">
        <v>9215000</v>
      </c>
      <c r="Q1313" s="31">
        <v>9250000</v>
      </c>
      <c r="R1313" s="1" t="s">
        <v>5099</v>
      </c>
      <c r="S1313" s="1" t="s">
        <v>190</v>
      </c>
      <c r="T1313" s="1" t="s">
        <v>169</v>
      </c>
      <c r="U1313" s="1" t="s">
        <v>169</v>
      </c>
      <c r="V1313" s="1" t="s">
        <v>118</v>
      </c>
      <c r="W1313" s="1" t="str">
        <f>VLOOKUP(Table1[[#This Row],[Material Code]],'Product Master Data'!$A$1:$D$16,4,FALSE)</f>
        <v>Beignet Flour</v>
      </c>
      <c r="X1313" s="1" t="str">
        <f>VLOOKUP(Table1[[#This Row],[Material Code]],'Product Master Data'!$A$1:$D$15,3,FALSE)</f>
        <v>Local Label</v>
      </c>
      <c r="Y1313" s="1">
        <f>DAY(Table1[[#This Row],[Billing date]])</f>
        <v>8</v>
      </c>
      <c r="Z1313" s="1" t="str">
        <f>TEXT(Table1[[#This Row],[Billing date]],"mmm")</f>
        <v>Jan</v>
      </c>
      <c r="AA1313" s="1">
        <f>YEAR(Table1[[#This Row],[Billing date]])</f>
        <v>2022</v>
      </c>
    </row>
    <row r="1314" spans="1:27" s="1" customFormat="1" ht="12.75" x14ac:dyDescent="0.2">
      <c r="A1314" s="1" t="s">
        <v>4596</v>
      </c>
      <c r="B1314" s="1" t="s">
        <v>289</v>
      </c>
      <c r="C1314" s="29">
        <v>44569</v>
      </c>
      <c r="D1314" s="1" t="s">
        <v>4898</v>
      </c>
      <c r="E1314" s="1" t="s">
        <v>5097</v>
      </c>
      <c r="F1314" s="1" t="s">
        <v>4900</v>
      </c>
      <c r="G1314" s="1" t="s">
        <v>5098</v>
      </c>
      <c r="H1314" s="1" t="s">
        <v>4601</v>
      </c>
      <c r="I1314" s="1" t="s">
        <v>32</v>
      </c>
      <c r="J1314" s="1" t="s">
        <v>176</v>
      </c>
      <c r="K1314" s="1" t="s">
        <v>177</v>
      </c>
      <c r="L1314" s="30">
        <v>100</v>
      </c>
      <c r="M1314" s="30">
        <v>5</v>
      </c>
      <c r="N1314" s="31">
        <v>17750</v>
      </c>
      <c r="O1314" s="31">
        <v>7000</v>
      </c>
      <c r="P1314" s="31">
        <v>1768000</v>
      </c>
      <c r="Q1314" s="31">
        <v>1775000</v>
      </c>
      <c r="R1314" s="1" t="s">
        <v>5099</v>
      </c>
      <c r="S1314" s="1" t="s">
        <v>190</v>
      </c>
      <c r="T1314" s="1" t="s">
        <v>169</v>
      </c>
      <c r="U1314" s="1" t="s">
        <v>169</v>
      </c>
      <c r="V1314" s="1" t="s">
        <v>118</v>
      </c>
      <c r="W1314" s="1" t="str">
        <f>VLOOKUP(Table1[[#This Row],[Material Code]],'Product Master Data'!$A$1:$D$16,4,FALSE)</f>
        <v>Beignet Flour</v>
      </c>
      <c r="X1314" s="1" t="str">
        <f>VLOOKUP(Table1[[#This Row],[Material Code]],'Product Master Data'!$A$1:$D$15,3,FALSE)</f>
        <v>Local Label</v>
      </c>
      <c r="Y1314" s="1">
        <f>DAY(Table1[[#This Row],[Billing date]])</f>
        <v>8</v>
      </c>
      <c r="Z1314" s="1" t="str">
        <f>TEXT(Table1[[#This Row],[Billing date]],"mmm")</f>
        <v>Jan</v>
      </c>
      <c r="AA1314" s="1">
        <f>YEAR(Table1[[#This Row],[Billing date]])</f>
        <v>2022</v>
      </c>
    </row>
    <row r="1315" spans="1:27" s="1" customFormat="1" ht="12.75" x14ac:dyDescent="0.2">
      <c r="A1315" s="1" t="s">
        <v>4666</v>
      </c>
      <c r="B1315" s="1" t="s">
        <v>108</v>
      </c>
      <c r="C1315" s="29">
        <v>44569</v>
      </c>
      <c r="D1315" s="1" t="s">
        <v>5100</v>
      </c>
      <c r="E1315" s="1" t="s">
        <v>5101</v>
      </c>
      <c r="F1315" s="1" t="s">
        <v>5102</v>
      </c>
      <c r="G1315" s="1" t="s">
        <v>5103</v>
      </c>
      <c r="H1315" s="1" t="s">
        <v>4841</v>
      </c>
      <c r="I1315" s="1" t="s">
        <v>46</v>
      </c>
      <c r="J1315" s="1" t="s">
        <v>181</v>
      </c>
      <c r="K1315" s="1" t="s">
        <v>182</v>
      </c>
      <c r="L1315" s="30">
        <v>120</v>
      </c>
      <c r="M1315" s="30">
        <v>3</v>
      </c>
      <c r="N1315" s="31">
        <v>9250</v>
      </c>
      <c r="O1315" s="31">
        <v>0</v>
      </c>
      <c r="P1315" s="31">
        <v>1110000</v>
      </c>
      <c r="Q1315" s="31">
        <v>1110000</v>
      </c>
      <c r="R1315" s="1" t="s">
        <v>5104</v>
      </c>
      <c r="S1315" s="1" t="s">
        <v>3421</v>
      </c>
      <c r="T1315" s="1" t="s">
        <v>169</v>
      </c>
      <c r="U1315" s="1" t="s">
        <v>353</v>
      </c>
      <c r="V1315" s="1" t="s">
        <v>118</v>
      </c>
      <c r="W1315" s="1" t="str">
        <f>VLOOKUP(Table1[[#This Row],[Material Code]],'Product Master Data'!$A$1:$D$16,4,FALSE)</f>
        <v>Beignet Flour</v>
      </c>
      <c r="X1315" s="1" t="str">
        <f>VLOOKUP(Table1[[#This Row],[Material Code]],'Product Master Data'!$A$1:$D$15,3,FALSE)</f>
        <v>Local Label</v>
      </c>
      <c r="Y1315" s="1">
        <f>DAY(Table1[[#This Row],[Billing date]])</f>
        <v>8</v>
      </c>
      <c r="Z1315" s="1" t="str">
        <f>TEXT(Table1[[#This Row],[Billing date]],"mmm")</f>
        <v>Jan</v>
      </c>
      <c r="AA1315" s="1">
        <f>YEAR(Table1[[#This Row],[Billing date]])</f>
        <v>2022</v>
      </c>
    </row>
    <row r="1316" spans="1:27" ht="12.75" x14ac:dyDescent="0.2">
      <c r="A1316" s="1" t="s">
        <v>4666</v>
      </c>
      <c r="B1316" s="1" t="s">
        <v>108</v>
      </c>
      <c r="C1316" s="29">
        <v>44569</v>
      </c>
      <c r="D1316" s="1" t="s">
        <v>5100</v>
      </c>
      <c r="E1316" s="1" t="s">
        <v>5101</v>
      </c>
      <c r="F1316" s="1" t="s">
        <v>5102</v>
      </c>
      <c r="G1316" s="1" t="s">
        <v>5103</v>
      </c>
      <c r="H1316" s="1" t="s">
        <v>4841</v>
      </c>
      <c r="I1316" s="1" t="s">
        <v>46</v>
      </c>
      <c r="J1316" s="1" t="s">
        <v>164</v>
      </c>
      <c r="K1316" s="1" t="s">
        <v>165</v>
      </c>
      <c r="L1316" s="30">
        <v>400</v>
      </c>
      <c r="M1316" s="30">
        <v>20</v>
      </c>
      <c r="N1316" s="31">
        <v>18500</v>
      </c>
      <c r="O1316" s="31">
        <v>0</v>
      </c>
      <c r="P1316" s="31">
        <v>7400000</v>
      </c>
      <c r="Q1316" s="31">
        <v>7400000</v>
      </c>
      <c r="R1316" s="1" t="s">
        <v>5104</v>
      </c>
      <c r="S1316" s="1" t="s">
        <v>3421</v>
      </c>
      <c r="T1316" s="1" t="s">
        <v>169</v>
      </c>
      <c r="U1316" s="1" t="s">
        <v>353</v>
      </c>
      <c r="V1316" s="1" t="s">
        <v>118</v>
      </c>
      <c r="W1316" s="33" t="str">
        <f>VLOOKUP(Table1[[#This Row],[Material Code]],'Product Master Data'!$A$1:$D$16,4,FALSE)</f>
        <v>Bread Flour</v>
      </c>
      <c r="X1316" s="33" t="str">
        <f>VLOOKUP(Table1[[#This Row],[Material Code]],'Product Master Data'!$A$1:$D$15,3,FALSE)</f>
        <v>Local Label</v>
      </c>
      <c r="Y1316" s="33">
        <f>DAY(Table1[[#This Row],[Billing date]])</f>
        <v>8</v>
      </c>
      <c r="Z1316" s="33" t="str">
        <f>TEXT(Table1[[#This Row],[Billing date]],"mmm")</f>
        <v>Jan</v>
      </c>
      <c r="AA1316" s="33">
        <f>YEAR(Table1[[#This Row],[Billing date]])</f>
        <v>2022</v>
      </c>
    </row>
    <row r="1317" spans="1:27" ht="12.75" x14ac:dyDescent="0.2">
      <c r="A1317" s="1" t="s">
        <v>4666</v>
      </c>
      <c r="B1317" s="1" t="s">
        <v>108</v>
      </c>
      <c r="C1317" s="29">
        <v>44569</v>
      </c>
      <c r="D1317" s="1" t="s">
        <v>4930</v>
      </c>
      <c r="E1317" s="1" t="s">
        <v>5105</v>
      </c>
      <c r="F1317" s="1" t="s">
        <v>4932</v>
      </c>
      <c r="G1317" s="1" t="s">
        <v>5106</v>
      </c>
      <c r="H1317" s="1" t="s">
        <v>4698</v>
      </c>
      <c r="I1317" s="1" t="s">
        <v>449</v>
      </c>
      <c r="J1317" s="1" t="s">
        <v>164</v>
      </c>
      <c r="K1317" s="1" t="s">
        <v>165</v>
      </c>
      <c r="L1317" s="30">
        <v>220</v>
      </c>
      <c r="M1317" s="30">
        <v>11</v>
      </c>
      <c r="N1317" s="31">
        <v>18300</v>
      </c>
      <c r="O1317" s="31">
        <v>15400</v>
      </c>
      <c r="P1317" s="31">
        <v>4010600</v>
      </c>
      <c r="Q1317" s="31">
        <v>4026000</v>
      </c>
      <c r="R1317" s="1" t="s">
        <v>5107</v>
      </c>
      <c r="S1317" s="1" t="s">
        <v>5108</v>
      </c>
      <c r="T1317" s="1" t="s">
        <v>169</v>
      </c>
      <c r="U1317" s="1" t="s">
        <v>450</v>
      </c>
      <c r="V1317" s="1" t="s">
        <v>118</v>
      </c>
      <c r="W1317" s="33" t="str">
        <f>VLOOKUP(Table1[[#This Row],[Material Code]],'Product Master Data'!$A$1:$D$16,4,FALSE)</f>
        <v>Bread Flour</v>
      </c>
      <c r="X1317" s="33" t="str">
        <f>VLOOKUP(Table1[[#This Row],[Material Code]],'Product Master Data'!$A$1:$D$15,3,FALSE)</f>
        <v>Local Label</v>
      </c>
      <c r="Y1317" s="33">
        <f>DAY(Table1[[#This Row],[Billing date]])</f>
        <v>8</v>
      </c>
      <c r="Z1317" s="33" t="str">
        <f>TEXT(Table1[[#This Row],[Billing date]],"mmm")</f>
        <v>Jan</v>
      </c>
      <c r="AA1317" s="33">
        <f>YEAR(Table1[[#This Row],[Billing date]])</f>
        <v>2022</v>
      </c>
    </row>
    <row r="1318" spans="1:27" ht="12.75" x14ac:dyDescent="0.2">
      <c r="A1318" s="1" t="s">
        <v>4526</v>
      </c>
      <c r="B1318" s="1" t="s">
        <v>120</v>
      </c>
      <c r="C1318" s="29">
        <v>44569</v>
      </c>
      <c r="D1318" s="1" t="s">
        <v>5109</v>
      </c>
      <c r="E1318" s="1" t="s">
        <v>5110</v>
      </c>
      <c r="F1318" s="1" t="s">
        <v>5111</v>
      </c>
      <c r="G1318" s="1" t="s">
        <v>5112</v>
      </c>
      <c r="H1318" s="1" t="s">
        <v>5113</v>
      </c>
      <c r="I1318" s="1" t="s">
        <v>1177</v>
      </c>
      <c r="J1318" s="1" t="s">
        <v>164</v>
      </c>
      <c r="K1318" s="1" t="s">
        <v>165</v>
      </c>
      <c r="L1318" s="30">
        <v>300</v>
      </c>
      <c r="M1318" s="30">
        <v>15</v>
      </c>
      <c r="N1318" s="31">
        <v>18300</v>
      </c>
      <c r="O1318" s="31">
        <v>21000</v>
      </c>
      <c r="P1318" s="31">
        <v>5469000</v>
      </c>
      <c r="Q1318" s="31">
        <v>5490000</v>
      </c>
      <c r="R1318" s="1" t="s">
        <v>5114</v>
      </c>
      <c r="S1318" s="1" t="s">
        <v>4660</v>
      </c>
      <c r="T1318" s="1" t="s">
        <v>169</v>
      </c>
      <c r="U1318" s="1" t="s">
        <v>5115</v>
      </c>
      <c r="V1318" s="1" t="s">
        <v>118</v>
      </c>
      <c r="W1318" s="33" t="str">
        <f>VLOOKUP(Table1[[#This Row],[Material Code]],'Product Master Data'!$A$1:$D$16,4,FALSE)</f>
        <v>Bread Flour</v>
      </c>
      <c r="X1318" s="33" t="str">
        <f>VLOOKUP(Table1[[#This Row],[Material Code]],'Product Master Data'!$A$1:$D$15,3,FALSE)</f>
        <v>Local Label</v>
      </c>
      <c r="Y1318" s="33">
        <f>DAY(Table1[[#This Row],[Billing date]])</f>
        <v>8</v>
      </c>
      <c r="Z1318" s="33" t="str">
        <f>TEXT(Table1[[#This Row],[Billing date]],"mmm")</f>
        <v>Jan</v>
      </c>
      <c r="AA1318" s="33">
        <f>YEAR(Table1[[#This Row],[Billing date]])</f>
        <v>2022</v>
      </c>
    </row>
    <row r="1319" spans="1:27" ht="12.75" x14ac:dyDescent="0.2">
      <c r="A1319" s="1" t="s">
        <v>4576</v>
      </c>
      <c r="B1319" s="1" t="s">
        <v>171</v>
      </c>
      <c r="C1319" s="29">
        <v>44569</v>
      </c>
      <c r="D1319" s="1" t="s">
        <v>5116</v>
      </c>
      <c r="E1319" s="1" t="s">
        <v>5117</v>
      </c>
      <c r="F1319" s="1" t="s">
        <v>5118</v>
      </c>
      <c r="G1319" s="1" t="s">
        <v>5119</v>
      </c>
      <c r="H1319" s="1" t="s">
        <v>4629</v>
      </c>
      <c r="I1319" s="1" t="s">
        <v>498</v>
      </c>
      <c r="J1319" s="1" t="s">
        <v>164</v>
      </c>
      <c r="K1319" s="1" t="s">
        <v>165</v>
      </c>
      <c r="L1319" s="30">
        <v>350</v>
      </c>
      <c r="M1319" s="30">
        <v>17.5</v>
      </c>
      <c r="N1319" s="31">
        <v>18300</v>
      </c>
      <c r="O1319" s="31">
        <v>24500</v>
      </c>
      <c r="P1319" s="31">
        <v>6380500</v>
      </c>
      <c r="Q1319" s="31">
        <v>6405000</v>
      </c>
      <c r="R1319" s="1" t="s">
        <v>4940</v>
      </c>
      <c r="S1319" s="1" t="s">
        <v>4941</v>
      </c>
      <c r="T1319" s="1" t="s">
        <v>169</v>
      </c>
      <c r="U1319" s="1" t="s">
        <v>502</v>
      </c>
      <c r="V1319" s="1" t="s">
        <v>118</v>
      </c>
      <c r="W1319" s="33" t="str">
        <f>VLOOKUP(Table1[[#This Row],[Material Code]],'Product Master Data'!$A$1:$D$16,4,FALSE)</f>
        <v>Bread Flour</v>
      </c>
      <c r="X1319" s="33" t="str">
        <f>VLOOKUP(Table1[[#This Row],[Material Code]],'Product Master Data'!$A$1:$D$15,3,FALSE)</f>
        <v>Local Label</v>
      </c>
      <c r="Y1319" s="33">
        <f>DAY(Table1[[#This Row],[Billing date]])</f>
        <v>8</v>
      </c>
      <c r="Z1319" s="33" t="str">
        <f>TEXT(Table1[[#This Row],[Billing date]],"mmm")</f>
        <v>Jan</v>
      </c>
      <c r="AA1319" s="33">
        <f>YEAR(Table1[[#This Row],[Billing date]])</f>
        <v>2022</v>
      </c>
    </row>
    <row r="1320" spans="1:27" ht="12.75" x14ac:dyDescent="0.2">
      <c r="A1320" s="1" t="s">
        <v>4666</v>
      </c>
      <c r="B1320" s="1" t="s">
        <v>108</v>
      </c>
      <c r="C1320" s="29">
        <v>44569</v>
      </c>
      <c r="D1320" s="1" t="s">
        <v>5120</v>
      </c>
      <c r="E1320" s="1" t="s">
        <v>5121</v>
      </c>
      <c r="F1320" s="1" t="s">
        <v>5122</v>
      </c>
      <c r="G1320" s="1" t="s">
        <v>5123</v>
      </c>
      <c r="H1320" s="1" t="s">
        <v>5124</v>
      </c>
      <c r="I1320" s="1" t="s">
        <v>22</v>
      </c>
      <c r="J1320" s="1" t="s">
        <v>164</v>
      </c>
      <c r="K1320" s="1" t="s">
        <v>165</v>
      </c>
      <c r="L1320" s="30">
        <v>600</v>
      </c>
      <c r="M1320" s="30">
        <v>30</v>
      </c>
      <c r="N1320" s="31">
        <v>18900</v>
      </c>
      <c r="O1320" s="31">
        <v>0</v>
      </c>
      <c r="P1320" s="31">
        <v>11340000</v>
      </c>
      <c r="Q1320" s="31">
        <v>11340000</v>
      </c>
      <c r="R1320" s="1" t="s">
        <v>601</v>
      </c>
      <c r="S1320" s="1" t="s">
        <v>1536</v>
      </c>
      <c r="T1320" s="1" t="s">
        <v>169</v>
      </c>
      <c r="U1320" s="1" t="s">
        <v>169</v>
      </c>
      <c r="V1320" s="1" t="s">
        <v>118</v>
      </c>
      <c r="W1320" s="33" t="str">
        <f>VLOOKUP(Table1[[#This Row],[Material Code]],'Product Master Data'!$A$1:$D$16,4,FALSE)</f>
        <v>Bread Flour</v>
      </c>
      <c r="X1320" s="33" t="str">
        <f>VLOOKUP(Table1[[#This Row],[Material Code]],'Product Master Data'!$A$1:$D$15,3,FALSE)</f>
        <v>Local Label</v>
      </c>
      <c r="Y1320" s="33">
        <f>DAY(Table1[[#This Row],[Billing date]])</f>
        <v>8</v>
      </c>
      <c r="Z1320" s="33" t="str">
        <f>TEXT(Table1[[#This Row],[Billing date]],"mmm")</f>
        <v>Jan</v>
      </c>
      <c r="AA1320" s="33">
        <f>YEAR(Table1[[#This Row],[Billing date]])</f>
        <v>2022</v>
      </c>
    </row>
    <row r="1321" spans="1:27" ht="12.75" x14ac:dyDescent="0.2">
      <c r="A1321" s="1" t="s">
        <v>4666</v>
      </c>
      <c r="B1321" s="1" t="s">
        <v>108</v>
      </c>
      <c r="C1321" s="29">
        <v>44569</v>
      </c>
      <c r="D1321" s="1" t="s">
        <v>4930</v>
      </c>
      <c r="E1321" s="1" t="s">
        <v>5125</v>
      </c>
      <c r="F1321" s="1" t="s">
        <v>4932</v>
      </c>
      <c r="G1321" s="1" t="s">
        <v>5126</v>
      </c>
      <c r="H1321" s="1" t="s">
        <v>4698</v>
      </c>
      <c r="I1321" s="1" t="s">
        <v>449</v>
      </c>
      <c r="J1321" s="1" t="s">
        <v>164</v>
      </c>
      <c r="K1321" s="1" t="s">
        <v>165</v>
      </c>
      <c r="L1321" s="30">
        <v>489</v>
      </c>
      <c r="M1321" s="30">
        <v>24.45</v>
      </c>
      <c r="N1321" s="31">
        <v>18300</v>
      </c>
      <c r="O1321" s="31">
        <v>34230</v>
      </c>
      <c r="P1321" s="31">
        <v>8914470</v>
      </c>
      <c r="Q1321" s="31">
        <v>8948700</v>
      </c>
      <c r="R1321" s="1" t="s">
        <v>5127</v>
      </c>
      <c r="S1321" s="1" t="s">
        <v>5128</v>
      </c>
      <c r="T1321" s="1" t="s">
        <v>169</v>
      </c>
      <c r="U1321" s="1" t="s">
        <v>450</v>
      </c>
      <c r="V1321" s="1" t="s">
        <v>118</v>
      </c>
      <c r="W1321" s="33" t="str">
        <f>VLOOKUP(Table1[[#This Row],[Material Code]],'Product Master Data'!$A$1:$D$16,4,FALSE)</f>
        <v>Bread Flour</v>
      </c>
      <c r="X1321" s="33" t="str">
        <f>VLOOKUP(Table1[[#This Row],[Material Code]],'Product Master Data'!$A$1:$D$15,3,FALSE)</f>
        <v>Local Label</v>
      </c>
      <c r="Y1321" s="33">
        <f>DAY(Table1[[#This Row],[Billing date]])</f>
        <v>8</v>
      </c>
      <c r="Z1321" s="33" t="str">
        <f>TEXT(Table1[[#This Row],[Billing date]],"mmm")</f>
        <v>Jan</v>
      </c>
      <c r="AA1321" s="33">
        <f>YEAR(Table1[[#This Row],[Billing date]])</f>
        <v>2022</v>
      </c>
    </row>
    <row r="1322" spans="1:27" ht="12.75" x14ac:dyDescent="0.2">
      <c r="A1322" s="1" t="s">
        <v>4666</v>
      </c>
      <c r="B1322" s="1" t="s">
        <v>108</v>
      </c>
      <c r="C1322" s="29">
        <v>44569</v>
      </c>
      <c r="D1322" s="1" t="s">
        <v>5129</v>
      </c>
      <c r="E1322" s="1" t="s">
        <v>5130</v>
      </c>
      <c r="F1322" s="1" t="s">
        <v>5131</v>
      </c>
      <c r="G1322" s="1" t="s">
        <v>5132</v>
      </c>
      <c r="H1322" s="1" t="s">
        <v>4686</v>
      </c>
      <c r="I1322" s="1" t="s">
        <v>45</v>
      </c>
      <c r="J1322" s="1" t="s">
        <v>164</v>
      </c>
      <c r="K1322" s="1" t="s">
        <v>165</v>
      </c>
      <c r="L1322" s="30">
        <v>500</v>
      </c>
      <c r="M1322" s="30">
        <v>25</v>
      </c>
      <c r="N1322" s="31">
        <v>18200</v>
      </c>
      <c r="O1322" s="31">
        <v>35000</v>
      </c>
      <c r="P1322" s="31">
        <v>9065000</v>
      </c>
      <c r="Q1322" s="31">
        <v>9100000</v>
      </c>
      <c r="R1322" s="1" t="s">
        <v>5133</v>
      </c>
      <c r="S1322" s="1" t="s">
        <v>5134</v>
      </c>
      <c r="T1322" s="1" t="s">
        <v>169</v>
      </c>
      <c r="U1322" s="1" t="s">
        <v>169</v>
      </c>
      <c r="V1322" s="1" t="s">
        <v>118</v>
      </c>
      <c r="W1322" s="33" t="str">
        <f>VLOOKUP(Table1[[#This Row],[Material Code]],'Product Master Data'!$A$1:$D$16,4,FALSE)</f>
        <v>Bread Flour</v>
      </c>
      <c r="X1322" s="33" t="str">
        <f>VLOOKUP(Table1[[#This Row],[Material Code]],'Product Master Data'!$A$1:$D$15,3,FALSE)</f>
        <v>Local Label</v>
      </c>
      <c r="Y1322" s="33">
        <f>DAY(Table1[[#This Row],[Billing date]])</f>
        <v>8</v>
      </c>
      <c r="Z1322" s="33" t="str">
        <f>TEXT(Table1[[#This Row],[Billing date]],"mmm")</f>
        <v>Jan</v>
      </c>
      <c r="AA1322" s="33">
        <f>YEAR(Table1[[#This Row],[Billing date]])</f>
        <v>2022</v>
      </c>
    </row>
    <row r="1323" spans="1:27" ht="12.75" x14ac:dyDescent="0.2">
      <c r="A1323" s="1" t="s">
        <v>4526</v>
      </c>
      <c r="B1323" s="1" t="s">
        <v>120</v>
      </c>
      <c r="C1323" s="29">
        <v>44569</v>
      </c>
      <c r="D1323" s="1" t="s">
        <v>5135</v>
      </c>
      <c r="E1323" s="1" t="s">
        <v>5136</v>
      </c>
      <c r="F1323" s="1" t="s">
        <v>5137</v>
      </c>
      <c r="G1323" s="1" t="s">
        <v>5138</v>
      </c>
      <c r="H1323" s="1" t="s">
        <v>4665</v>
      </c>
      <c r="I1323" s="1" t="s">
        <v>30</v>
      </c>
      <c r="J1323" s="1" t="s">
        <v>164</v>
      </c>
      <c r="K1323" s="1" t="s">
        <v>165</v>
      </c>
      <c r="L1323" s="30">
        <v>250</v>
      </c>
      <c r="M1323" s="30">
        <v>12.5</v>
      </c>
      <c r="N1323" s="31">
        <v>18300</v>
      </c>
      <c r="O1323" s="31">
        <v>17500</v>
      </c>
      <c r="P1323" s="31">
        <v>4557500</v>
      </c>
      <c r="Q1323" s="31">
        <v>4575000</v>
      </c>
      <c r="R1323" s="1" t="s">
        <v>127</v>
      </c>
      <c r="S1323" s="1" t="s">
        <v>1051</v>
      </c>
      <c r="T1323" s="1" t="s">
        <v>169</v>
      </c>
      <c r="U1323" s="1" t="s">
        <v>169</v>
      </c>
      <c r="V1323" s="1" t="s">
        <v>118</v>
      </c>
      <c r="W1323" s="33" t="str">
        <f>VLOOKUP(Table1[[#This Row],[Material Code]],'Product Master Data'!$A$1:$D$16,4,FALSE)</f>
        <v>Bread Flour</v>
      </c>
      <c r="X1323" s="33" t="str">
        <f>VLOOKUP(Table1[[#This Row],[Material Code]],'Product Master Data'!$A$1:$D$15,3,FALSE)</f>
        <v>Local Label</v>
      </c>
      <c r="Y1323" s="33">
        <f>DAY(Table1[[#This Row],[Billing date]])</f>
        <v>8</v>
      </c>
      <c r="Z1323" s="33" t="str">
        <f>TEXT(Table1[[#This Row],[Billing date]],"mmm")</f>
        <v>Jan</v>
      </c>
      <c r="AA1323" s="33">
        <f>YEAR(Table1[[#This Row],[Billing date]])</f>
        <v>2022</v>
      </c>
    </row>
    <row r="1324" spans="1:27" ht="12.75" x14ac:dyDescent="0.2">
      <c r="A1324" s="1" t="s">
        <v>4511</v>
      </c>
      <c r="B1324" s="1" t="s">
        <v>158</v>
      </c>
      <c r="C1324" s="29">
        <v>44569</v>
      </c>
      <c r="D1324" s="1" t="s">
        <v>5139</v>
      </c>
      <c r="E1324" s="1" t="s">
        <v>5140</v>
      </c>
      <c r="F1324" s="1" t="s">
        <v>5141</v>
      </c>
      <c r="G1324" s="1" t="s">
        <v>5142</v>
      </c>
      <c r="H1324" s="1" t="s">
        <v>4616</v>
      </c>
      <c r="I1324" s="1" t="s">
        <v>56</v>
      </c>
      <c r="J1324" s="1" t="s">
        <v>164</v>
      </c>
      <c r="K1324" s="1" t="s">
        <v>165</v>
      </c>
      <c r="L1324" s="30">
        <v>600</v>
      </c>
      <c r="M1324" s="30">
        <v>30</v>
      </c>
      <c r="N1324" s="31">
        <v>18700</v>
      </c>
      <c r="O1324" s="31">
        <v>0</v>
      </c>
      <c r="P1324" s="31">
        <v>11220000</v>
      </c>
      <c r="Q1324" s="31">
        <v>11220000</v>
      </c>
      <c r="R1324" s="1" t="s">
        <v>799</v>
      </c>
      <c r="S1324" s="1" t="s">
        <v>5143</v>
      </c>
      <c r="T1324" s="1" t="s">
        <v>169</v>
      </c>
      <c r="U1324" s="1" t="s">
        <v>169</v>
      </c>
      <c r="V1324" s="1" t="s">
        <v>118</v>
      </c>
      <c r="W1324" s="33" t="str">
        <f>VLOOKUP(Table1[[#This Row],[Material Code]],'Product Master Data'!$A$1:$D$16,4,FALSE)</f>
        <v>Bread Flour</v>
      </c>
      <c r="X1324" s="33" t="str">
        <f>VLOOKUP(Table1[[#This Row],[Material Code]],'Product Master Data'!$A$1:$D$15,3,FALSE)</f>
        <v>Local Label</v>
      </c>
      <c r="Y1324" s="33">
        <f>DAY(Table1[[#This Row],[Billing date]])</f>
        <v>8</v>
      </c>
      <c r="Z1324" s="33" t="str">
        <f>TEXT(Table1[[#This Row],[Billing date]],"mmm")</f>
        <v>Jan</v>
      </c>
      <c r="AA1324" s="33">
        <f>YEAR(Table1[[#This Row],[Billing date]])</f>
        <v>2022</v>
      </c>
    </row>
    <row r="1325" spans="1:27" ht="12.75" x14ac:dyDescent="0.2">
      <c r="A1325" s="1" t="s">
        <v>4596</v>
      </c>
      <c r="B1325" s="1" t="s">
        <v>289</v>
      </c>
      <c r="C1325" s="29">
        <v>44569</v>
      </c>
      <c r="D1325" s="1" t="s">
        <v>5144</v>
      </c>
      <c r="E1325" s="1" t="s">
        <v>5145</v>
      </c>
      <c r="F1325" s="1" t="s">
        <v>5146</v>
      </c>
      <c r="G1325" s="1" t="s">
        <v>5147</v>
      </c>
      <c r="H1325" s="1" t="s">
        <v>4601</v>
      </c>
      <c r="I1325" s="1" t="s">
        <v>32</v>
      </c>
      <c r="J1325" s="1" t="s">
        <v>164</v>
      </c>
      <c r="K1325" s="1" t="s">
        <v>165</v>
      </c>
      <c r="L1325" s="30">
        <v>400</v>
      </c>
      <c r="M1325" s="30">
        <v>20</v>
      </c>
      <c r="N1325" s="31">
        <v>18000</v>
      </c>
      <c r="O1325" s="31">
        <v>28000</v>
      </c>
      <c r="P1325" s="31">
        <v>7172000</v>
      </c>
      <c r="Q1325" s="31">
        <v>7200000</v>
      </c>
      <c r="R1325" s="1" t="s">
        <v>5148</v>
      </c>
      <c r="S1325" s="1" t="s">
        <v>5149</v>
      </c>
      <c r="T1325" s="1" t="s">
        <v>169</v>
      </c>
      <c r="U1325" s="1" t="s">
        <v>169</v>
      </c>
      <c r="V1325" s="1" t="s">
        <v>118</v>
      </c>
      <c r="W1325" s="33" t="str">
        <f>VLOOKUP(Table1[[#This Row],[Material Code]],'Product Master Data'!$A$1:$D$16,4,FALSE)</f>
        <v>Bread Flour</v>
      </c>
      <c r="X1325" s="33" t="str">
        <f>VLOOKUP(Table1[[#This Row],[Material Code]],'Product Master Data'!$A$1:$D$15,3,FALSE)</f>
        <v>Local Label</v>
      </c>
      <c r="Y1325" s="33">
        <f>DAY(Table1[[#This Row],[Billing date]])</f>
        <v>8</v>
      </c>
      <c r="Z1325" s="33" t="str">
        <f>TEXT(Table1[[#This Row],[Billing date]],"mmm")</f>
        <v>Jan</v>
      </c>
      <c r="AA1325" s="33">
        <f>YEAR(Table1[[#This Row],[Billing date]])</f>
        <v>2022</v>
      </c>
    </row>
    <row r="1326" spans="1:27" ht="12.75" x14ac:dyDescent="0.2">
      <c r="A1326" s="1" t="s">
        <v>4596</v>
      </c>
      <c r="B1326" s="1" t="s">
        <v>289</v>
      </c>
      <c r="C1326" s="29">
        <v>44569</v>
      </c>
      <c r="D1326" s="1" t="s">
        <v>5144</v>
      </c>
      <c r="E1326" s="1" t="s">
        <v>5145</v>
      </c>
      <c r="F1326" s="1" t="s">
        <v>5146</v>
      </c>
      <c r="G1326" s="1" t="s">
        <v>5147</v>
      </c>
      <c r="H1326" s="1" t="s">
        <v>4601</v>
      </c>
      <c r="I1326" s="1" t="s">
        <v>32</v>
      </c>
      <c r="J1326" s="1" t="s">
        <v>181</v>
      </c>
      <c r="K1326" s="1" t="s">
        <v>182</v>
      </c>
      <c r="L1326" s="30">
        <v>200</v>
      </c>
      <c r="M1326" s="30">
        <v>5</v>
      </c>
      <c r="N1326" s="31">
        <v>9000</v>
      </c>
      <c r="O1326" s="31">
        <v>7000</v>
      </c>
      <c r="P1326" s="31">
        <v>1793000</v>
      </c>
      <c r="Q1326" s="31">
        <v>1800000</v>
      </c>
      <c r="R1326" s="1" t="s">
        <v>5148</v>
      </c>
      <c r="S1326" s="1" t="s">
        <v>5149</v>
      </c>
      <c r="T1326" s="1" t="s">
        <v>169</v>
      </c>
      <c r="U1326" s="1" t="s">
        <v>169</v>
      </c>
      <c r="V1326" s="1" t="s">
        <v>118</v>
      </c>
      <c r="W1326" s="33" t="str">
        <f>VLOOKUP(Table1[[#This Row],[Material Code]],'Product Master Data'!$A$1:$D$16,4,FALSE)</f>
        <v>Beignet Flour</v>
      </c>
      <c r="X1326" s="33" t="str">
        <f>VLOOKUP(Table1[[#This Row],[Material Code]],'Product Master Data'!$A$1:$D$15,3,FALSE)</f>
        <v>Local Label</v>
      </c>
      <c r="Y1326" s="33">
        <f>DAY(Table1[[#This Row],[Billing date]])</f>
        <v>8</v>
      </c>
      <c r="Z1326" s="33" t="str">
        <f>TEXT(Table1[[#This Row],[Billing date]],"mmm")</f>
        <v>Jan</v>
      </c>
      <c r="AA1326" s="33">
        <f>YEAR(Table1[[#This Row],[Billing date]])</f>
        <v>2022</v>
      </c>
    </row>
    <row r="1327" spans="1:27" ht="12.75" x14ac:dyDescent="0.2">
      <c r="A1327" s="1" t="s">
        <v>4596</v>
      </c>
      <c r="B1327" s="1" t="s">
        <v>289</v>
      </c>
      <c r="C1327" s="29">
        <v>44569</v>
      </c>
      <c r="D1327" s="1" t="s">
        <v>5144</v>
      </c>
      <c r="E1327" s="1" t="s">
        <v>5145</v>
      </c>
      <c r="F1327" s="1" t="s">
        <v>5146</v>
      </c>
      <c r="G1327" s="1" t="s">
        <v>5147</v>
      </c>
      <c r="H1327" s="1" t="s">
        <v>4601</v>
      </c>
      <c r="I1327" s="1" t="s">
        <v>32</v>
      </c>
      <c r="J1327" s="1" t="s">
        <v>176</v>
      </c>
      <c r="K1327" s="1" t="s">
        <v>177</v>
      </c>
      <c r="L1327" s="30">
        <v>80</v>
      </c>
      <c r="M1327" s="30">
        <v>4</v>
      </c>
      <c r="N1327" s="31">
        <v>18000</v>
      </c>
      <c r="O1327" s="31">
        <v>5600</v>
      </c>
      <c r="P1327" s="31">
        <v>1434400</v>
      </c>
      <c r="Q1327" s="31">
        <v>1440000</v>
      </c>
      <c r="R1327" s="1" t="s">
        <v>5148</v>
      </c>
      <c r="S1327" s="1" t="s">
        <v>5149</v>
      </c>
      <c r="T1327" s="1" t="s">
        <v>169</v>
      </c>
      <c r="U1327" s="1" t="s">
        <v>169</v>
      </c>
      <c r="V1327" s="1" t="s">
        <v>118</v>
      </c>
      <c r="W1327" s="33" t="str">
        <f>VLOOKUP(Table1[[#This Row],[Material Code]],'Product Master Data'!$A$1:$D$16,4,FALSE)</f>
        <v>Beignet Flour</v>
      </c>
      <c r="X1327" s="33" t="str">
        <f>VLOOKUP(Table1[[#This Row],[Material Code]],'Product Master Data'!$A$1:$D$15,3,FALSE)</f>
        <v>Local Label</v>
      </c>
      <c r="Y1327" s="33">
        <f>DAY(Table1[[#This Row],[Billing date]])</f>
        <v>8</v>
      </c>
      <c r="Z1327" s="33" t="str">
        <f>TEXT(Table1[[#This Row],[Billing date]],"mmm")</f>
        <v>Jan</v>
      </c>
      <c r="AA1327" s="33">
        <f>YEAR(Table1[[#This Row],[Billing date]])</f>
        <v>2022</v>
      </c>
    </row>
    <row r="1328" spans="1:27" ht="12.75" x14ac:dyDescent="0.2">
      <c r="A1328" s="1" t="s">
        <v>4596</v>
      </c>
      <c r="B1328" s="1" t="s">
        <v>289</v>
      </c>
      <c r="C1328" s="29">
        <v>44569</v>
      </c>
      <c r="D1328" s="1" t="s">
        <v>5144</v>
      </c>
      <c r="E1328" s="1" t="s">
        <v>5145</v>
      </c>
      <c r="F1328" s="1" t="s">
        <v>5146</v>
      </c>
      <c r="G1328" s="1" t="s">
        <v>5147</v>
      </c>
      <c r="H1328" s="1" t="s">
        <v>4601</v>
      </c>
      <c r="I1328" s="1" t="s">
        <v>32</v>
      </c>
      <c r="J1328" s="1" t="s">
        <v>183</v>
      </c>
      <c r="K1328" s="1" t="s">
        <v>184</v>
      </c>
      <c r="L1328" s="30">
        <v>600</v>
      </c>
      <c r="M1328" s="30">
        <v>3</v>
      </c>
      <c r="N1328" s="31">
        <v>1850</v>
      </c>
      <c r="O1328" s="31">
        <v>4200</v>
      </c>
      <c r="P1328" s="31">
        <v>1105800</v>
      </c>
      <c r="Q1328" s="31">
        <v>1110000</v>
      </c>
      <c r="R1328" s="1" t="s">
        <v>5148</v>
      </c>
      <c r="S1328" s="1" t="s">
        <v>5149</v>
      </c>
      <c r="T1328" s="1" t="s">
        <v>169</v>
      </c>
      <c r="U1328" s="1" t="s">
        <v>169</v>
      </c>
      <c r="V1328" s="1" t="s">
        <v>118</v>
      </c>
      <c r="W1328" s="33" t="str">
        <f>VLOOKUP(Table1[[#This Row],[Material Code]],'Product Master Data'!$A$1:$D$16,4,FALSE)</f>
        <v>Beignet Flour</v>
      </c>
      <c r="X1328" s="33" t="str">
        <f>VLOOKUP(Table1[[#This Row],[Material Code]],'Product Master Data'!$A$1:$D$15,3,FALSE)</f>
        <v>Local Label</v>
      </c>
      <c r="Y1328" s="33">
        <f>DAY(Table1[[#This Row],[Billing date]])</f>
        <v>8</v>
      </c>
      <c r="Z1328" s="33" t="str">
        <f>TEXT(Table1[[#This Row],[Billing date]],"mmm")</f>
        <v>Jan</v>
      </c>
      <c r="AA1328" s="33">
        <f>YEAR(Table1[[#This Row],[Billing date]])</f>
        <v>2022</v>
      </c>
    </row>
    <row r="1329" spans="1:27" ht="12.75" x14ac:dyDescent="0.2">
      <c r="A1329" s="1" t="s">
        <v>4496</v>
      </c>
      <c r="B1329" s="1" t="s">
        <v>132</v>
      </c>
      <c r="C1329" s="29">
        <v>44569</v>
      </c>
      <c r="D1329" s="1" t="s">
        <v>5150</v>
      </c>
      <c r="E1329" s="1" t="s">
        <v>5151</v>
      </c>
      <c r="F1329" s="1" t="s">
        <v>5152</v>
      </c>
      <c r="G1329" s="1" t="s">
        <v>5153</v>
      </c>
      <c r="H1329" s="1" t="s">
        <v>5004</v>
      </c>
      <c r="I1329" s="1" t="s">
        <v>31</v>
      </c>
      <c r="J1329" s="1" t="s">
        <v>183</v>
      </c>
      <c r="K1329" s="1" t="s">
        <v>184</v>
      </c>
      <c r="L1329" s="30">
        <v>2000</v>
      </c>
      <c r="M1329" s="30">
        <v>10</v>
      </c>
      <c r="N1329" s="31">
        <v>1850</v>
      </c>
      <c r="O1329" s="31">
        <v>14000</v>
      </c>
      <c r="P1329" s="31">
        <v>3686000</v>
      </c>
      <c r="Q1329" s="31">
        <v>3700000</v>
      </c>
      <c r="R1329" s="1" t="s">
        <v>5154</v>
      </c>
      <c r="S1329" s="1" t="s">
        <v>5155</v>
      </c>
      <c r="T1329" s="1" t="s">
        <v>169</v>
      </c>
      <c r="U1329" s="1" t="s">
        <v>169</v>
      </c>
      <c r="V1329" s="1" t="s">
        <v>118</v>
      </c>
      <c r="W1329" s="33" t="str">
        <f>VLOOKUP(Table1[[#This Row],[Material Code]],'Product Master Data'!$A$1:$D$16,4,FALSE)</f>
        <v>Beignet Flour</v>
      </c>
      <c r="X1329" s="33" t="str">
        <f>VLOOKUP(Table1[[#This Row],[Material Code]],'Product Master Data'!$A$1:$D$15,3,FALSE)</f>
        <v>Local Label</v>
      </c>
      <c r="Y1329" s="33">
        <f>DAY(Table1[[#This Row],[Billing date]])</f>
        <v>8</v>
      </c>
      <c r="Z1329" s="33" t="str">
        <f>TEXT(Table1[[#This Row],[Billing date]],"mmm")</f>
        <v>Jan</v>
      </c>
      <c r="AA1329" s="33">
        <f>YEAR(Table1[[#This Row],[Billing date]])</f>
        <v>2022</v>
      </c>
    </row>
    <row r="1330" spans="1:27" ht="12.75" x14ac:dyDescent="0.2">
      <c r="A1330" s="1" t="s">
        <v>4496</v>
      </c>
      <c r="B1330" s="1" t="s">
        <v>132</v>
      </c>
      <c r="C1330" s="29">
        <v>44569</v>
      </c>
      <c r="D1330" s="1" t="s">
        <v>5150</v>
      </c>
      <c r="E1330" s="1" t="s">
        <v>5151</v>
      </c>
      <c r="F1330" s="1" t="s">
        <v>5152</v>
      </c>
      <c r="G1330" s="1" t="s">
        <v>5153</v>
      </c>
      <c r="H1330" s="1" t="s">
        <v>5004</v>
      </c>
      <c r="I1330" s="1" t="s">
        <v>31</v>
      </c>
      <c r="J1330" s="1" t="s">
        <v>181</v>
      </c>
      <c r="K1330" s="1" t="s">
        <v>182</v>
      </c>
      <c r="L1330" s="30">
        <v>480</v>
      </c>
      <c r="M1330" s="30">
        <v>12</v>
      </c>
      <c r="N1330" s="31">
        <v>9000</v>
      </c>
      <c r="O1330" s="31">
        <v>16800</v>
      </c>
      <c r="P1330" s="31">
        <v>4303200</v>
      </c>
      <c r="Q1330" s="31">
        <v>4320000</v>
      </c>
      <c r="R1330" s="1" t="s">
        <v>5154</v>
      </c>
      <c r="S1330" s="1" t="s">
        <v>5155</v>
      </c>
      <c r="T1330" s="1" t="s">
        <v>169</v>
      </c>
      <c r="U1330" s="1" t="s">
        <v>169</v>
      </c>
      <c r="V1330" s="1" t="s">
        <v>118</v>
      </c>
      <c r="W1330" s="33" t="str">
        <f>VLOOKUP(Table1[[#This Row],[Material Code]],'Product Master Data'!$A$1:$D$16,4,FALSE)</f>
        <v>Beignet Flour</v>
      </c>
      <c r="X1330" s="33" t="str">
        <f>VLOOKUP(Table1[[#This Row],[Material Code]],'Product Master Data'!$A$1:$D$15,3,FALSE)</f>
        <v>Local Label</v>
      </c>
      <c r="Y1330" s="33">
        <f>DAY(Table1[[#This Row],[Billing date]])</f>
        <v>8</v>
      </c>
      <c r="Z1330" s="33" t="str">
        <f>TEXT(Table1[[#This Row],[Billing date]],"mmm")</f>
        <v>Jan</v>
      </c>
      <c r="AA1330" s="33">
        <f>YEAR(Table1[[#This Row],[Billing date]])</f>
        <v>2022</v>
      </c>
    </row>
    <row r="1331" spans="1:27" ht="12.75" x14ac:dyDescent="0.2">
      <c r="A1331" s="1" t="s">
        <v>4496</v>
      </c>
      <c r="B1331" s="1" t="s">
        <v>132</v>
      </c>
      <c r="C1331" s="29">
        <v>44569</v>
      </c>
      <c r="D1331" s="1" t="s">
        <v>5150</v>
      </c>
      <c r="E1331" s="1" t="s">
        <v>5151</v>
      </c>
      <c r="F1331" s="1" t="s">
        <v>5152</v>
      </c>
      <c r="G1331" s="1" t="s">
        <v>5153</v>
      </c>
      <c r="H1331" s="1" t="s">
        <v>5004</v>
      </c>
      <c r="I1331" s="1" t="s">
        <v>31</v>
      </c>
      <c r="J1331" s="1" t="s">
        <v>164</v>
      </c>
      <c r="K1331" s="1" t="s">
        <v>165</v>
      </c>
      <c r="L1331" s="30">
        <v>200</v>
      </c>
      <c r="M1331" s="30">
        <v>10</v>
      </c>
      <c r="N1331" s="31">
        <v>18000</v>
      </c>
      <c r="O1331" s="31">
        <v>14000</v>
      </c>
      <c r="P1331" s="31">
        <v>3586000</v>
      </c>
      <c r="Q1331" s="31">
        <v>3600000</v>
      </c>
      <c r="R1331" s="1" t="s">
        <v>5154</v>
      </c>
      <c r="S1331" s="1" t="s">
        <v>5155</v>
      </c>
      <c r="T1331" s="1" t="s">
        <v>169</v>
      </c>
      <c r="U1331" s="1" t="s">
        <v>169</v>
      </c>
      <c r="V1331" s="1" t="s">
        <v>118</v>
      </c>
      <c r="W1331" s="33" t="str">
        <f>VLOOKUP(Table1[[#This Row],[Material Code]],'Product Master Data'!$A$1:$D$16,4,FALSE)</f>
        <v>Bread Flour</v>
      </c>
      <c r="X1331" s="33" t="str">
        <f>VLOOKUP(Table1[[#This Row],[Material Code]],'Product Master Data'!$A$1:$D$15,3,FALSE)</f>
        <v>Local Label</v>
      </c>
      <c r="Y1331" s="33">
        <f>DAY(Table1[[#This Row],[Billing date]])</f>
        <v>8</v>
      </c>
      <c r="Z1331" s="33" t="str">
        <f>TEXT(Table1[[#This Row],[Billing date]],"mmm")</f>
        <v>Jan</v>
      </c>
      <c r="AA1331" s="33">
        <f>YEAR(Table1[[#This Row],[Billing date]])</f>
        <v>2022</v>
      </c>
    </row>
    <row r="1332" spans="1:27" ht="12.75" x14ac:dyDescent="0.2">
      <c r="A1332" s="1" t="s">
        <v>4526</v>
      </c>
      <c r="B1332" s="1" t="s">
        <v>120</v>
      </c>
      <c r="C1332" s="29">
        <v>44569</v>
      </c>
      <c r="D1332" s="1" t="s">
        <v>5156</v>
      </c>
      <c r="E1332" s="1" t="s">
        <v>5157</v>
      </c>
      <c r="F1332" s="1" t="s">
        <v>5158</v>
      </c>
      <c r="G1332" s="1" t="s">
        <v>5159</v>
      </c>
      <c r="H1332" s="1" t="s">
        <v>4817</v>
      </c>
      <c r="I1332" s="1" t="s">
        <v>443</v>
      </c>
      <c r="J1332" s="1" t="s">
        <v>164</v>
      </c>
      <c r="K1332" s="1" t="s">
        <v>165</v>
      </c>
      <c r="L1332" s="30">
        <v>130</v>
      </c>
      <c r="M1332" s="30">
        <v>6.5</v>
      </c>
      <c r="N1332" s="31">
        <v>18300</v>
      </c>
      <c r="O1332" s="31">
        <v>9100</v>
      </c>
      <c r="P1332" s="31">
        <v>2369900</v>
      </c>
      <c r="Q1332" s="31">
        <v>2379000</v>
      </c>
      <c r="R1332" s="1" t="s">
        <v>775</v>
      </c>
      <c r="S1332" s="1" t="s">
        <v>4879</v>
      </c>
      <c r="T1332" s="1" t="s">
        <v>169</v>
      </c>
      <c r="U1332" s="1" t="s">
        <v>169</v>
      </c>
      <c r="V1332" s="1" t="s">
        <v>118</v>
      </c>
      <c r="W1332" s="33" t="str">
        <f>VLOOKUP(Table1[[#This Row],[Material Code]],'Product Master Data'!$A$1:$D$16,4,FALSE)</f>
        <v>Bread Flour</v>
      </c>
      <c r="X1332" s="33" t="str">
        <f>VLOOKUP(Table1[[#This Row],[Material Code]],'Product Master Data'!$A$1:$D$15,3,FALSE)</f>
        <v>Local Label</v>
      </c>
      <c r="Y1332" s="33">
        <f>DAY(Table1[[#This Row],[Billing date]])</f>
        <v>8</v>
      </c>
      <c r="Z1332" s="33" t="str">
        <f>TEXT(Table1[[#This Row],[Billing date]],"mmm")</f>
        <v>Jan</v>
      </c>
      <c r="AA1332" s="33">
        <f>YEAR(Table1[[#This Row],[Billing date]])</f>
        <v>2022</v>
      </c>
    </row>
    <row r="1333" spans="1:27" ht="12.75" x14ac:dyDescent="0.2">
      <c r="A1333" s="1" t="s">
        <v>4526</v>
      </c>
      <c r="B1333" s="1" t="s">
        <v>120</v>
      </c>
      <c r="C1333" s="29">
        <v>44569</v>
      </c>
      <c r="D1333" s="1" t="s">
        <v>5160</v>
      </c>
      <c r="E1333" s="1" t="s">
        <v>5161</v>
      </c>
      <c r="F1333" s="1" t="s">
        <v>5162</v>
      </c>
      <c r="G1333" s="1" t="s">
        <v>5163</v>
      </c>
      <c r="H1333" s="1" t="s">
        <v>5016</v>
      </c>
      <c r="I1333" s="1" t="s">
        <v>251</v>
      </c>
      <c r="J1333" s="1" t="s">
        <v>164</v>
      </c>
      <c r="K1333" s="1" t="s">
        <v>165</v>
      </c>
      <c r="L1333" s="30">
        <v>100</v>
      </c>
      <c r="M1333" s="30">
        <v>5</v>
      </c>
      <c r="N1333" s="31">
        <v>18300</v>
      </c>
      <c r="O1333" s="31">
        <v>0</v>
      </c>
      <c r="P1333" s="31">
        <v>1830000</v>
      </c>
      <c r="Q1333" s="31">
        <v>1830000</v>
      </c>
      <c r="R1333" s="1" t="s">
        <v>216</v>
      </c>
      <c r="S1333" s="1" t="s">
        <v>5164</v>
      </c>
      <c r="T1333" s="1" t="s">
        <v>169</v>
      </c>
      <c r="U1333" s="1" t="s">
        <v>169</v>
      </c>
      <c r="V1333" s="1" t="s">
        <v>118</v>
      </c>
      <c r="W1333" s="33" t="str">
        <f>VLOOKUP(Table1[[#This Row],[Material Code]],'Product Master Data'!$A$1:$D$16,4,FALSE)</f>
        <v>Bread Flour</v>
      </c>
      <c r="X1333" s="33" t="str">
        <f>VLOOKUP(Table1[[#This Row],[Material Code]],'Product Master Data'!$A$1:$D$15,3,FALSE)</f>
        <v>Local Label</v>
      </c>
      <c r="Y1333" s="33">
        <f>DAY(Table1[[#This Row],[Billing date]])</f>
        <v>8</v>
      </c>
      <c r="Z1333" s="33" t="str">
        <f>TEXT(Table1[[#This Row],[Billing date]],"mmm")</f>
        <v>Jan</v>
      </c>
      <c r="AA1333" s="33">
        <f>YEAR(Table1[[#This Row],[Billing date]])</f>
        <v>2022</v>
      </c>
    </row>
    <row r="1334" spans="1:27" ht="12.75" x14ac:dyDescent="0.2">
      <c r="A1334" s="1" t="s">
        <v>4526</v>
      </c>
      <c r="B1334" s="1" t="s">
        <v>120</v>
      </c>
      <c r="C1334" s="29">
        <v>44569</v>
      </c>
      <c r="D1334" s="1" t="s">
        <v>5165</v>
      </c>
      <c r="E1334" s="1" t="s">
        <v>5166</v>
      </c>
      <c r="F1334" s="1" t="s">
        <v>5167</v>
      </c>
      <c r="G1334" s="1" t="s">
        <v>5168</v>
      </c>
      <c r="H1334" s="1" t="s">
        <v>4665</v>
      </c>
      <c r="I1334" s="1" t="s">
        <v>30</v>
      </c>
      <c r="J1334" s="1" t="s">
        <v>164</v>
      </c>
      <c r="K1334" s="1" t="s">
        <v>165</v>
      </c>
      <c r="L1334" s="30">
        <v>100</v>
      </c>
      <c r="M1334" s="30">
        <v>5</v>
      </c>
      <c r="N1334" s="31">
        <v>18300</v>
      </c>
      <c r="O1334" s="31">
        <v>7000</v>
      </c>
      <c r="P1334" s="31">
        <v>1823000</v>
      </c>
      <c r="Q1334" s="31">
        <v>1830000</v>
      </c>
      <c r="R1334" s="1" t="s">
        <v>216</v>
      </c>
      <c r="S1334" s="1" t="s">
        <v>5164</v>
      </c>
      <c r="T1334" s="1" t="s">
        <v>169</v>
      </c>
      <c r="U1334" s="1" t="s">
        <v>169</v>
      </c>
      <c r="V1334" s="1" t="s">
        <v>118</v>
      </c>
      <c r="W1334" s="33" t="str">
        <f>VLOOKUP(Table1[[#This Row],[Material Code]],'Product Master Data'!$A$1:$D$16,4,FALSE)</f>
        <v>Bread Flour</v>
      </c>
      <c r="X1334" s="33" t="str">
        <f>VLOOKUP(Table1[[#This Row],[Material Code]],'Product Master Data'!$A$1:$D$15,3,FALSE)</f>
        <v>Local Label</v>
      </c>
      <c r="Y1334" s="33">
        <f>DAY(Table1[[#This Row],[Billing date]])</f>
        <v>8</v>
      </c>
      <c r="Z1334" s="33" t="str">
        <f>TEXT(Table1[[#This Row],[Billing date]],"mmm")</f>
        <v>Jan</v>
      </c>
      <c r="AA1334" s="33">
        <f>YEAR(Table1[[#This Row],[Billing date]])</f>
        <v>2022</v>
      </c>
    </row>
    <row r="1335" spans="1:27" ht="12.75" x14ac:dyDescent="0.2">
      <c r="A1335" s="1" t="s">
        <v>4576</v>
      </c>
      <c r="B1335" s="1" t="s">
        <v>171</v>
      </c>
      <c r="C1335" s="29">
        <v>44569</v>
      </c>
      <c r="D1335" s="1" t="s">
        <v>5169</v>
      </c>
      <c r="E1335" s="1" t="s">
        <v>5170</v>
      </c>
      <c r="F1335" s="1" t="s">
        <v>5171</v>
      </c>
      <c r="G1335" s="1" t="s">
        <v>5172</v>
      </c>
      <c r="H1335" s="1" t="s">
        <v>4629</v>
      </c>
      <c r="I1335" s="1" t="s">
        <v>498</v>
      </c>
      <c r="J1335" s="1" t="s">
        <v>164</v>
      </c>
      <c r="K1335" s="1" t="s">
        <v>165</v>
      </c>
      <c r="L1335" s="30">
        <v>350</v>
      </c>
      <c r="M1335" s="30">
        <v>17.5</v>
      </c>
      <c r="N1335" s="31">
        <v>18300</v>
      </c>
      <c r="O1335" s="31">
        <v>24500</v>
      </c>
      <c r="P1335" s="31">
        <v>6380500</v>
      </c>
      <c r="Q1335" s="31">
        <v>6405000</v>
      </c>
      <c r="R1335" s="1" t="s">
        <v>4940</v>
      </c>
      <c r="S1335" s="1" t="s">
        <v>5173</v>
      </c>
      <c r="T1335" s="1" t="s">
        <v>169</v>
      </c>
      <c r="U1335" s="1" t="s">
        <v>502</v>
      </c>
      <c r="V1335" s="1" t="s">
        <v>118</v>
      </c>
      <c r="W1335" s="33" t="str">
        <f>VLOOKUP(Table1[[#This Row],[Material Code]],'Product Master Data'!$A$1:$D$16,4,FALSE)</f>
        <v>Bread Flour</v>
      </c>
      <c r="X1335" s="33" t="str">
        <f>VLOOKUP(Table1[[#This Row],[Material Code]],'Product Master Data'!$A$1:$D$15,3,FALSE)</f>
        <v>Local Label</v>
      </c>
      <c r="Y1335" s="33">
        <f>DAY(Table1[[#This Row],[Billing date]])</f>
        <v>8</v>
      </c>
      <c r="Z1335" s="33" t="str">
        <f>TEXT(Table1[[#This Row],[Billing date]],"mmm")</f>
        <v>Jan</v>
      </c>
      <c r="AA1335" s="33">
        <f>YEAR(Table1[[#This Row],[Billing date]])</f>
        <v>2022</v>
      </c>
    </row>
    <row r="1336" spans="1:27" ht="12.75" x14ac:dyDescent="0.2">
      <c r="A1336" s="1" t="s">
        <v>4666</v>
      </c>
      <c r="B1336" s="1" t="s">
        <v>108</v>
      </c>
      <c r="C1336" s="29">
        <v>44569</v>
      </c>
      <c r="D1336" s="1" t="s">
        <v>5174</v>
      </c>
      <c r="E1336" s="1" t="s">
        <v>5175</v>
      </c>
      <c r="F1336" s="1" t="s">
        <v>5176</v>
      </c>
      <c r="G1336" s="1" t="s">
        <v>5177</v>
      </c>
      <c r="H1336" s="1" t="s">
        <v>5178</v>
      </c>
      <c r="I1336" s="1" t="s">
        <v>2554</v>
      </c>
      <c r="J1336" s="1" t="s">
        <v>164</v>
      </c>
      <c r="K1336" s="1" t="s">
        <v>165</v>
      </c>
      <c r="L1336" s="30">
        <v>600</v>
      </c>
      <c r="M1336" s="30">
        <v>30</v>
      </c>
      <c r="N1336" s="31">
        <v>18700</v>
      </c>
      <c r="O1336" s="31">
        <v>42000</v>
      </c>
      <c r="P1336" s="31">
        <v>11178000</v>
      </c>
      <c r="Q1336" s="31">
        <v>11220000</v>
      </c>
      <c r="R1336" s="1" t="s">
        <v>4745</v>
      </c>
      <c r="S1336" s="1" t="s">
        <v>4746</v>
      </c>
      <c r="T1336" s="1" t="s">
        <v>169</v>
      </c>
      <c r="U1336" s="1" t="s">
        <v>2687</v>
      </c>
      <c r="V1336" s="1" t="s">
        <v>118</v>
      </c>
      <c r="W1336" s="33" t="str">
        <f>VLOOKUP(Table1[[#This Row],[Material Code]],'Product Master Data'!$A$1:$D$16,4,FALSE)</f>
        <v>Bread Flour</v>
      </c>
      <c r="X1336" s="33" t="str">
        <f>VLOOKUP(Table1[[#This Row],[Material Code]],'Product Master Data'!$A$1:$D$15,3,FALSE)</f>
        <v>Local Label</v>
      </c>
      <c r="Y1336" s="33">
        <f>DAY(Table1[[#This Row],[Billing date]])</f>
        <v>8</v>
      </c>
      <c r="Z1336" s="33" t="str">
        <f>TEXT(Table1[[#This Row],[Billing date]],"mmm")</f>
        <v>Jan</v>
      </c>
      <c r="AA1336" s="33">
        <f>YEAR(Table1[[#This Row],[Billing date]])</f>
        <v>2022</v>
      </c>
    </row>
    <row r="1337" spans="1:27" ht="12.75" x14ac:dyDescent="0.2">
      <c r="A1337" s="1" t="s">
        <v>4511</v>
      </c>
      <c r="B1337" s="1" t="s">
        <v>158</v>
      </c>
      <c r="C1337" s="29">
        <v>44569</v>
      </c>
      <c r="D1337" s="1" t="s">
        <v>5179</v>
      </c>
      <c r="E1337" s="1" t="s">
        <v>5180</v>
      </c>
      <c r="F1337" s="1" t="s">
        <v>5181</v>
      </c>
      <c r="G1337" s="1" t="s">
        <v>5182</v>
      </c>
      <c r="H1337" s="1" t="s">
        <v>5183</v>
      </c>
      <c r="I1337" s="1" t="s">
        <v>613</v>
      </c>
      <c r="J1337" s="1" t="s">
        <v>176</v>
      </c>
      <c r="K1337" s="1" t="s">
        <v>177</v>
      </c>
      <c r="L1337" s="30">
        <v>230</v>
      </c>
      <c r="M1337" s="30">
        <v>11.5</v>
      </c>
      <c r="N1337" s="31">
        <v>18700</v>
      </c>
      <c r="O1337" s="31">
        <v>16100</v>
      </c>
      <c r="P1337" s="31">
        <v>4284900</v>
      </c>
      <c r="Q1337" s="31">
        <v>4301000</v>
      </c>
      <c r="R1337" s="1" t="s">
        <v>5184</v>
      </c>
      <c r="S1337" s="1" t="s">
        <v>5185</v>
      </c>
      <c r="T1337" s="1" t="s">
        <v>169</v>
      </c>
      <c r="U1337" s="1" t="s">
        <v>169</v>
      </c>
      <c r="V1337" s="1" t="s">
        <v>118</v>
      </c>
      <c r="W1337" s="33" t="str">
        <f>VLOOKUP(Table1[[#This Row],[Material Code]],'Product Master Data'!$A$1:$D$16,4,FALSE)</f>
        <v>Beignet Flour</v>
      </c>
      <c r="X1337" s="33" t="str">
        <f>VLOOKUP(Table1[[#This Row],[Material Code]],'Product Master Data'!$A$1:$D$15,3,FALSE)</f>
        <v>Local Label</v>
      </c>
      <c r="Y1337" s="33">
        <f>DAY(Table1[[#This Row],[Billing date]])</f>
        <v>8</v>
      </c>
      <c r="Z1337" s="33" t="str">
        <f>TEXT(Table1[[#This Row],[Billing date]],"mmm")</f>
        <v>Jan</v>
      </c>
      <c r="AA1337" s="33">
        <f>YEAR(Table1[[#This Row],[Billing date]])</f>
        <v>2022</v>
      </c>
    </row>
    <row r="1338" spans="1:27" ht="12.75" x14ac:dyDescent="0.2">
      <c r="A1338" s="1" t="s">
        <v>4511</v>
      </c>
      <c r="B1338" s="1" t="s">
        <v>158</v>
      </c>
      <c r="C1338" s="29">
        <v>44569</v>
      </c>
      <c r="D1338" s="1" t="s">
        <v>5179</v>
      </c>
      <c r="E1338" s="1" t="s">
        <v>5180</v>
      </c>
      <c r="F1338" s="1" t="s">
        <v>5181</v>
      </c>
      <c r="G1338" s="1" t="s">
        <v>5182</v>
      </c>
      <c r="H1338" s="1" t="s">
        <v>5183</v>
      </c>
      <c r="I1338" s="1" t="s">
        <v>613</v>
      </c>
      <c r="J1338" s="1" t="s">
        <v>181</v>
      </c>
      <c r="K1338" s="1" t="s">
        <v>182</v>
      </c>
      <c r="L1338" s="30">
        <v>100</v>
      </c>
      <c r="M1338" s="30">
        <v>2.5</v>
      </c>
      <c r="N1338" s="31">
        <v>9350</v>
      </c>
      <c r="O1338" s="31">
        <v>3500</v>
      </c>
      <c r="P1338" s="31">
        <v>931500</v>
      </c>
      <c r="Q1338" s="31">
        <v>935000</v>
      </c>
      <c r="R1338" s="1" t="s">
        <v>5184</v>
      </c>
      <c r="S1338" s="1" t="s">
        <v>5185</v>
      </c>
      <c r="T1338" s="1" t="s">
        <v>169</v>
      </c>
      <c r="U1338" s="1" t="s">
        <v>169</v>
      </c>
      <c r="V1338" s="1" t="s">
        <v>118</v>
      </c>
      <c r="W1338" s="33" t="str">
        <f>VLOOKUP(Table1[[#This Row],[Material Code]],'Product Master Data'!$A$1:$D$16,4,FALSE)</f>
        <v>Beignet Flour</v>
      </c>
      <c r="X1338" s="33" t="str">
        <f>VLOOKUP(Table1[[#This Row],[Material Code]],'Product Master Data'!$A$1:$D$15,3,FALSE)</f>
        <v>Local Label</v>
      </c>
      <c r="Y1338" s="33">
        <f>DAY(Table1[[#This Row],[Billing date]])</f>
        <v>8</v>
      </c>
      <c r="Z1338" s="33" t="str">
        <f>TEXT(Table1[[#This Row],[Billing date]],"mmm")</f>
        <v>Jan</v>
      </c>
      <c r="AA1338" s="33">
        <f>YEAR(Table1[[#This Row],[Billing date]])</f>
        <v>2022</v>
      </c>
    </row>
    <row r="1339" spans="1:27" ht="12.75" x14ac:dyDescent="0.2">
      <c r="A1339" s="1" t="s">
        <v>4511</v>
      </c>
      <c r="B1339" s="1" t="s">
        <v>158</v>
      </c>
      <c r="C1339" s="29">
        <v>44569</v>
      </c>
      <c r="D1339" s="1" t="s">
        <v>5179</v>
      </c>
      <c r="E1339" s="1" t="s">
        <v>5180</v>
      </c>
      <c r="F1339" s="1" t="s">
        <v>5181</v>
      </c>
      <c r="G1339" s="1" t="s">
        <v>5182</v>
      </c>
      <c r="H1339" s="1" t="s">
        <v>5183</v>
      </c>
      <c r="I1339" s="1" t="s">
        <v>613</v>
      </c>
      <c r="J1339" s="1" t="s">
        <v>183</v>
      </c>
      <c r="K1339" s="1" t="s">
        <v>184</v>
      </c>
      <c r="L1339" s="30">
        <v>200</v>
      </c>
      <c r="M1339" s="30">
        <v>1</v>
      </c>
      <c r="N1339" s="31">
        <v>1940</v>
      </c>
      <c r="O1339" s="31">
        <v>1400</v>
      </c>
      <c r="P1339" s="31">
        <v>386600</v>
      </c>
      <c r="Q1339" s="31">
        <v>388000</v>
      </c>
      <c r="R1339" s="1" t="s">
        <v>5184</v>
      </c>
      <c r="S1339" s="1" t="s">
        <v>5185</v>
      </c>
      <c r="T1339" s="1" t="s">
        <v>169</v>
      </c>
      <c r="U1339" s="1" t="s">
        <v>169</v>
      </c>
      <c r="V1339" s="1" t="s">
        <v>118</v>
      </c>
      <c r="W1339" s="33" t="str">
        <f>VLOOKUP(Table1[[#This Row],[Material Code]],'Product Master Data'!$A$1:$D$16,4,FALSE)</f>
        <v>Beignet Flour</v>
      </c>
      <c r="X1339" s="33" t="str">
        <f>VLOOKUP(Table1[[#This Row],[Material Code]],'Product Master Data'!$A$1:$D$15,3,FALSE)</f>
        <v>Local Label</v>
      </c>
      <c r="Y1339" s="33">
        <f>DAY(Table1[[#This Row],[Billing date]])</f>
        <v>8</v>
      </c>
      <c r="Z1339" s="33" t="str">
        <f>TEXT(Table1[[#This Row],[Billing date]],"mmm")</f>
        <v>Jan</v>
      </c>
      <c r="AA1339" s="33">
        <f>YEAR(Table1[[#This Row],[Billing date]])</f>
        <v>2022</v>
      </c>
    </row>
    <row r="1340" spans="1:27" ht="12.75" x14ac:dyDescent="0.2">
      <c r="A1340" s="1" t="s">
        <v>4511</v>
      </c>
      <c r="B1340" s="1" t="s">
        <v>158</v>
      </c>
      <c r="C1340" s="29">
        <v>44569</v>
      </c>
      <c r="D1340" s="1" t="s">
        <v>5179</v>
      </c>
      <c r="E1340" s="1" t="s">
        <v>5180</v>
      </c>
      <c r="F1340" s="1" t="s">
        <v>5181</v>
      </c>
      <c r="G1340" s="1" t="s">
        <v>5182</v>
      </c>
      <c r="H1340" s="1" t="s">
        <v>5183</v>
      </c>
      <c r="I1340" s="1" t="s">
        <v>613</v>
      </c>
      <c r="J1340" s="1" t="s">
        <v>164</v>
      </c>
      <c r="K1340" s="1" t="s">
        <v>165</v>
      </c>
      <c r="L1340" s="30">
        <v>300</v>
      </c>
      <c r="M1340" s="30">
        <v>15</v>
      </c>
      <c r="N1340" s="31">
        <v>18700</v>
      </c>
      <c r="O1340" s="31">
        <v>21000</v>
      </c>
      <c r="P1340" s="31">
        <v>5589000</v>
      </c>
      <c r="Q1340" s="31">
        <v>5610000</v>
      </c>
      <c r="R1340" s="1" t="s">
        <v>5184</v>
      </c>
      <c r="S1340" s="1" t="s">
        <v>5185</v>
      </c>
      <c r="T1340" s="1" t="s">
        <v>169</v>
      </c>
      <c r="U1340" s="1" t="s">
        <v>169</v>
      </c>
      <c r="V1340" s="1" t="s">
        <v>118</v>
      </c>
      <c r="W1340" s="33" t="str">
        <f>VLOOKUP(Table1[[#This Row],[Material Code]],'Product Master Data'!$A$1:$D$16,4,FALSE)</f>
        <v>Bread Flour</v>
      </c>
      <c r="X1340" s="33" t="str">
        <f>VLOOKUP(Table1[[#This Row],[Material Code]],'Product Master Data'!$A$1:$D$15,3,FALSE)</f>
        <v>Local Label</v>
      </c>
      <c r="Y1340" s="33">
        <f>DAY(Table1[[#This Row],[Billing date]])</f>
        <v>8</v>
      </c>
      <c r="Z1340" s="33" t="str">
        <f>TEXT(Table1[[#This Row],[Billing date]],"mmm")</f>
        <v>Jan</v>
      </c>
      <c r="AA1340" s="33">
        <f>YEAR(Table1[[#This Row],[Billing date]])</f>
        <v>2022</v>
      </c>
    </row>
    <row r="1341" spans="1:27" ht="12.75" x14ac:dyDescent="0.2">
      <c r="A1341" s="1" t="s">
        <v>4496</v>
      </c>
      <c r="B1341" s="1" t="s">
        <v>132</v>
      </c>
      <c r="C1341" s="29">
        <v>44569</v>
      </c>
      <c r="D1341" s="1" t="s">
        <v>4800</v>
      </c>
      <c r="E1341" s="1" t="s">
        <v>5186</v>
      </c>
      <c r="F1341" s="1" t="s">
        <v>4802</v>
      </c>
      <c r="G1341" s="1" t="s">
        <v>5187</v>
      </c>
      <c r="H1341" s="1" t="s">
        <v>4804</v>
      </c>
      <c r="I1341" s="1" t="s">
        <v>38</v>
      </c>
      <c r="J1341" s="1" t="s">
        <v>782</v>
      </c>
      <c r="K1341" s="1" t="s">
        <v>783</v>
      </c>
      <c r="L1341" s="30">
        <v>800</v>
      </c>
      <c r="M1341" s="30">
        <v>20</v>
      </c>
      <c r="N1341" s="31">
        <v>8875</v>
      </c>
      <c r="O1341" s="31">
        <v>28000</v>
      </c>
      <c r="P1341" s="31">
        <v>7072000</v>
      </c>
      <c r="Q1341" s="31">
        <v>7100000</v>
      </c>
      <c r="R1341" s="1" t="s">
        <v>3605</v>
      </c>
      <c r="S1341" s="1" t="s">
        <v>5188</v>
      </c>
      <c r="T1341" s="1" t="s">
        <v>169</v>
      </c>
      <c r="U1341" s="1" t="s">
        <v>169</v>
      </c>
      <c r="V1341" s="1" t="s">
        <v>118</v>
      </c>
      <c r="W1341" s="33" t="str">
        <f>VLOOKUP(Table1[[#This Row],[Material Code]],'Product Master Data'!$A$1:$D$16,4,FALSE)</f>
        <v>Beignet Flour</v>
      </c>
      <c r="X1341" s="33" t="str">
        <f>VLOOKUP(Table1[[#This Row],[Material Code]],'Product Master Data'!$A$1:$D$15,3,FALSE)</f>
        <v>Private Label</v>
      </c>
      <c r="Y1341" s="33">
        <f>DAY(Table1[[#This Row],[Billing date]])</f>
        <v>8</v>
      </c>
      <c r="Z1341" s="33" t="str">
        <f>TEXT(Table1[[#This Row],[Billing date]],"mmm")</f>
        <v>Jan</v>
      </c>
      <c r="AA1341" s="33">
        <f>YEAR(Table1[[#This Row],[Billing date]])</f>
        <v>2022</v>
      </c>
    </row>
    <row r="1342" spans="1:27" ht="12.75" x14ac:dyDescent="0.2">
      <c r="A1342" s="1" t="s">
        <v>4496</v>
      </c>
      <c r="B1342" s="1" t="s">
        <v>132</v>
      </c>
      <c r="C1342" s="29">
        <v>44569</v>
      </c>
      <c r="D1342" s="1" t="s">
        <v>4800</v>
      </c>
      <c r="E1342" s="1" t="s">
        <v>5189</v>
      </c>
      <c r="F1342" s="1" t="s">
        <v>4802</v>
      </c>
      <c r="G1342" s="1" t="s">
        <v>5190</v>
      </c>
      <c r="H1342" s="1" t="s">
        <v>4804</v>
      </c>
      <c r="I1342" s="1" t="s">
        <v>38</v>
      </c>
      <c r="J1342" s="1" t="s">
        <v>723</v>
      </c>
      <c r="K1342" s="1" t="s">
        <v>724</v>
      </c>
      <c r="L1342" s="30">
        <v>619</v>
      </c>
      <c r="M1342" s="30">
        <v>30.95</v>
      </c>
      <c r="N1342" s="31">
        <v>17750</v>
      </c>
      <c r="O1342" s="31">
        <v>43330</v>
      </c>
      <c r="P1342" s="31">
        <v>10943920</v>
      </c>
      <c r="Q1342" s="31">
        <v>10987250</v>
      </c>
      <c r="R1342" s="1" t="s">
        <v>5191</v>
      </c>
      <c r="S1342" s="1" t="s">
        <v>5192</v>
      </c>
      <c r="T1342" s="1" t="s">
        <v>169</v>
      </c>
      <c r="U1342" s="1" t="s">
        <v>169</v>
      </c>
      <c r="V1342" s="1" t="s">
        <v>118</v>
      </c>
      <c r="W1342" s="33" t="str">
        <f>VLOOKUP(Table1[[#This Row],[Material Code]],'Product Master Data'!$A$1:$D$16,4,FALSE)</f>
        <v>Beignet Flour</v>
      </c>
      <c r="X1342" s="33" t="str">
        <f>VLOOKUP(Table1[[#This Row],[Material Code]],'Product Master Data'!$A$1:$D$15,3,FALSE)</f>
        <v>Private Label</v>
      </c>
      <c r="Y1342" s="33">
        <f>DAY(Table1[[#This Row],[Billing date]])</f>
        <v>8</v>
      </c>
      <c r="Z1342" s="33" t="str">
        <f>TEXT(Table1[[#This Row],[Billing date]],"mmm")</f>
        <v>Jan</v>
      </c>
      <c r="AA1342" s="33">
        <f>YEAR(Table1[[#This Row],[Billing date]])</f>
        <v>2022</v>
      </c>
    </row>
    <row r="1343" spans="1:27" ht="12.75" x14ac:dyDescent="0.2">
      <c r="A1343" s="1" t="s">
        <v>4496</v>
      </c>
      <c r="B1343" s="1" t="s">
        <v>132</v>
      </c>
      <c r="C1343" s="29">
        <v>44569</v>
      </c>
      <c r="D1343" s="1" t="s">
        <v>4800</v>
      </c>
      <c r="E1343" s="1" t="s">
        <v>5186</v>
      </c>
      <c r="F1343" s="1" t="s">
        <v>4802</v>
      </c>
      <c r="G1343" s="1" t="s">
        <v>5193</v>
      </c>
      <c r="H1343" s="1" t="s">
        <v>4804</v>
      </c>
      <c r="I1343" s="1" t="s">
        <v>38</v>
      </c>
      <c r="J1343" s="1" t="s">
        <v>723</v>
      </c>
      <c r="K1343" s="1" t="s">
        <v>724</v>
      </c>
      <c r="L1343" s="30">
        <v>640</v>
      </c>
      <c r="M1343" s="30">
        <v>32</v>
      </c>
      <c r="N1343" s="31">
        <v>17750</v>
      </c>
      <c r="O1343" s="31">
        <v>44800</v>
      </c>
      <c r="P1343" s="31">
        <v>11315200</v>
      </c>
      <c r="Q1343" s="31">
        <v>11360000</v>
      </c>
      <c r="R1343" s="1" t="s">
        <v>5194</v>
      </c>
      <c r="S1343" s="1" t="s">
        <v>5195</v>
      </c>
      <c r="T1343" s="1" t="s">
        <v>169</v>
      </c>
      <c r="U1343" s="1" t="s">
        <v>169</v>
      </c>
      <c r="V1343" s="1" t="s">
        <v>118</v>
      </c>
      <c r="W1343" s="33" t="str">
        <f>VLOOKUP(Table1[[#This Row],[Material Code]],'Product Master Data'!$A$1:$D$16,4,FALSE)</f>
        <v>Beignet Flour</v>
      </c>
      <c r="X1343" s="33" t="str">
        <f>VLOOKUP(Table1[[#This Row],[Material Code]],'Product Master Data'!$A$1:$D$15,3,FALSE)</f>
        <v>Private Label</v>
      </c>
      <c r="Y1343" s="33">
        <f>DAY(Table1[[#This Row],[Billing date]])</f>
        <v>8</v>
      </c>
      <c r="Z1343" s="33" t="str">
        <f>TEXT(Table1[[#This Row],[Billing date]],"mmm")</f>
        <v>Jan</v>
      </c>
      <c r="AA1343" s="33">
        <f>YEAR(Table1[[#This Row],[Billing date]])</f>
        <v>2022</v>
      </c>
    </row>
    <row r="1344" spans="1:27" ht="12.75" x14ac:dyDescent="0.2">
      <c r="A1344" s="1" t="s">
        <v>4596</v>
      </c>
      <c r="B1344" s="1" t="s">
        <v>452</v>
      </c>
      <c r="C1344" s="29">
        <v>44569</v>
      </c>
      <c r="D1344" s="1" t="s">
        <v>5063</v>
      </c>
      <c r="E1344" s="1" t="s">
        <v>5196</v>
      </c>
      <c r="F1344" s="1" t="s">
        <v>5065</v>
      </c>
      <c r="G1344" s="1" t="s">
        <v>5197</v>
      </c>
      <c r="H1344" s="1" t="s">
        <v>5067</v>
      </c>
      <c r="I1344" s="1" t="s">
        <v>34</v>
      </c>
      <c r="J1344" s="1" t="s">
        <v>24</v>
      </c>
      <c r="K1344" s="1" t="s">
        <v>113</v>
      </c>
      <c r="L1344" s="30">
        <v>375</v>
      </c>
      <c r="M1344" s="30">
        <v>15</v>
      </c>
      <c r="N1344" s="31">
        <v>1800</v>
      </c>
      <c r="O1344" s="31">
        <v>13235</v>
      </c>
      <c r="P1344" s="31">
        <v>661765</v>
      </c>
      <c r="Q1344" s="31">
        <v>675000</v>
      </c>
      <c r="R1344" s="1" t="s">
        <v>5068</v>
      </c>
      <c r="S1344" s="1" t="s">
        <v>955</v>
      </c>
      <c r="T1344" s="1" t="s">
        <v>169</v>
      </c>
      <c r="U1344" s="1" t="s">
        <v>5069</v>
      </c>
      <c r="V1344" s="1" t="s">
        <v>118</v>
      </c>
      <c r="W1344" s="33" t="str">
        <f>VLOOKUP(Table1[[#This Row],[Material Code]],'Product Master Data'!$A$1:$D$16,4,FALSE)</f>
        <v>Bread Flour</v>
      </c>
      <c r="X1344" s="33" t="str">
        <f>VLOOKUP(Table1[[#This Row],[Material Code]],'Product Master Data'!$A$1:$D$15,3,FALSE)</f>
        <v>Local Label</v>
      </c>
      <c r="Y1344" s="33">
        <f>DAY(Table1[[#This Row],[Billing date]])</f>
        <v>8</v>
      </c>
      <c r="Z1344" s="33" t="str">
        <f>TEXT(Table1[[#This Row],[Billing date]],"mmm")</f>
        <v>Jan</v>
      </c>
      <c r="AA1344" s="33">
        <f>YEAR(Table1[[#This Row],[Billing date]])</f>
        <v>2022</v>
      </c>
    </row>
    <row r="1345" spans="1:27" ht="12.75" x14ac:dyDescent="0.2">
      <c r="A1345" s="1" t="s">
        <v>4511</v>
      </c>
      <c r="B1345" s="1" t="s">
        <v>158</v>
      </c>
      <c r="C1345" s="29">
        <v>44569</v>
      </c>
      <c r="D1345" s="1" t="s">
        <v>5198</v>
      </c>
      <c r="E1345" s="1" t="s">
        <v>5199</v>
      </c>
      <c r="F1345" s="1" t="s">
        <v>5200</v>
      </c>
      <c r="G1345" s="1" t="s">
        <v>5201</v>
      </c>
      <c r="H1345" s="1" t="s">
        <v>4744</v>
      </c>
      <c r="I1345" s="1" t="s">
        <v>35</v>
      </c>
      <c r="J1345" s="1" t="s">
        <v>24</v>
      </c>
      <c r="K1345" s="1" t="s">
        <v>113</v>
      </c>
      <c r="L1345" s="30">
        <v>575</v>
      </c>
      <c r="M1345" s="30">
        <v>23</v>
      </c>
      <c r="N1345" s="31">
        <v>1800</v>
      </c>
      <c r="O1345" s="31">
        <v>20294</v>
      </c>
      <c r="P1345" s="31">
        <v>1014706</v>
      </c>
      <c r="Q1345" s="31">
        <v>1035000</v>
      </c>
      <c r="R1345" s="1" t="s">
        <v>2301</v>
      </c>
      <c r="S1345" s="1" t="s">
        <v>5202</v>
      </c>
      <c r="T1345" s="1" t="s">
        <v>169</v>
      </c>
      <c r="U1345" s="1" t="s">
        <v>5203</v>
      </c>
      <c r="V1345" s="1" t="s">
        <v>118</v>
      </c>
      <c r="W1345" s="33" t="str">
        <f>VLOOKUP(Table1[[#This Row],[Material Code]],'Product Master Data'!$A$1:$D$16,4,FALSE)</f>
        <v>Bread Flour</v>
      </c>
      <c r="X1345" s="33" t="str">
        <f>VLOOKUP(Table1[[#This Row],[Material Code]],'Product Master Data'!$A$1:$D$15,3,FALSE)</f>
        <v>Local Label</v>
      </c>
      <c r="Y1345" s="33">
        <f>DAY(Table1[[#This Row],[Billing date]])</f>
        <v>8</v>
      </c>
      <c r="Z1345" s="33" t="str">
        <f>TEXT(Table1[[#This Row],[Billing date]],"mmm")</f>
        <v>Jan</v>
      </c>
      <c r="AA1345" s="33">
        <f>YEAR(Table1[[#This Row],[Billing date]])</f>
        <v>2022</v>
      </c>
    </row>
    <row r="1346" spans="1:27" ht="12.75" x14ac:dyDescent="0.2">
      <c r="A1346" s="1" t="s">
        <v>4511</v>
      </c>
      <c r="B1346" s="1" t="s">
        <v>158</v>
      </c>
      <c r="C1346" s="29">
        <v>44569</v>
      </c>
      <c r="D1346" s="1" t="s">
        <v>5198</v>
      </c>
      <c r="E1346" s="1" t="s">
        <v>5204</v>
      </c>
      <c r="F1346" s="1" t="s">
        <v>5200</v>
      </c>
      <c r="G1346" s="1" t="s">
        <v>5205</v>
      </c>
      <c r="H1346" s="1" t="s">
        <v>4744</v>
      </c>
      <c r="I1346" s="1" t="s">
        <v>35</v>
      </c>
      <c r="J1346" s="1" t="s">
        <v>24</v>
      </c>
      <c r="K1346" s="1" t="s">
        <v>113</v>
      </c>
      <c r="L1346" s="30">
        <v>575</v>
      </c>
      <c r="M1346" s="30">
        <v>23</v>
      </c>
      <c r="N1346" s="31">
        <v>1800</v>
      </c>
      <c r="O1346" s="31">
        <v>20294</v>
      </c>
      <c r="P1346" s="31">
        <v>1014706</v>
      </c>
      <c r="Q1346" s="31">
        <v>1035000</v>
      </c>
      <c r="R1346" s="1" t="s">
        <v>836</v>
      </c>
      <c r="S1346" s="1" t="s">
        <v>5206</v>
      </c>
      <c r="T1346" s="1" t="s">
        <v>169</v>
      </c>
      <c r="U1346" s="1" t="s">
        <v>5203</v>
      </c>
      <c r="V1346" s="1" t="s">
        <v>118</v>
      </c>
      <c r="W1346" s="33" t="str">
        <f>VLOOKUP(Table1[[#This Row],[Material Code]],'Product Master Data'!$A$1:$D$16,4,FALSE)</f>
        <v>Bread Flour</v>
      </c>
      <c r="X1346" s="33" t="str">
        <f>VLOOKUP(Table1[[#This Row],[Material Code]],'Product Master Data'!$A$1:$D$15,3,FALSE)</f>
        <v>Local Label</v>
      </c>
      <c r="Y1346" s="33">
        <f>DAY(Table1[[#This Row],[Billing date]])</f>
        <v>8</v>
      </c>
      <c r="Z1346" s="33" t="str">
        <f>TEXT(Table1[[#This Row],[Billing date]],"mmm")</f>
        <v>Jan</v>
      </c>
      <c r="AA1346" s="33">
        <f>YEAR(Table1[[#This Row],[Billing date]])</f>
        <v>2022</v>
      </c>
    </row>
    <row r="1347" spans="1:27" ht="12.75" x14ac:dyDescent="0.2">
      <c r="A1347" s="1" t="s">
        <v>4526</v>
      </c>
      <c r="B1347" s="1" t="s">
        <v>120</v>
      </c>
      <c r="C1347" s="29">
        <v>44569</v>
      </c>
      <c r="D1347" s="1" t="s">
        <v>5207</v>
      </c>
      <c r="E1347" s="1" t="s">
        <v>5208</v>
      </c>
      <c r="F1347" s="1" t="s">
        <v>5209</v>
      </c>
      <c r="G1347" s="1" t="s">
        <v>5210</v>
      </c>
      <c r="H1347" s="1" t="s">
        <v>4665</v>
      </c>
      <c r="I1347" s="1" t="s">
        <v>30</v>
      </c>
      <c r="J1347" s="1" t="s">
        <v>164</v>
      </c>
      <c r="K1347" s="1" t="s">
        <v>165</v>
      </c>
      <c r="L1347" s="30">
        <v>300</v>
      </c>
      <c r="M1347" s="30">
        <v>15</v>
      </c>
      <c r="N1347" s="31">
        <v>18300</v>
      </c>
      <c r="O1347" s="31">
        <v>21000</v>
      </c>
      <c r="P1347" s="31">
        <v>5469000</v>
      </c>
      <c r="Q1347" s="31">
        <v>5490000</v>
      </c>
      <c r="R1347" s="1" t="s">
        <v>281</v>
      </c>
      <c r="S1347" s="1" t="s">
        <v>4624</v>
      </c>
      <c r="T1347" s="1" t="s">
        <v>169</v>
      </c>
      <c r="U1347" s="1" t="s">
        <v>169</v>
      </c>
      <c r="V1347" s="1" t="s">
        <v>118</v>
      </c>
      <c r="W1347" s="33" t="str">
        <f>VLOOKUP(Table1[[#This Row],[Material Code]],'Product Master Data'!$A$1:$D$16,4,FALSE)</f>
        <v>Bread Flour</v>
      </c>
      <c r="X1347" s="33" t="str">
        <f>VLOOKUP(Table1[[#This Row],[Material Code]],'Product Master Data'!$A$1:$D$15,3,FALSE)</f>
        <v>Local Label</v>
      </c>
      <c r="Y1347" s="33">
        <f>DAY(Table1[[#This Row],[Billing date]])</f>
        <v>8</v>
      </c>
      <c r="Z1347" s="33" t="str">
        <f>TEXT(Table1[[#This Row],[Billing date]],"mmm")</f>
        <v>Jan</v>
      </c>
      <c r="AA1347" s="33">
        <f>YEAR(Table1[[#This Row],[Billing date]])</f>
        <v>2022</v>
      </c>
    </row>
    <row r="1348" spans="1:27" ht="12.75" x14ac:dyDescent="0.2">
      <c r="A1348" s="1" t="s">
        <v>4526</v>
      </c>
      <c r="B1348" s="1" t="s">
        <v>120</v>
      </c>
      <c r="C1348" s="29">
        <v>44569</v>
      </c>
      <c r="D1348" s="1" t="s">
        <v>5211</v>
      </c>
      <c r="E1348" s="1" t="s">
        <v>5212</v>
      </c>
      <c r="F1348" s="1" t="s">
        <v>5213</v>
      </c>
      <c r="G1348" s="1" t="s">
        <v>5214</v>
      </c>
      <c r="H1348" s="1" t="s">
        <v>4878</v>
      </c>
      <c r="I1348" s="1" t="s">
        <v>465</v>
      </c>
      <c r="J1348" s="1" t="s">
        <v>164</v>
      </c>
      <c r="K1348" s="1" t="s">
        <v>165</v>
      </c>
      <c r="L1348" s="30">
        <v>200</v>
      </c>
      <c r="M1348" s="30">
        <v>10</v>
      </c>
      <c r="N1348" s="31">
        <v>18300</v>
      </c>
      <c r="O1348" s="31">
        <v>14000</v>
      </c>
      <c r="P1348" s="31">
        <v>3646000</v>
      </c>
      <c r="Q1348" s="31">
        <v>3660000</v>
      </c>
      <c r="R1348" s="1" t="s">
        <v>169</v>
      </c>
      <c r="S1348" s="1" t="s">
        <v>169</v>
      </c>
      <c r="T1348" s="1" t="s">
        <v>169</v>
      </c>
      <c r="U1348" s="1" t="s">
        <v>169</v>
      </c>
      <c r="V1348" s="1" t="s">
        <v>118</v>
      </c>
      <c r="W1348" s="33" t="str">
        <f>VLOOKUP(Table1[[#This Row],[Material Code]],'Product Master Data'!$A$1:$D$16,4,FALSE)</f>
        <v>Bread Flour</v>
      </c>
      <c r="X1348" s="33" t="str">
        <f>VLOOKUP(Table1[[#This Row],[Material Code]],'Product Master Data'!$A$1:$D$15,3,FALSE)</f>
        <v>Local Label</v>
      </c>
      <c r="Y1348" s="33">
        <f>DAY(Table1[[#This Row],[Billing date]])</f>
        <v>8</v>
      </c>
      <c r="Z1348" s="33" t="str">
        <f>TEXT(Table1[[#This Row],[Billing date]],"mmm")</f>
        <v>Jan</v>
      </c>
      <c r="AA1348" s="33">
        <f>YEAR(Table1[[#This Row],[Billing date]])</f>
        <v>2022</v>
      </c>
    </row>
    <row r="1349" spans="1:27" ht="12.75" x14ac:dyDescent="0.2">
      <c r="A1349" s="1" t="s">
        <v>4496</v>
      </c>
      <c r="B1349" s="1" t="s">
        <v>132</v>
      </c>
      <c r="C1349" s="29">
        <v>44569</v>
      </c>
      <c r="D1349" s="1" t="s">
        <v>5215</v>
      </c>
      <c r="E1349" s="1" t="s">
        <v>5216</v>
      </c>
      <c r="F1349" s="1" t="s">
        <v>5217</v>
      </c>
      <c r="G1349" s="1" t="s">
        <v>5218</v>
      </c>
      <c r="H1349" s="1" t="s">
        <v>4542</v>
      </c>
      <c r="I1349" s="1" t="s">
        <v>43</v>
      </c>
      <c r="J1349" s="1" t="s">
        <v>24</v>
      </c>
      <c r="K1349" s="1" t="s">
        <v>113</v>
      </c>
      <c r="L1349" s="30">
        <v>575</v>
      </c>
      <c r="M1349" s="30">
        <v>23</v>
      </c>
      <c r="N1349" s="31">
        <v>1800</v>
      </c>
      <c r="O1349" s="31">
        <v>20294</v>
      </c>
      <c r="P1349" s="31">
        <v>1014706</v>
      </c>
      <c r="Q1349" s="31">
        <v>1035000</v>
      </c>
      <c r="R1349" s="1" t="s">
        <v>328</v>
      </c>
      <c r="S1349" s="1" t="s">
        <v>329</v>
      </c>
      <c r="T1349" s="1" t="s">
        <v>169</v>
      </c>
      <c r="U1349" s="1" t="s">
        <v>5219</v>
      </c>
      <c r="V1349" s="1" t="s">
        <v>118</v>
      </c>
      <c r="W1349" s="33" t="str">
        <f>VLOOKUP(Table1[[#This Row],[Material Code]],'Product Master Data'!$A$1:$D$16,4,FALSE)</f>
        <v>Bread Flour</v>
      </c>
      <c r="X1349" s="33" t="str">
        <f>VLOOKUP(Table1[[#This Row],[Material Code]],'Product Master Data'!$A$1:$D$15,3,FALSE)</f>
        <v>Local Label</v>
      </c>
      <c r="Y1349" s="33">
        <f>DAY(Table1[[#This Row],[Billing date]])</f>
        <v>8</v>
      </c>
      <c r="Z1349" s="33" t="str">
        <f>TEXT(Table1[[#This Row],[Billing date]],"mmm")</f>
        <v>Jan</v>
      </c>
      <c r="AA1349" s="33">
        <f>YEAR(Table1[[#This Row],[Billing date]])</f>
        <v>2022</v>
      </c>
    </row>
    <row r="1350" spans="1:27" ht="12.75" x14ac:dyDescent="0.2">
      <c r="A1350" s="1" t="s">
        <v>4496</v>
      </c>
      <c r="B1350" s="1" t="s">
        <v>132</v>
      </c>
      <c r="C1350" s="29">
        <v>44569</v>
      </c>
      <c r="D1350" s="1" t="s">
        <v>5215</v>
      </c>
      <c r="E1350" s="1" t="s">
        <v>5220</v>
      </c>
      <c r="F1350" s="1" t="s">
        <v>5217</v>
      </c>
      <c r="G1350" s="1" t="s">
        <v>5221</v>
      </c>
      <c r="H1350" s="1" t="s">
        <v>4542</v>
      </c>
      <c r="I1350" s="1" t="s">
        <v>43</v>
      </c>
      <c r="J1350" s="1" t="s">
        <v>24</v>
      </c>
      <c r="K1350" s="1" t="s">
        <v>113</v>
      </c>
      <c r="L1350" s="30">
        <v>575</v>
      </c>
      <c r="M1350" s="30">
        <v>23</v>
      </c>
      <c r="N1350" s="31">
        <v>1800</v>
      </c>
      <c r="O1350" s="31">
        <v>20294</v>
      </c>
      <c r="P1350" s="31">
        <v>1014706</v>
      </c>
      <c r="Q1350" s="31">
        <v>1035000</v>
      </c>
      <c r="R1350" s="1" t="s">
        <v>137</v>
      </c>
      <c r="S1350" s="1" t="s">
        <v>4543</v>
      </c>
      <c r="T1350" s="1" t="s">
        <v>169</v>
      </c>
      <c r="U1350" s="1" t="s">
        <v>5219</v>
      </c>
      <c r="V1350" s="1" t="s">
        <v>118</v>
      </c>
      <c r="W1350" s="33" t="str">
        <f>VLOOKUP(Table1[[#This Row],[Material Code]],'Product Master Data'!$A$1:$D$16,4,FALSE)</f>
        <v>Bread Flour</v>
      </c>
      <c r="X1350" s="33" t="str">
        <f>VLOOKUP(Table1[[#This Row],[Material Code]],'Product Master Data'!$A$1:$D$15,3,FALSE)</f>
        <v>Local Label</v>
      </c>
      <c r="Y1350" s="33">
        <f>DAY(Table1[[#This Row],[Billing date]])</f>
        <v>8</v>
      </c>
      <c r="Z1350" s="33" t="str">
        <f>TEXT(Table1[[#This Row],[Billing date]],"mmm")</f>
        <v>Jan</v>
      </c>
      <c r="AA1350" s="33">
        <f>YEAR(Table1[[#This Row],[Billing date]])</f>
        <v>2022</v>
      </c>
    </row>
    <row r="1351" spans="1:27" ht="12.75" x14ac:dyDescent="0.2">
      <c r="A1351" s="1" t="s">
        <v>4496</v>
      </c>
      <c r="B1351" s="1" t="s">
        <v>132</v>
      </c>
      <c r="C1351" s="29">
        <v>44569</v>
      </c>
      <c r="D1351" s="1" t="s">
        <v>5215</v>
      </c>
      <c r="E1351" s="1" t="s">
        <v>5220</v>
      </c>
      <c r="F1351" s="1" t="s">
        <v>5217</v>
      </c>
      <c r="G1351" s="1" t="s">
        <v>5222</v>
      </c>
      <c r="H1351" s="1" t="s">
        <v>4542</v>
      </c>
      <c r="I1351" s="1" t="s">
        <v>43</v>
      </c>
      <c r="J1351" s="1" t="s">
        <v>24</v>
      </c>
      <c r="K1351" s="1" t="s">
        <v>113</v>
      </c>
      <c r="L1351" s="30">
        <v>600</v>
      </c>
      <c r="M1351" s="30">
        <v>24</v>
      </c>
      <c r="N1351" s="31">
        <v>1800</v>
      </c>
      <c r="O1351" s="31">
        <v>21176</v>
      </c>
      <c r="P1351" s="31">
        <v>1058824</v>
      </c>
      <c r="Q1351" s="31">
        <v>1080000</v>
      </c>
      <c r="R1351" s="1" t="s">
        <v>2880</v>
      </c>
      <c r="S1351" s="1" t="s">
        <v>4415</v>
      </c>
      <c r="T1351" s="1" t="s">
        <v>169</v>
      </c>
      <c r="U1351" s="1" t="s">
        <v>5219</v>
      </c>
      <c r="V1351" s="1" t="s">
        <v>118</v>
      </c>
      <c r="W1351" s="33" t="str">
        <f>VLOOKUP(Table1[[#This Row],[Material Code]],'Product Master Data'!$A$1:$D$16,4,FALSE)</f>
        <v>Bread Flour</v>
      </c>
      <c r="X1351" s="33" t="str">
        <f>VLOOKUP(Table1[[#This Row],[Material Code]],'Product Master Data'!$A$1:$D$15,3,FALSE)</f>
        <v>Local Label</v>
      </c>
      <c r="Y1351" s="33">
        <f>DAY(Table1[[#This Row],[Billing date]])</f>
        <v>8</v>
      </c>
      <c r="Z1351" s="33" t="str">
        <f>TEXT(Table1[[#This Row],[Billing date]],"mmm")</f>
        <v>Jan</v>
      </c>
      <c r="AA1351" s="33">
        <f>YEAR(Table1[[#This Row],[Billing date]])</f>
        <v>2022</v>
      </c>
    </row>
    <row r="1352" spans="1:27" ht="12.75" x14ac:dyDescent="0.2">
      <c r="A1352" s="1" t="s">
        <v>4496</v>
      </c>
      <c r="B1352" s="1" t="s">
        <v>132</v>
      </c>
      <c r="C1352" s="29">
        <v>44569</v>
      </c>
      <c r="D1352" s="1" t="s">
        <v>5215</v>
      </c>
      <c r="E1352" s="1" t="s">
        <v>5223</v>
      </c>
      <c r="F1352" s="1" t="s">
        <v>5217</v>
      </c>
      <c r="G1352" s="1" t="s">
        <v>5224</v>
      </c>
      <c r="H1352" s="1" t="s">
        <v>4542</v>
      </c>
      <c r="I1352" s="1" t="s">
        <v>43</v>
      </c>
      <c r="J1352" s="1" t="s">
        <v>24</v>
      </c>
      <c r="K1352" s="1" t="s">
        <v>113</v>
      </c>
      <c r="L1352" s="30">
        <v>750</v>
      </c>
      <c r="M1352" s="30">
        <v>30</v>
      </c>
      <c r="N1352" s="31">
        <v>1800</v>
      </c>
      <c r="O1352" s="31">
        <v>26471</v>
      </c>
      <c r="P1352" s="31">
        <v>1323529</v>
      </c>
      <c r="Q1352" s="31">
        <v>1350000</v>
      </c>
      <c r="R1352" s="1" t="s">
        <v>5225</v>
      </c>
      <c r="S1352" s="1" t="s">
        <v>5226</v>
      </c>
      <c r="T1352" s="1" t="s">
        <v>169</v>
      </c>
      <c r="U1352" s="1" t="s">
        <v>5219</v>
      </c>
      <c r="V1352" s="1" t="s">
        <v>118</v>
      </c>
      <c r="W1352" s="33" t="str">
        <f>VLOOKUP(Table1[[#This Row],[Material Code]],'Product Master Data'!$A$1:$D$16,4,FALSE)</f>
        <v>Bread Flour</v>
      </c>
      <c r="X1352" s="33" t="str">
        <f>VLOOKUP(Table1[[#This Row],[Material Code]],'Product Master Data'!$A$1:$D$15,3,FALSE)</f>
        <v>Local Label</v>
      </c>
      <c r="Y1352" s="33">
        <f>DAY(Table1[[#This Row],[Billing date]])</f>
        <v>8</v>
      </c>
      <c r="Z1352" s="33" t="str">
        <f>TEXT(Table1[[#This Row],[Billing date]],"mmm")</f>
        <v>Jan</v>
      </c>
      <c r="AA1352" s="33">
        <f>YEAR(Table1[[#This Row],[Billing date]])</f>
        <v>2022</v>
      </c>
    </row>
    <row r="1353" spans="1:27" ht="12.75" x14ac:dyDescent="0.2">
      <c r="A1353" s="1" t="s">
        <v>4511</v>
      </c>
      <c r="B1353" s="1" t="s">
        <v>158</v>
      </c>
      <c r="C1353" s="29">
        <v>44570</v>
      </c>
      <c r="D1353" s="1" t="s">
        <v>4740</v>
      </c>
      <c r="E1353" s="1" t="s">
        <v>5227</v>
      </c>
      <c r="F1353" s="1" t="s">
        <v>4742</v>
      </c>
      <c r="G1353" s="1" t="s">
        <v>5228</v>
      </c>
      <c r="H1353" s="1" t="s">
        <v>4744</v>
      </c>
      <c r="I1353" s="1" t="s">
        <v>35</v>
      </c>
      <c r="J1353" s="1" t="s">
        <v>164</v>
      </c>
      <c r="K1353" s="1" t="s">
        <v>165</v>
      </c>
      <c r="L1353" s="30">
        <v>600</v>
      </c>
      <c r="M1353" s="30">
        <v>30</v>
      </c>
      <c r="N1353" s="31">
        <v>17750</v>
      </c>
      <c r="O1353" s="31">
        <v>42000</v>
      </c>
      <c r="P1353" s="31">
        <v>10608000</v>
      </c>
      <c r="Q1353" s="31">
        <v>10650000</v>
      </c>
      <c r="R1353" s="1" t="s">
        <v>5099</v>
      </c>
      <c r="S1353" s="1" t="s">
        <v>5229</v>
      </c>
      <c r="T1353" s="1" t="s">
        <v>169</v>
      </c>
      <c r="U1353" s="1" t="s">
        <v>4747</v>
      </c>
      <c r="V1353" s="1" t="s">
        <v>118</v>
      </c>
      <c r="W1353" s="33" t="str">
        <f>VLOOKUP(Table1[[#This Row],[Material Code]],'Product Master Data'!$A$1:$D$16,4,FALSE)</f>
        <v>Bread Flour</v>
      </c>
      <c r="X1353" s="33" t="str">
        <f>VLOOKUP(Table1[[#This Row],[Material Code]],'Product Master Data'!$A$1:$D$15,3,FALSE)</f>
        <v>Local Label</v>
      </c>
      <c r="Y1353" s="33">
        <f>DAY(Table1[[#This Row],[Billing date]])</f>
        <v>9</v>
      </c>
      <c r="Z1353" s="33" t="str">
        <f>TEXT(Table1[[#This Row],[Billing date]],"mmm")</f>
        <v>Jan</v>
      </c>
      <c r="AA1353" s="33">
        <f>YEAR(Table1[[#This Row],[Billing date]])</f>
        <v>2022</v>
      </c>
    </row>
    <row r="1354" spans="1:27" ht="12.75" x14ac:dyDescent="0.2">
      <c r="A1354" s="1" t="s">
        <v>4526</v>
      </c>
      <c r="B1354" s="1" t="s">
        <v>120</v>
      </c>
      <c r="C1354" s="29">
        <v>44570</v>
      </c>
      <c r="D1354" s="1" t="s">
        <v>5230</v>
      </c>
      <c r="E1354" s="1" t="s">
        <v>5231</v>
      </c>
      <c r="F1354" s="1" t="s">
        <v>5232</v>
      </c>
      <c r="G1354" s="1" t="s">
        <v>5233</v>
      </c>
      <c r="H1354" s="1" t="s">
        <v>4595</v>
      </c>
      <c r="I1354" s="1" t="s">
        <v>47</v>
      </c>
      <c r="J1354" s="1" t="s">
        <v>164</v>
      </c>
      <c r="K1354" s="1" t="s">
        <v>165</v>
      </c>
      <c r="L1354" s="30">
        <v>400</v>
      </c>
      <c r="M1354" s="30">
        <v>20</v>
      </c>
      <c r="N1354" s="31">
        <v>18300</v>
      </c>
      <c r="O1354" s="31">
        <v>28000</v>
      </c>
      <c r="P1354" s="31">
        <v>7292000</v>
      </c>
      <c r="Q1354" s="31">
        <v>7320000</v>
      </c>
      <c r="R1354" s="1" t="s">
        <v>533</v>
      </c>
      <c r="S1354" s="1" t="s">
        <v>534</v>
      </c>
      <c r="T1354" s="1" t="s">
        <v>169</v>
      </c>
      <c r="U1354" s="1" t="s">
        <v>169</v>
      </c>
      <c r="V1354" s="1" t="s">
        <v>118</v>
      </c>
      <c r="W1354" s="33" t="str">
        <f>VLOOKUP(Table1[[#This Row],[Material Code]],'Product Master Data'!$A$1:$D$16,4,FALSE)</f>
        <v>Bread Flour</v>
      </c>
      <c r="X1354" s="33" t="str">
        <f>VLOOKUP(Table1[[#This Row],[Material Code]],'Product Master Data'!$A$1:$D$15,3,FALSE)</f>
        <v>Local Label</v>
      </c>
      <c r="Y1354" s="33">
        <f>DAY(Table1[[#This Row],[Billing date]])</f>
        <v>9</v>
      </c>
      <c r="Z1354" s="33" t="str">
        <f>TEXT(Table1[[#This Row],[Billing date]],"mmm")</f>
        <v>Jan</v>
      </c>
      <c r="AA1354" s="33">
        <f>YEAR(Table1[[#This Row],[Billing date]])</f>
        <v>2022</v>
      </c>
    </row>
    <row r="1355" spans="1:27" ht="12.75" x14ac:dyDescent="0.2">
      <c r="A1355" s="1" t="s">
        <v>4511</v>
      </c>
      <c r="B1355" s="1" t="s">
        <v>158</v>
      </c>
      <c r="C1355" s="29">
        <v>44570</v>
      </c>
      <c r="D1355" s="1" t="s">
        <v>5234</v>
      </c>
      <c r="E1355" s="1" t="s">
        <v>5235</v>
      </c>
      <c r="F1355" s="1" t="s">
        <v>5236</v>
      </c>
      <c r="G1355" s="1" t="s">
        <v>5237</v>
      </c>
      <c r="H1355" s="1" t="s">
        <v>4635</v>
      </c>
      <c r="I1355" s="1" t="s">
        <v>28</v>
      </c>
      <c r="J1355" s="1" t="s">
        <v>164</v>
      </c>
      <c r="K1355" s="1" t="s">
        <v>165</v>
      </c>
      <c r="L1355" s="30">
        <v>600</v>
      </c>
      <c r="M1355" s="30">
        <v>30</v>
      </c>
      <c r="N1355" s="31">
        <v>18700</v>
      </c>
      <c r="O1355" s="31">
        <v>42000</v>
      </c>
      <c r="P1355" s="31">
        <v>11178000</v>
      </c>
      <c r="Q1355" s="31">
        <v>11220000</v>
      </c>
      <c r="R1355" s="1" t="s">
        <v>1020</v>
      </c>
      <c r="S1355" s="1" t="s">
        <v>2080</v>
      </c>
      <c r="T1355" s="1" t="s">
        <v>169</v>
      </c>
      <c r="U1355" s="1" t="s">
        <v>169</v>
      </c>
      <c r="V1355" s="1" t="s">
        <v>118</v>
      </c>
      <c r="W1355" s="33" t="str">
        <f>VLOOKUP(Table1[[#This Row],[Material Code]],'Product Master Data'!$A$1:$D$16,4,FALSE)</f>
        <v>Bread Flour</v>
      </c>
      <c r="X1355" s="33" t="str">
        <f>VLOOKUP(Table1[[#This Row],[Material Code]],'Product Master Data'!$A$1:$D$15,3,FALSE)</f>
        <v>Local Label</v>
      </c>
      <c r="Y1355" s="33">
        <f>DAY(Table1[[#This Row],[Billing date]])</f>
        <v>9</v>
      </c>
      <c r="Z1355" s="33" t="str">
        <f>TEXT(Table1[[#This Row],[Billing date]],"mmm")</f>
        <v>Jan</v>
      </c>
      <c r="AA1355" s="33">
        <f>YEAR(Table1[[#This Row],[Billing date]])</f>
        <v>2022</v>
      </c>
    </row>
    <row r="1356" spans="1:27" ht="12.75" x14ac:dyDescent="0.2">
      <c r="A1356" s="1" t="s">
        <v>4511</v>
      </c>
      <c r="B1356" s="1" t="s">
        <v>158</v>
      </c>
      <c r="C1356" s="29">
        <v>44570</v>
      </c>
      <c r="D1356" s="1" t="s">
        <v>5234</v>
      </c>
      <c r="E1356" s="1" t="s">
        <v>5238</v>
      </c>
      <c r="F1356" s="1" t="s">
        <v>5236</v>
      </c>
      <c r="G1356" s="1" t="s">
        <v>5239</v>
      </c>
      <c r="H1356" s="1" t="s">
        <v>4635</v>
      </c>
      <c r="I1356" s="1" t="s">
        <v>28</v>
      </c>
      <c r="J1356" s="1" t="s">
        <v>164</v>
      </c>
      <c r="K1356" s="1" t="s">
        <v>165</v>
      </c>
      <c r="L1356" s="30">
        <v>600</v>
      </c>
      <c r="M1356" s="30">
        <v>30</v>
      </c>
      <c r="N1356" s="31">
        <v>18700</v>
      </c>
      <c r="O1356" s="31">
        <v>42000</v>
      </c>
      <c r="P1356" s="31">
        <v>11178000</v>
      </c>
      <c r="Q1356" s="31">
        <v>11220000</v>
      </c>
      <c r="R1356" s="1" t="s">
        <v>1211</v>
      </c>
      <c r="S1356" s="1" t="s">
        <v>5240</v>
      </c>
      <c r="T1356" s="1" t="s">
        <v>169</v>
      </c>
      <c r="U1356" s="1" t="s">
        <v>169</v>
      </c>
      <c r="V1356" s="1" t="s">
        <v>118</v>
      </c>
      <c r="W1356" s="33" t="str">
        <f>VLOOKUP(Table1[[#This Row],[Material Code]],'Product Master Data'!$A$1:$D$16,4,FALSE)</f>
        <v>Bread Flour</v>
      </c>
      <c r="X1356" s="33" t="str">
        <f>VLOOKUP(Table1[[#This Row],[Material Code]],'Product Master Data'!$A$1:$D$15,3,FALSE)</f>
        <v>Local Label</v>
      </c>
      <c r="Y1356" s="33">
        <f>DAY(Table1[[#This Row],[Billing date]])</f>
        <v>9</v>
      </c>
      <c r="Z1356" s="33" t="str">
        <f>TEXT(Table1[[#This Row],[Billing date]],"mmm")</f>
        <v>Jan</v>
      </c>
      <c r="AA1356" s="33">
        <f>YEAR(Table1[[#This Row],[Billing date]])</f>
        <v>2022</v>
      </c>
    </row>
    <row r="1357" spans="1:27" ht="12.75" x14ac:dyDescent="0.2">
      <c r="A1357" s="1" t="s">
        <v>4511</v>
      </c>
      <c r="B1357" s="1" t="s">
        <v>158</v>
      </c>
      <c r="C1357" s="29">
        <v>44570</v>
      </c>
      <c r="D1357" s="1" t="s">
        <v>5241</v>
      </c>
      <c r="E1357" s="1" t="s">
        <v>5242</v>
      </c>
      <c r="F1357" s="1" t="s">
        <v>5243</v>
      </c>
      <c r="G1357" s="1" t="s">
        <v>5244</v>
      </c>
      <c r="H1357" s="1" t="s">
        <v>5245</v>
      </c>
      <c r="I1357" s="1" t="s">
        <v>2600</v>
      </c>
      <c r="J1357" s="1" t="s">
        <v>164</v>
      </c>
      <c r="K1357" s="1" t="s">
        <v>165</v>
      </c>
      <c r="L1357" s="30">
        <v>600</v>
      </c>
      <c r="M1357" s="30">
        <v>30</v>
      </c>
      <c r="N1357" s="31">
        <v>18700</v>
      </c>
      <c r="O1357" s="31">
        <v>42000</v>
      </c>
      <c r="P1357" s="31">
        <v>11178000</v>
      </c>
      <c r="Q1357" s="31">
        <v>11220000</v>
      </c>
      <c r="R1357" s="1" t="s">
        <v>614</v>
      </c>
      <c r="S1357" s="1" t="s">
        <v>5246</v>
      </c>
      <c r="T1357" s="1" t="s">
        <v>169</v>
      </c>
      <c r="U1357" s="1" t="s">
        <v>5247</v>
      </c>
      <c r="V1357" s="1" t="s">
        <v>118</v>
      </c>
      <c r="W1357" s="33" t="str">
        <f>VLOOKUP(Table1[[#This Row],[Material Code]],'Product Master Data'!$A$1:$D$16,4,FALSE)</f>
        <v>Bread Flour</v>
      </c>
      <c r="X1357" s="33" t="str">
        <f>VLOOKUP(Table1[[#This Row],[Material Code]],'Product Master Data'!$A$1:$D$15,3,FALSE)</f>
        <v>Local Label</v>
      </c>
      <c r="Y1357" s="33">
        <f>DAY(Table1[[#This Row],[Billing date]])</f>
        <v>9</v>
      </c>
      <c r="Z1357" s="33" t="str">
        <f>TEXT(Table1[[#This Row],[Billing date]],"mmm")</f>
        <v>Jan</v>
      </c>
      <c r="AA1357" s="33">
        <f>YEAR(Table1[[#This Row],[Billing date]])</f>
        <v>2022</v>
      </c>
    </row>
    <row r="1358" spans="1:27" ht="12.75" x14ac:dyDescent="0.2">
      <c r="A1358" s="1" t="s">
        <v>4666</v>
      </c>
      <c r="B1358" s="1" t="s">
        <v>108</v>
      </c>
      <c r="C1358" s="29">
        <v>44570</v>
      </c>
      <c r="D1358" s="1" t="s">
        <v>5248</v>
      </c>
      <c r="E1358" s="1" t="s">
        <v>5249</v>
      </c>
      <c r="F1358" s="1" t="s">
        <v>5250</v>
      </c>
      <c r="G1358" s="1" t="s">
        <v>5251</v>
      </c>
      <c r="H1358" s="1" t="s">
        <v>4947</v>
      </c>
      <c r="I1358" s="1" t="s">
        <v>41</v>
      </c>
      <c r="J1358" s="1" t="s">
        <v>176</v>
      </c>
      <c r="K1358" s="1" t="s">
        <v>177</v>
      </c>
      <c r="L1358" s="30">
        <v>120</v>
      </c>
      <c r="M1358" s="30">
        <v>6</v>
      </c>
      <c r="N1358" s="31">
        <v>18500</v>
      </c>
      <c r="O1358" s="31">
        <v>8400</v>
      </c>
      <c r="P1358" s="31">
        <v>2211600</v>
      </c>
      <c r="Q1358" s="31">
        <v>2220000</v>
      </c>
      <c r="R1358" s="1" t="s">
        <v>5252</v>
      </c>
      <c r="S1358" s="1" t="s">
        <v>5253</v>
      </c>
      <c r="T1358" s="1" t="s">
        <v>169</v>
      </c>
      <c r="U1358" s="1" t="s">
        <v>169</v>
      </c>
      <c r="V1358" s="1" t="s">
        <v>118</v>
      </c>
      <c r="W1358" s="33" t="str">
        <f>VLOOKUP(Table1[[#This Row],[Material Code]],'Product Master Data'!$A$1:$D$16,4,FALSE)</f>
        <v>Beignet Flour</v>
      </c>
      <c r="X1358" s="33" t="str">
        <f>VLOOKUP(Table1[[#This Row],[Material Code]],'Product Master Data'!$A$1:$D$15,3,FALSE)</f>
        <v>Local Label</v>
      </c>
      <c r="Y1358" s="33">
        <f>DAY(Table1[[#This Row],[Billing date]])</f>
        <v>9</v>
      </c>
      <c r="Z1358" s="33" t="str">
        <f>TEXT(Table1[[#This Row],[Billing date]],"mmm")</f>
        <v>Jan</v>
      </c>
      <c r="AA1358" s="33">
        <f>YEAR(Table1[[#This Row],[Billing date]])</f>
        <v>2022</v>
      </c>
    </row>
    <row r="1359" spans="1:27" ht="12.75" x14ac:dyDescent="0.2">
      <c r="A1359" s="1" t="s">
        <v>4666</v>
      </c>
      <c r="B1359" s="1" t="s">
        <v>108</v>
      </c>
      <c r="C1359" s="29">
        <v>44570</v>
      </c>
      <c r="D1359" s="1" t="s">
        <v>5248</v>
      </c>
      <c r="E1359" s="1" t="s">
        <v>5249</v>
      </c>
      <c r="F1359" s="1" t="s">
        <v>5250</v>
      </c>
      <c r="G1359" s="1" t="s">
        <v>5251</v>
      </c>
      <c r="H1359" s="1" t="s">
        <v>4947</v>
      </c>
      <c r="I1359" s="1" t="s">
        <v>41</v>
      </c>
      <c r="J1359" s="1" t="s">
        <v>181</v>
      </c>
      <c r="K1359" s="1" t="s">
        <v>182</v>
      </c>
      <c r="L1359" s="30">
        <v>400</v>
      </c>
      <c r="M1359" s="30">
        <v>10</v>
      </c>
      <c r="N1359" s="31">
        <v>9250</v>
      </c>
      <c r="O1359" s="31">
        <v>14000</v>
      </c>
      <c r="P1359" s="31">
        <v>3686000</v>
      </c>
      <c r="Q1359" s="31">
        <v>3700000</v>
      </c>
      <c r="R1359" s="1" t="s">
        <v>5252</v>
      </c>
      <c r="S1359" s="1" t="s">
        <v>5253</v>
      </c>
      <c r="T1359" s="1" t="s">
        <v>169</v>
      </c>
      <c r="U1359" s="1" t="s">
        <v>169</v>
      </c>
      <c r="V1359" s="1" t="s">
        <v>118</v>
      </c>
      <c r="W1359" s="33" t="str">
        <f>VLOOKUP(Table1[[#This Row],[Material Code]],'Product Master Data'!$A$1:$D$16,4,FALSE)</f>
        <v>Beignet Flour</v>
      </c>
      <c r="X1359" s="33" t="str">
        <f>VLOOKUP(Table1[[#This Row],[Material Code]],'Product Master Data'!$A$1:$D$15,3,FALSE)</f>
        <v>Local Label</v>
      </c>
      <c r="Y1359" s="33">
        <f>DAY(Table1[[#This Row],[Billing date]])</f>
        <v>9</v>
      </c>
      <c r="Z1359" s="33" t="str">
        <f>TEXT(Table1[[#This Row],[Billing date]],"mmm")</f>
        <v>Jan</v>
      </c>
      <c r="AA1359" s="33">
        <f>YEAR(Table1[[#This Row],[Billing date]])</f>
        <v>2022</v>
      </c>
    </row>
    <row r="1360" spans="1:27" ht="12.75" x14ac:dyDescent="0.2">
      <c r="A1360" s="1" t="s">
        <v>4666</v>
      </c>
      <c r="B1360" s="1" t="s">
        <v>108</v>
      </c>
      <c r="C1360" s="29">
        <v>44570</v>
      </c>
      <c r="D1360" s="1" t="s">
        <v>5248</v>
      </c>
      <c r="E1360" s="1" t="s">
        <v>5249</v>
      </c>
      <c r="F1360" s="1" t="s">
        <v>5250</v>
      </c>
      <c r="G1360" s="1" t="s">
        <v>5251</v>
      </c>
      <c r="H1360" s="1" t="s">
        <v>4947</v>
      </c>
      <c r="I1360" s="1" t="s">
        <v>41</v>
      </c>
      <c r="J1360" s="1" t="s">
        <v>183</v>
      </c>
      <c r="K1360" s="1" t="s">
        <v>184</v>
      </c>
      <c r="L1360" s="30">
        <v>1000</v>
      </c>
      <c r="M1360" s="30">
        <v>5</v>
      </c>
      <c r="N1360" s="31">
        <v>1900</v>
      </c>
      <c r="O1360" s="31">
        <v>7000</v>
      </c>
      <c r="P1360" s="31">
        <v>1893000</v>
      </c>
      <c r="Q1360" s="31">
        <v>1900000</v>
      </c>
      <c r="R1360" s="1" t="s">
        <v>5252</v>
      </c>
      <c r="S1360" s="1" t="s">
        <v>5253</v>
      </c>
      <c r="T1360" s="1" t="s">
        <v>169</v>
      </c>
      <c r="U1360" s="1" t="s">
        <v>169</v>
      </c>
      <c r="V1360" s="1" t="s">
        <v>118</v>
      </c>
      <c r="W1360" s="33" t="str">
        <f>VLOOKUP(Table1[[#This Row],[Material Code]],'Product Master Data'!$A$1:$D$16,4,FALSE)</f>
        <v>Beignet Flour</v>
      </c>
      <c r="X1360" s="33" t="str">
        <f>VLOOKUP(Table1[[#This Row],[Material Code]],'Product Master Data'!$A$1:$D$15,3,FALSE)</f>
        <v>Local Label</v>
      </c>
      <c r="Y1360" s="33">
        <f>DAY(Table1[[#This Row],[Billing date]])</f>
        <v>9</v>
      </c>
      <c r="Z1360" s="33" t="str">
        <f>TEXT(Table1[[#This Row],[Billing date]],"mmm")</f>
        <v>Jan</v>
      </c>
      <c r="AA1360" s="33">
        <f>YEAR(Table1[[#This Row],[Billing date]])</f>
        <v>2022</v>
      </c>
    </row>
    <row r="1361" spans="1:27" ht="12.75" x14ac:dyDescent="0.2">
      <c r="A1361" s="1" t="s">
        <v>4511</v>
      </c>
      <c r="B1361" s="1" t="s">
        <v>158</v>
      </c>
      <c r="C1361" s="29">
        <v>44570</v>
      </c>
      <c r="D1361" s="1" t="s">
        <v>5254</v>
      </c>
      <c r="E1361" s="1" t="s">
        <v>5255</v>
      </c>
      <c r="F1361" s="1" t="s">
        <v>5256</v>
      </c>
      <c r="G1361" s="1" t="s">
        <v>5257</v>
      </c>
      <c r="H1361" s="1" t="s">
        <v>4744</v>
      </c>
      <c r="I1361" s="1" t="s">
        <v>35</v>
      </c>
      <c r="J1361" s="1" t="s">
        <v>164</v>
      </c>
      <c r="K1361" s="1" t="s">
        <v>165</v>
      </c>
      <c r="L1361" s="30">
        <v>600</v>
      </c>
      <c r="M1361" s="30">
        <v>30</v>
      </c>
      <c r="N1361" s="31">
        <v>18250</v>
      </c>
      <c r="O1361" s="31">
        <v>42000</v>
      </c>
      <c r="P1361" s="31">
        <v>10908000</v>
      </c>
      <c r="Q1361" s="31">
        <v>10950000</v>
      </c>
      <c r="R1361" s="1" t="s">
        <v>4159</v>
      </c>
      <c r="S1361" s="1" t="s">
        <v>5258</v>
      </c>
      <c r="T1361" s="1" t="s">
        <v>169</v>
      </c>
      <c r="U1361" s="1" t="s">
        <v>5259</v>
      </c>
      <c r="V1361" s="1" t="s">
        <v>118</v>
      </c>
      <c r="W1361" s="33" t="str">
        <f>VLOOKUP(Table1[[#This Row],[Material Code]],'Product Master Data'!$A$1:$D$16,4,FALSE)</f>
        <v>Bread Flour</v>
      </c>
      <c r="X1361" s="33" t="str">
        <f>VLOOKUP(Table1[[#This Row],[Material Code]],'Product Master Data'!$A$1:$D$15,3,FALSE)</f>
        <v>Local Label</v>
      </c>
      <c r="Y1361" s="33">
        <f>DAY(Table1[[#This Row],[Billing date]])</f>
        <v>9</v>
      </c>
      <c r="Z1361" s="33" t="str">
        <f>TEXT(Table1[[#This Row],[Billing date]],"mmm")</f>
        <v>Jan</v>
      </c>
      <c r="AA1361" s="33">
        <f>YEAR(Table1[[#This Row],[Billing date]])</f>
        <v>2022</v>
      </c>
    </row>
    <row r="1362" spans="1:27" ht="12.75" x14ac:dyDescent="0.2">
      <c r="A1362" s="1" t="s">
        <v>4511</v>
      </c>
      <c r="B1362" s="1" t="s">
        <v>158</v>
      </c>
      <c r="C1362" s="29">
        <v>44570</v>
      </c>
      <c r="D1362" s="1" t="s">
        <v>5254</v>
      </c>
      <c r="E1362" s="1" t="s">
        <v>5260</v>
      </c>
      <c r="F1362" s="1" t="s">
        <v>5256</v>
      </c>
      <c r="G1362" s="1" t="s">
        <v>5261</v>
      </c>
      <c r="H1362" s="1" t="s">
        <v>4744</v>
      </c>
      <c r="I1362" s="1" t="s">
        <v>35</v>
      </c>
      <c r="J1362" s="1" t="s">
        <v>164</v>
      </c>
      <c r="K1362" s="1" t="s">
        <v>165</v>
      </c>
      <c r="L1362" s="30">
        <v>600</v>
      </c>
      <c r="M1362" s="30">
        <v>30</v>
      </c>
      <c r="N1362" s="31">
        <v>18250</v>
      </c>
      <c r="O1362" s="31">
        <v>42000</v>
      </c>
      <c r="P1362" s="31">
        <v>10908000</v>
      </c>
      <c r="Q1362" s="31">
        <v>10950000</v>
      </c>
      <c r="R1362" s="1" t="s">
        <v>473</v>
      </c>
      <c r="S1362" s="1" t="s">
        <v>5262</v>
      </c>
      <c r="T1362" s="1" t="s">
        <v>169</v>
      </c>
      <c r="U1362" s="1" t="s">
        <v>5259</v>
      </c>
      <c r="V1362" s="1" t="s">
        <v>118</v>
      </c>
      <c r="W1362" s="33" t="str">
        <f>VLOOKUP(Table1[[#This Row],[Material Code]],'Product Master Data'!$A$1:$D$16,4,FALSE)</f>
        <v>Bread Flour</v>
      </c>
      <c r="X1362" s="33" t="str">
        <f>VLOOKUP(Table1[[#This Row],[Material Code]],'Product Master Data'!$A$1:$D$15,3,FALSE)</f>
        <v>Local Label</v>
      </c>
      <c r="Y1362" s="33">
        <f>DAY(Table1[[#This Row],[Billing date]])</f>
        <v>9</v>
      </c>
      <c r="Z1362" s="33" t="str">
        <f>TEXT(Table1[[#This Row],[Billing date]],"mmm")</f>
        <v>Jan</v>
      </c>
      <c r="AA1362" s="33">
        <f>YEAR(Table1[[#This Row],[Billing date]])</f>
        <v>2022</v>
      </c>
    </row>
    <row r="1363" spans="1:27" ht="12.75" x14ac:dyDescent="0.2">
      <c r="A1363" s="1" t="s">
        <v>4511</v>
      </c>
      <c r="B1363" s="1" t="s">
        <v>158</v>
      </c>
      <c r="C1363" s="29">
        <v>44570</v>
      </c>
      <c r="D1363" s="1" t="s">
        <v>5254</v>
      </c>
      <c r="E1363" s="1" t="s">
        <v>5263</v>
      </c>
      <c r="F1363" s="1" t="s">
        <v>5256</v>
      </c>
      <c r="G1363" s="1" t="s">
        <v>5264</v>
      </c>
      <c r="H1363" s="1" t="s">
        <v>4744</v>
      </c>
      <c r="I1363" s="1" t="s">
        <v>35</v>
      </c>
      <c r="J1363" s="1" t="s">
        <v>164</v>
      </c>
      <c r="K1363" s="1" t="s">
        <v>165</v>
      </c>
      <c r="L1363" s="30">
        <v>600</v>
      </c>
      <c r="M1363" s="30">
        <v>30</v>
      </c>
      <c r="N1363" s="31">
        <v>18250</v>
      </c>
      <c r="O1363" s="31">
        <v>42000</v>
      </c>
      <c r="P1363" s="31">
        <v>10908000</v>
      </c>
      <c r="Q1363" s="31">
        <v>10950000</v>
      </c>
      <c r="R1363" s="1" t="s">
        <v>975</v>
      </c>
      <c r="S1363" s="1" t="s">
        <v>5265</v>
      </c>
      <c r="T1363" s="1" t="s">
        <v>169</v>
      </c>
      <c r="U1363" s="1" t="s">
        <v>5259</v>
      </c>
      <c r="V1363" s="1" t="s">
        <v>118</v>
      </c>
      <c r="W1363" s="33" t="str">
        <f>VLOOKUP(Table1[[#This Row],[Material Code]],'Product Master Data'!$A$1:$D$16,4,FALSE)</f>
        <v>Bread Flour</v>
      </c>
      <c r="X1363" s="33" t="str">
        <f>VLOOKUP(Table1[[#This Row],[Material Code]],'Product Master Data'!$A$1:$D$15,3,FALSE)</f>
        <v>Local Label</v>
      </c>
      <c r="Y1363" s="33">
        <f>DAY(Table1[[#This Row],[Billing date]])</f>
        <v>9</v>
      </c>
      <c r="Z1363" s="33" t="str">
        <f>TEXT(Table1[[#This Row],[Billing date]],"mmm")</f>
        <v>Jan</v>
      </c>
      <c r="AA1363" s="33">
        <f>YEAR(Table1[[#This Row],[Billing date]])</f>
        <v>2022</v>
      </c>
    </row>
    <row r="1364" spans="1:27" ht="12.75" x14ac:dyDescent="0.2">
      <c r="A1364" s="1" t="s">
        <v>4576</v>
      </c>
      <c r="B1364" s="1" t="s">
        <v>171</v>
      </c>
      <c r="C1364" s="29">
        <v>44570</v>
      </c>
      <c r="D1364" s="1" t="s">
        <v>5266</v>
      </c>
      <c r="E1364" s="1" t="s">
        <v>5267</v>
      </c>
      <c r="F1364" s="1" t="s">
        <v>5268</v>
      </c>
      <c r="G1364" s="1" t="s">
        <v>5269</v>
      </c>
      <c r="H1364" s="1" t="s">
        <v>4581</v>
      </c>
      <c r="I1364" s="1" t="s">
        <v>25</v>
      </c>
      <c r="J1364" s="1" t="s">
        <v>164</v>
      </c>
      <c r="K1364" s="1" t="s">
        <v>165</v>
      </c>
      <c r="L1364" s="30">
        <v>200</v>
      </c>
      <c r="M1364" s="30">
        <v>10</v>
      </c>
      <c r="N1364" s="31">
        <v>18400</v>
      </c>
      <c r="O1364" s="31">
        <v>0</v>
      </c>
      <c r="P1364" s="31">
        <v>3680000</v>
      </c>
      <c r="Q1364" s="31">
        <v>3680000</v>
      </c>
      <c r="R1364" s="1" t="s">
        <v>4582</v>
      </c>
      <c r="S1364" s="1" t="s">
        <v>4583</v>
      </c>
      <c r="T1364" s="1" t="s">
        <v>169</v>
      </c>
      <c r="U1364" s="1" t="s">
        <v>169</v>
      </c>
      <c r="V1364" s="1" t="s">
        <v>118</v>
      </c>
      <c r="W1364" s="33" t="str">
        <f>VLOOKUP(Table1[[#This Row],[Material Code]],'Product Master Data'!$A$1:$D$16,4,FALSE)</f>
        <v>Bread Flour</v>
      </c>
      <c r="X1364" s="33" t="str">
        <f>VLOOKUP(Table1[[#This Row],[Material Code]],'Product Master Data'!$A$1:$D$15,3,FALSE)</f>
        <v>Local Label</v>
      </c>
      <c r="Y1364" s="33">
        <f>DAY(Table1[[#This Row],[Billing date]])</f>
        <v>9</v>
      </c>
      <c r="Z1364" s="33" t="str">
        <f>TEXT(Table1[[#This Row],[Billing date]],"mmm")</f>
        <v>Jan</v>
      </c>
      <c r="AA1364" s="33">
        <f>YEAR(Table1[[#This Row],[Billing date]])</f>
        <v>2022</v>
      </c>
    </row>
    <row r="1365" spans="1:27" ht="12.75" x14ac:dyDescent="0.2">
      <c r="A1365" s="1" t="s">
        <v>4526</v>
      </c>
      <c r="B1365" s="1" t="s">
        <v>120</v>
      </c>
      <c r="C1365" s="29">
        <v>44570</v>
      </c>
      <c r="D1365" s="1" t="s">
        <v>5270</v>
      </c>
      <c r="E1365" s="1" t="s">
        <v>5271</v>
      </c>
      <c r="F1365" s="1" t="s">
        <v>5272</v>
      </c>
      <c r="G1365" s="1" t="s">
        <v>5273</v>
      </c>
      <c r="H1365" s="1" t="s">
        <v>4595</v>
      </c>
      <c r="I1365" s="1" t="s">
        <v>47</v>
      </c>
      <c r="J1365" s="1" t="s">
        <v>164</v>
      </c>
      <c r="K1365" s="1" t="s">
        <v>165</v>
      </c>
      <c r="L1365" s="30">
        <v>300</v>
      </c>
      <c r="M1365" s="30">
        <v>15</v>
      </c>
      <c r="N1365" s="31">
        <v>18300</v>
      </c>
      <c r="O1365" s="31">
        <v>21000</v>
      </c>
      <c r="P1365" s="31">
        <v>5469000</v>
      </c>
      <c r="Q1365" s="31">
        <v>5490000</v>
      </c>
      <c r="R1365" s="1" t="s">
        <v>127</v>
      </c>
      <c r="S1365" s="1" t="s">
        <v>574</v>
      </c>
      <c r="T1365" s="1" t="s">
        <v>169</v>
      </c>
      <c r="U1365" s="1" t="s">
        <v>169</v>
      </c>
      <c r="V1365" s="1" t="s">
        <v>118</v>
      </c>
      <c r="W1365" s="33" t="str">
        <f>VLOOKUP(Table1[[#This Row],[Material Code]],'Product Master Data'!$A$1:$D$16,4,FALSE)</f>
        <v>Bread Flour</v>
      </c>
      <c r="X1365" s="33" t="str">
        <f>VLOOKUP(Table1[[#This Row],[Material Code]],'Product Master Data'!$A$1:$D$15,3,FALSE)</f>
        <v>Local Label</v>
      </c>
      <c r="Y1365" s="33">
        <f>DAY(Table1[[#This Row],[Billing date]])</f>
        <v>9</v>
      </c>
      <c r="Z1365" s="33" t="str">
        <f>TEXT(Table1[[#This Row],[Billing date]],"mmm")</f>
        <v>Jan</v>
      </c>
      <c r="AA1365" s="33">
        <f>YEAR(Table1[[#This Row],[Billing date]])</f>
        <v>2022</v>
      </c>
    </row>
    <row r="1366" spans="1:27" ht="12.75" x14ac:dyDescent="0.2">
      <c r="A1366" s="1" t="s">
        <v>4526</v>
      </c>
      <c r="B1366" s="1" t="s">
        <v>120</v>
      </c>
      <c r="C1366" s="29">
        <v>44570</v>
      </c>
      <c r="D1366" s="1" t="s">
        <v>5270</v>
      </c>
      <c r="E1366" s="1" t="s">
        <v>5274</v>
      </c>
      <c r="F1366" s="1" t="s">
        <v>5272</v>
      </c>
      <c r="G1366" s="1" t="s">
        <v>5275</v>
      </c>
      <c r="H1366" s="1" t="s">
        <v>4595</v>
      </c>
      <c r="I1366" s="1" t="s">
        <v>47</v>
      </c>
      <c r="J1366" s="1" t="s">
        <v>164</v>
      </c>
      <c r="K1366" s="1" t="s">
        <v>165</v>
      </c>
      <c r="L1366" s="30">
        <v>300</v>
      </c>
      <c r="M1366" s="30">
        <v>15</v>
      </c>
      <c r="N1366" s="31">
        <v>18300</v>
      </c>
      <c r="O1366" s="31">
        <v>21000</v>
      </c>
      <c r="P1366" s="31">
        <v>5469000</v>
      </c>
      <c r="Q1366" s="31">
        <v>5490000</v>
      </c>
      <c r="R1366" s="1" t="s">
        <v>281</v>
      </c>
      <c r="S1366" s="1" t="s">
        <v>5276</v>
      </c>
      <c r="T1366" s="1" t="s">
        <v>169</v>
      </c>
      <c r="U1366" s="1" t="s">
        <v>169</v>
      </c>
      <c r="V1366" s="1" t="s">
        <v>118</v>
      </c>
      <c r="W1366" s="33" t="str">
        <f>VLOOKUP(Table1[[#This Row],[Material Code]],'Product Master Data'!$A$1:$D$16,4,FALSE)</f>
        <v>Bread Flour</v>
      </c>
      <c r="X1366" s="33" t="str">
        <f>VLOOKUP(Table1[[#This Row],[Material Code]],'Product Master Data'!$A$1:$D$15,3,FALSE)</f>
        <v>Local Label</v>
      </c>
      <c r="Y1366" s="33">
        <f>DAY(Table1[[#This Row],[Billing date]])</f>
        <v>9</v>
      </c>
      <c r="Z1366" s="33" t="str">
        <f>TEXT(Table1[[#This Row],[Billing date]],"mmm")</f>
        <v>Jan</v>
      </c>
      <c r="AA1366" s="33">
        <f>YEAR(Table1[[#This Row],[Billing date]])</f>
        <v>2022</v>
      </c>
    </row>
    <row r="1367" spans="1:27" ht="12.75" x14ac:dyDescent="0.2">
      <c r="A1367" s="1" t="s">
        <v>4576</v>
      </c>
      <c r="B1367" s="1" t="s">
        <v>171</v>
      </c>
      <c r="C1367" s="29">
        <v>44570</v>
      </c>
      <c r="D1367" s="1" t="s">
        <v>5277</v>
      </c>
      <c r="E1367" s="1" t="s">
        <v>5278</v>
      </c>
      <c r="F1367" s="1" t="s">
        <v>5279</v>
      </c>
      <c r="G1367" s="1" t="s">
        <v>5280</v>
      </c>
      <c r="H1367" s="1" t="s">
        <v>4759</v>
      </c>
      <c r="I1367" s="1" t="s">
        <v>37</v>
      </c>
      <c r="J1367" s="1" t="s">
        <v>164</v>
      </c>
      <c r="K1367" s="1" t="s">
        <v>165</v>
      </c>
      <c r="L1367" s="30">
        <v>400</v>
      </c>
      <c r="M1367" s="30">
        <v>20</v>
      </c>
      <c r="N1367" s="31">
        <v>18300</v>
      </c>
      <c r="O1367" s="31">
        <v>0</v>
      </c>
      <c r="P1367" s="31">
        <v>7320000</v>
      </c>
      <c r="Q1367" s="31">
        <v>7320000</v>
      </c>
      <c r="R1367" s="1" t="s">
        <v>4760</v>
      </c>
      <c r="S1367" s="1" t="s">
        <v>5281</v>
      </c>
      <c r="T1367" s="1" t="s">
        <v>169</v>
      </c>
      <c r="U1367" s="1" t="s">
        <v>4762</v>
      </c>
      <c r="V1367" s="1" t="s">
        <v>118</v>
      </c>
      <c r="W1367" s="33" t="str">
        <f>VLOOKUP(Table1[[#This Row],[Material Code]],'Product Master Data'!$A$1:$D$16,4,FALSE)</f>
        <v>Bread Flour</v>
      </c>
      <c r="X1367" s="33" t="str">
        <f>VLOOKUP(Table1[[#This Row],[Material Code]],'Product Master Data'!$A$1:$D$15,3,FALSE)</f>
        <v>Local Label</v>
      </c>
      <c r="Y1367" s="33">
        <f>DAY(Table1[[#This Row],[Billing date]])</f>
        <v>9</v>
      </c>
      <c r="Z1367" s="33" t="str">
        <f>TEXT(Table1[[#This Row],[Billing date]],"mmm")</f>
        <v>Jan</v>
      </c>
      <c r="AA1367" s="33">
        <f>YEAR(Table1[[#This Row],[Billing date]])</f>
        <v>2022</v>
      </c>
    </row>
    <row r="1368" spans="1:27" ht="12.75" x14ac:dyDescent="0.2">
      <c r="A1368" s="1" t="s">
        <v>4666</v>
      </c>
      <c r="B1368" s="1" t="s">
        <v>108</v>
      </c>
      <c r="C1368" s="29">
        <v>44571</v>
      </c>
      <c r="D1368" s="1" t="s">
        <v>5101</v>
      </c>
      <c r="E1368" s="1" t="s">
        <v>5282</v>
      </c>
      <c r="F1368" s="1" t="s">
        <v>5283</v>
      </c>
      <c r="G1368" s="1" t="s">
        <v>5283</v>
      </c>
      <c r="H1368" s="1" t="s">
        <v>4841</v>
      </c>
      <c r="I1368" s="1" t="s">
        <v>46</v>
      </c>
      <c r="J1368" s="1" t="s">
        <v>164</v>
      </c>
      <c r="K1368" s="1" t="s">
        <v>165</v>
      </c>
      <c r="L1368" s="30">
        <v>0</v>
      </c>
      <c r="M1368" s="30">
        <v>0</v>
      </c>
      <c r="N1368" s="31">
        <v>-200</v>
      </c>
      <c r="O1368" s="31">
        <v>0</v>
      </c>
      <c r="P1368" s="31">
        <v>-80000</v>
      </c>
      <c r="Q1368" s="31">
        <v>-80000</v>
      </c>
      <c r="R1368" s="1" t="s">
        <v>169</v>
      </c>
      <c r="S1368" s="1" t="s">
        <v>169</v>
      </c>
      <c r="T1368" s="1" t="s">
        <v>169</v>
      </c>
      <c r="U1368" s="1" t="s">
        <v>5101</v>
      </c>
      <c r="V1368" s="1" t="s">
        <v>118</v>
      </c>
      <c r="W1368" s="33" t="str">
        <f>VLOOKUP(Table1[[#This Row],[Material Code]],'Product Master Data'!$A$1:$D$16,4,FALSE)</f>
        <v>Bread Flour</v>
      </c>
      <c r="X1368" s="33" t="str">
        <f>VLOOKUP(Table1[[#This Row],[Material Code]],'Product Master Data'!$A$1:$D$15,3,FALSE)</f>
        <v>Local Label</v>
      </c>
      <c r="Y1368" s="33">
        <f>DAY(Table1[[#This Row],[Billing date]])</f>
        <v>10</v>
      </c>
      <c r="Z1368" s="33" t="str">
        <f>TEXT(Table1[[#This Row],[Billing date]],"mmm")</f>
        <v>Jan</v>
      </c>
      <c r="AA1368" s="33">
        <f>YEAR(Table1[[#This Row],[Billing date]])</f>
        <v>2022</v>
      </c>
    </row>
    <row r="1369" spans="1:27" ht="12.75" x14ac:dyDescent="0.2">
      <c r="A1369" s="1" t="s">
        <v>4576</v>
      </c>
      <c r="B1369" s="1" t="s">
        <v>171</v>
      </c>
      <c r="C1369" s="29">
        <v>44571</v>
      </c>
      <c r="D1369" s="1" t="s">
        <v>4764</v>
      </c>
      <c r="E1369" s="1" t="s">
        <v>5284</v>
      </c>
      <c r="F1369" s="1" t="s">
        <v>5285</v>
      </c>
      <c r="G1369" s="1" t="s">
        <v>5285</v>
      </c>
      <c r="H1369" s="1" t="s">
        <v>4581</v>
      </c>
      <c r="I1369" s="1" t="s">
        <v>25</v>
      </c>
      <c r="J1369" s="1" t="s">
        <v>125</v>
      </c>
      <c r="K1369" s="1" t="s">
        <v>126</v>
      </c>
      <c r="L1369" s="30">
        <v>0</v>
      </c>
      <c r="M1369" s="30">
        <v>0</v>
      </c>
      <c r="N1369" s="31">
        <v>-500</v>
      </c>
      <c r="O1369" s="31">
        <v>0</v>
      </c>
      <c r="P1369" s="31">
        <v>-100000</v>
      </c>
      <c r="Q1369" s="31">
        <v>-100000</v>
      </c>
      <c r="R1369" s="1" t="s">
        <v>169</v>
      </c>
      <c r="S1369" s="1" t="s">
        <v>169</v>
      </c>
      <c r="T1369" s="1" t="s">
        <v>169</v>
      </c>
      <c r="U1369" s="1" t="s">
        <v>4764</v>
      </c>
      <c r="V1369" s="1" t="s">
        <v>118</v>
      </c>
      <c r="W1369" s="33" t="str">
        <f>VLOOKUP(Table1[[#This Row],[Material Code]],'Product Master Data'!$A$1:$D$16,4,FALSE)</f>
        <v>Bread Flour</v>
      </c>
      <c r="X1369" s="33" t="str">
        <f>VLOOKUP(Table1[[#This Row],[Material Code]],'Product Master Data'!$A$1:$D$15,3,FALSE)</f>
        <v>Local Label</v>
      </c>
      <c r="Y1369" s="33">
        <f>DAY(Table1[[#This Row],[Billing date]])</f>
        <v>10</v>
      </c>
      <c r="Z1369" s="33" t="str">
        <f>TEXT(Table1[[#This Row],[Billing date]],"mmm")</f>
        <v>Jan</v>
      </c>
      <c r="AA1369" s="33">
        <f>YEAR(Table1[[#This Row],[Billing date]])</f>
        <v>2022</v>
      </c>
    </row>
    <row r="1370" spans="1:27" ht="12.75" x14ac:dyDescent="0.2">
      <c r="A1370" s="1" t="s">
        <v>4576</v>
      </c>
      <c r="B1370" s="1" t="s">
        <v>171</v>
      </c>
      <c r="C1370" s="29">
        <v>44571</v>
      </c>
      <c r="D1370" s="1" t="s">
        <v>4962</v>
      </c>
      <c r="E1370" s="1" t="s">
        <v>5286</v>
      </c>
      <c r="F1370" s="1" t="s">
        <v>5287</v>
      </c>
      <c r="G1370" s="1" t="s">
        <v>5287</v>
      </c>
      <c r="H1370" s="1" t="s">
        <v>4581</v>
      </c>
      <c r="I1370" s="1" t="s">
        <v>25</v>
      </c>
      <c r="J1370" s="1" t="s">
        <v>164</v>
      </c>
      <c r="K1370" s="1" t="s">
        <v>165</v>
      </c>
      <c r="L1370" s="30">
        <v>0</v>
      </c>
      <c r="M1370" s="30">
        <v>0</v>
      </c>
      <c r="N1370" s="31">
        <v>-600</v>
      </c>
      <c r="O1370" s="31">
        <v>0</v>
      </c>
      <c r="P1370" s="31">
        <v>-60000</v>
      </c>
      <c r="Q1370" s="31">
        <v>-60000</v>
      </c>
      <c r="R1370" s="1" t="s">
        <v>169</v>
      </c>
      <c r="S1370" s="1" t="s">
        <v>169</v>
      </c>
      <c r="T1370" s="1" t="s">
        <v>169</v>
      </c>
      <c r="U1370" s="1" t="s">
        <v>4962</v>
      </c>
      <c r="V1370" s="1" t="s">
        <v>118</v>
      </c>
      <c r="W1370" s="33" t="str">
        <f>VLOOKUP(Table1[[#This Row],[Material Code]],'Product Master Data'!$A$1:$D$16,4,FALSE)</f>
        <v>Bread Flour</v>
      </c>
      <c r="X1370" s="33" t="str">
        <f>VLOOKUP(Table1[[#This Row],[Material Code]],'Product Master Data'!$A$1:$D$15,3,FALSE)</f>
        <v>Local Label</v>
      </c>
      <c r="Y1370" s="33">
        <f>DAY(Table1[[#This Row],[Billing date]])</f>
        <v>10</v>
      </c>
      <c r="Z1370" s="33" t="str">
        <f>TEXT(Table1[[#This Row],[Billing date]],"mmm")</f>
        <v>Jan</v>
      </c>
      <c r="AA1370" s="33">
        <f>YEAR(Table1[[#This Row],[Billing date]])</f>
        <v>2022</v>
      </c>
    </row>
    <row r="1371" spans="1:27" ht="12.75" x14ac:dyDescent="0.2">
      <c r="A1371" s="1" t="s">
        <v>4576</v>
      </c>
      <c r="B1371" s="1" t="s">
        <v>171</v>
      </c>
      <c r="C1371" s="29">
        <v>44571</v>
      </c>
      <c r="D1371" s="1" t="s">
        <v>5267</v>
      </c>
      <c r="E1371" s="1" t="s">
        <v>5288</v>
      </c>
      <c r="F1371" s="1" t="s">
        <v>5289</v>
      </c>
      <c r="G1371" s="1" t="s">
        <v>5289</v>
      </c>
      <c r="H1371" s="1" t="s">
        <v>4581</v>
      </c>
      <c r="I1371" s="1" t="s">
        <v>25</v>
      </c>
      <c r="J1371" s="1" t="s">
        <v>164</v>
      </c>
      <c r="K1371" s="1" t="s">
        <v>165</v>
      </c>
      <c r="L1371" s="30">
        <v>0</v>
      </c>
      <c r="M1371" s="30">
        <v>0</v>
      </c>
      <c r="N1371" s="31">
        <v>-700</v>
      </c>
      <c r="O1371" s="31">
        <v>0</v>
      </c>
      <c r="P1371" s="31">
        <v>-140000</v>
      </c>
      <c r="Q1371" s="31">
        <v>-140000</v>
      </c>
      <c r="R1371" s="1" t="s">
        <v>169</v>
      </c>
      <c r="S1371" s="1" t="s">
        <v>169</v>
      </c>
      <c r="T1371" s="1" t="s">
        <v>169</v>
      </c>
      <c r="U1371" s="1" t="s">
        <v>5267</v>
      </c>
      <c r="V1371" s="1" t="s">
        <v>118</v>
      </c>
      <c r="W1371" s="33" t="str">
        <f>VLOOKUP(Table1[[#This Row],[Material Code]],'Product Master Data'!$A$1:$D$16,4,FALSE)</f>
        <v>Bread Flour</v>
      </c>
      <c r="X1371" s="33" t="str">
        <f>VLOOKUP(Table1[[#This Row],[Material Code]],'Product Master Data'!$A$1:$D$15,3,FALSE)</f>
        <v>Local Label</v>
      </c>
      <c r="Y1371" s="33">
        <f>DAY(Table1[[#This Row],[Billing date]])</f>
        <v>10</v>
      </c>
      <c r="Z1371" s="33" t="str">
        <f>TEXT(Table1[[#This Row],[Billing date]],"mmm")</f>
        <v>Jan</v>
      </c>
      <c r="AA1371" s="33">
        <f>YEAR(Table1[[#This Row],[Billing date]])</f>
        <v>2022</v>
      </c>
    </row>
    <row r="1372" spans="1:27" ht="12.75" x14ac:dyDescent="0.2">
      <c r="A1372" s="1" t="s">
        <v>4511</v>
      </c>
      <c r="B1372" s="1" t="s">
        <v>158</v>
      </c>
      <c r="C1372" s="29">
        <v>44571</v>
      </c>
      <c r="D1372" s="1" t="s">
        <v>5044</v>
      </c>
      <c r="E1372" s="1" t="s">
        <v>5290</v>
      </c>
      <c r="F1372" s="1" t="s">
        <v>5291</v>
      </c>
      <c r="G1372" s="1" t="s">
        <v>5291</v>
      </c>
      <c r="H1372" s="1" t="s">
        <v>5047</v>
      </c>
      <c r="I1372" s="1" t="s">
        <v>5048</v>
      </c>
      <c r="J1372" s="1" t="s">
        <v>24</v>
      </c>
      <c r="K1372" s="1" t="s">
        <v>113</v>
      </c>
      <c r="L1372" s="30">
        <v>0</v>
      </c>
      <c r="M1372" s="30">
        <v>0</v>
      </c>
      <c r="N1372" s="31">
        <v>-200</v>
      </c>
      <c r="O1372" s="31">
        <v>-588</v>
      </c>
      <c r="P1372" s="31">
        <v>-29412</v>
      </c>
      <c r="Q1372" s="31">
        <v>-30000</v>
      </c>
      <c r="R1372" s="1" t="s">
        <v>169</v>
      </c>
      <c r="S1372" s="1" t="s">
        <v>169</v>
      </c>
      <c r="T1372" s="1" t="s">
        <v>169</v>
      </c>
      <c r="U1372" s="1" t="s">
        <v>5044</v>
      </c>
      <c r="V1372" s="1" t="s">
        <v>118</v>
      </c>
      <c r="W1372" s="33" t="str">
        <f>VLOOKUP(Table1[[#This Row],[Material Code]],'Product Master Data'!$A$1:$D$16,4,FALSE)</f>
        <v>Bread Flour</v>
      </c>
      <c r="X1372" s="33" t="str">
        <f>VLOOKUP(Table1[[#This Row],[Material Code]],'Product Master Data'!$A$1:$D$15,3,FALSE)</f>
        <v>Local Label</v>
      </c>
      <c r="Y1372" s="33">
        <f>DAY(Table1[[#This Row],[Billing date]])</f>
        <v>10</v>
      </c>
      <c r="Z1372" s="33" t="str">
        <f>TEXT(Table1[[#This Row],[Billing date]],"mmm")</f>
        <v>Jan</v>
      </c>
      <c r="AA1372" s="33">
        <f>YEAR(Table1[[#This Row],[Billing date]])</f>
        <v>2022</v>
      </c>
    </row>
    <row r="1373" spans="1:27" ht="12.75" x14ac:dyDescent="0.2">
      <c r="A1373" s="1" t="s">
        <v>4596</v>
      </c>
      <c r="B1373" s="1" t="s">
        <v>289</v>
      </c>
      <c r="C1373" s="29">
        <v>44571</v>
      </c>
      <c r="D1373" s="1" t="s">
        <v>4783</v>
      </c>
      <c r="E1373" s="1" t="s">
        <v>5292</v>
      </c>
      <c r="F1373" s="1" t="s">
        <v>5293</v>
      </c>
      <c r="G1373" s="1" t="s">
        <v>5293</v>
      </c>
      <c r="H1373" s="1" t="s">
        <v>4779</v>
      </c>
      <c r="I1373" s="1" t="s">
        <v>50</v>
      </c>
      <c r="J1373" s="1" t="s">
        <v>125</v>
      </c>
      <c r="K1373" s="1" t="s">
        <v>126</v>
      </c>
      <c r="L1373" s="30">
        <v>0</v>
      </c>
      <c r="M1373" s="30">
        <v>0</v>
      </c>
      <c r="N1373" s="31">
        <v>-500</v>
      </c>
      <c r="O1373" s="31">
        <v>-4620</v>
      </c>
      <c r="P1373" s="31">
        <v>-28380</v>
      </c>
      <c r="Q1373" s="31">
        <v>-33000</v>
      </c>
      <c r="R1373" s="1" t="s">
        <v>169</v>
      </c>
      <c r="S1373" s="1" t="s">
        <v>169</v>
      </c>
      <c r="T1373" s="1" t="s">
        <v>169</v>
      </c>
      <c r="U1373" s="1" t="s">
        <v>4783</v>
      </c>
      <c r="V1373" s="1" t="s">
        <v>118</v>
      </c>
      <c r="W1373" s="33" t="str">
        <f>VLOOKUP(Table1[[#This Row],[Material Code]],'Product Master Data'!$A$1:$D$16,4,FALSE)</f>
        <v>Bread Flour</v>
      </c>
      <c r="X1373" s="33" t="str">
        <f>VLOOKUP(Table1[[#This Row],[Material Code]],'Product Master Data'!$A$1:$D$15,3,FALSE)</f>
        <v>Local Label</v>
      </c>
      <c r="Y1373" s="33">
        <f>DAY(Table1[[#This Row],[Billing date]])</f>
        <v>10</v>
      </c>
      <c r="Z1373" s="33" t="str">
        <f>TEXT(Table1[[#This Row],[Billing date]],"mmm")</f>
        <v>Jan</v>
      </c>
      <c r="AA1373" s="33">
        <f>YEAR(Table1[[#This Row],[Billing date]])</f>
        <v>2022</v>
      </c>
    </row>
    <row r="1374" spans="1:27" ht="12.75" x14ac:dyDescent="0.2">
      <c r="A1374" s="1" t="s">
        <v>4596</v>
      </c>
      <c r="B1374" s="1" t="s">
        <v>289</v>
      </c>
      <c r="C1374" s="29">
        <v>44571</v>
      </c>
      <c r="D1374" s="1" t="s">
        <v>4783</v>
      </c>
      <c r="E1374" s="1" t="s">
        <v>5292</v>
      </c>
      <c r="F1374" s="1" t="s">
        <v>5293</v>
      </c>
      <c r="G1374" s="1" t="s">
        <v>5293</v>
      </c>
      <c r="H1374" s="1" t="s">
        <v>4779</v>
      </c>
      <c r="I1374" s="1" t="s">
        <v>50</v>
      </c>
      <c r="J1374" s="1" t="s">
        <v>125</v>
      </c>
      <c r="K1374" s="1" t="s">
        <v>126</v>
      </c>
      <c r="L1374" s="30">
        <v>0</v>
      </c>
      <c r="M1374" s="30">
        <v>0</v>
      </c>
      <c r="N1374" s="31">
        <v>-500</v>
      </c>
      <c r="O1374" s="31">
        <v>-4900</v>
      </c>
      <c r="P1374" s="31">
        <v>-30100</v>
      </c>
      <c r="Q1374" s="31">
        <v>-35000</v>
      </c>
      <c r="R1374" s="1" t="s">
        <v>169</v>
      </c>
      <c r="S1374" s="1" t="s">
        <v>169</v>
      </c>
      <c r="T1374" s="1" t="s">
        <v>169</v>
      </c>
      <c r="U1374" s="1" t="s">
        <v>4783</v>
      </c>
      <c r="V1374" s="1" t="s">
        <v>118</v>
      </c>
      <c r="W1374" s="33" t="str">
        <f>VLOOKUP(Table1[[#This Row],[Material Code]],'Product Master Data'!$A$1:$D$16,4,FALSE)</f>
        <v>Bread Flour</v>
      </c>
      <c r="X1374" s="33" t="str">
        <f>VLOOKUP(Table1[[#This Row],[Material Code]],'Product Master Data'!$A$1:$D$15,3,FALSE)</f>
        <v>Local Label</v>
      </c>
      <c r="Y1374" s="33">
        <f>DAY(Table1[[#This Row],[Billing date]])</f>
        <v>10</v>
      </c>
      <c r="Z1374" s="33" t="str">
        <f>TEXT(Table1[[#This Row],[Billing date]],"mmm")</f>
        <v>Jan</v>
      </c>
      <c r="AA1374" s="33">
        <f>YEAR(Table1[[#This Row],[Billing date]])</f>
        <v>2022</v>
      </c>
    </row>
    <row r="1375" spans="1:27" ht="12.75" x14ac:dyDescent="0.2">
      <c r="A1375" s="1" t="s">
        <v>4596</v>
      </c>
      <c r="B1375" s="1" t="s">
        <v>289</v>
      </c>
      <c r="C1375" s="29">
        <v>44571</v>
      </c>
      <c r="D1375" s="1" t="s">
        <v>4783</v>
      </c>
      <c r="E1375" s="1" t="s">
        <v>5292</v>
      </c>
      <c r="F1375" s="1" t="s">
        <v>5293</v>
      </c>
      <c r="G1375" s="1" t="s">
        <v>5293</v>
      </c>
      <c r="H1375" s="1" t="s">
        <v>4779</v>
      </c>
      <c r="I1375" s="1" t="s">
        <v>50</v>
      </c>
      <c r="J1375" s="1" t="s">
        <v>125</v>
      </c>
      <c r="K1375" s="1" t="s">
        <v>126</v>
      </c>
      <c r="L1375" s="30">
        <v>0</v>
      </c>
      <c r="M1375" s="30">
        <v>0</v>
      </c>
      <c r="N1375" s="31">
        <v>-500</v>
      </c>
      <c r="O1375" s="31">
        <v>-35280</v>
      </c>
      <c r="P1375" s="31">
        <v>-216720</v>
      </c>
      <c r="Q1375" s="31">
        <v>-252000</v>
      </c>
      <c r="R1375" s="1" t="s">
        <v>169</v>
      </c>
      <c r="S1375" s="1" t="s">
        <v>169</v>
      </c>
      <c r="T1375" s="1" t="s">
        <v>169</v>
      </c>
      <c r="U1375" s="1" t="s">
        <v>4783</v>
      </c>
      <c r="V1375" s="1" t="s">
        <v>118</v>
      </c>
      <c r="W1375" s="33" t="str">
        <f>VLOOKUP(Table1[[#This Row],[Material Code]],'Product Master Data'!$A$1:$D$16,4,FALSE)</f>
        <v>Bread Flour</v>
      </c>
      <c r="X1375" s="33" t="str">
        <f>VLOOKUP(Table1[[#This Row],[Material Code]],'Product Master Data'!$A$1:$D$15,3,FALSE)</f>
        <v>Local Label</v>
      </c>
      <c r="Y1375" s="33">
        <f>DAY(Table1[[#This Row],[Billing date]])</f>
        <v>10</v>
      </c>
      <c r="Z1375" s="33" t="str">
        <f>TEXT(Table1[[#This Row],[Billing date]],"mmm")</f>
        <v>Jan</v>
      </c>
      <c r="AA1375" s="33">
        <f>YEAR(Table1[[#This Row],[Billing date]])</f>
        <v>2022</v>
      </c>
    </row>
    <row r="1376" spans="1:27" ht="12.75" x14ac:dyDescent="0.2">
      <c r="A1376" s="1" t="s">
        <v>4596</v>
      </c>
      <c r="B1376" s="1" t="s">
        <v>289</v>
      </c>
      <c r="C1376" s="29">
        <v>44571</v>
      </c>
      <c r="D1376" s="1" t="s">
        <v>4776</v>
      </c>
      <c r="E1376" s="1" t="s">
        <v>5294</v>
      </c>
      <c r="F1376" s="1" t="s">
        <v>5295</v>
      </c>
      <c r="G1376" s="1" t="s">
        <v>5295</v>
      </c>
      <c r="H1376" s="1" t="s">
        <v>4779</v>
      </c>
      <c r="I1376" s="1" t="s">
        <v>50</v>
      </c>
      <c r="J1376" s="1" t="s">
        <v>125</v>
      </c>
      <c r="K1376" s="1" t="s">
        <v>126</v>
      </c>
      <c r="L1376" s="30">
        <v>0</v>
      </c>
      <c r="M1376" s="30">
        <v>0</v>
      </c>
      <c r="N1376" s="31">
        <v>500</v>
      </c>
      <c r="O1376" s="31">
        <v>38430</v>
      </c>
      <c r="P1376" s="31">
        <v>236070</v>
      </c>
      <c r="Q1376" s="31">
        <v>274500</v>
      </c>
      <c r="R1376" s="1" t="s">
        <v>169</v>
      </c>
      <c r="S1376" s="1" t="s">
        <v>169</v>
      </c>
      <c r="T1376" s="1" t="s">
        <v>169</v>
      </c>
      <c r="U1376" s="1" t="s">
        <v>4776</v>
      </c>
      <c r="V1376" s="1" t="s">
        <v>118</v>
      </c>
      <c r="W1376" s="33" t="str">
        <f>VLOOKUP(Table1[[#This Row],[Material Code]],'Product Master Data'!$A$1:$D$16,4,FALSE)</f>
        <v>Bread Flour</v>
      </c>
      <c r="X1376" s="33" t="str">
        <f>VLOOKUP(Table1[[#This Row],[Material Code]],'Product Master Data'!$A$1:$D$15,3,FALSE)</f>
        <v>Local Label</v>
      </c>
      <c r="Y1376" s="33">
        <f>DAY(Table1[[#This Row],[Billing date]])</f>
        <v>10</v>
      </c>
      <c r="Z1376" s="33" t="str">
        <f>TEXT(Table1[[#This Row],[Billing date]],"mmm")</f>
        <v>Jan</v>
      </c>
      <c r="AA1376" s="33">
        <f>YEAR(Table1[[#This Row],[Billing date]])</f>
        <v>2022</v>
      </c>
    </row>
    <row r="1377" spans="1:27" ht="12.75" x14ac:dyDescent="0.2">
      <c r="A1377" s="1" t="s">
        <v>4596</v>
      </c>
      <c r="B1377" s="1" t="s">
        <v>289</v>
      </c>
      <c r="C1377" s="29">
        <v>44571</v>
      </c>
      <c r="D1377" s="1" t="s">
        <v>4776</v>
      </c>
      <c r="E1377" s="1" t="s">
        <v>5294</v>
      </c>
      <c r="F1377" s="1" t="s">
        <v>5295</v>
      </c>
      <c r="G1377" s="1" t="s">
        <v>5295</v>
      </c>
      <c r="H1377" s="1" t="s">
        <v>4779</v>
      </c>
      <c r="I1377" s="1" t="s">
        <v>50</v>
      </c>
      <c r="J1377" s="1" t="s">
        <v>125</v>
      </c>
      <c r="K1377" s="1" t="s">
        <v>126</v>
      </c>
      <c r="L1377" s="30">
        <v>0</v>
      </c>
      <c r="M1377" s="30">
        <v>0</v>
      </c>
      <c r="N1377" s="31">
        <v>500</v>
      </c>
      <c r="O1377" s="31">
        <v>6370</v>
      </c>
      <c r="P1377" s="31">
        <v>39130</v>
      </c>
      <c r="Q1377" s="31">
        <v>45500</v>
      </c>
      <c r="R1377" s="1" t="s">
        <v>169</v>
      </c>
      <c r="S1377" s="1" t="s">
        <v>169</v>
      </c>
      <c r="T1377" s="1" t="s">
        <v>169</v>
      </c>
      <c r="U1377" s="1" t="s">
        <v>4776</v>
      </c>
      <c r="V1377" s="1" t="s">
        <v>118</v>
      </c>
      <c r="W1377" s="33" t="str">
        <f>VLOOKUP(Table1[[#This Row],[Material Code]],'Product Master Data'!$A$1:$D$16,4,FALSE)</f>
        <v>Bread Flour</v>
      </c>
      <c r="X1377" s="33" t="str">
        <f>VLOOKUP(Table1[[#This Row],[Material Code]],'Product Master Data'!$A$1:$D$15,3,FALSE)</f>
        <v>Local Label</v>
      </c>
      <c r="Y1377" s="33">
        <f>DAY(Table1[[#This Row],[Billing date]])</f>
        <v>10</v>
      </c>
      <c r="Z1377" s="33" t="str">
        <f>TEXT(Table1[[#This Row],[Billing date]],"mmm")</f>
        <v>Jan</v>
      </c>
      <c r="AA1377" s="33">
        <f>YEAR(Table1[[#This Row],[Billing date]])</f>
        <v>2022</v>
      </c>
    </row>
    <row r="1378" spans="1:27" ht="12.75" x14ac:dyDescent="0.2">
      <c r="A1378" s="1" t="s">
        <v>4596</v>
      </c>
      <c r="B1378" s="1" t="s">
        <v>289</v>
      </c>
      <c r="C1378" s="29">
        <v>44571</v>
      </c>
      <c r="D1378" s="1" t="s">
        <v>4783</v>
      </c>
      <c r="E1378" s="1" t="s">
        <v>5296</v>
      </c>
      <c r="F1378" s="1" t="s">
        <v>5297</v>
      </c>
      <c r="G1378" s="1" t="s">
        <v>5297</v>
      </c>
      <c r="H1378" s="1" t="s">
        <v>4779</v>
      </c>
      <c r="I1378" s="1" t="s">
        <v>50</v>
      </c>
      <c r="J1378" s="1" t="s">
        <v>125</v>
      </c>
      <c r="K1378" s="1" t="s">
        <v>126</v>
      </c>
      <c r="L1378" s="30">
        <v>0</v>
      </c>
      <c r="M1378" s="30">
        <v>0</v>
      </c>
      <c r="N1378" s="31">
        <v>500</v>
      </c>
      <c r="O1378" s="31">
        <v>4620</v>
      </c>
      <c r="P1378" s="31">
        <v>28380</v>
      </c>
      <c r="Q1378" s="31">
        <v>33000</v>
      </c>
      <c r="R1378" s="1" t="s">
        <v>169</v>
      </c>
      <c r="S1378" s="1" t="s">
        <v>169</v>
      </c>
      <c r="T1378" s="1" t="s">
        <v>169</v>
      </c>
      <c r="U1378" s="1" t="s">
        <v>4783</v>
      </c>
      <c r="V1378" s="1" t="s">
        <v>118</v>
      </c>
      <c r="W1378" s="33" t="str">
        <f>VLOOKUP(Table1[[#This Row],[Material Code]],'Product Master Data'!$A$1:$D$16,4,FALSE)</f>
        <v>Bread Flour</v>
      </c>
      <c r="X1378" s="33" t="str">
        <f>VLOOKUP(Table1[[#This Row],[Material Code]],'Product Master Data'!$A$1:$D$15,3,FALSE)</f>
        <v>Local Label</v>
      </c>
      <c r="Y1378" s="33">
        <f>DAY(Table1[[#This Row],[Billing date]])</f>
        <v>10</v>
      </c>
      <c r="Z1378" s="33" t="str">
        <f>TEXT(Table1[[#This Row],[Billing date]],"mmm")</f>
        <v>Jan</v>
      </c>
      <c r="AA1378" s="33">
        <f>YEAR(Table1[[#This Row],[Billing date]])</f>
        <v>2022</v>
      </c>
    </row>
    <row r="1379" spans="1:27" ht="12.75" x14ac:dyDescent="0.2">
      <c r="A1379" s="1" t="s">
        <v>4596</v>
      </c>
      <c r="B1379" s="1" t="s">
        <v>289</v>
      </c>
      <c r="C1379" s="29">
        <v>44571</v>
      </c>
      <c r="D1379" s="1" t="s">
        <v>4783</v>
      </c>
      <c r="E1379" s="1" t="s">
        <v>5296</v>
      </c>
      <c r="F1379" s="1" t="s">
        <v>5297</v>
      </c>
      <c r="G1379" s="1" t="s">
        <v>5297</v>
      </c>
      <c r="H1379" s="1" t="s">
        <v>4779</v>
      </c>
      <c r="I1379" s="1" t="s">
        <v>50</v>
      </c>
      <c r="J1379" s="1" t="s">
        <v>125</v>
      </c>
      <c r="K1379" s="1" t="s">
        <v>126</v>
      </c>
      <c r="L1379" s="30">
        <v>0</v>
      </c>
      <c r="M1379" s="30">
        <v>0</v>
      </c>
      <c r="N1379" s="31">
        <v>500</v>
      </c>
      <c r="O1379" s="31">
        <v>4900</v>
      </c>
      <c r="P1379" s="31">
        <v>30100</v>
      </c>
      <c r="Q1379" s="31">
        <v>35000</v>
      </c>
      <c r="R1379" s="1" t="s">
        <v>169</v>
      </c>
      <c r="S1379" s="1" t="s">
        <v>169</v>
      </c>
      <c r="T1379" s="1" t="s">
        <v>169</v>
      </c>
      <c r="U1379" s="1" t="s">
        <v>4783</v>
      </c>
      <c r="V1379" s="1" t="s">
        <v>118</v>
      </c>
      <c r="W1379" s="33" t="str">
        <f>VLOOKUP(Table1[[#This Row],[Material Code]],'Product Master Data'!$A$1:$D$16,4,FALSE)</f>
        <v>Bread Flour</v>
      </c>
      <c r="X1379" s="33" t="str">
        <f>VLOOKUP(Table1[[#This Row],[Material Code]],'Product Master Data'!$A$1:$D$15,3,FALSE)</f>
        <v>Local Label</v>
      </c>
      <c r="Y1379" s="33">
        <f>DAY(Table1[[#This Row],[Billing date]])</f>
        <v>10</v>
      </c>
      <c r="Z1379" s="33" t="str">
        <f>TEXT(Table1[[#This Row],[Billing date]],"mmm")</f>
        <v>Jan</v>
      </c>
      <c r="AA1379" s="33">
        <f>YEAR(Table1[[#This Row],[Billing date]])</f>
        <v>2022</v>
      </c>
    </row>
    <row r="1380" spans="1:27" ht="12.75" x14ac:dyDescent="0.2">
      <c r="A1380" s="1" t="s">
        <v>4596</v>
      </c>
      <c r="B1380" s="1" t="s">
        <v>289</v>
      </c>
      <c r="C1380" s="29">
        <v>44571</v>
      </c>
      <c r="D1380" s="1" t="s">
        <v>4783</v>
      </c>
      <c r="E1380" s="1" t="s">
        <v>5296</v>
      </c>
      <c r="F1380" s="1" t="s">
        <v>5297</v>
      </c>
      <c r="G1380" s="1" t="s">
        <v>5297</v>
      </c>
      <c r="H1380" s="1" t="s">
        <v>4779</v>
      </c>
      <c r="I1380" s="1" t="s">
        <v>50</v>
      </c>
      <c r="J1380" s="1" t="s">
        <v>125</v>
      </c>
      <c r="K1380" s="1" t="s">
        <v>126</v>
      </c>
      <c r="L1380" s="30">
        <v>0</v>
      </c>
      <c r="M1380" s="30">
        <v>0</v>
      </c>
      <c r="N1380" s="31">
        <v>500</v>
      </c>
      <c r="O1380" s="31">
        <v>35280</v>
      </c>
      <c r="P1380" s="31">
        <v>216720</v>
      </c>
      <c r="Q1380" s="31">
        <v>252000</v>
      </c>
      <c r="R1380" s="1" t="s">
        <v>169</v>
      </c>
      <c r="S1380" s="1" t="s">
        <v>169</v>
      </c>
      <c r="T1380" s="1" t="s">
        <v>169</v>
      </c>
      <c r="U1380" s="1" t="s">
        <v>4783</v>
      </c>
      <c r="V1380" s="1" t="s">
        <v>118</v>
      </c>
      <c r="W1380" s="33" t="str">
        <f>VLOOKUP(Table1[[#This Row],[Material Code]],'Product Master Data'!$A$1:$D$16,4,FALSE)</f>
        <v>Bread Flour</v>
      </c>
      <c r="X1380" s="33" t="str">
        <f>VLOOKUP(Table1[[#This Row],[Material Code]],'Product Master Data'!$A$1:$D$15,3,FALSE)</f>
        <v>Local Label</v>
      </c>
      <c r="Y1380" s="33">
        <f>DAY(Table1[[#This Row],[Billing date]])</f>
        <v>10</v>
      </c>
      <c r="Z1380" s="33" t="str">
        <f>TEXT(Table1[[#This Row],[Billing date]],"mmm")</f>
        <v>Jan</v>
      </c>
      <c r="AA1380" s="33">
        <f>YEAR(Table1[[#This Row],[Billing date]])</f>
        <v>2022</v>
      </c>
    </row>
    <row r="1381" spans="1:27" ht="12.75" x14ac:dyDescent="0.2">
      <c r="A1381" s="1" t="s">
        <v>4596</v>
      </c>
      <c r="B1381" s="1" t="s">
        <v>289</v>
      </c>
      <c r="C1381" s="29">
        <v>44571</v>
      </c>
      <c r="D1381" s="1" t="s">
        <v>5087</v>
      </c>
      <c r="E1381" s="1" t="s">
        <v>5298</v>
      </c>
      <c r="F1381" s="1" t="s">
        <v>5299</v>
      </c>
      <c r="G1381" s="1" t="s">
        <v>5299</v>
      </c>
      <c r="H1381" s="1" t="s">
        <v>4779</v>
      </c>
      <c r="I1381" s="1" t="s">
        <v>50</v>
      </c>
      <c r="J1381" s="1" t="s">
        <v>164</v>
      </c>
      <c r="K1381" s="1" t="s">
        <v>165</v>
      </c>
      <c r="L1381" s="30">
        <v>0</v>
      </c>
      <c r="M1381" s="30">
        <v>0</v>
      </c>
      <c r="N1381" s="31">
        <v>1250</v>
      </c>
      <c r="O1381" s="31">
        <v>44800</v>
      </c>
      <c r="P1381" s="31">
        <v>755200</v>
      </c>
      <c r="Q1381" s="31">
        <v>800000</v>
      </c>
      <c r="R1381" s="1" t="s">
        <v>169</v>
      </c>
      <c r="S1381" s="1" t="s">
        <v>169</v>
      </c>
      <c r="T1381" s="1" t="s">
        <v>169</v>
      </c>
      <c r="U1381" s="1" t="s">
        <v>5087</v>
      </c>
      <c r="V1381" s="1" t="s">
        <v>118</v>
      </c>
      <c r="W1381" s="33" t="str">
        <f>VLOOKUP(Table1[[#This Row],[Material Code]],'Product Master Data'!$A$1:$D$16,4,FALSE)</f>
        <v>Bread Flour</v>
      </c>
      <c r="X1381" s="33" t="str">
        <f>VLOOKUP(Table1[[#This Row],[Material Code]],'Product Master Data'!$A$1:$D$15,3,FALSE)</f>
        <v>Local Label</v>
      </c>
      <c r="Y1381" s="33">
        <f>DAY(Table1[[#This Row],[Billing date]])</f>
        <v>10</v>
      </c>
      <c r="Z1381" s="33" t="str">
        <f>TEXT(Table1[[#This Row],[Billing date]],"mmm")</f>
        <v>Jan</v>
      </c>
      <c r="AA1381" s="33">
        <f>YEAR(Table1[[#This Row],[Billing date]])</f>
        <v>2022</v>
      </c>
    </row>
    <row r="1382" spans="1:27" ht="12.75" x14ac:dyDescent="0.2">
      <c r="A1382" s="1" t="s">
        <v>4526</v>
      </c>
      <c r="B1382" s="1" t="s">
        <v>120</v>
      </c>
      <c r="C1382" s="29">
        <v>44571</v>
      </c>
      <c r="D1382" s="1" t="s">
        <v>4975</v>
      </c>
      <c r="E1382" s="1" t="s">
        <v>5300</v>
      </c>
      <c r="F1382" s="1" t="s">
        <v>5301</v>
      </c>
      <c r="G1382" s="1" t="s">
        <v>5301</v>
      </c>
      <c r="H1382" s="1" t="s">
        <v>4817</v>
      </c>
      <c r="I1382" s="1" t="s">
        <v>443</v>
      </c>
      <c r="J1382" s="1" t="s">
        <v>176</v>
      </c>
      <c r="K1382" s="1" t="s">
        <v>177</v>
      </c>
      <c r="L1382" s="30">
        <v>0</v>
      </c>
      <c r="M1382" s="30">
        <v>0</v>
      </c>
      <c r="N1382" s="31">
        <v>1500</v>
      </c>
      <c r="O1382" s="31">
        <v>8400</v>
      </c>
      <c r="P1382" s="31">
        <v>171600</v>
      </c>
      <c r="Q1382" s="31">
        <v>180000</v>
      </c>
      <c r="R1382" s="1" t="s">
        <v>169</v>
      </c>
      <c r="S1382" s="1" t="s">
        <v>169</v>
      </c>
      <c r="T1382" s="1" t="s">
        <v>169</v>
      </c>
      <c r="U1382" s="1" t="s">
        <v>4975</v>
      </c>
      <c r="V1382" s="1" t="s">
        <v>118</v>
      </c>
      <c r="W1382" s="33" t="str">
        <f>VLOOKUP(Table1[[#This Row],[Material Code]],'Product Master Data'!$A$1:$D$16,4,FALSE)</f>
        <v>Beignet Flour</v>
      </c>
      <c r="X1382" s="33" t="str">
        <f>VLOOKUP(Table1[[#This Row],[Material Code]],'Product Master Data'!$A$1:$D$15,3,FALSE)</f>
        <v>Local Label</v>
      </c>
      <c r="Y1382" s="33">
        <f>DAY(Table1[[#This Row],[Billing date]])</f>
        <v>10</v>
      </c>
      <c r="Z1382" s="33" t="str">
        <f>TEXT(Table1[[#This Row],[Billing date]],"mmm")</f>
        <v>Jan</v>
      </c>
      <c r="AA1382" s="33">
        <f>YEAR(Table1[[#This Row],[Billing date]])</f>
        <v>2022</v>
      </c>
    </row>
    <row r="1383" spans="1:27" ht="12.75" x14ac:dyDescent="0.2">
      <c r="A1383" s="1" t="s">
        <v>4526</v>
      </c>
      <c r="B1383" s="1" t="s">
        <v>120</v>
      </c>
      <c r="C1383" s="29">
        <v>44571</v>
      </c>
      <c r="D1383" s="1" t="s">
        <v>4975</v>
      </c>
      <c r="E1383" s="1" t="s">
        <v>5300</v>
      </c>
      <c r="F1383" s="1" t="s">
        <v>5301</v>
      </c>
      <c r="G1383" s="1" t="s">
        <v>5301</v>
      </c>
      <c r="H1383" s="1" t="s">
        <v>4817</v>
      </c>
      <c r="I1383" s="1" t="s">
        <v>443</v>
      </c>
      <c r="J1383" s="1" t="s">
        <v>181</v>
      </c>
      <c r="K1383" s="1" t="s">
        <v>182</v>
      </c>
      <c r="L1383" s="30">
        <v>0</v>
      </c>
      <c r="M1383" s="30">
        <v>0</v>
      </c>
      <c r="N1383" s="31">
        <v>750</v>
      </c>
      <c r="O1383" s="31">
        <v>3500</v>
      </c>
      <c r="P1383" s="31">
        <v>71500</v>
      </c>
      <c r="Q1383" s="31">
        <v>75000</v>
      </c>
      <c r="R1383" s="1" t="s">
        <v>169</v>
      </c>
      <c r="S1383" s="1" t="s">
        <v>169</v>
      </c>
      <c r="T1383" s="1" t="s">
        <v>169</v>
      </c>
      <c r="U1383" s="1" t="s">
        <v>4975</v>
      </c>
      <c r="V1383" s="1" t="s">
        <v>118</v>
      </c>
      <c r="W1383" s="33" t="str">
        <f>VLOOKUP(Table1[[#This Row],[Material Code]],'Product Master Data'!$A$1:$D$16,4,FALSE)</f>
        <v>Beignet Flour</v>
      </c>
      <c r="X1383" s="33" t="str">
        <f>VLOOKUP(Table1[[#This Row],[Material Code]],'Product Master Data'!$A$1:$D$15,3,FALSE)</f>
        <v>Local Label</v>
      </c>
      <c r="Y1383" s="33">
        <f>DAY(Table1[[#This Row],[Billing date]])</f>
        <v>10</v>
      </c>
      <c r="Z1383" s="33" t="str">
        <f>TEXT(Table1[[#This Row],[Billing date]],"mmm")</f>
        <v>Jan</v>
      </c>
      <c r="AA1383" s="33">
        <f>YEAR(Table1[[#This Row],[Billing date]])</f>
        <v>2022</v>
      </c>
    </row>
    <row r="1384" spans="1:27" ht="12.75" x14ac:dyDescent="0.2">
      <c r="A1384" s="1" t="s">
        <v>4526</v>
      </c>
      <c r="B1384" s="1" t="s">
        <v>120</v>
      </c>
      <c r="C1384" s="29">
        <v>44571</v>
      </c>
      <c r="D1384" s="1" t="s">
        <v>4975</v>
      </c>
      <c r="E1384" s="1" t="s">
        <v>5300</v>
      </c>
      <c r="F1384" s="1" t="s">
        <v>5301</v>
      </c>
      <c r="G1384" s="1" t="s">
        <v>5301</v>
      </c>
      <c r="H1384" s="1" t="s">
        <v>4817</v>
      </c>
      <c r="I1384" s="1" t="s">
        <v>443</v>
      </c>
      <c r="J1384" s="1" t="s">
        <v>183</v>
      </c>
      <c r="K1384" s="1" t="s">
        <v>184</v>
      </c>
      <c r="L1384" s="30">
        <v>0</v>
      </c>
      <c r="M1384" s="30">
        <v>0</v>
      </c>
      <c r="N1384" s="31">
        <v>250</v>
      </c>
      <c r="O1384" s="31">
        <v>2100</v>
      </c>
      <c r="P1384" s="31">
        <v>72900</v>
      </c>
      <c r="Q1384" s="31">
        <v>75000</v>
      </c>
      <c r="R1384" s="1" t="s">
        <v>169</v>
      </c>
      <c r="S1384" s="1" t="s">
        <v>169</v>
      </c>
      <c r="T1384" s="1" t="s">
        <v>169</v>
      </c>
      <c r="U1384" s="1" t="s">
        <v>4975</v>
      </c>
      <c r="V1384" s="1" t="s">
        <v>118</v>
      </c>
      <c r="W1384" s="33" t="str">
        <f>VLOOKUP(Table1[[#This Row],[Material Code]],'Product Master Data'!$A$1:$D$16,4,FALSE)</f>
        <v>Beignet Flour</v>
      </c>
      <c r="X1384" s="33" t="str">
        <f>VLOOKUP(Table1[[#This Row],[Material Code]],'Product Master Data'!$A$1:$D$15,3,FALSE)</f>
        <v>Local Label</v>
      </c>
      <c r="Y1384" s="33">
        <f>DAY(Table1[[#This Row],[Billing date]])</f>
        <v>10</v>
      </c>
      <c r="Z1384" s="33" t="str">
        <f>TEXT(Table1[[#This Row],[Billing date]],"mmm")</f>
        <v>Jan</v>
      </c>
      <c r="AA1384" s="33">
        <f>YEAR(Table1[[#This Row],[Billing date]])</f>
        <v>2022</v>
      </c>
    </row>
    <row r="1385" spans="1:27" ht="12.75" x14ac:dyDescent="0.2">
      <c r="A1385" s="1" t="s">
        <v>4576</v>
      </c>
      <c r="B1385" s="1" t="s">
        <v>171</v>
      </c>
      <c r="C1385" s="29">
        <v>44571</v>
      </c>
      <c r="D1385" s="1" t="s">
        <v>4756</v>
      </c>
      <c r="E1385" s="1" t="s">
        <v>5302</v>
      </c>
      <c r="F1385" s="1" t="s">
        <v>5303</v>
      </c>
      <c r="G1385" s="1" t="s">
        <v>5303</v>
      </c>
      <c r="H1385" s="1" t="s">
        <v>4759</v>
      </c>
      <c r="I1385" s="1" t="s">
        <v>37</v>
      </c>
      <c r="J1385" s="1" t="s">
        <v>164</v>
      </c>
      <c r="K1385" s="1" t="s">
        <v>165</v>
      </c>
      <c r="L1385" s="30">
        <v>0</v>
      </c>
      <c r="M1385" s="30">
        <v>0</v>
      </c>
      <c r="N1385" s="31">
        <v>1300</v>
      </c>
      <c r="O1385" s="31">
        <v>0</v>
      </c>
      <c r="P1385" s="31">
        <v>520000</v>
      </c>
      <c r="Q1385" s="31">
        <v>520000</v>
      </c>
      <c r="R1385" s="1" t="s">
        <v>169</v>
      </c>
      <c r="S1385" s="1" t="s">
        <v>169</v>
      </c>
      <c r="T1385" s="1" t="s">
        <v>169</v>
      </c>
      <c r="U1385" s="1" t="s">
        <v>4756</v>
      </c>
      <c r="V1385" s="1" t="s">
        <v>118</v>
      </c>
      <c r="W1385" s="33" t="str">
        <f>VLOOKUP(Table1[[#This Row],[Material Code]],'Product Master Data'!$A$1:$D$16,4,FALSE)</f>
        <v>Bread Flour</v>
      </c>
      <c r="X1385" s="33" t="str">
        <f>VLOOKUP(Table1[[#This Row],[Material Code]],'Product Master Data'!$A$1:$D$15,3,FALSE)</f>
        <v>Local Label</v>
      </c>
      <c r="Y1385" s="33">
        <f>DAY(Table1[[#This Row],[Billing date]])</f>
        <v>10</v>
      </c>
      <c r="Z1385" s="33" t="str">
        <f>TEXT(Table1[[#This Row],[Billing date]],"mmm")</f>
        <v>Jan</v>
      </c>
      <c r="AA1385" s="33">
        <f>YEAR(Table1[[#This Row],[Billing date]])</f>
        <v>2022</v>
      </c>
    </row>
    <row r="1386" spans="1:27" ht="12.75" x14ac:dyDescent="0.2">
      <c r="A1386" s="1" t="s">
        <v>4576</v>
      </c>
      <c r="B1386" s="1" t="s">
        <v>171</v>
      </c>
      <c r="C1386" s="29">
        <v>44571</v>
      </c>
      <c r="D1386" s="1" t="s">
        <v>4957</v>
      </c>
      <c r="E1386" s="1" t="s">
        <v>5304</v>
      </c>
      <c r="F1386" s="1" t="s">
        <v>5305</v>
      </c>
      <c r="G1386" s="1" t="s">
        <v>5305</v>
      </c>
      <c r="H1386" s="1" t="s">
        <v>4759</v>
      </c>
      <c r="I1386" s="1" t="s">
        <v>37</v>
      </c>
      <c r="J1386" s="1" t="s">
        <v>164</v>
      </c>
      <c r="K1386" s="1" t="s">
        <v>165</v>
      </c>
      <c r="L1386" s="30">
        <v>0</v>
      </c>
      <c r="M1386" s="30">
        <v>0</v>
      </c>
      <c r="N1386" s="31">
        <v>1300</v>
      </c>
      <c r="O1386" s="31">
        <v>0</v>
      </c>
      <c r="P1386" s="31">
        <v>520000</v>
      </c>
      <c r="Q1386" s="31">
        <v>520000</v>
      </c>
      <c r="R1386" s="1" t="s">
        <v>169</v>
      </c>
      <c r="S1386" s="1" t="s">
        <v>169</v>
      </c>
      <c r="T1386" s="1" t="s">
        <v>169</v>
      </c>
      <c r="U1386" s="1" t="s">
        <v>4957</v>
      </c>
      <c r="V1386" s="1" t="s">
        <v>118</v>
      </c>
      <c r="W1386" s="33" t="str">
        <f>VLOOKUP(Table1[[#This Row],[Material Code]],'Product Master Data'!$A$1:$D$16,4,FALSE)</f>
        <v>Bread Flour</v>
      </c>
      <c r="X1386" s="33" t="str">
        <f>VLOOKUP(Table1[[#This Row],[Material Code]],'Product Master Data'!$A$1:$D$15,3,FALSE)</f>
        <v>Local Label</v>
      </c>
      <c r="Y1386" s="33">
        <f>DAY(Table1[[#This Row],[Billing date]])</f>
        <v>10</v>
      </c>
      <c r="Z1386" s="33" t="str">
        <f>TEXT(Table1[[#This Row],[Billing date]],"mmm")</f>
        <v>Jan</v>
      </c>
      <c r="AA1386" s="33">
        <f>YEAR(Table1[[#This Row],[Billing date]])</f>
        <v>2022</v>
      </c>
    </row>
    <row r="1387" spans="1:27" ht="12.75" x14ac:dyDescent="0.2">
      <c r="A1387" s="1" t="s">
        <v>4596</v>
      </c>
      <c r="B1387" s="1" t="s">
        <v>289</v>
      </c>
      <c r="C1387" s="29">
        <v>44571</v>
      </c>
      <c r="D1387" s="1" t="s">
        <v>5087</v>
      </c>
      <c r="E1387" s="1" t="s">
        <v>5306</v>
      </c>
      <c r="F1387" s="1" t="s">
        <v>5307</v>
      </c>
      <c r="G1387" s="1" t="s">
        <v>5307</v>
      </c>
      <c r="H1387" s="1" t="s">
        <v>4779</v>
      </c>
      <c r="I1387" s="1" t="s">
        <v>50</v>
      </c>
      <c r="J1387" s="1" t="s">
        <v>164</v>
      </c>
      <c r="K1387" s="1" t="s">
        <v>165</v>
      </c>
      <c r="L1387" s="30">
        <v>0</v>
      </c>
      <c r="M1387" s="30">
        <v>0</v>
      </c>
      <c r="N1387" s="31">
        <v>250</v>
      </c>
      <c r="O1387" s="31">
        <v>44800</v>
      </c>
      <c r="P1387" s="31">
        <v>115200</v>
      </c>
      <c r="Q1387" s="31">
        <v>160000</v>
      </c>
      <c r="R1387" s="1" t="s">
        <v>169</v>
      </c>
      <c r="S1387" s="1" t="s">
        <v>169</v>
      </c>
      <c r="T1387" s="1" t="s">
        <v>169</v>
      </c>
      <c r="U1387" s="1" t="s">
        <v>5087</v>
      </c>
      <c r="V1387" s="1" t="s">
        <v>118</v>
      </c>
      <c r="W1387" s="33" t="str">
        <f>VLOOKUP(Table1[[#This Row],[Material Code]],'Product Master Data'!$A$1:$D$16,4,FALSE)</f>
        <v>Bread Flour</v>
      </c>
      <c r="X1387" s="33" t="str">
        <f>VLOOKUP(Table1[[#This Row],[Material Code]],'Product Master Data'!$A$1:$D$15,3,FALSE)</f>
        <v>Local Label</v>
      </c>
      <c r="Y1387" s="33">
        <f>DAY(Table1[[#This Row],[Billing date]])</f>
        <v>10</v>
      </c>
      <c r="Z1387" s="33" t="str">
        <f>TEXT(Table1[[#This Row],[Billing date]],"mmm")</f>
        <v>Jan</v>
      </c>
      <c r="AA1387" s="33">
        <f>YEAR(Table1[[#This Row],[Billing date]])</f>
        <v>2022</v>
      </c>
    </row>
    <row r="1388" spans="1:27" ht="12.75" x14ac:dyDescent="0.2">
      <c r="A1388" s="1" t="s">
        <v>4596</v>
      </c>
      <c r="B1388" s="1" t="s">
        <v>289</v>
      </c>
      <c r="C1388" s="29">
        <v>44571</v>
      </c>
      <c r="D1388" s="1" t="s">
        <v>4898</v>
      </c>
      <c r="E1388" s="1" t="s">
        <v>5308</v>
      </c>
      <c r="F1388" s="1" t="s">
        <v>4900</v>
      </c>
      <c r="G1388" s="1" t="s">
        <v>5309</v>
      </c>
      <c r="H1388" s="1" t="s">
        <v>4601</v>
      </c>
      <c r="I1388" s="1" t="s">
        <v>32</v>
      </c>
      <c r="J1388" s="1" t="s">
        <v>164</v>
      </c>
      <c r="K1388" s="1" t="s">
        <v>165</v>
      </c>
      <c r="L1388" s="30">
        <v>640</v>
      </c>
      <c r="M1388" s="30">
        <v>32</v>
      </c>
      <c r="N1388" s="31">
        <v>17750</v>
      </c>
      <c r="O1388" s="31">
        <v>44800</v>
      </c>
      <c r="P1388" s="31">
        <v>11315200</v>
      </c>
      <c r="Q1388" s="31">
        <v>11360000</v>
      </c>
      <c r="R1388" s="1" t="s">
        <v>5310</v>
      </c>
      <c r="S1388" s="1" t="s">
        <v>5311</v>
      </c>
      <c r="T1388" s="1" t="s">
        <v>169</v>
      </c>
      <c r="U1388" s="1" t="s">
        <v>169</v>
      </c>
      <c r="V1388" s="1" t="s">
        <v>118</v>
      </c>
      <c r="W1388" s="33" t="str">
        <f>VLOOKUP(Table1[[#This Row],[Material Code]],'Product Master Data'!$A$1:$D$16,4,FALSE)</f>
        <v>Bread Flour</v>
      </c>
      <c r="X1388" s="33" t="str">
        <f>VLOOKUP(Table1[[#This Row],[Material Code]],'Product Master Data'!$A$1:$D$15,3,FALSE)</f>
        <v>Local Label</v>
      </c>
      <c r="Y1388" s="33">
        <f>DAY(Table1[[#This Row],[Billing date]])</f>
        <v>10</v>
      </c>
      <c r="Z1388" s="33" t="str">
        <f>TEXT(Table1[[#This Row],[Billing date]],"mmm")</f>
        <v>Jan</v>
      </c>
      <c r="AA1388" s="33">
        <f>YEAR(Table1[[#This Row],[Billing date]])</f>
        <v>2022</v>
      </c>
    </row>
    <row r="1389" spans="1:27" ht="12.75" x14ac:dyDescent="0.2">
      <c r="A1389" s="1" t="s">
        <v>4526</v>
      </c>
      <c r="B1389" s="1" t="s">
        <v>120</v>
      </c>
      <c r="C1389" s="29">
        <v>44571</v>
      </c>
      <c r="D1389" s="1" t="s">
        <v>5312</v>
      </c>
      <c r="E1389" s="1" t="s">
        <v>5313</v>
      </c>
      <c r="F1389" s="1" t="s">
        <v>5314</v>
      </c>
      <c r="G1389" s="1" t="s">
        <v>5315</v>
      </c>
      <c r="H1389" s="1" t="s">
        <v>5316</v>
      </c>
      <c r="I1389" s="1" t="s">
        <v>3980</v>
      </c>
      <c r="J1389" s="1" t="s">
        <v>125</v>
      </c>
      <c r="K1389" s="1" t="s">
        <v>126</v>
      </c>
      <c r="L1389" s="30">
        <v>260</v>
      </c>
      <c r="M1389" s="30">
        <v>13</v>
      </c>
      <c r="N1389" s="31">
        <v>19000</v>
      </c>
      <c r="O1389" s="31">
        <v>18200</v>
      </c>
      <c r="P1389" s="31">
        <v>4921800</v>
      </c>
      <c r="Q1389" s="31">
        <v>4940000</v>
      </c>
      <c r="R1389" s="1" t="s">
        <v>775</v>
      </c>
      <c r="S1389" s="1" t="s">
        <v>4879</v>
      </c>
      <c r="T1389" s="1" t="s">
        <v>169</v>
      </c>
      <c r="U1389" s="1" t="s">
        <v>169</v>
      </c>
      <c r="V1389" s="1" t="s">
        <v>118</v>
      </c>
      <c r="W1389" s="33" t="str">
        <f>VLOOKUP(Table1[[#This Row],[Material Code]],'Product Master Data'!$A$1:$D$16,4,FALSE)</f>
        <v>Bread Flour</v>
      </c>
      <c r="X1389" s="33" t="str">
        <f>VLOOKUP(Table1[[#This Row],[Material Code]],'Product Master Data'!$A$1:$D$15,3,FALSE)</f>
        <v>Local Label</v>
      </c>
      <c r="Y1389" s="33">
        <f>DAY(Table1[[#This Row],[Billing date]])</f>
        <v>10</v>
      </c>
      <c r="Z1389" s="33" t="str">
        <f>TEXT(Table1[[#This Row],[Billing date]],"mmm")</f>
        <v>Jan</v>
      </c>
      <c r="AA1389" s="33">
        <f>YEAR(Table1[[#This Row],[Billing date]])</f>
        <v>2022</v>
      </c>
    </row>
    <row r="1390" spans="1:27" ht="12.75" x14ac:dyDescent="0.2">
      <c r="A1390" s="1" t="s">
        <v>4596</v>
      </c>
      <c r="B1390" s="1" t="s">
        <v>289</v>
      </c>
      <c r="C1390" s="29">
        <v>44571</v>
      </c>
      <c r="D1390" s="1" t="s">
        <v>5144</v>
      </c>
      <c r="E1390" s="1" t="s">
        <v>5317</v>
      </c>
      <c r="F1390" s="1" t="s">
        <v>5146</v>
      </c>
      <c r="G1390" s="1" t="s">
        <v>5318</v>
      </c>
      <c r="H1390" s="1" t="s">
        <v>4601</v>
      </c>
      <c r="I1390" s="1" t="s">
        <v>32</v>
      </c>
      <c r="J1390" s="1" t="s">
        <v>125</v>
      </c>
      <c r="K1390" s="1" t="s">
        <v>126</v>
      </c>
      <c r="L1390" s="30">
        <v>640</v>
      </c>
      <c r="M1390" s="30">
        <v>32</v>
      </c>
      <c r="N1390" s="31">
        <v>18500</v>
      </c>
      <c r="O1390" s="31">
        <v>44800</v>
      </c>
      <c r="P1390" s="31">
        <v>11795200</v>
      </c>
      <c r="Q1390" s="31">
        <v>11840000</v>
      </c>
      <c r="R1390" s="1" t="s">
        <v>5319</v>
      </c>
      <c r="S1390" s="1" t="s">
        <v>5320</v>
      </c>
      <c r="T1390" s="1" t="s">
        <v>169</v>
      </c>
      <c r="U1390" s="1" t="s">
        <v>169</v>
      </c>
      <c r="V1390" s="1" t="s">
        <v>118</v>
      </c>
      <c r="W1390" s="33" t="str">
        <f>VLOOKUP(Table1[[#This Row],[Material Code]],'Product Master Data'!$A$1:$D$16,4,FALSE)</f>
        <v>Bread Flour</v>
      </c>
      <c r="X1390" s="33" t="str">
        <f>VLOOKUP(Table1[[#This Row],[Material Code]],'Product Master Data'!$A$1:$D$15,3,FALSE)</f>
        <v>Local Label</v>
      </c>
      <c r="Y1390" s="33">
        <f>DAY(Table1[[#This Row],[Billing date]])</f>
        <v>10</v>
      </c>
      <c r="Z1390" s="33" t="str">
        <f>TEXT(Table1[[#This Row],[Billing date]],"mmm")</f>
        <v>Jan</v>
      </c>
      <c r="AA1390" s="33">
        <f>YEAR(Table1[[#This Row],[Billing date]])</f>
        <v>2022</v>
      </c>
    </row>
    <row r="1391" spans="1:27" ht="12.75" x14ac:dyDescent="0.2">
      <c r="A1391" s="1" t="s">
        <v>4526</v>
      </c>
      <c r="B1391" s="1" t="s">
        <v>120</v>
      </c>
      <c r="C1391" s="29">
        <v>44571</v>
      </c>
      <c r="D1391" s="1" t="s">
        <v>5156</v>
      </c>
      <c r="E1391" s="1" t="s">
        <v>5321</v>
      </c>
      <c r="F1391" s="1" t="s">
        <v>5158</v>
      </c>
      <c r="G1391" s="1" t="s">
        <v>5322</v>
      </c>
      <c r="H1391" s="1" t="s">
        <v>4817</v>
      </c>
      <c r="I1391" s="1" t="s">
        <v>443</v>
      </c>
      <c r="J1391" s="1" t="s">
        <v>164</v>
      </c>
      <c r="K1391" s="1" t="s">
        <v>165</v>
      </c>
      <c r="L1391" s="30">
        <v>80</v>
      </c>
      <c r="M1391" s="30">
        <v>4</v>
      </c>
      <c r="N1391" s="31">
        <v>18300</v>
      </c>
      <c r="O1391" s="31">
        <v>5600</v>
      </c>
      <c r="P1391" s="31">
        <v>1458400</v>
      </c>
      <c r="Q1391" s="31">
        <v>1464000</v>
      </c>
      <c r="R1391" s="1" t="s">
        <v>926</v>
      </c>
      <c r="S1391" s="1" t="s">
        <v>1798</v>
      </c>
      <c r="T1391" s="1" t="s">
        <v>169</v>
      </c>
      <c r="U1391" s="1" t="s">
        <v>169</v>
      </c>
      <c r="V1391" s="1" t="s">
        <v>118</v>
      </c>
      <c r="W1391" s="33" t="str">
        <f>VLOOKUP(Table1[[#This Row],[Material Code]],'Product Master Data'!$A$1:$D$16,4,FALSE)</f>
        <v>Bread Flour</v>
      </c>
      <c r="X1391" s="33" t="str">
        <f>VLOOKUP(Table1[[#This Row],[Material Code]],'Product Master Data'!$A$1:$D$15,3,FALSE)</f>
        <v>Local Label</v>
      </c>
      <c r="Y1391" s="33">
        <f>DAY(Table1[[#This Row],[Billing date]])</f>
        <v>10</v>
      </c>
      <c r="Z1391" s="33" t="str">
        <f>TEXT(Table1[[#This Row],[Billing date]],"mmm")</f>
        <v>Jan</v>
      </c>
      <c r="AA1391" s="33">
        <f>YEAR(Table1[[#This Row],[Billing date]])</f>
        <v>2022</v>
      </c>
    </row>
    <row r="1392" spans="1:27" ht="12.75" x14ac:dyDescent="0.2">
      <c r="A1392" s="1" t="s">
        <v>4526</v>
      </c>
      <c r="B1392" s="1" t="s">
        <v>120</v>
      </c>
      <c r="C1392" s="29">
        <v>44571</v>
      </c>
      <c r="D1392" s="1" t="s">
        <v>5230</v>
      </c>
      <c r="E1392" s="1" t="s">
        <v>5323</v>
      </c>
      <c r="F1392" s="1" t="s">
        <v>5232</v>
      </c>
      <c r="G1392" s="1" t="s">
        <v>5324</v>
      </c>
      <c r="H1392" s="1" t="s">
        <v>4595</v>
      </c>
      <c r="I1392" s="1" t="s">
        <v>47</v>
      </c>
      <c r="J1392" s="1" t="s">
        <v>125</v>
      </c>
      <c r="K1392" s="1" t="s">
        <v>126</v>
      </c>
      <c r="L1392" s="30">
        <v>200</v>
      </c>
      <c r="M1392" s="30">
        <v>10</v>
      </c>
      <c r="N1392" s="31">
        <v>19000</v>
      </c>
      <c r="O1392" s="31">
        <v>14000</v>
      </c>
      <c r="P1392" s="31">
        <v>3786000</v>
      </c>
      <c r="Q1392" s="31">
        <v>3800000</v>
      </c>
      <c r="R1392" s="1" t="s">
        <v>216</v>
      </c>
      <c r="S1392" s="1" t="s">
        <v>5325</v>
      </c>
      <c r="T1392" s="1" t="s">
        <v>169</v>
      </c>
      <c r="U1392" s="1" t="s">
        <v>169</v>
      </c>
      <c r="V1392" s="1" t="s">
        <v>118</v>
      </c>
      <c r="W1392" s="33" t="str">
        <f>VLOOKUP(Table1[[#This Row],[Material Code]],'Product Master Data'!$A$1:$D$16,4,FALSE)</f>
        <v>Bread Flour</v>
      </c>
      <c r="X1392" s="33" t="str">
        <f>VLOOKUP(Table1[[#This Row],[Material Code]],'Product Master Data'!$A$1:$D$15,3,FALSE)</f>
        <v>Local Label</v>
      </c>
      <c r="Y1392" s="33">
        <f>DAY(Table1[[#This Row],[Billing date]])</f>
        <v>10</v>
      </c>
      <c r="Z1392" s="33" t="str">
        <f>TEXT(Table1[[#This Row],[Billing date]],"mmm")</f>
        <v>Jan</v>
      </c>
      <c r="AA1392" s="33">
        <f>YEAR(Table1[[#This Row],[Billing date]])</f>
        <v>2022</v>
      </c>
    </row>
    <row r="1393" spans="1:27" ht="12.75" x14ac:dyDescent="0.2">
      <c r="A1393" s="1" t="s">
        <v>4596</v>
      </c>
      <c r="B1393" s="1" t="s">
        <v>289</v>
      </c>
      <c r="C1393" s="29">
        <v>44571</v>
      </c>
      <c r="D1393" s="1" t="s">
        <v>5326</v>
      </c>
      <c r="E1393" s="1" t="s">
        <v>5327</v>
      </c>
      <c r="F1393" s="1" t="s">
        <v>5328</v>
      </c>
      <c r="G1393" s="1" t="s">
        <v>5329</v>
      </c>
      <c r="H1393" s="1" t="s">
        <v>5330</v>
      </c>
      <c r="I1393" s="1" t="s">
        <v>48</v>
      </c>
      <c r="J1393" s="1" t="s">
        <v>125</v>
      </c>
      <c r="K1393" s="1" t="s">
        <v>126</v>
      </c>
      <c r="L1393" s="30">
        <v>620</v>
      </c>
      <c r="M1393" s="30">
        <v>31</v>
      </c>
      <c r="N1393" s="31">
        <v>18500</v>
      </c>
      <c r="O1393" s="31">
        <v>0</v>
      </c>
      <c r="P1393" s="31">
        <v>11470000</v>
      </c>
      <c r="Q1393" s="31">
        <v>11470000</v>
      </c>
      <c r="R1393" s="1" t="s">
        <v>5331</v>
      </c>
      <c r="S1393" s="1" t="s">
        <v>5332</v>
      </c>
      <c r="T1393" s="1" t="s">
        <v>169</v>
      </c>
      <c r="U1393" s="1" t="s">
        <v>5333</v>
      </c>
      <c r="V1393" s="1" t="s">
        <v>118</v>
      </c>
      <c r="W1393" s="33" t="str">
        <f>VLOOKUP(Table1[[#This Row],[Material Code]],'Product Master Data'!$A$1:$D$16,4,FALSE)</f>
        <v>Bread Flour</v>
      </c>
      <c r="X1393" s="33" t="str">
        <f>VLOOKUP(Table1[[#This Row],[Material Code]],'Product Master Data'!$A$1:$D$15,3,FALSE)</f>
        <v>Local Label</v>
      </c>
      <c r="Y1393" s="33">
        <f>DAY(Table1[[#This Row],[Billing date]])</f>
        <v>10</v>
      </c>
      <c r="Z1393" s="33" t="str">
        <f>TEXT(Table1[[#This Row],[Billing date]],"mmm")</f>
        <v>Jan</v>
      </c>
      <c r="AA1393" s="33">
        <f>YEAR(Table1[[#This Row],[Billing date]])</f>
        <v>2022</v>
      </c>
    </row>
    <row r="1394" spans="1:27" ht="12.75" x14ac:dyDescent="0.2">
      <c r="A1394" s="1" t="s">
        <v>4596</v>
      </c>
      <c r="B1394" s="1" t="s">
        <v>289</v>
      </c>
      <c r="C1394" s="29">
        <v>44571</v>
      </c>
      <c r="D1394" s="1" t="s">
        <v>5326</v>
      </c>
      <c r="E1394" s="1" t="s">
        <v>5327</v>
      </c>
      <c r="F1394" s="1" t="s">
        <v>5328</v>
      </c>
      <c r="G1394" s="1" t="s">
        <v>5334</v>
      </c>
      <c r="H1394" s="1" t="s">
        <v>5330</v>
      </c>
      <c r="I1394" s="1" t="s">
        <v>48</v>
      </c>
      <c r="J1394" s="1" t="s">
        <v>125</v>
      </c>
      <c r="K1394" s="1" t="s">
        <v>126</v>
      </c>
      <c r="L1394" s="30">
        <v>620</v>
      </c>
      <c r="M1394" s="30">
        <v>31</v>
      </c>
      <c r="N1394" s="31">
        <v>18500</v>
      </c>
      <c r="O1394" s="31">
        <v>0</v>
      </c>
      <c r="P1394" s="31">
        <v>11470000</v>
      </c>
      <c r="Q1394" s="31">
        <v>11470000</v>
      </c>
      <c r="R1394" s="1" t="s">
        <v>2547</v>
      </c>
      <c r="S1394" s="1" t="s">
        <v>5335</v>
      </c>
      <c r="T1394" s="1" t="s">
        <v>169</v>
      </c>
      <c r="U1394" s="1" t="s">
        <v>5333</v>
      </c>
      <c r="V1394" s="1" t="s">
        <v>118</v>
      </c>
      <c r="W1394" s="33" t="str">
        <f>VLOOKUP(Table1[[#This Row],[Material Code]],'Product Master Data'!$A$1:$D$16,4,FALSE)</f>
        <v>Bread Flour</v>
      </c>
      <c r="X1394" s="33" t="str">
        <f>VLOOKUP(Table1[[#This Row],[Material Code]],'Product Master Data'!$A$1:$D$15,3,FALSE)</f>
        <v>Local Label</v>
      </c>
      <c r="Y1394" s="33">
        <f>DAY(Table1[[#This Row],[Billing date]])</f>
        <v>10</v>
      </c>
      <c r="Z1394" s="33" t="str">
        <f>TEXT(Table1[[#This Row],[Billing date]],"mmm")</f>
        <v>Jan</v>
      </c>
      <c r="AA1394" s="33">
        <f>YEAR(Table1[[#This Row],[Billing date]])</f>
        <v>2022</v>
      </c>
    </row>
    <row r="1395" spans="1:27" ht="12.75" x14ac:dyDescent="0.2">
      <c r="A1395" s="1" t="s">
        <v>4526</v>
      </c>
      <c r="B1395" s="1" t="s">
        <v>120</v>
      </c>
      <c r="C1395" s="29">
        <v>44571</v>
      </c>
      <c r="D1395" s="1" t="s">
        <v>5336</v>
      </c>
      <c r="E1395" s="1" t="s">
        <v>5337</v>
      </c>
      <c r="F1395" s="1" t="s">
        <v>5338</v>
      </c>
      <c r="G1395" s="1" t="s">
        <v>5339</v>
      </c>
      <c r="H1395" s="1" t="s">
        <v>4665</v>
      </c>
      <c r="I1395" s="1" t="s">
        <v>30</v>
      </c>
      <c r="J1395" s="1" t="s">
        <v>164</v>
      </c>
      <c r="K1395" s="1" t="s">
        <v>165</v>
      </c>
      <c r="L1395" s="30">
        <v>70</v>
      </c>
      <c r="M1395" s="30">
        <v>3.5</v>
      </c>
      <c r="N1395" s="31">
        <v>18300</v>
      </c>
      <c r="O1395" s="31">
        <v>4900</v>
      </c>
      <c r="P1395" s="31">
        <v>1276100</v>
      </c>
      <c r="Q1395" s="31">
        <v>1281000</v>
      </c>
      <c r="R1395" s="1" t="s">
        <v>775</v>
      </c>
      <c r="S1395" s="1" t="s">
        <v>4879</v>
      </c>
      <c r="T1395" s="1" t="s">
        <v>169</v>
      </c>
      <c r="U1395" s="1" t="s">
        <v>169</v>
      </c>
      <c r="V1395" s="1" t="s">
        <v>118</v>
      </c>
      <c r="W1395" s="33" t="str">
        <f>VLOOKUP(Table1[[#This Row],[Material Code]],'Product Master Data'!$A$1:$D$16,4,FALSE)</f>
        <v>Bread Flour</v>
      </c>
      <c r="X1395" s="33" t="str">
        <f>VLOOKUP(Table1[[#This Row],[Material Code]],'Product Master Data'!$A$1:$D$15,3,FALSE)</f>
        <v>Local Label</v>
      </c>
      <c r="Y1395" s="33">
        <f>DAY(Table1[[#This Row],[Billing date]])</f>
        <v>10</v>
      </c>
      <c r="Z1395" s="33" t="str">
        <f>TEXT(Table1[[#This Row],[Billing date]],"mmm")</f>
        <v>Jan</v>
      </c>
      <c r="AA1395" s="33">
        <f>YEAR(Table1[[#This Row],[Billing date]])</f>
        <v>2022</v>
      </c>
    </row>
    <row r="1396" spans="1:27" ht="12.75" x14ac:dyDescent="0.2">
      <c r="A1396" s="1" t="s">
        <v>4526</v>
      </c>
      <c r="B1396" s="1" t="s">
        <v>120</v>
      </c>
      <c r="C1396" s="29">
        <v>44571</v>
      </c>
      <c r="D1396" s="1" t="s">
        <v>5340</v>
      </c>
      <c r="E1396" s="1" t="s">
        <v>5341</v>
      </c>
      <c r="F1396" s="1" t="s">
        <v>5342</v>
      </c>
      <c r="G1396" s="1" t="s">
        <v>5343</v>
      </c>
      <c r="H1396" s="1" t="s">
        <v>4531</v>
      </c>
      <c r="I1396" s="1" t="s">
        <v>29</v>
      </c>
      <c r="J1396" s="1" t="s">
        <v>24</v>
      </c>
      <c r="K1396" s="1" t="s">
        <v>113</v>
      </c>
      <c r="L1396" s="30">
        <v>375</v>
      </c>
      <c r="M1396" s="30">
        <v>15</v>
      </c>
      <c r="N1396" s="31">
        <v>1800</v>
      </c>
      <c r="O1396" s="31">
        <v>13235</v>
      </c>
      <c r="P1396" s="31">
        <v>661765</v>
      </c>
      <c r="Q1396" s="31">
        <v>675000</v>
      </c>
      <c r="R1396" s="1" t="s">
        <v>505</v>
      </c>
      <c r="S1396" s="1" t="s">
        <v>5344</v>
      </c>
      <c r="T1396" s="1" t="s">
        <v>169</v>
      </c>
      <c r="U1396" s="1" t="s">
        <v>5345</v>
      </c>
      <c r="V1396" s="1" t="s">
        <v>118</v>
      </c>
      <c r="W1396" s="33" t="str">
        <f>VLOOKUP(Table1[[#This Row],[Material Code]],'Product Master Data'!$A$1:$D$16,4,FALSE)</f>
        <v>Bread Flour</v>
      </c>
      <c r="X1396" s="33" t="str">
        <f>VLOOKUP(Table1[[#This Row],[Material Code]],'Product Master Data'!$A$1:$D$15,3,FALSE)</f>
        <v>Local Label</v>
      </c>
      <c r="Y1396" s="33">
        <f>DAY(Table1[[#This Row],[Billing date]])</f>
        <v>10</v>
      </c>
      <c r="Z1396" s="33" t="str">
        <f>TEXT(Table1[[#This Row],[Billing date]],"mmm")</f>
        <v>Jan</v>
      </c>
      <c r="AA1396" s="33">
        <f>YEAR(Table1[[#This Row],[Billing date]])</f>
        <v>2022</v>
      </c>
    </row>
    <row r="1397" spans="1:27" ht="12.75" x14ac:dyDescent="0.2">
      <c r="A1397" s="1" t="s">
        <v>4576</v>
      </c>
      <c r="B1397" s="1" t="s">
        <v>171</v>
      </c>
      <c r="C1397" s="29">
        <v>44571</v>
      </c>
      <c r="D1397" s="1" t="s">
        <v>5346</v>
      </c>
      <c r="E1397" s="1" t="s">
        <v>5347</v>
      </c>
      <c r="F1397" s="1" t="s">
        <v>5348</v>
      </c>
      <c r="G1397" s="1" t="s">
        <v>5349</v>
      </c>
      <c r="H1397" s="1" t="s">
        <v>4629</v>
      </c>
      <c r="I1397" s="1" t="s">
        <v>498</v>
      </c>
      <c r="J1397" s="1" t="s">
        <v>176</v>
      </c>
      <c r="K1397" s="1" t="s">
        <v>177</v>
      </c>
      <c r="L1397" s="30">
        <v>50</v>
      </c>
      <c r="M1397" s="30">
        <v>2.5</v>
      </c>
      <c r="N1397" s="31">
        <v>18500</v>
      </c>
      <c r="O1397" s="31">
        <v>3500</v>
      </c>
      <c r="P1397" s="31">
        <v>921500</v>
      </c>
      <c r="Q1397" s="31">
        <v>925000</v>
      </c>
      <c r="R1397" s="1" t="s">
        <v>4940</v>
      </c>
      <c r="S1397" s="1" t="s">
        <v>4941</v>
      </c>
      <c r="T1397" s="1" t="s">
        <v>169</v>
      </c>
      <c r="U1397" s="1" t="s">
        <v>502</v>
      </c>
      <c r="V1397" s="1" t="s">
        <v>118</v>
      </c>
      <c r="W1397" s="33" t="str">
        <f>VLOOKUP(Table1[[#This Row],[Material Code]],'Product Master Data'!$A$1:$D$16,4,FALSE)</f>
        <v>Beignet Flour</v>
      </c>
      <c r="X1397" s="33" t="str">
        <f>VLOOKUP(Table1[[#This Row],[Material Code]],'Product Master Data'!$A$1:$D$15,3,FALSE)</f>
        <v>Local Label</v>
      </c>
      <c r="Y1397" s="33">
        <f>DAY(Table1[[#This Row],[Billing date]])</f>
        <v>10</v>
      </c>
      <c r="Z1397" s="33" t="str">
        <f>TEXT(Table1[[#This Row],[Billing date]],"mmm")</f>
        <v>Jan</v>
      </c>
      <c r="AA1397" s="33">
        <f>YEAR(Table1[[#This Row],[Billing date]])</f>
        <v>2022</v>
      </c>
    </row>
    <row r="1398" spans="1:27" ht="12.75" x14ac:dyDescent="0.2">
      <c r="A1398" s="1" t="s">
        <v>4576</v>
      </c>
      <c r="B1398" s="1" t="s">
        <v>171</v>
      </c>
      <c r="C1398" s="29">
        <v>44571</v>
      </c>
      <c r="D1398" s="1" t="s">
        <v>5346</v>
      </c>
      <c r="E1398" s="1" t="s">
        <v>5347</v>
      </c>
      <c r="F1398" s="1" t="s">
        <v>5348</v>
      </c>
      <c r="G1398" s="1" t="s">
        <v>5349</v>
      </c>
      <c r="H1398" s="1" t="s">
        <v>4629</v>
      </c>
      <c r="I1398" s="1" t="s">
        <v>498</v>
      </c>
      <c r="J1398" s="1" t="s">
        <v>181</v>
      </c>
      <c r="K1398" s="1" t="s">
        <v>182</v>
      </c>
      <c r="L1398" s="30">
        <v>100</v>
      </c>
      <c r="M1398" s="30">
        <v>2.5</v>
      </c>
      <c r="N1398" s="31">
        <v>9250</v>
      </c>
      <c r="O1398" s="31">
        <v>3500</v>
      </c>
      <c r="P1398" s="31">
        <v>921500</v>
      </c>
      <c r="Q1398" s="31">
        <v>925000</v>
      </c>
      <c r="R1398" s="1" t="s">
        <v>4940</v>
      </c>
      <c r="S1398" s="1" t="s">
        <v>4941</v>
      </c>
      <c r="T1398" s="1" t="s">
        <v>169</v>
      </c>
      <c r="U1398" s="1" t="s">
        <v>502</v>
      </c>
      <c r="V1398" s="1" t="s">
        <v>118</v>
      </c>
      <c r="W1398" s="33" t="str">
        <f>VLOOKUP(Table1[[#This Row],[Material Code]],'Product Master Data'!$A$1:$D$16,4,FALSE)</f>
        <v>Beignet Flour</v>
      </c>
      <c r="X1398" s="33" t="str">
        <f>VLOOKUP(Table1[[#This Row],[Material Code]],'Product Master Data'!$A$1:$D$15,3,FALSE)</f>
        <v>Local Label</v>
      </c>
      <c r="Y1398" s="33">
        <f>DAY(Table1[[#This Row],[Billing date]])</f>
        <v>10</v>
      </c>
      <c r="Z1398" s="33" t="str">
        <f>TEXT(Table1[[#This Row],[Billing date]],"mmm")</f>
        <v>Jan</v>
      </c>
      <c r="AA1398" s="33">
        <f>YEAR(Table1[[#This Row],[Billing date]])</f>
        <v>2022</v>
      </c>
    </row>
    <row r="1399" spans="1:27" ht="12.75" x14ac:dyDescent="0.2">
      <c r="A1399" s="1" t="s">
        <v>4576</v>
      </c>
      <c r="B1399" s="1" t="s">
        <v>171</v>
      </c>
      <c r="C1399" s="29">
        <v>44571</v>
      </c>
      <c r="D1399" s="1" t="s">
        <v>5346</v>
      </c>
      <c r="E1399" s="1" t="s">
        <v>5347</v>
      </c>
      <c r="F1399" s="1" t="s">
        <v>5348</v>
      </c>
      <c r="G1399" s="1" t="s">
        <v>5349</v>
      </c>
      <c r="H1399" s="1" t="s">
        <v>4629</v>
      </c>
      <c r="I1399" s="1" t="s">
        <v>498</v>
      </c>
      <c r="J1399" s="1" t="s">
        <v>164</v>
      </c>
      <c r="K1399" s="1" t="s">
        <v>165</v>
      </c>
      <c r="L1399" s="30">
        <v>250</v>
      </c>
      <c r="M1399" s="30">
        <v>12.5</v>
      </c>
      <c r="N1399" s="31">
        <v>18300</v>
      </c>
      <c r="O1399" s="31">
        <v>17500</v>
      </c>
      <c r="P1399" s="31">
        <v>4557500</v>
      </c>
      <c r="Q1399" s="31">
        <v>4575000</v>
      </c>
      <c r="R1399" s="1" t="s">
        <v>4940</v>
      </c>
      <c r="S1399" s="1" t="s">
        <v>4941</v>
      </c>
      <c r="T1399" s="1" t="s">
        <v>169</v>
      </c>
      <c r="U1399" s="1" t="s">
        <v>502</v>
      </c>
      <c r="V1399" s="1" t="s">
        <v>118</v>
      </c>
      <c r="W1399" s="33" t="str">
        <f>VLOOKUP(Table1[[#This Row],[Material Code]],'Product Master Data'!$A$1:$D$16,4,FALSE)</f>
        <v>Bread Flour</v>
      </c>
      <c r="X1399" s="33" t="str">
        <f>VLOOKUP(Table1[[#This Row],[Material Code]],'Product Master Data'!$A$1:$D$15,3,FALSE)</f>
        <v>Local Label</v>
      </c>
      <c r="Y1399" s="33">
        <f>DAY(Table1[[#This Row],[Billing date]])</f>
        <v>10</v>
      </c>
      <c r="Z1399" s="33" t="str">
        <f>TEXT(Table1[[#This Row],[Billing date]],"mmm")</f>
        <v>Jan</v>
      </c>
      <c r="AA1399" s="33">
        <f>YEAR(Table1[[#This Row],[Billing date]])</f>
        <v>2022</v>
      </c>
    </row>
    <row r="1400" spans="1:27" ht="12.75" x14ac:dyDescent="0.2">
      <c r="A1400" s="1" t="s">
        <v>4526</v>
      </c>
      <c r="B1400" s="1" t="s">
        <v>120</v>
      </c>
      <c r="C1400" s="29">
        <v>44571</v>
      </c>
      <c r="D1400" s="1" t="s">
        <v>5350</v>
      </c>
      <c r="E1400" s="1" t="s">
        <v>5351</v>
      </c>
      <c r="F1400" s="1" t="s">
        <v>5352</v>
      </c>
      <c r="G1400" s="1" t="s">
        <v>5353</v>
      </c>
      <c r="H1400" s="1" t="s">
        <v>4595</v>
      </c>
      <c r="I1400" s="1" t="s">
        <v>47</v>
      </c>
      <c r="J1400" s="1" t="s">
        <v>125</v>
      </c>
      <c r="K1400" s="1" t="s">
        <v>126</v>
      </c>
      <c r="L1400" s="30">
        <v>200</v>
      </c>
      <c r="M1400" s="30">
        <v>10</v>
      </c>
      <c r="N1400" s="31">
        <v>19000</v>
      </c>
      <c r="O1400" s="31">
        <v>14000</v>
      </c>
      <c r="P1400" s="31">
        <v>3786000</v>
      </c>
      <c r="Q1400" s="31">
        <v>3800000</v>
      </c>
      <c r="R1400" s="1" t="s">
        <v>169</v>
      </c>
      <c r="S1400" s="1" t="s">
        <v>169</v>
      </c>
      <c r="T1400" s="1" t="s">
        <v>169</v>
      </c>
      <c r="U1400" s="1" t="s">
        <v>169</v>
      </c>
      <c r="V1400" s="1" t="s">
        <v>118</v>
      </c>
      <c r="W1400" s="33" t="str">
        <f>VLOOKUP(Table1[[#This Row],[Material Code]],'Product Master Data'!$A$1:$D$16,4,FALSE)</f>
        <v>Bread Flour</v>
      </c>
      <c r="X1400" s="33" t="str">
        <f>VLOOKUP(Table1[[#This Row],[Material Code]],'Product Master Data'!$A$1:$D$15,3,FALSE)</f>
        <v>Local Label</v>
      </c>
      <c r="Y1400" s="33">
        <f>DAY(Table1[[#This Row],[Billing date]])</f>
        <v>10</v>
      </c>
      <c r="Z1400" s="33" t="str">
        <f>TEXT(Table1[[#This Row],[Billing date]],"mmm")</f>
        <v>Jan</v>
      </c>
      <c r="AA1400" s="33">
        <f>YEAR(Table1[[#This Row],[Billing date]])</f>
        <v>2022</v>
      </c>
    </row>
    <row r="1401" spans="1:27" ht="12.75" x14ac:dyDescent="0.2">
      <c r="A1401" s="1" t="s">
        <v>4596</v>
      </c>
      <c r="B1401" s="1" t="s">
        <v>289</v>
      </c>
      <c r="C1401" s="29">
        <v>44571</v>
      </c>
      <c r="D1401" s="1" t="s">
        <v>5354</v>
      </c>
      <c r="E1401" s="1" t="s">
        <v>5355</v>
      </c>
      <c r="F1401" s="1" t="s">
        <v>5356</v>
      </c>
      <c r="G1401" s="1" t="s">
        <v>5357</v>
      </c>
      <c r="H1401" s="1" t="s">
        <v>4601</v>
      </c>
      <c r="I1401" s="1" t="s">
        <v>32</v>
      </c>
      <c r="J1401" s="1" t="s">
        <v>24</v>
      </c>
      <c r="K1401" s="1" t="s">
        <v>113</v>
      </c>
      <c r="L1401" s="30">
        <v>575</v>
      </c>
      <c r="M1401" s="30">
        <v>23</v>
      </c>
      <c r="N1401" s="31">
        <v>1800</v>
      </c>
      <c r="O1401" s="31">
        <v>20294</v>
      </c>
      <c r="P1401" s="31">
        <v>1014706</v>
      </c>
      <c r="Q1401" s="31">
        <v>1035000</v>
      </c>
      <c r="R1401" s="1" t="s">
        <v>5358</v>
      </c>
      <c r="S1401" s="1" t="s">
        <v>5359</v>
      </c>
      <c r="T1401" s="1" t="s">
        <v>169</v>
      </c>
      <c r="U1401" s="1" t="s">
        <v>5360</v>
      </c>
      <c r="V1401" s="1" t="s">
        <v>118</v>
      </c>
      <c r="W1401" s="33" t="str">
        <f>VLOOKUP(Table1[[#This Row],[Material Code]],'Product Master Data'!$A$1:$D$16,4,FALSE)</f>
        <v>Bread Flour</v>
      </c>
      <c r="X1401" s="33" t="str">
        <f>VLOOKUP(Table1[[#This Row],[Material Code]],'Product Master Data'!$A$1:$D$15,3,FALSE)</f>
        <v>Local Label</v>
      </c>
      <c r="Y1401" s="33">
        <f>DAY(Table1[[#This Row],[Billing date]])</f>
        <v>10</v>
      </c>
      <c r="Z1401" s="33" t="str">
        <f>TEXT(Table1[[#This Row],[Billing date]],"mmm")</f>
        <v>Jan</v>
      </c>
      <c r="AA1401" s="33">
        <f>YEAR(Table1[[#This Row],[Billing date]])</f>
        <v>2022</v>
      </c>
    </row>
    <row r="1402" spans="1:27" ht="12.75" x14ac:dyDescent="0.2">
      <c r="A1402" s="1" t="s">
        <v>4596</v>
      </c>
      <c r="B1402" s="1" t="s">
        <v>289</v>
      </c>
      <c r="C1402" s="29">
        <v>44571</v>
      </c>
      <c r="D1402" s="1" t="s">
        <v>5354</v>
      </c>
      <c r="E1402" s="1" t="s">
        <v>5361</v>
      </c>
      <c r="F1402" s="1" t="s">
        <v>5356</v>
      </c>
      <c r="G1402" s="1" t="s">
        <v>5362</v>
      </c>
      <c r="H1402" s="1" t="s">
        <v>4601</v>
      </c>
      <c r="I1402" s="1" t="s">
        <v>32</v>
      </c>
      <c r="J1402" s="1" t="s">
        <v>24</v>
      </c>
      <c r="K1402" s="1" t="s">
        <v>113</v>
      </c>
      <c r="L1402" s="30">
        <v>575</v>
      </c>
      <c r="M1402" s="30">
        <v>23</v>
      </c>
      <c r="N1402" s="31">
        <v>1800</v>
      </c>
      <c r="O1402" s="31">
        <v>20294</v>
      </c>
      <c r="P1402" s="31">
        <v>1014706</v>
      </c>
      <c r="Q1402" s="31">
        <v>1035000</v>
      </c>
      <c r="R1402" s="1" t="s">
        <v>4563</v>
      </c>
      <c r="S1402" s="1" t="s">
        <v>5363</v>
      </c>
      <c r="T1402" s="1" t="s">
        <v>169</v>
      </c>
      <c r="U1402" s="1" t="s">
        <v>5360</v>
      </c>
      <c r="V1402" s="1" t="s">
        <v>118</v>
      </c>
      <c r="W1402" s="33" t="str">
        <f>VLOOKUP(Table1[[#This Row],[Material Code]],'Product Master Data'!$A$1:$D$16,4,FALSE)</f>
        <v>Bread Flour</v>
      </c>
      <c r="X1402" s="33" t="str">
        <f>VLOOKUP(Table1[[#This Row],[Material Code]],'Product Master Data'!$A$1:$D$15,3,FALSE)</f>
        <v>Local Label</v>
      </c>
      <c r="Y1402" s="33">
        <f>DAY(Table1[[#This Row],[Billing date]])</f>
        <v>10</v>
      </c>
      <c r="Z1402" s="33" t="str">
        <f>TEXT(Table1[[#This Row],[Billing date]],"mmm")</f>
        <v>Jan</v>
      </c>
      <c r="AA1402" s="33">
        <f>YEAR(Table1[[#This Row],[Billing date]])</f>
        <v>2022</v>
      </c>
    </row>
    <row r="1403" spans="1:27" ht="12.75" x14ac:dyDescent="0.2">
      <c r="A1403" s="1" t="s">
        <v>4596</v>
      </c>
      <c r="B1403" s="1" t="s">
        <v>289</v>
      </c>
      <c r="C1403" s="29">
        <v>44571</v>
      </c>
      <c r="D1403" s="1" t="s">
        <v>5354</v>
      </c>
      <c r="E1403" s="1" t="s">
        <v>5364</v>
      </c>
      <c r="F1403" s="1" t="s">
        <v>5356</v>
      </c>
      <c r="G1403" s="1" t="s">
        <v>5365</v>
      </c>
      <c r="H1403" s="1" t="s">
        <v>4601</v>
      </c>
      <c r="I1403" s="1" t="s">
        <v>32</v>
      </c>
      <c r="J1403" s="1" t="s">
        <v>24</v>
      </c>
      <c r="K1403" s="1" t="s">
        <v>113</v>
      </c>
      <c r="L1403" s="30">
        <v>575</v>
      </c>
      <c r="M1403" s="30">
        <v>23</v>
      </c>
      <c r="N1403" s="31">
        <v>1800</v>
      </c>
      <c r="O1403" s="31">
        <v>20294</v>
      </c>
      <c r="P1403" s="31">
        <v>1014706</v>
      </c>
      <c r="Q1403" s="31">
        <v>1035000</v>
      </c>
      <c r="R1403" s="1" t="s">
        <v>841</v>
      </c>
      <c r="S1403" s="1" t="s">
        <v>1943</v>
      </c>
      <c r="T1403" s="1" t="s">
        <v>169</v>
      </c>
      <c r="U1403" s="1" t="s">
        <v>5360</v>
      </c>
      <c r="V1403" s="1" t="s">
        <v>118</v>
      </c>
      <c r="W1403" s="33" t="str">
        <f>VLOOKUP(Table1[[#This Row],[Material Code]],'Product Master Data'!$A$1:$D$16,4,FALSE)</f>
        <v>Bread Flour</v>
      </c>
      <c r="X1403" s="33" t="str">
        <f>VLOOKUP(Table1[[#This Row],[Material Code]],'Product Master Data'!$A$1:$D$15,3,FALSE)</f>
        <v>Local Label</v>
      </c>
      <c r="Y1403" s="33">
        <f>DAY(Table1[[#This Row],[Billing date]])</f>
        <v>10</v>
      </c>
      <c r="Z1403" s="33" t="str">
        <f>TEXT(Table1[[#This Row],[Billing date]],"mmm")</f>
        <v>Jan</v>
      </c>
      <c r="AA1403" s="33">
        <f>YEAR(Table1[[#This Row],[Billing date]])</f>
        <v>2022</v>
      </c>
    </row>
    <row r="1404" spans="1:27" ht="12.75" x14ac:dyDescent="0.2">
      <c r="A1404" s="1" t="s">
        <v>4596</v>
      </c>
      <c r="B1404" s="1" t="s">
        <v>289</v>
      </c>
      <c r="C1404" s="29">
        <v>44571</v>
      </c>
      <c r="D1404" s="1" t="s">
        <v>5354</v>
      </c>
      <c r="E1404" s="1" t="s">
        <v>5361</v>
      </c>
      <c r="F1404" s="1" t="s">
        <v>5356</v>
      </c>
      <c r="G1404" s="1" t="s">
        <v>5366</v>
      </c>
      <c r="H1404" s="1" t="s">
        <v>4601</v>
      </c>
      <c r="I1404" s="1" t="s">
        <v>32</v>
      </c>
      <c r="J1404" s="1" t="s">
        <v>24</v>
      </c>
      <c r="K1404" s="1" t="s">
        <v>113</v>
      </c>
      <c r="L1404" s="30">
        <v>575</v>
      </c>
      <c r="M1404" s="30">
        <v>23</v>
      </c>
      <c r="N1404" s="31">
        <v>1800</v>
      </c>
      <c r="O1404" s="31">
        <v>20294</v>
      </c>
      <c r="P1404" s="31">
        <v>1014706</v>
      </c>
      <c r="Q1404" s="31">
        <v>1035000</v>
      </c>
      <c r="R1404" s="1" t="s">
        <v>324</v>
      </c>
      <c r="S1404" s="1" t="s">
        <v>1191</v>
      </c>
      <c r="T1404" s="1" t="s">
        <v>169</v>
      </c>
      <c r="U1404" s="1" t="s">
        <v>5360</v>
      </c>
      <c r="V1404" s="1" t="s">
        <v>118</v>
      </c>
      <c r="W1404" s="33" t="str">
        <f>VLOOKUP(Table1[[#This Row],[Material Code]],'Product Master Data'!$A$1:$D$16,4,FALSE)</f>
        <v>Bread Flour</v>
      </c>
      <c r="X1404" s="33" t="str">
        <f>VLOOKUP(Table1[[#This Row],[Material Code]],'Product Master Data'!$A$1:$D$15,3,FALSE)</f>
        <v>Local Label</v>
      </c>
      <c r="Y1404" s="33">
        <f>DAY(Table1[[#This Row],[Billing date]])</f>
        <v>10</v>
      </c>
      <c r="Z1404" s="33" t="str">
        <f>TEXT(Table1[[#This Row],[Billing date]],"mmm")</f>
        <v>Jan</v>
      </c>
      <c r="AA1404" s="33">
        <f>YEAR(Table1[[#This Row],[Billing date]])</f>
        <v>2022</v>
      </c>
    </row>
    <row r="1405" spans="1:27" ht="12.75" x14ac:dyDescent="0.2">
      <c r="A1405" s="1" t="s">
        <v>4596</v>
      </c>
      <c r="B1405" s="1" t="s">
        <v>289</v>
      </c>
      <c r="C1405" s="29">
        <v>44571</v>
      </c>
      <c r="D1405" s="1" t="s">
        <v>5354</v>
      </c>
      <c r="E1405" s="1" t="s">
        <v>5367</v>
      </c>
      <c r="F1405" s="1" t="s">
        <v>5356</v>
      </c>
      <c r="G1405" s="1" t="s">
        <v>5368</v>
      </c>
      <c r="H1405" s="1" t="s">
        <v>4601</v>
      </c>
      <c r="I1405" s="1" t="s">
        <v>32</v>
      </c>
      <c r="J1405" s="1" t="s">
        <v>24</v>
      </c>
      <c r="K1405" s="1" t="s">
        <v>113</v>
      </c>
      <c r="L1405" s="30">
        <v>50</v>
      </c>
      <c r="M1405" s="30">
        <v>2</v>
      </c>
      <c r="N1405" s="31">
        <v>1800</v>
      </c>
      <c r="O1405" s="31">
        <v>1765</v>
      </c>
      <c r="P1405" s="31">
        <v>88235</v>
      </c>
      <c r="Q1405" s="31">
        <v>90000</v>
      </c>
      <c r="R1405" s="1" t="s">
        <v>841</v>
      </c>
      <c r="S1405" s="1" t="s">
        <v>1943</v>
      </c>
      <c r="T1405" s="1" t="s">
        <v>169</v>
      </c>
      <c r="U1405" s="1" t="s">
        <v>5360</v>
      </c>
      <c r="V1405" s="1" t="s">
        <v>118</v>
      </c>
      <c r="W1405" s="33" t="str">
        <f>VLOOKUP(Table1[[#This Row],[Material Code]],'Product Master Data'!$A$1:$D$16,4,FALSE)</f>
        <v>Bread Flour</v>
      </c>
      <c r="X1405" s="33" t="str">
        <f>VLOOKUP(Table1[[#This Row],[Material Code]],'Product Master Data'!$A$1:$D$15,3,FALSE)</f>
        <v>Local Label</v>
      </c>
      <c r="Y1405" s="33">
        <f>DAY(Table1[[#This Row],[Billing date]])</f>
        <v>10</v>
      </c>
      <c r="Z1405" s="33" t="str">
        <f>TEXT(Table1[[#This Row],[Billing date]],"mmm")</f>
        <v>Jan</v>
      </c>
      <c r="AA1405" s="33">
        <f>YEAR(Table1[[#This Row],[Billing date]])</f>
        <v>2022</v>
      </c>
    </row>
    <row r="1406" spans="1:27" ht="12.75" x14ac:dyDescent="0.2">
      <c r="A1406" s="1" t="s">
        <v>5369</v>
      </c>
      <c r="B1406" s="1" t="s">
        <v>171</v>
      </c>
      <c r="C1406" s="29">
        <v>44571</v>
      </c>
      <c r="D1406" s="1" t="s">
        <v>5370</v>
      </c>
      <c r="E1406" s="1" t="s">
        <v>5371</v>
      </c>
      <c r="F1406" s="1" t="s">
        <v>5372</v>
      </c>
      <c r="G1406" s="1" t="s">
        <v>5373</v>
      </c>
      <c r="H1406" s="1" t="s">
        <v>5374</v>
      </c>
      <c r="I1406" s="1" t="s">
        <v>42</v>
      </c>
      <c r="J1406" s="1" t="s">
        <v>125</v>
      </c>
      <c r="K1406" s="1" t="s">
        <v>126</v>
      </c>
      <c r="L1406" s="30">
        <v>600</v>
      </c>
      <c r="M1406" s="30">
        <v>30</v>
      </c>
      <c r="N1406" s="31">
        <v>18800</v>
      </c>
      <c r="O1406" s="31">
        <v>42000</v>
      </c>
      <c r="P1406" s="31">
        <v>11238000</v>
      </c>
      <c r="Q1406" s="31">
        <v>11280000</v>
      </c>
      <c r="R1406" s="1" t="s">
        <v>2938</v>
      </c>
      <c r="S1406" s="1" t="s">
        <v>5375</v>
      </c>
      <c r="T1406" s="1" t="s">
        <v>169</v>
      </c>
      <c r="U1406" s="1" t="s">
        <v>169</v>
      </c>
      <c r="V1406" s="1" t="s">
        <v>118</v>
      </c>
      <c r="W1406" s="33" t="str">
        <f>VLOOKUP(Table1[[#This Row],[Material Code]],'Product Master Data'!$A$1:$D$16,4,FALSE)</f>
        <v>Bread Flour</v>
      </c>
      <c r="X1406" s="33" t="str">
        <f>VLOOKUP(Table1[[#This Row],[Material Code]],'Product Master Data'!$A$1:$D$15,3,FALSE)</f>
        <v>Local Label</v>
      </c>
      <c r="Y1406" s="33">
        <f>DAY(Table1[[#This Row],[Billing date]])</f>
        <v>10</v>
      </c>
      <c r="Z1406" s="33" t="str">
        <f>TEXT(Table1[[#This Row],[Billing date]],"mmm")</f>
        <v>Jan</v>
      </c>
      <c r="AA1406" s="33">
        <f>YEAR(Table1[[#This Row],[Billing date]])</f>
        <v>2022</v>
      </c>
    </row>
    <row r="1407" spans="1:27" ht="12.75" x14ac:dyDescent="0.2">
      <c r="A1407" s="1" t="s">
        <v>4596</v>
      </c>
      <c r="B1407" s="1" t="s">
        <v>452</v>
      </c>
      <c r="C1407" s="29">
        <v>44571</v>
      </c>
      <c r="D1407" s="1" t="s">
        <v>5376</v>
      </c>
      <c r="E1407" s="1" t="s">
        <v>5377</v>
      </c>
      <c r="F1407" s="1" t="s">
        <v>5378</v>
      </c>
      <c r="G1407" s="1" t="s">
        <v>5379</v>
      </c>
      <c r="H1407" s="1" t="s">
        <v>4797</v>
      </c>
      <c r="I1407" s="1" t="s">
        <v>33</v>
      </c>
      <c r="J1407" s="1" t="s">
        <v>164</v>
      </c>
      <c r="K1407" s="1" t="s">
        <v>165</v>
      </c>
      <c r="L1407" s="30">
        <v>640</v>
      </c>
      <c r="M1407" s="30">
        <v>32</v>
      </c>
      <c r="N1407" s="31">
        <v>17000</v>
      </c>
      <c r="O1407" s="31">
        <v>44800</v>
      </c>
      <c r="P1407" s="31">
        <v>10835200</v>
      </c>
      <c r="Q1407" s="31">
        <v>10880000</v>
      </c>
      <c r="R1407" s="1" t="s">
        <v>5380</v>
      </c>
      <c r="S1407" s="1" t="s">
        <v>5381</v>
      </c>
      <c r="T1407" s="1" t="s">
        <v>169</v>
      </c>
      <c r="U1407" s="1" t="s">
        <v>460</v>
      </c>
      <c r="V1407" s="1" t="s">
        <v>118</v>
      </c>
      <c r="W1407" s="33" t="str">
        <f>VLOOKUP(Table1[[#This Row],[Material Code]],'Product Master Data'!$A$1:$D$16,4,FALSE)</f>
        <v>Bread Flour</v>
      </c>
      <c r="X1407" s="33" t="str">
        <f>VLOOKUP(Table1[[#This Row],[Material Code]],'Product Master Data'!$A$1:$D$15,3,FALSE)</f>
        <v>Local Label</v>
      </c>
      <c r="Y1407" s="33">
        <f>DAY(Table1[[#This Row],[Billing date]])</f>
        <v>10</v>
      </c>
      <c r="Z1407" s="33" t="str">
        <f>TEXT(Table1[[#This Row],[Billing date]],"mmm")</f>
        <v>Jan</v>
      </c>
      <c r="AA1407" s="33">
        <f>YEAR(Table1[[#This Row],[Billing date]])</f>
        <v>2022</v>
      </c>
    </row>
    <row r="1408" spans="1:27" ht="12.75" x14ac:dyDescent="0.2">
      <c r="A1408" s="1" t="s">
        <v>4496</v>
      </c>
      <c r="B1408" s="1" t="s">
        <v>132</v>
      </c>
      <c r="C1408" s="29">
        <v>44571</v>
      </c>
      <c r="D1408" s="1" t="s">
        <v>5382</v>
      </c>
      <c r="E1408" s="1" t="s">
        <v>5383</v>
      </c>
      <c r="F1408" s="1" t="s">
        <v>5384</v>
      </c>
      <c r="G1408" s="1" t="s">
        <v>5385</v>
      </c>
      <c r="H1408" s="1" t="s">
        <v>4542</v>
      </c>
      <c r="I1408" s="1" t="s">
        <v>43</v>
      </c>
      <c r="J1408" s="1" t="s">
        <v>125</v>
      </c>
      <c r="K1408" s="1" t="s">
        <v>126</v>
      </c>
      <c r="L1408" s="30">
        <v>680</v>
      </c>
      <c r="M1408" s="30">
        <v>34</v>
      </c>
      <c r="N1408" s="31">
        <v>19000</v>
      </c>
      <c r="O1408" s="31">
        <v>47600</v>
      </c>
      <c r="P1408" s="31">
        <v>12872400</v>
      </c>
      <c r="Q1408" s="31">
        <v>12920000</v>
      </c>
      <c r="R1408" s="1" t="s">
        <v>5386</v>
      </c>
      <c r="S1408" s="1" t="s">
        <v>5387</v>
      </c>
      <c r="T1408" s="1" t="s">
        <v>169</v>
      </c>
      <c r="U1408" s="1" t="s">
        <v>661</v>
      </c>
      <c r="V1408" s="1" t="s">
        <v>118</v>
      </c>
      <c r="W1408" s="33" t="str">
        <f>VLOOKUP(Table1[[#This Row],[Material Code]],'Product Master Data'!$A$1:$D$16,4,FALSE)</f>
        <v>Bread Flour</v>
      </c>
      <c r="X1408" s="33" t="str">
        <f>VLOOKUP(Table1[[#This Row],[Material Code]],'Product Master Data'!$A$1:$D$15,3,FALSE)</f>
        <v>Local Label</v>
      </c>
      <c r="Y1408" s="33">
        <f>DAY(Table1[[#This Row],[Billing date]])</f>
        <v>10</v>
      </c>
      <c r="Z1408" s="33" t="str">
        <f>TEXT(Table1[[#This Row],[Billing date]],"mmm")</f>
        <v>Jan</v>
      </c>
      <c r="AA1408" s="33">
        <f>YEAR(Table1[[#This Row],[Billing date]])</f>
        <v>2022</v>
      </c>
    </row>
    <row r="1409" spans="1:27" ht="12.75" x14ac:dyDescent="0.2">
      <c r="A1409" s="1" t="s">
        <v>4496</v>
      </c>
      <c r="B1409" s="1" t="s">
        <v>132</v>
      </c>
      <c r="C1409" s="29">
        <v>44571</v>
      </c>
      <c r="D1409" s="1" t="s">
        <v>5382</v>
      </c>
      <c r="E1409" s="1" t="s">
        <v>5383</v>
      </c>
      <c r="F1409" s="1" t="s">
        <v>5384</v>
      </c>
      <c r="G1409" s="1" t="s">
        <v>5388</v>
      </c>
      <c r="H1409" s="1" t="s">
        <v>4542</v>
      </c>
      <c r="I1409" s="1" t="s">
        <v>43</v>
      </c>
      <c r="J1409" s="1" t="s">
        <v>125</v>
      </c>
      <c r="K1409" s="1" t="s">
        <v>126</v>
      </c>
      <c r="L1409" s="30">
        <v>600</v>
      </c>
      <c r="M1409" s="30">
        <v>30</v>
      </c>
      <c r="N1409" s="31">
        <v>19000</v>
      </c>
      <c r="O1409" s="31">
        <v>42000</v>
      </c>
      <c r="P1409" s="31">
        <v>11358000</v>
      </c>
      <c r="Q1409" s="31">
        <v>11400000</v>
      </c>
      <c r="R1409" s="1" t="s">
        <v>5389</v>
      </c>
      <c r="S1409" s="1" t="s">
        <v>5390</v>
      </c>
      <c r="T1409" s="1" t="s">
        <v>169</v>
      </c>
      <c r="U1409" s="1" t="s">
        <v>661</v>
      </c>
      <c r="V1409" s="1" t="s">
        <v>118</v>
      </c>
      <c r="W1409" s="33" t="str">
        <f>VLOOKUP(Table1[[#This Row],[Material Code]],'Product Master Data'!$A$1:$D$16,4,FALSE)</f>
        <v>Bread Flour</v>
      </c>
      <c r="X1409" s="33" t="str">
        <f>VLOOKUP(Table1[[#This Row],[Material Code]],'Product Master Data'!$A$1:$D$15,3,FALSE)</f>
        <v>Local Label</v>
      </c>
      <c r="Y1409" s="33">
        <f>DAY(Table1[[#This Row],[Billing date]])</f>
        <v>10</v>
      </c>
      <c r="Z1409" s="33" t="str">
        <f>TEXT(Table1[[#This Row],[Billing date]],"mmm")</f>
        <v>Jan</v>
      </c>
      <c r="AA1409" s="33">
        <f>YEAR(Table1[[#This Row],[Billing date]])</f>
        <v>2022</v>
      </c>
    </row>
    <row r="1410" spans="1:27" ht="12.75" x14ac:dyDescent="0.2">
      <c r="A1410" s="1" t="s">
        <v>4496</v>
      </c>
      <c r="B1410" s="1" t="s">
        <v>132</v>
      </c>
      <c r="C1410" s="29">
        <v>44571</v>
      </c>
      <c r="D1410" s="1" t="s">
        <v>5382</v>
      </c>
      <c r="E1410" s="1" t="s">
        <v>5391</v>
      </c>
      <c r="F1410" s="1" t="s">
        <v>5384</v>
      </c>
      <c r="G1410" s="1" t="s">
        <v>5392</v>
      </c>
      <c r="H1410" s="1" t="s">
        <v>4542</v>
      </c>
      <c r="I1410" s="1" t="s">
        <v>43</v>
      </c>
      <c r="J1410" s="1" t="s">
        <v>125</v>
      </c>
      <c r="K1410" s="1" t="s">
        <v>126</v>
      </c>
      <c r="L1410" s="30">
        <v>640</v>
      </c>
      <c r="M1410" s="30">
        <v>32</v>
      </c>
      <c r="N1410" s="31">
        <v>19000</v>
      </c>
      <c r="O1410" s="31">
        <v>44800</v>
      </c>
      <c r="P1410" s="31">
        <v>12115200</v>
      </c>
      <c r="Q1410" s="31">
        <v>12160000</v>
      </c>
      <c r="R1410" s="1" t="s">
        <v>5393</v>
      </c>
      <c r="S1410" s="1" t="s">
        <v>5394</v>
      </c>
      <c r="T1410" s="1" t="s">
        <v>169</v>
      </c>
      <c r="U1410" s="1" t="s">
        <v>661</v>
      </c>
      <c r="V1410" s="1" t="s">
        <v>118</v>
      </c>
      <c r="W1410" s="33" t="str">
        <f>VLOOKUP(Table1[[#This Row],[Material Code]],'Product Master Data'!$A$1:$D$16,4,FALSE)</f>
        <v>Bread Flour</v>
      </c>
      <c r="X1410" s="33" t="str">
        <f>VLOOKUP(Table1[[#This Row],[Material Code]],'Product Master Data'!$A$1:$D$15,3,FALSE)</f>
        <v>Local Label</v>
      </c>
      <c r="Y1410" s="33">
        <f>DAY(Table1[[#This Row],[Billing date]])</f>
        <v>10</v>
      </c>
      <c r="Z1410" s="33" t="str">
        <f>TEXT(Table1[[#This Row],[Billing date]],"mmm")</f>
        <v>Jan</v>
      </c>
      <c r="AA1410" s="33">
        <f>YEAR(Table1[[#This Row],[Billing date]])</f>
        <v>2022</v>
      </c>
    </row>
    <row r="1411" spans="1:27" ht="12.75" x14ac:dyDescent="0.2">
      <c r="A1411" s="1" t="s">
        <v>4496</v>
      </c>
      <c r="B1411" s="1" t="s">
        <v>132</v>
      </c>
      <c r="C1411" s="29">
        <v>44571</v>
      </c>
      <c r="D1411" s="1" t="s">
        <v>5382</v>
      </c>
      <c r="E1411" s="1" t="s">
        <v>5391</v>
      </c>
      <c r="F1411" s="1" t="s">
        <v>5384</v>
      </c>
      <c r="G1411" s="1" t="s">
        <v>5395</v>
      </c>
      <c r="H1411" s="1" t="s">
        <v>4542</v>
      </c>
      <c r="I1411" s="1" t="s">
        <v>43</v>
      </c>
      <c r="J1411" s="1" t="s">
        <v>125</v>
      </c>
      <c r="K1411" s="1" t="s">
        <v>126</v>
      </c>
      <c r="L1411" s="30">
        <v>640</v>
      </c>
      <c r="M1411" s="30">
        <v>32</v>
      </c>
      <c r="N1411" s="31">
        <v>19000</v>
      </c>
      <c r="O1411" s="31">
        <v>44800</v>
      </c>
      <c r="P1411" s="31">
        <v>12115200</v>
      </c>
      <c r="Q1411" s="31">
        <v>12160000</v>
      </c>
      <c r="R1411" s="1" t="s">
        <v>5396</v>
      </c>
      <c r="S1411" s="1" t="s">
        <v>5397</v>
      </c>
      <c r="T1411" s="1" t="s">
        <v>169</v>
      </c>
      <c r="U1411" s="1" t="s">
        <v>661</v>
      </c>
      <c r="V1411" s="1" t="s">
        <v>118</v>
      </c>
      <c r="W1411" s="33" t="str">
        <f>VLOOKUP(Table1[[#This Row],[Material Code]],'Product Master Data'!$A$1:$D$16,4,FALSE)</f>
        <v>Bread Flour</v>
      </c>
      <c r="X1411" s="33" t="str">
        <f>VLOOKUP(Table1[[#This Row],[Material Code]],'Product Master Data'!$A$1:$D$15,3,FALSE)</f>
        <v>Local Label</v>
      </c>
      <c r="Y1411" s="33">
        <f>DAY(Table1[[#This Row],[Billing date]])</f>
        <v>10</v>
      </c>
      <c r="Z1411" s="33" t="str">
        <f>TEXT(Table1[[#This Row],[Billing date]],"mmm")</f>
        <v>Jan</v>
      </c>
      <c r="AA1411" s="33">
        <f>YEAR(Table1[[#This Row],[Billing date]])</f>
        <v>2022</v>
      </c>
    </row>
    <row r="1412" spans="1:27" ht="12.75" x14ac:dyDescent="0.2">
      <c r="A1412" s="1" t="s">
        <v>4576</v>
      </c>
      <c r="B1412" s="1" t="s">
        <v>171</v>
      </c>
      <c r="C1412" s="29">
        <v>44571</v>
      </c>
      <c r="D1412" s="1" t="s">
        <v>5398</v>
      </c>
      <c r="E1412" s="1" t="s">
        <v>5399</v>
      </c>
      <c r="F1412" s="1" t="s">
        <v>5400</v>
      </c>
      <c r="G1412" s="1" t="s">
        <v>5401</v>
      </c>
      <c r="H1412" s="1" t="s">
        <v>4581</v>
      </c>
      <c r="I1412" s="1" t="s">
        <v>25</v>
      </c>
      <c r="J1412" s="1" t="s">
        <v>24</v>
      </c>
      <c r="K1412" s="1" t="s">
        <v>113</v>
      </c>
      <c r="L1412" s="30">
        <v>425</v>
      </c>
      <c r="M1412" s="30">
        <v>17</v>
      </c>
      <c r="N1412" s="31">
        <v>1800</v>
      </c>
      <c r="O1412" s="31">
        <v>15000</v>
      </c>
      <c r="P1412" s="31">
        <v>750000</v>
      </c>
      <c r="Q1412" s="31">
        <v>765000</v>
      </c>
      <c r="R1412" s="1" t="s">
        <v>5402</v>
      </c>
      <c r="S1412" s="1" t="s">
        <v>5403</v>
      </c>
      <c r="T1412" s="1" t="s">
        <v>169</v>
      </c>
      <c r="U1412" s="1" t="s">
        <v>5404</v>
      </c>
      <c r="V1412" s="1" t="s">
        <v>118</v>
      </c>
      <c r="W1412" s="33" t="str">
        <f>VLOOKUP(Table1[[#This Row],[Material Code]],'Product Master Data'!$A$1:$D$16,4,FALSE)</f>
        <v>Bread Flour</v>
      </c>
      <c r="X1412" s="33" t="str">
        <f>VLOOKUP(Table1[[#This Row],[Material Code]],'Product Master Data'!$A$1:$D$15,3,FALSE)</f>
        <v>Local Label</v>
      </c>
      <c r="Y1412" s="33">
        <f>DAY(Table1[[#This Row],[Billing date]])</f>
        <v>10</v>
      </c>
      <c r="Z1412" s="33" t="str">
        <f>TEXT(Table1[[#This Row],[Billing date]],"mmm")</f>
        <v>Jan</v>
      </c>
      <c r="AA1412" s="33">
        <f>YEAR(Table1[[#This Row],[Billing date]])</f>
        <v>2022</v>
      </c>
    </row>
    <row r="1413" spans="1:27" ht="12.75" x14ac:dyDescent="0.2">
      <c r="A1413" s="1" t="s">
        <v>4526</v>
      </c>
      <c r="B1413" s="1" t="s">
        <v>120</v>
      </c>
      <c r="C1413" s="29">
        <v>44571</v>
      </c>
      <c r="D1413" s="1" t="s">
        <v>5405</v>
      </c>
      <c r="E1413" s="1" t="s">
        <v>5406</v>
      </c>
      <c r="F1413" s="1" t="s">
        <v>5407</v>
      </c>
      <c r="G1413" s="1" t="s">
        <v>5408</v>
      </c>
      <c r="H1413" s="1" t="s">
        <v>5409</v>
      </c>
      <c r="I1413" s="1" t="s">
        <v>152</v>
      </c>
      <c r="J1413" s="1" t="s">
        <v>24</v>
      </c>
      <c r="K1413" s="1" t="s">
        <v>113</v>
      </c>
      <c r="L1413" s="30">
        <v>275</v>
      </c>
      <c r="M1413" s="30">
        <v>11</v>
      </c>
      <c r="N1413" s="31">
        <v>1600</v>
      </c>
      <c r="O1413" s="31">
        <v>8627</v>
      </c>
      <c r="P1413" s="31">
        <v>431373</v>
      </c>
      <c r="Q1413" s="31">
        <v>440000</v>
      </c>
      <c r="R1413" s="1" t="s">
        <v>564</v>
      </c>
      <c r="S1413" s="1" t="s">
        <v>5410</v>
      </c>
      <c r="T1413" s="1" t="s">
        <v>169</v>
      </c>
      <c r="U1413" s="1" t="s">
        <v>5411</v>
      </c>
      <c r="V1413" s="1" t="s">
        <v>118</v>
      </c>
      <c r="W1413" s="33" t="str">
        <f>VLOOKUP(Table1[[#This Row],[Material Code]],'Product Master Data'!$A$1:$D$16,4,FALSE)</f>
        <v>Bread Flour</v>
      </c>
      <c r="X1413" s="33" t="str">
        <f>VLOOKUP(Table1[[#This Row],[Material Code]],'Product Master Data'!$A$1:$D$15,3,FALSE)</f>
        <v>Local Label</v>
      </c>
      <c r="Y1413" s="33">
        <f>DAY(Table1[[#This Row],[Billing date]])</f>
        <v>10</v>
      </c>
      <c r="Z1413" s="33" t="str">
        <f>TEXT(Table1[[#This Row],[Billing date]],"mmm")</f>
        <v>Jan</v>
      </c>
      <c r="AA1413" s="33">
        <f>YEAR(Table1[[#This Row],[Billing date]])</f>
        <v>2022</v>
      </c>
    </row>
    <row r="1414" spans="1:27" ht="12.75" x14ac:dyDescent="0.2">
      <c r="A1414" s="1" t="s">
        <v>4526</v>
      </c>
      <c r="B1414" s="1" t="s">
        <v>120</v>
      </c>
      <c r="C1414" s="29">
        <v>44571</v>
      </c>
      <c r="D1414" s="1" t="s">
        <v>5412</v>
      </c>
      <c r="E1414" s="1" t="s">
        <v>5413</v>
      </c>
      <c r="F1414" s="1" t="s">
        <v>5414</v>
      </c>
      <c r="G1414" s="1" t="s">
        <v>5408</v>
      </c>
      <c r="H1414" s="1" t="s">
        <v>5409</v>
      </c>
      <c r="I1414" s="1" t="s">
        <v>152</v>
      </c>
      <c r="J1414" s="1" t="s">
        <v>24</v>
      </c>
      <c r="K1414" s="1" t="s">
        <v>113</v>
      </c>
      <c r="L1414" s="30">
        <v>300</v>
      </c>
      <c r="M1414" s="30">
        <v>12</v>
      </c>
      <c r="N1414" s="31">
        <v>1800</v>
      </c>
      <c r="O1414" s="31">
        <v>10588</v>
      </c>
      <c r="P1414" s="31">
        <v>529412</v>
      </c>
      <c r="Q1414" s="31">
        <v>540000</v>
      </c>
      <c r="R1414" s="1" t="s">
        <v>564</v>
      </c>
      <c r="S1414" s="1" t="s">
        <v>5410</v>
      </c>
      <c r="T1414" s="1" t="s">
        <v>169</v>
      </c>
      <c r="U1414" s="1" t="s">
        <v>5415</v>
      </c>
      <c r="V1414" s="1" t="s">
        <v>118</v>
      </c>
      <c r="W1414" s="33" t="str">
        <f>VLOOKUP(Table1[[#This Row],[Material Code]],'Product Master Data'!$A$1:$D$16,4,FALSE)</f>
        <v>Bread Flour</v>
      </c>
      <c r="X1414" s="33" t="str">
        <f>VLOOKUP(Table1[[#This Row],[Material Code]],'Product Master Data'!$A$1:$D$15,3,FALSE)</f>
        <v>Local Label</v>
      </c>
      <c r="Y1414" s="33">
        <f>DAY(Table1[[#This Row],[Billing date]])</f>
        <v>10</v>
      </c>
      <c r="Z1414" s="33" t="str">
        <f>TEXT(Table1[[#This Row],[Billing date]],"mmm")</f>
        <v>Jan</v>
      </c>
      <c r="AA1414" s="33">
        <f>YEAR(Table1[[#This Row],[Billing date]])</f>
        <v>2022</v>
      </c>
    </row>
    <row r="1415" spans="1:27" ht="12.75" x14ac:dyDescent="0.2">
      <c r="A1415" s="1" t="s">
        <v>4596</v>
      </c>
      <c r="B1415" s="1" t="s">
        <v>289</v>
      </c>
      <c r="C1415" s="29">
        <v>44571</v>
      </c>
      <c r="D1415" s="1" t="s">
        <v>5416</v>
      </c>
      <c r="E1415" s="1" t="s">
        <v>5417</v>
      </c>
      <c r="F1415" s="1" t="s">
        <v>5418</v>
      </c>
      <c r="G1415" s="1" t="s">
        <v>5419</v>
      </c>
      <c r="H1415" s="1" t="s">
        <v>4779</v>
      </c>
      <c r="I1415" s="1" t="s">
        <v>50</v>
      </c>
      <c r="J1415" s="1" t="s">
        <v>24</v>
      </c>
      <c r="K1415" s="1" t="s">
        <v>113</v>
      </c>
      <c r="L1415" s="30">
        <v>275</v>
      </c>
      <c r="M1415" s="30">
        <v>11</v>
      </c>
      <c r="N1415" s="31">
        <v>1800</v>
      </c>
      <c r="O1415" s="31">
        <v>9706</v>
      </c>
      <c r="P1415" s="31">
        <v>485294</v>
      </c>
      <c r="Q1415" s="31">
        <v>495000</v>
      </c>
      <c r="R1415" s="1" t="s">
        <v>1920</v>
      </c>
      <c r="S1415" s="1" t="s">
        <v>3117</v>
      </c>
      <c r="T1415" s="1" t="s">
        <v>169</v>
      </c>
      <c r="U1415" s="1" t="s">
        <v>5420</v>
      </c>
      <c r="V1415" s="1" t="s">
        <v>118</v>
      </c>
      <c r="W1415" s="33" t="str">
        <f>VLOOKUP(Table1[[#This Row],[Material Code]],'Product Master Data'!$A$1:$D$16,4,FALSE)</f>
        <v>Bread Flour</v>
      </c>
      <c r="X1415" s="33" t="str">
        <f>VLOOKUP(Table1[[#This Row],[Material Code]],'Product Master Data'!$A$1:$D$15,3,FALSE)</f>
        <v>Local Label</v>
      </c>
      <c r="Y1415" s="33">
        <f>DAY(Table1[[#This Row],[Billing date]])</f>
        <v>10</v>
      </c>
      <c r="Z1415" s="33" t="str">
        <f>TEXT(Table1[[#This Row],[Billing date]],"mmm")</f>
        <v>Jan</v>
      </c>
      <c r="AA1415" s="33">
        <f>YEAR(Table1[[#This Row],[Billing date]])</f>
        <v>2022</v>
      </c>
    </row>
    <row r="1416" spans="1:27" ht="12.75" x14ac:dyDescent="0.2">
      <c r="A1416" s="1" t="s">
        <v>4496</v>
      </c>
      <c r="B1416" s="1" t="s">
        <v>132</v>
      </c>
      <c r="C1416" s="29">
        <v>44571</v>
      </c>
      <c r="D1416" s="1" t="s">
        <v>4800</v>
      </c>
      <c r="E1416" s="1" t="s">
        <v>5421</v>
      </c>
      <c r="F1416" s="1" t="s">
        <v>4802</v>
      </c>
      <c r="G1416" s="1" t="s">
        <v>5422</v>
      </c>
      <c r="H1416" s="1" t="s">
        <v>4804</v>
      </c>
      <c r="I1416" s="1" t="s">
        <v>38</v>
      </c>
      <c r="J1416" s="1" t="s">
        <v>782</v>
      </c>
      <c r="K1416" s="1" t="s">
        <v>783</v>
      </c>
      <c r="L1416" s="30">
        <v>1200</v>
      </c>
      <c r="M1416" s="30">
        <v>30</v>
      </c>
      <c r="N1416" s="31">
        <v>8875</v>
      </c>
      <c r="O1416" s="31">
        <v>42000</v>
      </c>
      <c r="P1416" s="31">
        <v>10608000</v>
      </c>
      <c r="Q1416" s="31">
        <v>10650000</v>
      </c>
      <c r="R1416" s="1" t="s">
        <v>5423</v>
      </c>
      <c r="S1416" s="1" t="s">
        <v>5424</v>
      </c>
      <c r="T1416" s="1" t="s">
        <v>169</v>
      </c>
      <c r="U1416" s="1" t="s">
        <v>169</v>
      </c>
      <c r="V1416" s="1" t="s">
        <v>118</v>
      </c>
      <c r="W1416" s="33" t="str">
        <f>VLOOKUP(Table1[[#This Row],[Material Code]],'Product Master Data'!$A$1:$D$16,4,FALSE)</f>
        <v>Beignet Flour</v>
      </c>
      <c r="X1416" s="33" t="str">
        <f>VLOOKUP(Table1[[#This Row],[Material Code]],'Product Master Data'!$A$1:$D$15,3,FALSE)</f>
        <v>Private Label</v>
      </c>
      <c r="Y1416" s="33">
        <f>DAY(Table1[[#This Row],[Billing date]])</f>
        <v>10</v>
      </c>
      <c r="Z1416" s="33" t="str">
        <f>TEXT(Table1[[#This Row],[Billing date]],"mmm")</f>
        <v>Jan</v>
      </c>
      <c r="AA1416" s="33">
        <f>YEAR(Table1[[#This Row],[Billing date]])</f>
        <v>2022</v>
      </c>
    </row>
    <row r="1417" spans="1:27" ht="12.75" x14ac:dyDescent="0.2">
      <c r="A1417" s="1" t="s">
        <v>4496</v>
      </c>
      <c r="B1417" s="1" t="s">
        <v>132</v>
      </c>
      <c r="C1417" s="29">
        <v>44571</v>
      </c>
      <c r="D1417" s="1" t="s">
        <v>4800</v>
      </c>
      <c r="E1417" s="1" t="s">
        <v>5425</v>
      </c>
      <c r="F1417" s="1" t="s">
        <v>4802</v>
      </c>
      <c r="G1417" s="1" t="s">
        <v>5426</v>
      </c>
      <c r="H1417" s="1" t="s">
        <v>4804</v>
      </c>
      <c r="I1417" s="1" t="s">
        <v>38</v>
      </c>
      <c r="J1417" s="1" t="s">
        <v>782</v>
      </c>
      <c r="K1417" s="1" t="s">
        <v>783</v>
      </c>
      <c r="L1417" s="30">
        <v>400</v>
      </c>
      <c r="M1417" s="30">
        <v>10</v>
      </c>
      <c r="N1417" s="31">
        <v>8875</v>
      </c>
      <c r="O1417" s="31">
        <v>14000</v>
      </c>
      <c r="P1417" s="31">
        <v>3536000</v>
      </c>
      <c r="Q1417" s="31">
        <v>3550000</v>
      </c>
      <c r="R1417" s="1" t="s">
        <v>1994</v>
      </c>
      <c r="S1417" s="1" t="s">
        <v>5427</v>
      </c>
      <c r="T1417" s="1" t="s">
        <v>169</v>
      </c>
      <c r="U1417" s="1" t="s">
        <v>169</v>
      </c>
      <c r="V1417" s="1" t="s">
        <v>118</v>
      </c>
      <c r="W1417" s="33" t="str">
        <f>VLOOKUP(Table1[[#This Row],[Material Code]],'Product Master Data'!$A$1:$D$16,4,FALSE)</f>
        <v>Beignet Flour</v>
      </c>
      <c r="X1417" s="33" t="str">
        <f>VLOOKUP(Table1[[#This Row],[Material Code]],'Product Master Data'!$A$1:$D$15,3,FALSE)</f>
        <v>Private Label</v>
      </c>
      <c r="Y1417" s="33">
        <f>DAY(Table1[[#This Row],[Billing date]])</f>
        <v>10</v>
      </c>
      <c r="Z1417" s="33" t="str">
        <f>TEXT(Table1[[#This Row],[Billing date]],"mmm")</f>
        <v>Jan</v>
      </c>
      <c r="AA1417" s="33">
        <f>YEAR(Table1[[#This Row],[Billing date]])</f>
        <v>2022</v>
      </c>
    </row>
    <row r="1418" spans="1:27" ht="12.75" x14ac:dyDescent="0.2">
      <c r="A1418" s="1" t="s">
        <v>4496</v>
      </c>
      <c r="B1418" s="1" t="s">
        <v>132</v>
      </c>
      <c r="C1418" s="29">
        <v>44571</v>
      </c>
      <c r="D1418" s="1" t="s">
        <v>4800</v>
      </c>
      <c r="E1418" s="1" t="s">
        <v>5425</v>
      </c>
      <c r="F1418" s="1" t="s">
        <v>4802</v>
      </c>
      <c r="G1418" s="1" t="s">
        <v>5426</v>
      </c>
      <c r="H1418" s="1" t="s">
        <v>4804</v>
      </c>
      <c r="I1418" s="1" t="s">
        <v>38</v>
      </c>
      <c r="J1418" s="1" t="s">
        <v>125</v>
      </c>
      <c r="K1418" s="1" t="s">
        <v>126</v>
      </c>
      <c r="L1418" s="30">
        <v>420</v>
      </c>
      <c r="M1418" s="30">
        <v>21</v>
      </c>
      <c r="N1418" s="31">
        <v>19000</v>
      </c>
      <c r="O1418" s="31">
        <v>29400</v>
      </c>
      <c r="P1418" s="31">
        <v>7950600</v>
      </c>
      <c r="Q1418" s="31">
        <v>7980000</v>
      </c>
      <c r="R1418" s="1" t="s">
        <v>1994</v>
      </c>
      <c r="S1418" s="1" t="s">
        <v>5427</v>
      </c>
      <c r="T1418" s="1" t="s">
        <v>169</v>
      </c>
      <c r="U1418" s="1" t="s">
        <v>169</v>
      </c>
      <c r="V1418" s="1" t="s">
        <v>118</v>
      </c>
      <c r="W1418" s="33" t="str">
        <f>VLOOKUP(Table1[[#This Row],[Material Code]],'Product Master Data'!$A$1:$D$16,4,FALSE)</f>
        <v>Bread Flour</v>
      </c>
      <c r="X1418" s="33" t="str">
        <f>VLOOKUP(Table1[[#This Row],[Material Code]],'Product Master Data'!$A$1:$D$15,3,FALSE)</f>
        <v>Local Label</v>
      </c>
      <c r="Y1418" s="33">
        <f>DAY(Table1[[#This Row],[Billing date]])</f>
        <v>10</v>
      </c>
      <c r="Z1418" s="33" t="str">
        <f>TEXT(Table1[[#This Row],[Billing date]],"mmm")</f>
        <v>Jan</v>
      </c>
      <c r="AA1418" s="33">
        <f>YEAR(Table1[[#This Row],[Billing date]])</f>
        <v>2022</v>
      </c>
    </row>
    <row r="1419" spans="1:27" ht="12.75" x14ac:dyDescent="0.2">
      <c r="A1419" s="1" t="s">
        <v>4496</v>
      </c>
      <c r="B1419" s="1" t="s">
        <v>132</v>
      </c>
      <c r="C1419" s="29">
        <v>44571</v>
      </c>
      <c r="D1419" s="1" t="s">
        <v>4800</v>
      </c>
      <c r="E1419" s="1" t="s">
        <v>5425</v>
      </c>
      <c r="F1419" s="1" t="s">
        <v>4802</v>
      </c>
      <c r="G1419" s="1" t="s">
        <v>5428</v>
      </c>
      <c r="H1419" s="1" t="s">
        <v>4804</v>
      </c>
      <c r="I1419" s="1" t="s">
        <v>38</v>
      </c>
      <c r="J1419" s="1" t="s">
        <v>125</v>
      </c>
      <c r="K1419" s="1" t="s">
        <v>126</v>
      </c>
      <c r="L1419" s="30">
        <v>640</v>
      </c>
      <c r="M1419" s="30">
        <v>32</v>
      </c>
      <c r="N1419" s="31">
        <v>19000</v>
      </c>
      <c r="O1419" s="31">
        <v>44800</v>
      </c>
      <c r="P1419" s="31">
        <v>12115200</v>
      </c>
      <c r="Q1419" s="31">
        <v>12160000</v>
      </c>
      <c r="R1419" s="1" t="s">
        <v>3645</v>
      </c>
      <c r="S1419" s="1" t="s">
        <v>5429</v>
      </c>
      <c r="T1419" s="1" t="s">
        <v>169</v>
      </c>
      <c r="U1419" s="1" t="s">
        <v>169</v>
      </c>
      <c r="V1419" s="1" t="s">
        <v>118</v>
      </c>
      <c r="W1419" s="33" t="str">
        <f>VLOOKUP(Table1[[#This Row],[Material Code]],'Product Master Data'!$A$1:$D$16,4,FALSE)</f>
        <v>Bread Flour</v>
      </c>
      <c r="X1419" s="33" t="str">
        <f>VLOOKUP(Table1[[#This Row],[Material Code]],'Product Master Data'!$A$1:$D$15,3,FALSE)</f>
        <v>Local Label</v>
      </c>
      <c r="Y1419" s="33">
        <f>DAY(Table1[[#This Row],[Billing date]])</f>
        <v>10</v>
      </c>
      <c r="Z1419" s="33" t="str">
        <f>TEXT(Table1[[#This Row],[Billing date]],"mmm")</f>
        <v>Jan</v>
      </c>
      <c r="AA1419" s="33">
        <f>YEAR(Table1[[#This Row],[Billing date]])</f>
        <v>2022</v>
      </c>
    </row>
    <row r="1420" spans="1:27" ht="12.75" x14ac:dyDescent="0.2">
      <c r="A1420" s="1" t="s">
        <v>4511</v>
      </c>
      <c r="B1420" s="1" t="s">
        <v>158</v>
      </c>
      <c r="C1420" s="29">
        <v>44571</v>
      </c>
      <c r="D1420" s="1" t="s">
        <v>5430</v>
      </c>
      <c r="E1420" s="1" t="s">
        <v>5431</v>
      </c>
      <c r="F1420" s="1" t="s">
        <v>5432</v>
      </c>
      <c r="G1420" s="1" t="s">
        <v>5433</v>
      </c>
      <c r="H1420" s="1" t="s">
        <v>4635</v>
      </c>
      <c r="I1420" s="1" t="s">
        <v>28</v>
      </c>
      <c r="J1420" s="1" t="s">
        <v>24</v>
      </c>
      <c r="K1420" s="1" t="s">
        <v>113</v>
      </c>
      <c r="L1420" s="30">
        <v>500</v>
      </c>
      <c r="M1420" s="30">
        <v>20</v>
      </c>
      <c r="N1420" s="31">
        <v>1800</v>
      </c>
      <c r="O1420" s="31">
        <v>17647</v>
      </c>
      <c r="P1420" s="31">
        <v>882353</v>
      </c>
      <c r="Q1420" s="31">
        <v>900000</v>
      </c>
      <c r="R1420" s="1" t="s">
        <v>5434</v>
      </c>
      <c r="S1420" s="1" t="s">
        <v>5435</v>
      </c>
      <c r="T1420" s="1" t="s">
        <v>169</v>
      </c>
      <c r="U1420" s="1" t="s">
        <v>5436</v>
      </c>
      <c r="V1420" s="1" t="s">
        <v>118</v>
      </c>
      <c r="W1420" s="33" t="str">
        <f>VLOOKUP(Table1[[#This Row],[Material Code]],'Product Master Data'!$A$1:$D$16,4,FALSE)</f>
        <v>Bread Flour</v>
      </c>
      <c r="X1420" s="33" t="str">
        <f>VLOOKUP(Table1[[#This Row],[Material Code]],'Product Master Data'!$A$1:$D$15,3,FALSE)</f>
        <v>Local Label</v>
      </c>
      <c r="Y1420" s="33">
        <f>DAY(Table1[[#This Row],[Billing date]])</f>
        <v>10</v>
      </c>
      <c r="Z1420" s="33" t="str">
        <f>TEXT(Table1[[#This Row],[Billing date]],"mmm")</f>
        <v>Jan</v>
      </c>
      <c r="AA1420" s="33">
        <f>YEAR(Table1[[#This Row],[Billing date]])</f>
        <v>2022</v>
      </c>
    </row>
    <row r="1421" spans="1:27" ht="12.75" x14ac:dyDescent="0.2">
      <c r="A1421" s="1" t="s">
        <v>4511</v>
      </c>
      <c r="B1421" s="1" t="s">
        <v>158</v>
      </c>
      <c r="C1421" s="29">
        <v>44571</v>
      </c>
      <c r="D1421" s="1" t="s">
        <v>5430</v>
      </c>
      <c r="E1421" s="1" t="s">
        <v>5437</v>
      </c>
      <c r="F1421" s="1" t="s">
        <v>5432</v>
      </c>
      <c r="G1421" s="1" t="s">
        <v>5438</v>
      </c>
      <c r="H1421" s="1" t="s">
        <v>4635</v>
      </c>
      <c r="I1421" s="1" t="s">
        <v>28</v>
      </c>
      <c r="J1421" s="1" t="s">
        <v>24</v>
      </c>
      <c r="K1421" s="1" t="s">
        <v>113</v>
      </c>
      <c r="L1421" s="30">
        <v>250</v>
      </c>
      <c r="M1421" s="30">
        <v>10</v>
      </c>
      <c r="N1421" s="31">
        <v>1800</v>
      </c>
      <c r="O1421" s="31">
        <v>8824</v>
      </c>
      <c r="P1421" s="31">
        <v>441176</v>
      </c>
      <c r="Q1421" s="31">
        <v>450000</v>
      </c>
      <c r="R1421" s="1" t="s">
        <v>5439</v>
      </c>
      <c r="S1421" s="1" t="s">
        <v>5440</v>
      </c>
      <c r="T1421" s="1" t="s">
        <v>169</v>
      </c>
      <c r="U1421" s="1" t="s">
        <v>5436</v>
      </c>
      <c r="V1421" s="1" t="s">
        <v>118</v>
      </c>
      <c r="W1421" s="33" t="str">
        <f>VLOOKUP(Table1[[#This Row],[Material Code]],'Product Master Data'!$A$1:$D$16,4,FALSE)</f>
        <v>Bread Flour</v>
      </c>
      <c r="X1421" s="33" t="str">
        <f>VLOOKUP(Table1[[#This Row],[Material Code]],'Product Master Data'!$A$1:$D$15,3,FALSE)</f>
        <v>Local Label</v>
      </c>
      <c r="Y1421" s="33">
        <f>DAY(Table1[[#This Row],[Billing date]])</f>
        <v>10</v>
      </c>
      <c r="Z1421" s="33" t="str">
        <f>TEXT(Table1[[#This Row],[Billing date]],"mmm")</f>
        <v>Jan</v>
      </c>
      <c r="AA1421" s="33">
        <f>YEAR(Table1[[#This Row],[Billing date]])</f>
        <v>2022</v>
      </c>
    </row>
    <row r="1422" spans="1:27" ht="12.75" x14ac:dyDescent="0.2">
      <c r="A1422" s="1" t="s">
        <v>4526</v>
      </c>
      <c r="B1422" s="1" t="s">
        <v>120</v>
      </c>
      <c r="C1422" s="29">
        <v>44571</v>
      </c>
      <c r="D1422" s="1" t="s">
        <v>5441</v>
      </c>
      <c r="E1422" s="1" t="s">
        <v>5442</v>
      </c>
      <c r="F1422" s="1" t="s">
        <v>5443</v>
      </c>
      <c r="G1422" s="1" t="s">
        <v>5444</v>
      </c>
      <c r="H1422" s="1" t="s">
        <v>4878</v>
      </c>
      <c r="I1422" s="1" t="s">
        <v>465</v>
      </c>
      <c r="J1422" s="1" t="s">
        <v>24</v>
      </c>
      <c r="K1422" s="1" t="s">
        <v>113</v>
      </c>
      <c r="L1422" s="30">
        <v>575</v>
      </c>
      <c r="M1422" s="30">
        <v>23</v>
      </c>
      <c r="N1422" s="31">
        <v>1800</v>
      </c>
      <c r="O1422" s="31">
        <v>20294</v>
      </c>
      <c r="P1422" s="31">
        <v>1014706</v>
      </c>
      <c r="Q1422" s="31">
        <v>1035000</v>
      </c>
      <c r="R1422" s="1" t="s">
        <v>5445</v>
      </c>
      <c r="S1422" s="1" t="s">
        <v>5446</v>
      </c>
      <c r="T1422" s="1" t="s">
        <v>169</v>
      </c>
      <c r="U1422" s="1" t="s">
        <v>5447</v>
      </c>
      <c r="V1422" s="1" t="s">
        <v>118</v>
      </c>
      <c r="W1422" s="33" t="str">
        <f>VLOOKUP(Table1[[#This Row],[Material Code]],'Product Master Data'!$A$1:$D$16,4,FALSE)</f>
        <v>Bread Flour</v>
      </c>
      <c r="X1422" s="33" t="str">
        <f>VLOOKUP(Table1[[#This Row],[Material Code]],'Product Master Data'!$A$1:$D$15,3,FALSE)</f>
        <v>Local Label</v>
      </c>
      <c r="Y1422" s="33">
        <f>DAY(Table1[[#This Row],[Billing date]])</f>
        <v>10</v>
      </c>
      <c r="Z1422" s="33" t="str">
        <f>TEXT(Table1[[#This Row],[Billing date]],"mmm")</f>
        <v>Jan</v>
      </c>
      <c r="AA1422" s="33">
        <f>YEAR(Table1[[#This Row],[Billing date]])</f>
        <v>2022</v>
      </c>
    </row>
    <row r="1423" spans="1:27" ht="12.75" x14ac:dyDescent="0.2">
      <c r="A1423" s="1" t="s">
        <v>4596</v>
      </c>
      <c r="B1423" s="1" t="s">
        <v>289</v>
      </c>
      <c r="C1423" s="29">
        <v>44571</v>
      </c>
      <c r="D1423" s="1" t="s">
        <v>5448</v>
      </c>
      <c r="E1423" s="1" t="s">
        <v>5449</v>
      </c>
      <c r="F1423" s="1" t="s">
        <v>5450</v>
      </c>
      <c r="G1423" s="1" t="s">
        <v>5451</v>
      </c>
      <c r="H1423" s="1" t="s">
        <v>5330</v>
      </c>
      <c r="I1423" s="1" t="s">
        <v>48</v>
      </c>
      <c r="J1423" s="1" t="s">
        <v>24</v>
      </c>
      <c r="K1423" s="1" t="s">
        <v>113</v>
      </c>
      <c r="L1423" s="30">
        <v>500</v>
      </c>
      <c r="M1423" s="30">
        <v>20</v>
      </c>
      <c r="N1423" s="31">
        <v>1800</v>
      </c>
      <c r="O1423" s="31">
        <v>17647</v>
      </c>
      <c r="P1423" s="31">
        <v>882353</v>
      </c>
      <c r="Q1423" s="31">
        <v>900000</v>
      </c>
      <c r="R1423" s="1" t="s">
        <v>5452</v>
      </c>
      <c r="S1423" s="1" t="s">
        <v>5453</v>
      </c>
      <c r="T1423" s="1" t="s">
        <v>169</v>
      </c>
      <c r="U1423" s="1" t="s">
        <v>5454</v>
      </c>
      <c r="V1423" s="1" t="s">
        <v>118</v>
      </c>
      <c r="W1423" s="33" t="str">
        <f>VLOOKUP(Table1[[#This Row],[Material Code]],'Product Master Data'!$A$1:$D$16,4,FALSE)</f>
        <v>Bread Flour</v>
      </c>
      <c r="X1423" s="33" t="str">
        <f>VLOOKUP(Table1[[#This Row],[Material Code]],'Product Master Data'!$A$1:$D$15,3,FALSE)</f>
        <v>Local Label</v>
      </c>
      <c r="Y1423" s="33">
        <f>DAY(Table1[[#This Row],[Billing date]])</f>
        <v>10</v>
      </c>
      <c r="Z1423" s="33" t="str">
        <f>TEXT(Table1[[#This Row],[Billing date]],"mmm")</f>
        <v>Jan</v>
      </c>
      <c r="AA1423" s="33">
        <f>YEAR(Table1[[#This Row],[Billing date]])</f>
        <v>2022</v>
      </c>
    </row>
    <row r="1424" spans="1:27" ht="12.75" x14ac:dyDescent="0.2">
      <c r="A1424" s="1" t="s">
        <v>4496</v>
      </c>
      <c r="B1424" s="1" t="s">
        <v>132</v>
      </c>
      <c r="C1424" s="29">
        <v>44571</v>
      </c>
      <c r="D1424" s="1" t="s">
        <v>5455</v>
      </c>
      <c r="E1424" s="1" t="s">
        <v>5456</v>
      </c>
      <c r="F1424" s="1" t="s">
        <v>5457</v>
      </c>
      <c r="G1424" s="1" t="s">
        <v>5458</v>
      </c>
      <c r="H1424" s="1" t="s">
        <v>5004</v>
      </c>
      <c r="I1424" s="1" t="s">
        <v>31</v>
      </c>
      <c r="J1424" s="1" t="s">
        <v>24</v>
      </c>
      <c r="K1424" s="1" t="s">
        <v>113</v>
      </c>
      <c r="L1424" s="30">
        <v>575</v>
      </c>
      <c r="M1424" s="30">
        <v>23</v>
      </c>
      <c r="N1424" s="31">
        <v>1800</v>
      </c>
      <c r="O1424" s="31">
        <v>20294</v>
      </c>
      <c r="P1424" s="31">
        <v>1014706</v>
      </c>
      <c r="Q1424" s="31">
        <v>1035000</v>
      </c>
      <c r="R1424" s="1" t="s">
        <v>5459</v>
      </c>
      <c r="S1424" s="1" t="s">
        <v>5460</v>
      </c>
      <c r="T1424" s="1" t="s">
        <v>169</v>
      </c>
      <c r="U1424" s="1" t="s">
        <v>5461</v>
      </c>
      <c r="V1424" s="1" t="s">
        <v>118</v>
      </c>
      <c r="W1424" s="33" t="str">
        <f>VLOOKUP(Table1[[#This Row],[Material Code]],'Product Master Data'!$A$1:$D$16,4,FALSE)</f>
        <v>Bread Flour</v>
      </c>
      <c r="X1424" s="33" t="str">
        <f>VLOOKUP(Table1[[#This Row],[Material Code]],'Product Master Data'!$A$1:$D$15,3,FALSE)</f>
        <v>Local Label</v>
      </c>
      <c r="Y1424" s="33">
        <f>DAY(Table1[[#This Row],[Billing date]])</f>
        <v>10</v>
      </c>
      <c r="Z1424" s="33" t="str">
        <f>TEXT(Table1[[#This Row],[Billing date]],"mmm")</f>
        <v>Jan</v>
      </c>
      <c r="AA1424" s="33">
        <f>YEAR(Table1[[#This Row],[Billing date]])</f>
        <v>2022</v>
      </c>
    </row>
    <row r="1425" spans="1:27" ht="12.75" x14ac:dyDescent="0.2">
      <c r="A1425" s="1" t="s">
        <v>4596</v>
      </c>
      <c r="B1425" s="1" t="s">
        <v>452</v>
      </c>
      <c r="C1425" s="29">
        <v>44572</v>
      </c>
      <c r="D1425" s="1" t="s">
        <v>5462</v>
      </c>
      <c r="E1425" s="1" t="s">
        <v>5463</v>
      </c>
      <c r="F1425" s="1" t="s">
        <v>5464</v>
      </c>
      <c r="G1425" s="1" t="s">
        <v>5465</v>
      </c>
      <c r="H1425" s="1" t="s">
        <v>4797</v>
      </c>
      <c r="I1425" s="1" t="s">
        <v>33</v>
      </c>
      <c r="J1425" s="1" t="s">
        <v>183</v>
      </c>
      <c r="K1425" s="1" t="s">
        <v>184</v>
      </c>
      <c r="L1425" s="30">
        <v>4196</v>
      </c>
      <c r="M1425" s="30">
        <v>20.98</v>
      </c>
      <c r="N1425" s="31">
        <v>1725</v>
      </c>
      <c r="O1425" s="31">
        <v>29372</v>
      </c>
      <c r="P1425" s="31">
        <v>7208728</v>
      </c>
      <c r="Q1425" s="31">
        <v>7238100</v>
      </c>
      <c r="R1425" s="1" t="s">
        <v>5466</v>
      </c>
      <c r="S1425" s="1" t="s">
        <v>1072</v>
      </c>
      <c r="T1425" s="1" t="s">
        <v>169</v>
      </c>
      <c r="U1425" s="1" t="s">
        <v>460</v>
      </c>
      <c r="V1425" s="1" t="s">
        <v>118</v>
      </c>
      <c r="W1425" s="33" t="str">
        <f>VLOOKUP(Table1[[#This Row],[Material Code]],'Product Master Data'!$A$1:$D$16,4,FALSE)</f>
        <v>Beignet Flour</v>
      </c>
      <c r="X1425" s="33" t="str">
        <f>VLOOKUP(Table1[[#This Row],[Material Code]],'Product Master Data'!$A$1:$D$15,3,FALSE)</f>
        <v>Local Label</v>
      </c>
      <c r="Y1425" s="33">
        <f>DAY(Table1[[#This Row],[Billing date]])</f>
        <v>11</v>
      </c>
      <c r="Z1425" s="33" t="str">
        <f>TEXT(Table1[[#This Row],[Billing date]],"mmm")</f>
        <v>Jan</v>
      </c>
      <c r="AA1425" s="33">
        <f>YEAR(Table1[[#This Row],[Billing date]])</f>
        <v>2022</v>
      </c>
    </row>
    <row r="1426" spans="1:27" ht="12.75" x14ac:dyDescent="0.2">
      <c r="A1426" s="1" t="s">
        <v>4596</v>
      </c>
      <c r="B1426" s="1" t="s">
        <v>452</v>
      </c>
      <c r="C1426" s="29">
        <v>44572</v>
      </c>
      <c r="D1426" s="1" t="s">
        <v>5462</v>
      </c>
      <c r="E1426" s="1" t="s">
        <v>5463</v>
      </c>
      <c r="F1426" s="1" t="s">
        <v>5464</v>
      </c>
      <c r="G1426" s="1" t="s">
        <v>5465</v>
      </c>
      <c r="H1426" s="1" t="s">
        <v>4797</v>
      </c>
      <c r="I1426" s="1" t="s">
        <v>33</v>
      </c>
      <c r="J1426" s="1" t="s">
        <v>183</v>
      </c>
      <c r="K1426" s="1" t="s">
        <v>184</v>
      </c>
      <c r="L1426" s="30">
        <v>1804</v>
      </c>
      <c r="M1426" s="30">
        <v>9.02</v>
      </c>
      <c r="N1426" s="31">
        <v>1725</v>
      </c>
      <c r="O1426" s="31">
        <v>12628</v>
      </c>
      <c r="P1426" s="31">
        <v>3099272</v>
      </c>
      <c r="Q1426" s="31">
        <v>3111900</v>
      </c>
      <c r="R1426" s="1" t="s">
        <v>5466</v>
      </c>
      <c r="S1426" s="1" t="s">
        <v>1072</v>
      </c>
      <c r="T1426" s="1" t="s">
        <v>169</v>
      </c>
      <c r="U1426" s="1" t="s">
        <v>460</v>
      </c>
      <c r="V1426" s="1" t="s">
        <v>118</v>
      </c>
      <c r="W1426" s="33" t="str">
        <f>VLOOKUP(Table1[[#This Row],[Material Code]],'Product Master Data'!$A$1:$D$16,4,FALSE)</f>
        <v>Beignet Flour</v>
      </c>
      <c r="X1426" s="33" t="str">
        <f>VLOOKUP(Table1[[#This Row],[Material Code]],'Product Master Data'!$A$1:$D$15,3,FALSE)</f>
        <v>Local Label</v>
      </c>
      <c r="Y1426" s="33">
        <f>DAY(Table1[[#This Row],[Billing date]])</f>
        <v>11</v>
      </c>
      <c r="Z1426" s="33" t="str">
        <f>TEXT(Table1[[#This Row],[Billing date]],"mmm")</f>
        <v>Jan</v>
      </c>
      <c r="AA1426" s="33">
        <f>YEAR(Table1[[#This Row],[Billing date]])</f>
        <v>2022</v>
      </c>
    </row>
    <row r="1427" spans="1:27" ht="12.75" x14ac:dyDescent="0.2">
      <c r="A1427" s="1" t="s">
        <v>4496</v>
      </c>
      <c r="B1427" s="1" t="s">
        <v>132</v>
      </c>
      <c r="C1427" s="29">
        <v>44572</v>
      </c>
      <c r="D1427" s="1" t="s">
        <v>5000</v>
      </c>
      <c r="E1427" s="1" t="s">
        <v>5467</v>
      </c>
      <c r="F1427" s="1" t="s">
        <v>5002</v>
      </c>
      <c r="G1427" s="1" t="s">
        <v>5468</v>
      </c>
      <c r="H1427" s="1" t="s">
        <v>5004</v>
      </c>
      <c r="I1427" s="1" t="s">
        <v>31</v>
      </c>
      <c r="J1427" s="1" t="s">
        <v>164</v>
      </c>
      <c r="K1427" s="1" t="s">
        <v>165</v>
      </c>
      <c r="L1427" s="30">
        <v>640</v>
      </c>
      <c r="M1427" s="30">
        <v>32</v>
      </c>
      <c r="N1427" s="31">
        <v>18000</v>
      </c>
      <c r="O1427" s="31">
        <v>44800</v>
      </c>
      <c r="P1427" s="31">
        <v>11475200</v>
      </c>
      <c r="Q1427" s="31">
        <v>11520000</v>
      </c>
      <c r="R1427" s="1" t="s">
        <v>5469</v>
      </c>
      <c r="S1427" s="1" t="s">
        <v>5470</v>
      </c>
      <c r="T1427" s="1" t="s">
        <v>169</v>
      </c>
      <c r="U1427" s="1" t="s">
        <v>169</v>
      </c>
      <c r="V1427" s="1" t="s">
        <v>118</v>
      </c>
      <c r="W1427" s="33" t="str">
        <f>VLOOKUP(Table1[[#This Row],[Material Code]],'Product Master Data'!$A$1:$D$16,4,FALSE)</f>
        <v>Bread Flour</v>
      </c>
      <c r="X1427" s="33" t="str">
        <f>VLOOKUP(Table1[[#This Row],[Material Code]],'Product Master Data'!$A$1:$D$15,3,FALSE)</f>
        <v>Local Label</v>
      </c>
      <c r="Y1427" s="33">
        <f>DAY(Table1[[#This Row],[Billing date]])</f>
        <v>11</v>
      </c>
      <c r="Z1427" s="33" t="str">
        <f>TEXT(Table1[[#This Row],[Billing date]],"mmm")</f>
        <v>Jan</v>
      </c>
      <c r="AA1427" s="33">
        <f>YEAR(Table1[[#This Row],[Billing date]])</f>
        <v>2022</v>
      </c>
    </row>
    <row r="1428" spans="1:27" ht="12.75" x14ac:dyDescent="0.2">
      <c r="A1428" s="1" t="s">
        <v>4496</v>
      </c>
      <c r="B1428" s="1" t="s">
        <v>132</v>
      </c>
      <c r="C1428" s="29">
        <v>44572</v>
      </c>
      <c r="D1428" s="1" t="s">
        <v>5000</v>
      </c>
      <c r="E1428" s="1" t="s">
        <v>5471</v>
      </c>
      <c r="F1428" s="1" t="s">
        <v>5002</v>
      </c>
      <c r="G1428" s="1" t="s">
        <v>5472</v>
      </c>
      <c r="H1428" s="1" t="s">
        <v>5004</v>
      </c>
      <c r="I1428" s="1" t="s">
        <v>31</v>
      </c>
      <c r="J1428" s="1" t="s">
        <v>164</v>
      </c>
      <c r="K1428" s="1" t="s">
        <v>165</v>
      </c>
      <c r="L1428" s="30">
        <v>620</v>
      </c>
      <c r="M1428" s="30">
        <v>31</v>
      </c>
      <c r="N1428" s="31">
        <v>18000</v>
      </c>
      <c r="O1428" s="31">
        <v>43400</v>
      </c>
      <c r="P1428" s="31">
        <v>11116600</v>
      </c>
      <c r="Q1428" s="31">
        <v>11160000</v>
      </c>
      <c r="R1428" s="1" t="s">
        <v>5473</v>
      </c>
      <c r="S1428" s="1" t="s">
        <v>5474</v>
      </c>
      <c r="T1428" s="1" t="s">
        <v>169</v>
      </c>
      <c r="U1428" s="1" t="s">
        <v>169</v>
      </c>
      <c r="V1428" s="1" t="s">
        <v>118</v>
      </c>
      <c r="W1428" s="33" t="str">
        <f>VLOOKUP(Table1[[#This Row],[Material Code]],'Product Master Data'!$A$1:$D$16,4,FALSE)</f>
        <v>Bread Flour</v>
      </c>
      <c r="X1428" s="33" t="str">
        <f>VLOOKUP(Table1[[#This Row],[Material Code]],'Product Master Data'!$A$1:$D$15,3,FALSE)</f>
        <v>Local Label</v>
      </c>
      <c r="Y1428" s="33">
        <f>DAY(Table1[[#This Row],[Billing date]])</f>
        <v>11</v>
      </c>
      <c r="Z1428" s="33" t="str">
        <f>TEXT(Table1[[#This Row],[Billing date]],"mmm")</f>
        <v>Jan</v>
      </c>
      <c r="AA1428" s="33">
        <f>YEAR(Table1[[#This Row],[Billing date]])</f>
        <v>2022</v>
      </c>
    </row>
    <row r="1429" spans="1:27" ht="12.75" x14ac:dyDescent="0.2">
      <c r="A1429" s="1" t="s">
        <v>4496</v>
      </c>
      <c r="B1429" s="1" t="s">
        <v>132</v>
      </c>
      <c r="C1429" s="29">
        <v>44572</v>
      </c>
      <c r="D1429" s="1" t="s">
        <v>5000</v>
      </c>
      <c r="E1429" s="1" t="s">
        <v>5475</v>
      </c>
      <c r="F1429" s="1" t="s">
        <v>5002</v>
      </c>
      <c r="G1429" s="1" t="s">
        <v>5476</v>
      </c>
      <c r="H1429" s="1" t="s">
        <v>5004</v>
      </c>
      <c r="I1429" s="1" t="s">
        <v>31</v>
      </c>
      <c r="J1429" s="1" t="s">
        <v>164</v>
      </c>
      <c r="K1429" s="1" t="s">
        <v>165</v>
      </c>
      <c r="L1429" s="30">
        <v>620</v>
      </c>
      <c r="M1429" s="30">
        <v>31</v>
      </c>
      <c r="N1429" s="31">
        <v>18000</v>
      </c>
      <c r="O1429" s="31">
        <v>43400</v>
      </c>
      <c r="P1429" s="31">
        <v>11116600</v>
      </c>
      <c r="Q1429" s="31">
        <v>11160000</v>
      </c>
      <c r="R1429" s="1" t="s">
        <v>5477</v>
      </c>
      <c r="S1429" s="1" t="s">
        <v>5478</v>
      </c>
      <c r="T1429" s="1" t="s">
        <v>169</v>
      </c>
      <c r="U1429" s="1" t="s">
        <v>169</v>
      </c>
      <c r="V1429" s="1" t="s">
        <v>118</v>
      </c>
      <c r="W1429" s="33" t="str">
        <f>VLOOKUP(Table1[[#This Row],[Material Code]],'Product Master Data'!$A$1:$D$16,4,FALSE)</f>
        <v>Bread Flour</v>
      </c>
      <c r="X1429" s="33" t="str">
        <f>VLOOKUP(Table1[[#This Row],[Material Code]],'Product Master Data'!$A$1:$D$15,3,FALSE)</f>
        <v>Local Label</v>
      </c>
      <c r="Y1429" s="33">
        <f>DAY(Table1[[#This Row],[Billing date]])</f>
        <v>11</v>
      </c>
      <c r="Z1429" s="33" t="str">
        <f>TEXT(Table1[[#This Row],[Billing date]],"mmm")</f>
        <v>Jan</v>
      </c>
      <c r="AA1429" s="33">
        <f>YEAR(Table1[[#This Row],[Billing date]])</f>
        <v>2022</v>
      </c>
    </row>
    <row r="1430" spans="1:27" ht="12.75" x14ac:dyDescent="0.2">
      <c r="A1430" s="1" t="s">
        <v>4596</v>
      </c>
      <c r="B1430" s="1" t="s">
        <v>452</v>
      </c>
      <c r="C1430" s="29">
        <v>44572</v>
      </c>
      <c r="D1430" s="1" t="s">
        <v>5479</v>
      </c>
      <c r="E1430" s="1" t="s">
        <v>5480</v>
      </c>
      <c r="F1430" s="1" t="s">
        <v>5481</v>
      </c>
      <c r="G1430" s="1" t="s">
        <v>5482</v>
      </c>
      <c r="H1430" s="1" t="s">
        <v>5067</v>
      </c>
      <c r="I1430" s="1" t="s">
        <v>34</v>
      </c>
      <c r="J1430" s="1" t="s">
        <v>164</v>
      </c>
      <c r="K1430" s="1" t="s">
        <v>165</v>
      </c>
      <c r="L1430" s="30">
        <v>640</v>
      </c>
      <c r="M1430" s="30">
        <v>32</v>
      </c>
      <c r="N1430" s="31">
        <v>17500</v>
      </c>
      <c r="O1430" s="31">
        <v>44800</v>
      </c>
      <c r="P1430" s="31">
        <v>11155200</v>
      </c>
      <c r="Q1430" s="31">
        <v>11200000</v>
      </c>
      <c r="R1430" s="1" t="s">
        <v>5483</v>
      </c>
      <c r="S1430" s="1" t="s">
        <v>5484</v>
      </c>
      <c r="T1430" s="1" t="s">
        <v>169</v>
      </c>
      <c r="U1430" s="1" t="s">
        <v>1046</v>
      </c>
      <c r="V1430" s="1" t="s">
        <v>118</v>
      </c>
      <c r="W1430" s="33" t="str">
        <f>VLOOKUP(Table1[[#This Row],[Material Code]],'Product Master Data'!$A$1:$D$16,4,FALSE)</f>
        <v>Bread Flour</v>
      </c>
      <c r="X1430" s="33" t="str">
        <f>VLOOKUP(Table1[[#This Row],[Material Code]],'Product Master Data'!$A$1:$D$15,3,FALSE)</f>
        <v>Local Label</v>
      </c>
      <c r="Y1430" s="33">
        <f>DAY(Table1[[#This Row],[Billing date]])</f>
        <v>11</v>
      </c>
      <c r="Z1430" s="33" t="str">
        <f>TEXT(Table1[[#This Row],[Billing date]],"mmm")</f>
        <v>Jan</v>
      </c>
      <c r="AA1430" s="33">
        <f>YEAR(Table1[[#This Row],[Billing date]])</f>
        <v>2022</v>
      </c>
    </row>
    <row r="1431" spans="1:27" ht="12.75" x14ac:dyDescent="0.2">
      <c r="A1431" s="1" t="s">
        <v>4596</v>
      </c>
      <c r="B1431" s="1" t="s">
        <v>452</v>
      </c>
      <c r="C1431" s="29">
        <v>44572</v>
      </c>
      <c r="D1431" s="1" t="s">
        <v>5479</v>
      </c>
      <c r="E1431" s="1" t="s">
        <v>5485</v>
      </c>
      <c r="F1431" s="1" t="s">
        <v>5481</v>
      </c>
      <c r="G1431" s="1" t="s">
        <v>5486</v>
      </c>
      <c r="H1431" s="1" t="s">
        <v>5067</v>
      </c>
      <c r="I1431" s="1" t="s">
        <v>34</v>
      </c>
      <c r="J1431" s="1" t="s">
        <v>164</v>
      </c>
      <c r="K1431" s="1" t="s">
        <v>165</v>
      </c>
      <c r="L1431" s="30">
        <v>600</v>
      </c>
      <c r="M1431" s="30">
        <v>30</v>
      </c>
      <c r="N1431" s="31">
        <v>17500</v>
      </c>
      <c r="O1431" s="31">
        <v>42000</v>
      </c>
      <c r="P1431" s="31">
        <v>10458000</v>
      </c>
      <c r="Q1431" s="31">
        <v>10500000</v>
      </c>
      <c r="R1431" s="1" t="s">
        <v>5487</v>
      </c>
      <c r="S1431" s="1" t="s">
        <v>5488</v>
      </c>
      <c r="T1431" s="1" t="s">
        <v>169</v>
      </c>
      <c r="U1431" s="1" t="s">
        <v>1046</v>
      </c>
      <c r="V1431" s="1" t="s">
        <v>118</v>
      </c>
      <c r="W1431" s="33" t="str">
        <f>VLOOKUP(Table1[[#This Row],[Material Code]],'Product Master Data'!$A$1:$D$16,4,FALSE)</f>
        <v>Bread Flour</v>
      </c>
      <c r="X1431" s="33" t="str">
        <f>VLOOKUP(Table1[[#This Row],[Material Code]],'Product Master Data'!$A$1:$D$15,3,FALSE)</f>
        <v>Local Label</v>
      </c>
      <c r="Y1431" s="33">
        <f>DAY(Table1[[#This Row],[Billing date]])</f>
        <v>11</v>
      </c>
      <c r="Z1431" s="33" t="str">
        <f>TEXT(Table1[[#This Row],[Billing date]],"mmm")</f>
        <v>Jan</v>
      </c>
      <c r="AA1431" s="33">
        <f>YEAR(Table1[[#This Row],[Billing date]])</f>
        <v>2022</v>
      </c>
    </row>
    <row r="1432" spans="1:27" ht="12.75" x14ac:dyDescent="0.2">
      <c r="A1432" s="1" t="s">
        <v>4666</v>
      </c>
      <c r="B1432" s="1" t="s">
        <v>108</v>
      </c>
      <c r="C1432" s="29">
        <v>44572</v>
      </c>
      <c r="D1432" s="1" t="s">
        <v>5489</v>
      </c>
      <c r="E1432" s="1" t="s">
        <v>5490</v>
      </c>
      <c r="F1432" s="1" t="s">
        <v>5491</v>
      </c>
      <c r="G1432" s="1" t="s">
        <v>5492</v>
      </c>
      <c r="H1432" s="1" t="s">
        <v>4891</v>
      </c>
      <c r="I1432" s="1" t="s">
        <v>36</v>
      </c>
      <c r="J1432" s="1" t="s">
        <v>24</v>
      </c>
      <c r="K1432" s="1" t="s">
        <v>113</v>
      </c>
      <c r="L1432" s="30">
        <v>525</v>
      </c>
      <c r="M1432" s="30">
        <v>21</v>
      </c>
      <c r="N1432" s="31">
        <v>1800</v>
      </c>
      <c r="O1432" s="31">
        <v>18529</v>
      </c>
      <c r="P1432" s="31">
        <v>926471</v>
      </c>
      <c r="Q1432" s="31">
        <v>945000</v>
      </c>
      <c r="R1432" s="1" t="s">
        <v>5493</v>
      </c>
      <c r="S1432" s="1" t="s">
        <v>5494</v>
      </c>
      <c r="T1432" s="1" t="s">
        <v>169</v>
      </c>
      <c r="U1432" s="1" t="s">
        <v>5495</v>
      </c>
      <c r="V1432" s="1" t="s">
        <v>118</v>
      </c>
      <c r="W1432" s="33" t="str">
        <f>VLOOKUP(Table1[[#This Row],[Material Code]],'Product Master Data'!$A$1:$D$16,4,FALSE)</f>
        <v>Bread Flour</v>
      </c>
      <c r="X1432" s="33" t="str">
        <f>VLOOKUP(Table1[[#This Row],[Material Code]],'Product Master Data'!$A$1:$D$15,3,FALSE)</f>
        <v>Local Label</v>
      </c>
      <c r="Y1432" s="33">
        <f>DAY(Table1[[#This Row],[Billing date]])</f>
        <v>11</v>
      </c>
      <c r="Z1432" s="33" t="str">
        <f>TEXT(Table1[[#This Row],[Billing date]],"mmm")</f>
        <v>Jan</v>
      </c>
      <c r="AA1432" s="33">
        <f>YEAR(Table1[[#This Row],[Billing date]])</f>
        <v>2022</v>
      </c>
    </row>
    <row r="1433" spans="1:27" ht="12.75" x14ac:dyDescent="0.2">
      <c r="A1433" s="1" t="s">
        <v>4511</v>
      </c>
      <c r="B1433" s="1" t="s">
        <v>158</v>
      </c>
      <c r="C1433" s="29">
        <v>44572</v>
      </c>
      <c r="D1433" s="1" t="s">
        <v>5496</v>
      </c>
      <c r="E1433" s="1" t="s">
        <v>5497</v>
      </c>
      <c r="F1433" s="1" t="s">
        <v>5498</v>
      </c>
      <c r="G1433" s="1" t="s">
        <v>5499</v>
      </c>
      <c r="H1433" s="1" t="s">
        <v>5500</v>
      </c>
      <c r="I1433" s="1" t="s">
        <v>3554</v>
      </c>
      <c r="J1433" s="1" t="s">
        <v>164</v>
      </c>
      <c r="K1433" s="1" t="s">
        <v>165</v>
      </c>
      <c r="L1433" s="30">
        <v>600</v>
      </c>
      <c r="M1433" s="30">
        <v>30</v>
      </c>
      <c r="N1433" s="31">
        <v>18700</v>
      </c>
      <c r="O1433" s="31">
        <v>220000</v>
      </c>
      <c r="P1433" s="31">
        <v>11000000</v>
      </c>
      <c r="Q1433" s="31">
        <v>11220000</v>
      </c>
      <c r="R1433" s="1" t="s">
        <v>970</v>
      </c>
      <c r="S1433" s="1" t="s">
        <v>5501</v>
      </c>
      <c r="T1433" s="1" t="s">
        <v>169</v>
      </c>
      <c r="U1433" s="1" t="s">
        <v>169</v>
      </c>
      <c r="V1433" s="1" t="s">
        <v>118</v>
      </c>
      <c r="W1433" s="33" t="str">
        <f>VLOOKUP(Table1[[#This Row],[Material Code]],'Product Master Data'!$A$1:$D$16,4,FALSE)</f>
        <v>Bread Flour</v>
      </c>
      <c r="X1433" s="33" t="str">
        <f>VLOOKUP(Table1[[#This Row],[Material Code]],'Product Master Data'!$A$1:$D$15,3,FALSE)</f>
        <v>Local Label</v>
      </c>
      <c r="Y1433" s="33">
        <f>DAY(Table1[[#This Row],[Billing date]])</f>
        <v>11</v>
      </c>
      <c r="Z1433" s="33" t="str">
        <f>TEXT(Table1[[#This Row],[Billing date]],"mmm")</f>
        <v>Jan</v>
      </c>
      <c r="AA1433" s="33">
        <f>YEAR(Table1[[#This Row],[Billing date]])</f>
        <v>2022</v>
      </c>
    </row>
    <row r="1434" spans="1:27" ht="12.75" x14ac:dyDescent="0.2">
      <c r="A1434" s="1" t="s">
        <v>4511</v>
      </c>
      <c r="B1434" s="1" t="s">
        <v>158</v>
      </c>
      <c r="C1434" s="29">
        <v>44572</v>
      </c>
      <c r="D1434" s="1" t="s">
        <v>5502</v>
      </c>
      <c r="E1434" s="1" t="s">
        <v>5503</v>
      </c>
      <c r="F1434" s="1" t="s">
        <v>5504</v>
      </c>
      <c r="G1434" s="1" t="s">
        <v>5505</v>
      </c>
      <c r="H1434" s="1" t="s">
        <v>5506</v>
      </c>
      <c r="I1434" s="1" t="s">
        <v>163</v>
      </c>
      <c r="J1434" s="1" t="s">
        <v>176</v>
      </c>
      <c r="K1434" s="1" t="s">
        <v>177</v>
      </c>
      <c r="L1434" s="30">
        <v>250</v>
      </c>
      <c r="M1434" s="30">
        <v>12.5</v>
      </c>
      <c r="N1434" s="31">
        <v>18700</v>
      </c>
      <c r="O1434" s="31">
        <v>17500</v>
      </c>
      <c r="P1434" s="31">
        <v>4657500</v>
      </c>
      <c r="Q1434" s="31">
        <v>4675000</v>
      </c>
      <c r="R1434" s="1" t="s">
        <v>5507</v>
      </c>
      <c r="S1434" s="1" t="s">
        <v>5508</v>
      </c>
      <c r="T1434" s="1" t="s">
        <v>169</v>
      </c>
      <c r="U1434" s="1" t="s">
        <v>169</v>
      </c>
      <c r="V1434" s="1" t="s">
        <v>118</v>
      </c>
      <c r="W1434" s="33" t="str">
        <f>VLOOKUP(Table1[[#This Row],[Material Code]],'Product Master Data'!$A$1:$D$16,4,FALSE)</f>
        <v>Beignet Flour</v>
      </c>
      <c r="X1434" s="33" t="str">
        <f>VLOOKUP(Table1[[#This Row],[Material Code]],'Product Master Data'!$A$1:$D$15,3,FALSE)</f>
        <v>Local Label</v>
      </c>
      <c r="Y1434" s="33">
        <f>DAY(Table1[[#This Row],[Billing date]])</f>
        <v>11</v>
      </c>
      <c r="Z1434" s="33" t="str">
        <f>TEXT(Table1[[#This Row],[Billing date]],"mmm")</f>
        <v>Jan</v>
      </c>
      <c r="AA1434" s="33">
        <f>YEAR(Table1[[#This Row],[Billing date]])</f>
        <v>2022</v>
      </c>
    </row>
    <row r="1435" spans="1:27" ht="12.75" x14ac:dyDescent="0.2">
      <c r="A1435" s="1" t="s">
        <v>4511</v>
      </c>
      <c r="B1435" s="1" t="s">
        <v>158</v>
      </c>
      <c r="C1435" s="29">
        <v>44572</v>
      </c>
      <c r="D1435" s="1" t="s">
        <v>5502</v>
      </c>
      <c r="E1435" s="1" t="s">
        <v>5503</v>
      </c>
      <c r="F1435" s="1" t="s">
        <v>5504</v>
      </c>
      <c r="G1435" s="1" t="s">
        <v>5505</v>
      </c>
      <c r="H1435" s="1" t="s">
        <v>5506</v>
      </c>
      <c r="I1435" s="1" t="s">
        <v>163</v>
      </c>
      <c r="J1435" s="1" t="s">
        <v>181</v>
      </c>
      <c r="K1435" s="1" t="s">
        <v>182</v>
      </c>
      <c r="L1435" s="30">
        <v>100</v>
      </c>
      <c r="M1435" s="30">
        <v>2.5</v>
      </c>
      <c r="N1435" s="31">
        <v>9350</v>
      </c>
      <c r="O1435" s="31">
        <v>3500</v>
      </c>
      <c r="P1435" s="31">
        <v>931500</v>
      </c>
      <c r="Q1435" s="31">
        <v>935000</v>
      </c>
      <c r="R1435" s="1" t="s">
        <v>5507</v>
      </c>
      <c r="S1435" s="1" t="s">
        <v>5508</v>
      </c>
      <c r="T1435" s="1" t="s">
        <v>169</v>
      </c>
      <c r="U1435" s="1" t="s">
        <v>169</v>
      </c>
      <c r="V1435" s="1" t="s">
        <v>118</v>
      </c>
      <c r="W1435" s="33" t="str">
        <f>VLOOKUP(Table1[[#This Row],[Material Code]],'Product Master Data'!$A$1:$D$16,4,FALSE)</f>
        <v>Beignet Flour</v>
      </c>
      <c r="X1435" s="33" t="str">
        <f>VLOOKUP(Table1[[#This Row],[Material Code]],'Product Master Data'!$A$1:$D$15,3,FALSE)</f>
        <v>Local Label</v>
      </c>
      <c r="Y1435" s="33">
        <f>DAY(Table1[[#This Row],[Billing date]])</f>
        <v>11</v>
      </c>
      <c r="Z1435" s="33" t="str">
        <f>TEXT(Table1[[#This Row],[Billing date]],"mmm")</f>
        <v>Jan</v>
      </c>
      <c r="AA1435" s="33">
        <f>YEAR(Table1[[#This Row],[Billing date]])</f>
        <v>2022</v>
      </c>
    </row>
    <row r="1436" spans="1:27" ht="12.75" x14ac:dyDescent="0.2">
      <c r="A1436" s="1" t="s">
        <v>4511</v>
      </c>
      <c r="B1436" s="1" t="s">
        <v>158</v>
      </c>
      <c r="C1436" s="29">
        <v>44572</v>
      </c>
      <c r="D1436" s="1" t="s">
        <v>5502</v>
      </c>
      <c r="E1436" s="1" t="s">
        <v>5503</v>
      </c>
      <c r="F1436" s="1" t="s">
        <v>5504</v>
      </c>
      <c r="G1436" s="1" t="s">
        <v>5505</v>
      </c>
      <c r="H1436" s="1" t="s">
        <v>5506</v>
      </c>
      <c r="I1436" s="1" t="s">
        <v>163</v>
      </c>
      <c r="J1436" s="1" t="s">
        <v>164</v>
      </c>
      <c r="K1436" s="1" t="s">
        <v>165</v>
      </c>
      <c r="L1436" s="30">
        <v>300</v>
      </c>
      <c r="M1436" s="30">
        <v>15</v>
      </c>
      <c r="N1436" s="31">
        <v>18700</v>
      </c>
      <c r="O1436" s="31">
        <v>21000</v>
      </c>
      <c r="P1436" s="31">
        <v>5589000</v>
      </c>
      <c r="Q1436" s="31">
        <v>5610000</v>
      </c>
      <c r="R1436" s="1" t="s">
        <v>5507</v>
      </c>
      <c r="S1436" s="1" t="s">
        <v>5508</v>
      </c>
      <c r="T1436" s="1" t="s">
        <v>169</v>
      </c>
      <c r="U1436" s="1" t="s">
        <v>169</v>
      </c>
      <c r="V1436" s="1" t="s">
        <v>118</v>
      </c>
      <c r="W1436" s="33" t="str">
        <f>VLOOKUP(Table1[[#This Row],[Material Code]],'Product Master Data'!$A$1:$D$16,4,FALSE)</f>
        <v>Bread Flour</v>
      </c>
      <c r="X1436" s="33" t="str">
        <f>VLOOKUP(Table1[[#This Row],[Material Code]],'Product Master Data'!$A$1:$D$15,3,FALSE)</f>
        <v>Local Label</v>
      </c>
      <c r="Y1436" s="33">
        <f>DAY(Table1[[#This Row],[Billing date]])</f>
        <v>11</v>
      </c>
      <c r="Z1436" s="33" t="str">
        <f>TEXT(Table1[[#This Row],[Billing date]],"mmm")</f>
        <v>Jan</v>
      </c>
      <c r="AA1436" s="33">
        <f>YEAR(Table1[[#This Row],[Billing date]])</f>
        <v>2022</v>
      </c>
    </row>
    <row r="1437" spans="1:27" ht="12.75" x14ac:dyDescent="0.2">
      <c r="A1437" s="1" t="s">
        <v>4596</v>
      </c>
      <c r="B1437" s="1" t="s">
        <v>452</v>
      </c>
      <c r="C1437" s="29">
        <v>44572</v>
      </c>
      <c r="D1437" s="1" t="s">
        <v>5376</v>
      </c>
      <c r="E1437" s="1" t="s">
        <v>5509</v>
      </c>
      <c r="F1437" s="1" t="s">
        <v>5378</v>
      </c>
      <c r="G1437" s="1" t="s">
        <v>5510</v>
      </c>
      <c r="H1437" s="1" t="s">
        <v>4797</v>
      </c>
      <c r="I1437" s="1" t="s">
        <v>33</v>
      </c>
      <c r="J1437" s="1" t="s">
        <v>164</v>
      </c>
      <c r="K1437" s="1" t="s">
        <v>165</v>
      </c>
      <c r="L1437" s="30">
        <v>288</v>
      </c>
      <c r="M1437" s="30">
        <v>14.4</v>
      </c>
      <c r="N1437" s="31">
        <v>17000</v>
      </c>
      <c r="O1437" s="31">
        <v>20160</v>
      </c>
      <c r="P1437" s="31">
        <v>4875840</v>
      </c>
      <c r="Q1437" s="31">
        <v>4896000</v>
      </c>
      <c r="R1437" s="1" t="s">
        <v>5511</v>
      </c>
      <c r="S1437" s="1" t="s">
        <v>5512</v>
      </c>
      <c r="T1437" s="1" t="s">
        <v>169</v>
      </c>
      <c r="U1437" s="1" t="s">
        <v>460</v>
      </c>
      <c r="V1437" s="1" t="s">
        <v>118</v>
      </c>
      <c r="W1437" s="33" t="str">
        <f>VLOOKUP(Table1[[#This Row],[Material Code]],'Product Master Data'!$A$1:$D$16,4,FALSE)</f>
        <v>Bread Flour</v>
      </c>
      <c r="X1437" s="33" t="str">
        <f>VLOOKUP(Table1[[#This Row],[Material Code]],'Product Master Data'!$A$1:$D$15,3,FALSE)</f>
        <v>Local Label</v>
      </c>
      <c r="Y1437" s="33">
        <f>DAY(Table1[[#This Row],[Billing date]])</f>
        <v>11</v>
      </c>
      <c r="Z1437" s="33" t="str">
        <f>TEXT(Table1[[#This Row],[Billing date]],"mmm")</f>
        <v>Jan</v>
      </c>
      <c r="AA1437" s="33">
        <f>YEAR(Table1[[#This Row],[Billing date]])</f>
        <v>2022</v>
      </c>
    </row>
    <row r="1438" spans="1:27" ht="12.75" x14ac:dyDescent="0.2">
      <c r="A1438" s="1" t="s">
        <v>4596</v>
      </c>
      <c r="B1438" s="1" t="s">
        <v>452</v>
      </c>
      <c r="C1438" s="29">
        <v>44572</v>
      </c>
      <c r="D1438" s="1" t="s">
        <v>5376</v>
      </c>
      <c r="E1438" s="1" t="s">
        <v>5509</v>
      </c>
      <c r="F1438" s="1" t="s">
        <v>5378</v>
      </c>
      <c r="G1438" s="1" t="s">
        <v>5510</v>
      </c>
      <c r="H1438" s="1" t="s">
        <v>4797</v>
      </c>
      <c r="I1438" s="1" t="s">
        <v>33</v>
      </c>
      <c r="J1438" s="1" t="s">
        <v>164</v>
      </c>
      <c r="K1438" s="1" t="s">
        <v>165</v>
      </c>
      <c r="L1438" s="30">
        <v>352</v>
      </c>
      <c r="M1438" s="30">
        <v>17.600000000000001</v>
      </c>
      <c r="N1438" s="31">
        <v>17000</v>
      </c>
      <c r="O1438" s="31">
        <v>24640</v>
      </c>
      <c r="P1438" s="31">
        <v>5959360</v>
      </c>
      <c r="Q1438" s="31">
        <v>5984000</v>
      </c>
      <c r="R1438" s="1" t="s">
        <v>5511</v>
      </c>
      <c r="S1438" s="1" t="s">
        <v>5512</v>
      </c>
      <c r="T1438" s="1" t="s">
        <v>169</v>
      </c>
      <c r="U1438" s="1" t="s">
        <v>460</v>
      </c>
      <c r="V1438" s="1" t="s">
        <v>118</v>
      </c>
      <c r="W1438" s="33" t="str">
        <f>VLOOKUP(Table1[[#This Row],[Material Code]],'Product Master Data'!$A$1:$D$16,4,FALSE)</f>
        <v>Bread Flour</v>
      </c>
      <c r="X1438" s="33" t="str">
        <f>VLOOKUP(Table1[[#This Row],[Material Code]],'Product Master Data'!$A$1:$D$15,3,FALSE)</f>
        <v>Local Label</v>
      </c>
      <c r="Y1438" s="33">
        <f>DAY(Table1[[#This Row],[Billing date]])</f>
        <v>11</v>
      </c>
      <c r="Z1438" s="33" t="str">
        <f>TEXT(Table1[[#This Row],[Billing date]],"mmm")</f>
        <v>Jan</v>
      </c>
      <c r="AA1438" s="33">
        <f>YEAR(Table1[[#This Row],[Billing date]])</f>
        <v>2022</v>
      </c>
    </row>
    <row r="1439" spans="1:27" ht="12.75" x14ac:dyDescent="0.2">
      <c r="A1439" s="1" t="s">
        <v>4496</v>
      </c>
      <c r="B1439" s="1" t="s">
        <v>132</v>
      </c>
      <c r="C1439" s="29">
        <v>44572</v>
      </c>
      <c r="D1439" s="1" t="s">
        <v>5382</v>
      </c>
      <c r="E1439" s="1" t="s">
        <v>5513</v>
      </c>
      <c r="F1439" s="1" t="s">
        <v>5384</v>
      </c>
      <c r="G1439" s="1" t="s">
        <v>5514</v>
      </c>
      <c r="H1439" s="1" t="s">
        <v>4542</v>
      </c>
      <c r="I1439" s="1" t="s">
        <v>43</v>
      </c>
      <c r="J1439" s="1" t="s">
        <v>125</v>
      </c>
      <c r="K1439" s="1" t="s">
        <v>126</v>
      </c>
      <c r="L1439" s="30">
        <v>660</v>
      </c>
      <c r="M1439" s="30">
        <v>33</v>
      </c>
      <c r="N1439" s="31">
        <v>19000</v>
      </c>
      <c r="O1439" s="31">
        <v>46200</v>
      </c>
      <c r="P1439" s="31">
        <v>12493800</v>
      </c>
      <c r="Q1439" s="31">
        <v>12540000</v>
      </c>
      <c r="R1439" s="1" t="s">
        <v>5515</v>
      </c>
      <c r="S1439" s="1" t="s">
        <v>5516</v>
      </c>
      <c r="T1439" s="1" t="s">
        <v>169</v>
      </c>
      <c r="U1439" s="1" t="s">
        <v>661</v>
      </c>
      <c r="V1439" s="1" t="s">
        <v>118</v>
      </c>
      <c r="W1439" s="33" t="str">
        <f>VLOOKUP(Table1[[#This Row],[Material Code]],'Product Master Data'!$A$1:$D$16,4,FALSE)</f>
        <v>Bread Flour</v>
      </c>
      <c r="X1439" s="33" t="str">
        <f>VLOOKUP(Table1[[#This Row],[Material Code]],'Product Master Data'!$A$1:$D$15,3,FALSE)</f>
        <v>Local Label</v>
      </c>
      <c r="Y1439" s="33">
        <f>DAY(Table1[[#This Row],[Billing date]])</f>
        <v>11</v>
      </c>
      <c r="Z1439" s="33" t="str">
        <f>TEXT(Table1[[#This Row],[Billing date]],"mmm")</f>
        <v>Jan</v>
      </c>
      <c r="AA1439" s="33">
        <f>YEAR(Table1[[#This Row],[Billing date]])</f>
        <v>2022</v>
      </c>
    </row>
    <row r="1440" spans="1:27" ht="12.75" x14ac:dyDescent="0.2">
      <c r="A1440" s="1" t="s">
        <v>4526</v>
      </c>
      <c r="B1440" s="1" t="s">
        <v>120</v>
      </c>
      <c r="C1440" s="29">
        <v>44572</v>
      </c>
      <c r="D1440" s="1" t="s">
        <v>5517</v>
      </c>
      <c r="E1440" s="1" t="s">
        <v>5518</v>
      </c>
      <c r="F1440" s="1" t="s">
        <v>5519</v>
      </c>
      <c r="G1440" s="1" t="s">
        <v>5520</v>
      </c>
      <c r="H1440" s="1" t="s">
        <v>4723</v>
      </c>
      <c r="I1440" s="1" t="s">
        <v>59</v>
      </c>
      <c r="J1440" s="1" t="s">
        <v>164</v>
      </c>
      <c r="K1440" s="1" t="s">
        <v>165</v>
      </c>
      <c r="L1440" s="30">
        <v>150</v>
      </c>
      <c r="M1440" s="30">
        <v>7.5</v>
      </c>
      <c r="N1440" s="31">
        <v>18300</v>
      </c>
      <c r="O1440" s="31">
        <v>0</v>
      </c>
      <c r="P1440" s="31">
        <v>2745000</v>
      </c>
      <c r="Q1440" s="31">
        <v>2745000</v>
      </c>
      <c r="R1440" s="1" t="s">
        <v>169</v>
      </c>
      <c r="S1440" s="1" t="s">
        <v>169</v>
      </c>
      <c r="T1440" s="1" t="s">
        <v>169</v>
      </c>
      <c r="U1440" s="1" t="s">
        <v>169</v>
      </c>
      <c r="V1440" s="1" t="s">
        <v>118</v>
      </c>
      <c r="W1440" s="33" t="str">
        <f>VLOOKUP(Table1[[#This Row],[Material Code]],'Product Master Data'!$A$1:$D$16,4,FALSE)</f>
        <v>Bread Flour</v>
      </c>
      <c r="X1440" s="33" t="str">
        <f>VLOOKUP(Table1[[#This Row],[Material Code]],'Product Master Data'!$A$1:$D$15,3,FALSE)</f>
        <v>Local Label</v>
      </c>
      <c r="Y1440" s="33">
        <f>DAY(Table1[[#This Row],[Billing date]])</f>
        <v>11</v>
      </c>
      <c r="Z1440" s="33" t="str">
        <f>TEXT(Table1[[#This Row],[Billing date]],"mmm")</f>
        <v>Jan</v>
      </c>
      <c r="AA1440" s="33">
        <f>YEAR(Table1[[#This Row],[Billing date]])</f>
        <v>2022</v>
      </c>
    </row>
    <row r="1441" spans="1:27" ht="12.75" x14ac:dyDescent="0.2">
      <c r="A1441" s="1" t="s">
        <v>4526</v>
      </c>
      <c r="B1441" s="1" t="s">
        <v>120</v>
      </c>
      <c r="C1441" s="29">
        <v>44572</v>
      </c>
      <c r="D1441" s="1" t="s">
        <v>5521</v>
      </c>
      <c r="E1441" s="1" t="s">
        <v>5522</v>
      </c>
      <c r="F1441" s="1" t="s">
        <v>5523</v>
      </c>
      <c r="G1441" s="1" t="s">
        <v>5524</v>
      </c>
      <c r="H1441" s="1" t="s">
        <v>4817</v>
      </c>
      <c r="I1441" s="1" t="s">
        <v>443</v>
      </c>
      <c r="J1441" s="1" t="s">
        <v>164</v>
      </c>
      <c r="K1441" s="1" t="s">
        <v>165</v>
      </c>
      <c r="L1441" s="30">
        <v>70</v>
      </c>
      <c r="M1441" s="30">
        <v>3.5</v>
      </c>
      <c r="N1441" s="31">
        <v>18300</v>
      </c>
      <c r="O1441" s="31">
        <v>4900</v>
      </c>
      <c r="P1441" s="31">
        <v>1276100</v>
      </c>
      <c r="Q1441" s="31">
        <v>1281000</v>
      </c>
      <c r="R1441" s="1" t="s">
        <v>127</v>
      </c>
      <c r="S1441" s="1" t="s">
        <v>574</v>
      </c>
      <c r="T1441" s="1" t="s">
        <v>169</v>
      </c>
      <c r="U1441" s="1" t="s">
        <v>169</v>
      </c>
      <c r="V1441" s="1" t="s">
        <v>118</v>
      </c>
      <c r="W1441" s="33" t="str">
        <f>VLOOKUP(Table1[[#This Row],[Material Code]],'Product Master Data'!$A$1:$D$16,4,FALSE)</f>
        <v>Bread Flour</v>
      </c>
      <c r="X1441" s="33" t="str">
        <f>VLOOKUP(Table1[[#This Row],[Material Code]],'Product Master Data'!$A$1:$D$15,3,FALSE)</f>
        <v>Local Label</v>
      </c>
      <c r="Y1441" s="33">
        <f>DAY(Table1[[#This Row],[Billing date]])</f>
        <v>11</v>
      </c>
      <c r="Z1441" s="33" t="str">
        <f>TEXT(Table1[[#This Row],[Billing date]],"mmm")</f>
        <v>Jan</v>
      </c>
      <c r="AA1441" s="33">
        <f>YEAR(Table1[[#This Row],[Billing date]])</f>
        <v>2022</v>
      </c>
    </row>
    <row r="1442" spans="1:27" ht="12.75" x14ac:dyDescent="0.2">
      <c r="A1442" s="1" t="s">
        <v>4666</v>
      </c>
      <c r="B1442" s="1" t="s">
        <v>108</v>
      </c>
      <c r="C1442" s="29">
        <v>44572</v>
      </c>
      <c r="D1442" s="1" t="s">
        <v>5525</v>
      </c>
      <c r="E1442" s="1" t="s">
        <v>5526</v>
      </c>
      <c r="F1442" s="1" t="s">
        <v>5527</v>
      </c>
      <c r="G1442" s="1" t="s">
        <v>5528</v>
      </c>
      <c r="H1442" s="1" t="s">
        <v>4891</v>
      </c>
      <c r="I1442" s="1" t="s">
        <v>36</v>
      </c>
      <c r="J1442" s="1" t="s">
        <v>164</v>
      </c>
      <c r="K1442" s="1" t="s">
        <v>165</v>
      </c>
      <c r="L1442" s="30">
        <v>600</v>
      </c>
      <c r="M1442" s="30">
        <v>30</v>
      </c>
      <c r="N1442" s="31">
        <v>18900</v>
      </c>
      <c r="O1442" s="31">
        <v>42000</v>
      </c>
      <c r="P1442" s="31">
        <v>11298000</v>
      </c>
      <c r="Q1442" s="31">
        <v>11340000</v>
      </c>
      <c r="R1442" s="1" t="s">
        <v>1323</v>
      </c>
      <c r="S1442" s="1" t="s">
        <v>5529</v>
      </c>
      <c r="T1442" s="1" t="s">
        <v>169</v>
      </c>
      <c r="U1442" s="1" t="s">
        <v>169</v>
      </c>
      <c r="V1442" s="1" t="s">
        <v>118</v>
      </c>
      <c r="W1442" s="33" t="str">
        <f>VLOOKUP(Table1[[#This Row],[Material Code]],'Product Master Data'!$A$1:$D$16,4,FALSE)</f>
        <v>Bread Flour</v>
      </c>
      <c r="X1442" s="33" t="str">
        <f>VLOOKUP(Table1[[#This Row],[Material Code]],'Product Master Data'!$A$1:$D$15,3,FALSE)</f>
        <v>Local Label</v>
      </c>
      <c r="Y1442" s="33">
        <f>DAY(Table1[[#This Row],[Billing date]])</f>
        <v>11</v>
      </c>
      <c r="Z1442" s="33" t="str">
        <f>TEXT(Table1[[#This Row],[Billing date]],"mmm")</f>
        <v>Jan</v>
      </c>
      <c r="AA1442" s="33">
        <f>YEAR(Table1[[#This Row],[Billing date]])</f>
        <v>2022</v>
      </c>
    </row>
    <row r="1443" spans="1:27" ht="12.75" x14ac:dyDescent="0.2">
      <c r="A1443" s="1" t="s">
        <v>4526</v>
      </c>
      <c r="B1443" s="1" t="s">
        <v>120</v>
      </c>
      <c r="C1443" s="29">
        <v>44572</v>
      </c>
      <c r="D1443" s="1" t="s">
        <v>5340</v>
      </c>
      <c r="E1443" s="1" t="s">
        <v>5530</v>
      </c>
      <c r="F1443" s="1" t="s">
        <v>5342</v>
      </c>
      <c r="G1443" s="1" t="s">
        <v>5531</v>
      </c>
      <c r="H1443" s="1" t="s">
        <v>4531</v>
      </c>
      <c r="I1443" s="1" t="s">
        <v>29</v>
      </c>
      <c r="J1443" s="1" t="s">
        <v>24</v>
      </c>
      <c r="K1443" s="1" t="s">
        <v>113</v>
      </c>
      <c r="L1443" s="30">
        <v>250</v>
      </c>
      <c r="M1443" s="30">
        <v>10</v>
      </c>
      <c r="N1443" s="31">
        <v>1800</v>
      </c>
      <c r="O1443" s="31">
        <v>8824</v>
      </c>
      <c r="P1443" s="31">
        <v>441176</v>
      </c>
      <c r="Q1443" s="31">
        <v>450000</v>
      </c>
      <c r="R1443" s="1" t="s">
        <v>5532</v>
      </c>
      <c r="S1443" s="1" t="s">
        <v>5533</v>
      </c>
      <c r="T1443" s="1" t="s">
        <v>169</v>
      </c>
      <c r="U1443" s="1" t="s">
        <v>5345</v>
      </c>
      <c r="V1443" s="1" t="s">
        <v>118</v>
      </c>
      <c r="W1443" s="33" t="str">
        <f>VLOOKUP(Table1[[#This Row],[Material Code]],'Product Master Data'!$A$1:$D$16,4,FALSE)</f>
        <v>Bread Flour</v>
      </c>
      <c r="X1443" s="33" t="str">
        <f>VLOOKUP(Table1[[#This Row],[Material Code]],'Product Master Data'!$A$1:$D$15,3,FALSE)</f>
        <v>Local Label</v>
      </c>
      <c r="Y1443" s="33">
        <f>DAY(Table1[[#This Row],[Billing date]])</f>
        <v>11</v>
      </c>
      <c r="Z1443" s="33" t="str">
        <f>TEXT(Table1[[#This Row],[Billing date]],"mmm")</f>
        <v>Jan</v>
      </c>
      <c r="AA1443" s="33">
        <f>YEAR(Table1[[#This Row],[Billing date]])</f>
        <v>2022</v>
      </c>
    </row>
    <row r="1444" spans="1:27" ht="12.75" x14ac:dyDescent="0.2">
      <c r="A1444" s="1" t="s">
        <v>4526</v>
      </c>
      <c r="B1444" s="1" t="s">
        <v>120</v>
      </c>
      <c r="C1444" s="29">
        <v>44572</v>
      </c>
      <c r="D1444" s="1" t="s">
        <v>5340</v>
      </c>
      <c r="E1444" s="1" t="s">
        <v>5534</v>
      </c>
      <c r="F1444" s="1" t="s">
        <v>5342</v>
      </c>
      <c r="G1444" s="1" t="s">
        <v>5535</v>
      </c>
      <c r="H1444" s="1" t="s">
        <v>4531</v>
      </c>
      <c r="I1444" s="1" t="s">
        <v>29</v>
      </c>
      <c r="J1444" s="1" t="s">
        <v>24</v>
      </c>
      <c r="K1444" s="1" t="s">
        <v>113</v>
      </c>
      <c r="L1444" s="30">
        <v>550</v>
      </c>
      <c r="M1444" s="30">
        <v>22</v>
      </c>
      <c r="N1444" s="31">
        <v>1800</v>
      </c>
      <c r="O1444" s="31">
        <v>19412</v>
      </c>
      <c r="P1444" s="31">
        <v>970588</v>
      </c>
      <c r="Q1444" s="31">
        <v>990000</v>
      </c>
      <c r="R1444" s="1" t="s">
        <v>5536</v>
      </c>
      <c r="S1444" s="1" t="s">
        <v>5537</v>
      </c>
      <c r="T1444" s="1" t="s">
        <v>169</v>
      </c>
      <c r="U1444" s="1" t="s">
        <v>5345</v>
      </c>
      <c r="V1444" s="1" t="s">
        <v>118</v>
      </c>
      <c r="W1444" s="33" t="str">
        <f>VLOOKUP(Table1[[#This Row],[Material Code]],'Product Master Data'!$A$1:$D$16,4,FALSE)</f>
        <v>Bread Flour</v>
      </c>
      <c r="X1444" s="33" t="str">
        <f>VLOOKUP(Table1[[#This Row],[Material Code]],'Product Master Data'!$A$1:$D$15,3,FALSE)</f>
        <v>Local Label</v>
      </c>
      <c r="Y1444" s="33">
        <f>DAY(Table1[[#This Row],[Billing date]])</f>
        <v>11</v>
      </c>
      <c r="Z1444" s="33" t="str">
        <f>TEXT(Table1[[#This Row],[Billing date]],"mmm")</f>
        <v>Jan</v>
      </c>
      <c r="AA1444" s="33">
        <f>YEAR(Table1[[#This Row],[Billing date]])</f>
        <v>2022</v>
      </c>
    </row>
    <row r="1445" spans="1:27" ht="12.75" x14ac:dyDescent="0.2">
      <c r="A1445" s="1" t="s">
        <v>4596</v>
      </c>
      <c r="B1445" s="1" t="s">
        <v>289</v>
      </c>
      <c r="C1445" s="29">
        <v>44572</v>
      </c>
      <c r="D1445" s="1" t="s">
        <v>5416</v>
      </c>
      <c r="E1445" s="1" t="s">
        <v>5538</v>
      </c>
      <c r="F1445" s="1" t="s">
        <v>5418</v>
      </c>
      <c r="G1445" s="1" t="s">
        <v>5539</v>
      </c>
      <c r="H1445" s="1" t="s">
        <v>4779</v>
      </c>
      <c r="I1445" s="1" t="s">
        <v>50</v>
      </c>
      <c r="J1445" s="1" t="s">
        <v>24</v>
      </c>
      <c r="K1445" s="1" t="s">
        <v>113</v>
      </c>
      <c r="L1445" s="30">
        <v>250</v>
      </c>
      <c r="M1445" s="30">
        <v>10</v>
      </c>
      <c r="N1445" s="31">
        <v>1800</v>
      </c>
      <c r="O1445" s="31">
        <v>8824</v>
      </c>
      <c r="P1445" s="31">
        <v>441176</v>
      </c>
      <c r="Q1445" s="31">
        <v>450000</v>
      </c>
      <c r="R1445" s="1" t="s">
        <v>1920</v>
      </c>
      <c r="S1445" s="1" t="s">
        <v>5540</v>
      </c>
      <c r="T1445" s="1" t="s">
        <v>169</v>
      </c>
      <c r="U1445" s="1" t="s">
        <v>5420</v>
      </c>
      <c r="V1445" s="1" t="s">
        <v>118</v>
      </c>
      <c r="W1445" s="33" t="str">
        <f>VLOOKUP(Table1[[#This Row],[Material Code]],'Product Master Data'!$A$1:$D$16,4,FALSE)</f>
        <v>Bread Flour</v>
      </c>
      <c r="X1445" s="33" t="str">
        <f>VLOOKUP(Table1[[#This Row],[Material Code]],'Product Master Data'!$A$1:$D$15,3,FALSE)</f>
        <v>Local Label</v>
      </c>
      <c r="Y1445" s="33">
        <f>DAY(Table1[[#This Row],[Billing date]])</f>
        <v>11</v>
      </c>
      <c r="Z1445" s="33" t="str">
        <f>TEXT(Table1[[#This Row],[Billing date]],"mmm")</f>
        <v>Jan</v>
      </c>
      <c r="AA1445" s="33">
        <f>YEAR(Table1[[#This Row],[Billing date]])</f>
        <v>2022</v>
      </c>
    </row>
    <row r="1446" spans="1:27" ht="12.75" x14ac:dyDescent="0.2">
      <c r="A1446" s="1" t="s">
        <v>4666</v>
      </c>
      <c r="B1446" s="1" t="s">
        <v>108</v>
      </c>
      <c r="C1446" s="29">
        <v>44572</v>
      </c>
      <c r="D1446" s="1" t="s">
        <v>5525</v>
      </c>
      <c r="E1446" s="1" t="s">
        <v>5541</v>
      </c>
      <c r="F1446" s="1" t="s">
        <v>5527</v>
      </c>
      <c r="G1446" s="1" t="s">
        <v>5542</v>
      </c>
      <c r="H1446" s="1" t="s">
        <v>4891</v>
      </c>
      <c r="I1446" s="1" t="s">
        <v>36</v>
      </c>
      <c r="J1446" s="1" t="s">
        <v>181</v>
      </c>
      <c r="K1446" s="1" t="s">
        <v>182</v>
      </c>
      <c r="L1446" s="30">
        <v>350</v>
      </c>
      <c r="M1446" s="30">
        <v>8.75</v>
      </c>
      <c r="N1446" s="31">
        <v>9250</v>
      </c>
      <c r="O1446" s="31">
        <v>12250</v>
      </c>
      <c r="P1446" s="31">
        <v>3225250</v>
      </c>
      <c r="Q1446" s="31">
        <v>3237500</v>
      </c>
      <c r="R1446" s="1" t="s">
        <v>1815</v>
      </c>
      <c r="S1446" s="1" t="s">
        <v>5543</v>
      </c>
      <c r="T1446" s="1" t="s">
        <v>169</v>
      </c>
      <c r="U1446" s="1" t="s">
        <v>169</v>
      </c>
      <c r="V1446" s="1" t="s">
        <v>118</v>
      </c>
      <c r="W1446" s="33" t="str">
        <f>VLOOKUP(Table1[[#This Row],[Material Code]],'Product Master Data'!$A$1:$D$16,4,FALSE)</f>
        <v>Beignet Flour</v>
      </c>
      <c r="X1446" s="33" t="str">
        <f>VLOOKUP(Table1[[#This Row],[Material Code]],'Product Master Data'!$A$1:$D$15,3,FALSE)</f>
        <v>Local Label</v>
      </c>
      <c r="Y1446" s="33">
        <f>DAY(Table1[[#This Row],[Billing date]])</f>
        <v>11</v>
      </c>
      <c r="Z1446" s="33" t="str">
        <f>TEXT(Table1[[#This Row],[Billing date]],"mmm")</f>
        <v>Jan</v>
      </c>
      <c r="AA1446" s="33">
        <f>YEAR(Table1[[#This Row],[Billing date]])</f>
        <v>2022</v>
      </c>
    </row>
    <row r="1447" spans="1:27" ht="12.75" x14ac:dyDescent="0.2">
      <c r="A1447" s="1" t="s">
        <v>4666</v>
      </c>
      <c r="B1447" s="1" t="s">
        <v>108</v>
      </c>
      <c r="C1447" s="29">
        <v>44572</v>
      </c>
      <c r="D1447" s="1" t="s">
        <v>5525</v>
      </c>
      <c r="E1447" s="1" t="s">
        <v>5541</v>
      </c>
      <c r="F1447" s="1" t="s">
        <v>5527</v>
      </c>
      <c r="G1447" s="1" t="s">
        <v>5542</v>
      </c>
      <c r="H1447" s="1" t="s">
        <v>4891</v>
      </c>
      <c r="I1447" s="1" t="s">
        <v>36</v>
      </c>
      <c r="J1447" s="1" t="s">
        <v>183</v>
      </c>
      <c r="K1447" s="1" t="s">
        <v>184</v>
      </c>
      <c r="L1447" s="30">
        <v>500</v>
      </c>
      <c r="M1447" s="30">
        <v>2.5</v>
      </c>
      <c r="N1447" s="31">
        <v>1900</v>
      </c>
      <c r="O1447" s="31">
        <v>3500</v>
      </c>
      <c r="P1447" s="31">
        <v>946500</v>
      </c>
      <c r="Q1447" s="31">
        <v>950000</v>
      </c>
      <c r="R1447" s="1" t="s">
        <v>1815</v>
      </c>
      <c r="S1447" s="1" t="s">
        <v>5543</v>
      </c>
      <c r="T1447" s="1" t="s">
        <v>169</v>
      </c>
      <c r="U1447" s="1" t="s">
        <v>169</v>
      </c>
      <c r="V1447" s="1" t="s">
        <v>118</v>
      </c>
      <c r="W1447" s="33" t="str">
        <f>VLOOKUP(Table1[[#This Row],[Material Code]],'Product Master Data'!$A$1:$D$16,4,FALSE)</f>
        <v>Beignet Flour</v>
      </c>
      <c r="X1447" s="33" t="str">
        <f>VLOOKUP(Table1[[#This Row],[Material Code]],'Product Master Data'!$A$1:$D$15,3,FALSE)</f>
        <v>Local Label</v>
      </c>
      <c r="Y1447" s="33">
        <f>DAY(Table1[[#This Row],[Billing date]])</f>
        <v>11</v>
      </c>
      <c r="Z1447" s="33" t="str">
        <f>TEXT(Table1[[#This Row],[Billing date]],"mmm")</f>
        <v>Jan</v>
      </c>
      <c r="AA1447" s="33">
        <f>YEAR(Table1[[#This Row],[Billing date]])</f>
        <v>2022</v>
      </c>
    </row>
    <row r="1448" spans="1:27" ht="12.75" x14ac:dyDescent="0.2">
      <c r="A1448" s="1" t="s">
        <v>4666</v>
      </c>
      <c r="B1448" s="1" t="s">
        <v>108</v>
      </c>
      <c r="C1448" s="29">
        <v>44572</v>
      </c>
      <c r="D1448" s="1" t="s">
        <v>5525</v>
      </c>
      <c r="E1448" s="1" t="s">
        <v>5541</v>
      </c>
      <c r="F1448" s="1" t="s">
        <v>5527</v>
      </c>
      <c r="G1448" s="1" t="s">
        <v>5542</v>
      </c>
      <c r="H1448" s="1" t="s">
        <v>4891</v>
      </c>
      <c r="I1448" s="1" t="s">
        <v>36</v>
      </c>
      <c r="J1448" s="1" t="s">
        <v>176</v>
      </c>
      <c r="K1448" s="1" t="s">
        <v>177</v>
      </c>
      <c r="L1448" s="30">
        <v>200</v>
      </c>
      <c r="M1448" s="30">
        <v>10</v>
      </c>
      <c r="N1448" s="31">
        <v>18500</v>
      </c>
      <c r="O1448" s="31">
        <v>14000</v>
      </c>
      <c r="P1448" s="31">
        <v>3686000</v>
      </c>
      <c r="Q1448" s="31">
        <v>3700000</v>
      </c>
      <c r="R1448" s="1" t="s">
        <v>1815</v>
      </c>
      <c r="S1448" s="1" t="s">
        <v>5543</v>
      </c>
      <c r="T1448" s="1" t="s">
        <v>169</v>
      </c>
      <c r="U1448" s="1" t="s">
        <v>169</v>
      </c>
      <c r="V1448" s="1" t="s">
        <v>118</v>
      </c>
      <c r="W1448" s="33" t="str">
        <f>VLOOKUP(Table1[[#This Row],[Material Code]],'Product Master Data'!$A$1:$D$16,4,FALSE)</f>
        <v>Beignet Flour</v>
      </c>
      <c r="X1448" s="33" t="str">
        <f>VLOOKUP(Table1[[#This Row],[Material Code]],'Product Master Data'!$A$1:$D$15,3,FALSE)</f>
        <v>Local Label</v>
      </c>
      <c r="Y1448" s="33">
        <f>DAY(Table1[[#This Row],[Billing date]])</f>
        <v>11</v>
      </c>
      <c r="Z1448" s="33" t="str">
        <f>TEXT(Table1[[#This Row],[Billing date]],"mmm")</f>
        <v>Jan</v>
      </c>
      <c r="AA1448" s="33">
        <f>YEAR(Table1[[#This Row],[Billing date]])</f>
        <v>2022</v>
      </c>
    </row>
    <row r="1449" spans="1:27" ht="12.75" x14ac:dyDescent="0.2">
      <c r="A1449" s="1" t="s">
        <v>4666</v>
      </c>
      <c r="B1449" s="1" t="s">
        <v>108</v>
      </c>
      <c r="C1449" s="29">
        <v>44572</v>
      </c>
      <c r="D1449" s="1" t="s">
        <v>5544</v>
      </c>
      <c r="E1449" s="1" t="s">
        <v>5545</v>
      </c>
      <c r="F1449" s="1" t="s">
        <v>5546</v>
      </c>
      <c r="G1449" s="1" t="s">
        <v>5547</v>
      </c>
      <c r="H1449" s="1" t="s">
        <v>4698</v>
      </c>
      <c r="I1449" s="1" t="s">
        <v>449</v>
      </c>
      <c r="J1449" s="1" t="s">
        <v>176</v>
      </c>
      <c r="K1449" s="1" t="s">
        <v>177</v>
      </c>
      <c r="L1449" s="30">
        <v>20</v>
      </c>
      <c r="M1449" s="30">
        <v>1</v>
      </c>
      <c r="N1449" s="31">
        <v>18500</v>
      </c>
      <c r="O1449" s="31">
        <v>1400</v>
      </c>
      <c r="P1449" s="31">
        <v>368600</v>
      </c>
      <c r="Q1449" s="31">
        <v>370000</v>
      </c>
      <c r="R1449" s="1" t="s">
        <v>5548</v>
      </c>
      <c r="S1449" s="1" t="s">
        <v>5549</v>
      </c>
      <c r="T1449" s="1" t="s">
        <v>169</v>
      </c>
      <c r="U1449" s="1" t="s">
        <v>450</v>
      </c>
      <c r="V1449" s="1" t="s">
        <v>118</v>
      </c>
      <c r="W1449" s="33" t="str">
        <f>VLOOKUP(Table1[[#This Row],[Material Code]],'Product Master Data'!$A$1:$D$16,4,FALSE)</f>
        <v>Beignet Flour</v>
      </c>
      <c r="X1449" s="33" t="str">
        <f>VLOOKUP(Table1[[#This Row],[Material Code]],'Product Master Data'!$A$1:$D$15,3,FALSE)</f>
        <v>Local Label</v>
      </c>
      <c r="Y1449" s="33">
        <f>DAY(Table1[[#This Row],[Billing date]])</f>
        <v>11</v>
      </c>
      <c r="Z1449" s="33" t="str">
        <f>TEXT(Table1[[#This Row],[Billing date]],"mmm")</f>
        <v>Jan</v>
      </c>
      <c r="AA1449" s="33">
        <f>YEAR(Table1[[#This Row],[Billing date]])</f>
        <v>2022</v>
      </c>
    </row>
    <row r="1450" spans="1:27" ht="12.75" x14ac:dyDescent="0.2">
      <c r="A1450" s="1" t="s">
        <v>4666</v>
      </c>
      <c r="B1450" s="1" t="s">
        <v>108</v>
      </c>
      <c r="C1450" s="29">
        <v>44572</v>
      </c>
      <c r="D1450" s="1" t="s">
        <v>5544</v>
      </c>
      <c r="E1450" s="1" t="s">
        <v>5545</v>
      </c>
      <c r="F1450" s="1" t="s">
        <v>5546</v>
      </c>
      <c r="G1450" s="1" t="s">
        <v>5547</v>
      </c>
      <c r="H1450" s="1" t="s">
        <v>4698</v>
      </c>
      <c r="I1450" s="1" t="s">
        <v>449</v>
      </c>
      <c r="J1450" s="1" t="s">
        <v>164</v>
      </c>
      <c r="K1450" s="1" t="s">
        <v>165</v>
      </c>
      <c r="L1450" s="30">
        <v>380</v>
      </c>
      <c r="M1450" s="30">
        <v>19</v>
      </c>
      <c r="N1450" s="31">
        <v>18300</v>
      </c>
      <c r="O1450" s="31">
        <v>26600</v>
      </c>
      <c r="P1450" s="31">
        <v>6927400</v>
      </c>
      <c r="Q1450" s="31">
        <v>6954000</v>
      </c>
      <c r="R1450" s="1" t="s">
        <v>5548</v>
      </c>
      <c r="S1450" s="1" t="s">
        <v>5549</v>
      </c>
      <c r="T1450" s="1" t="s">
        <v>169</v>
      </c>
      <c r="U1450" s="1" t="s">
        <v>450</v>
      </c>
      <c r="V1450" s="1" t="s">
        <v>118</v>
      </c>
      <c r="W1450" s="33" t="str">
        <f>VLOOKUP(Table1[[#This Row],[Material Code]],'Product Master Data'!$A$1:$D$16,4,FALSE)</f>
        <v>Bread Flour</v>
      </c>
      <c r="X1450" s="33" t="str">
        <f>VLOOKUP(Table1[[#This Row],[Material Code]],'Product Master Data'!$A$1:$D$15,3,FALSE)</f>
        <v>Local Label</v>
      </c>
      <c r="Y1450" s="33">
        <f>DAY(Table1[[#This Row],[Billing date]])</f>
        <v>11</v>
      </c>
      <c r="Z1450" s="33" t="str">
        <f>TEXT(Table1[[#This Row],[Billing date]],"mmm")</f>
        <v>Jan</v>
      </c>
      <c r="AA1450" s="33">
        <f>YEAR(Table1[[#This Row],[Billing date]])</f>
        <v>2022</v>
      </c>
    </row>
    <row r="1451" spans="1:27" ht="12.75" x14ac:dyDescent="0.2">
      <c r="A1451" s="1" t="s">
        <v>4666</v>
      </c>
      <c r="B1451" s="1" t="s">
        <v>108</v>
      </c>
      <c r="C1451" s="29">
        <v>44572</v>
      </c>
      <c r="D1451" s="1" t="s">
        <v>5550</v>
      </c>
      <c r="E1451" s="1" t="s">
        <v>5551</v>
      </c>
      <c r="F1451" s="1" t="s">
        <v>5552</v>
      </c>
      <c r="G1451" s="1" t="s">
        <v>5553</v>
      </c>
      <c r="H1451" s="1" t="s">
        <v>4686</v>
      </c>
      <c r="I1451" s="1" t="s">
        <v>45</v>
      </c>
      <c r="J1451" s="1" t="s">
        <v>164</v>
      </c>
      <c r="K1451" s="1" t="s">
        <v>165</v>
      </c>
      <c r="L1451" s="30">
        <v>500</v>
      </c>
      <c r="M1451" s="30">
        <v>25</v>
      </c>
      <c r="N1451" s="31">
        <v>18200</v>
      </c>
      <c r="O1451" s="31">
        <v>35000</v>
      </c>
      <c r="P1451" s="31">
        <v>9065000</v>
      </c>
      <c r="Q1451" s="31">
        <v>9100000</v>
      </c>
      <c r="R1451" s="1" t="s">
        <v>2335</v>
      </c>
      <c r="S1451" s="1" t="s">
        <v>5554</v>
      </c>
      <c r="T1451" s="1" t="s">
        <v>169</v>
      </c>
      <c r="U1451" s="1" t="s">
        <v>169</v>
      </c>
      <c r="V1451" s="1" t="s">
        <v>118</v>
      </c>
      <c r="W1451" s="33" t="str">
        <f>VLOOKUP(Table1[[#This Row],[Material Code]],'Product Master Data'!$A$1:$D$16,4,FALSE)</f>
        <v>Bread Flour</v>
      </c>
      <c r="X1451" s="33" t="str">
        <f>VLOOKUP(Table1[[#This Row],[Material Code]],'Product Master Data'!$A$1:$D$15,3,FALSE)</f>
        <v>Local Label</v>
      </c>
      <c r="Y1451" s="33">
        <f>DAY(Table1[[#This Row],[Billing date]])</f>
        <v>11</v>
      </c>
      <c r="Z1451" s="33" t="str">
        <f>TEXT(Table1[[#This Row],[Billing date]],"mmm")</f>
        <v>Jan</v>
      </c>
      <c r="AA1451" s="33">
        <f>YEAR(Table1[[#This Row],[Billing date]])</f>
        <v>2022</v>
      </c>
    </row>
    <row r="1452" spans="1:27" ht="12.75" x14ac:dyDescent="0.2">
      <c r="A1452" s="1" t="s">
        <v>4511</v>
      </c>
      <c r="B1452" s="1" t="s">
        <v>158</v>
      </c>
      <c r="C1452" s="29">
        <v>44572</v>
      </c>
      <c r="D1452" s="1" t="s">
        <v>5555</v>
      </c>
      <c r="E1452" s="1" t="s">
        <v>5556</v>
      </c>
      <c r="F1452" s="1" t="s">
        <v>5557</v>
      </c>
      <c r="G1452" s="1" t="s">
        <v>5558</v>
      </c>
      <c r="H1452" s="1" t="s">
        <v>4574</v>
      </c>
      <c r="I1452" s="1" t="s">
        <v>1504</v>
      </c>
      <c r="J1452" s="1" t="s">
        <v>176</v>
      </c>
      <c r="K1452" s="1" t="s">
        <v>177</v>
      </c>
      <c r="L1452" s="30">
        <v>600</v>
      </c>
      <c r="M1452" s="30">
        <v>30</v>
      </c>
      <c r="N1452" s="31">
        <v>18700</v>
      </c>
      <c r="O1452" s="31">
        <v>42000</v>
      </c>
      <c r="P1452" s="31">
        <v>11178000</v>
      </c>
      <c r="Q1452" s="31">
        <v>11220000</v>
      </c>
      <c r="R1452" s="1" t="s">
        <v>166</v>
      </c>
      <c r="S1452" s="1" t="s">
        <v>3784</v>
      </c>
      <c r="T1452" s="1" t="s">
        <v>169</v>
      </c>
      <c r="U1452" s="1" t="s">
        <v>169</v>
      </c>
      <c r="V1452" s="1" t="s">
        <v>118</v>
      </c>
      <c r="W1452" s="33" t="str">
        <f>VLOOKUP(Table1[[#This Row],[Material Code]],'Product Master Data'!$A$1:$D$16,4,FALSE)</f>
        <v>Beignet Flour</v>
      </c>
      <c r="X1452" s="33" t="str">
        <f>VLOOKUP(Table1[[#This Row],[Material Code]],'Product Master Data'!$A$1:$D$15,3,FALSE)</f>
        <v>Local Label</v>
      </c>
      <c r="Y1452" s="33">
        <f>DAY(Table1[[#This Row],[Billing date]])</f>
        <v>11</v>
      </c>
      <c r="Z1452" s="33" t="str">
        <f>TEXT(Table1[[#This Row],[Billing date]],"mmm")</f>
        <v>Jan</v>
      </c>
      <c r="AA1452" s="33">
        <f>YEAR(Table1[[#This Row],[Billing date]])</f>
        <v>2022</v>
      </c>
    </row>
    <row r="1453" spans="1:27" ht="12.75" x14ac:dyDescent="0.2">
      <c r="A1453" s="1" t="s">
        <v>4526</v>
      </c>
      <c r="B1453" s="1" t="s">
        <v>120</v>
      </c>
      <c r="C1453" s="29">
        <v>44572</v>
      </c>
      <c r="D1453" s="1" t="s">
        <v>5559</v>
      </c>
      <c r="E1453" s="1" t="s">
        <v>5560</v>
      </c>
      <c r="F1453" s="1" t="s">
        <v>5561</v>
      </c>
      <c r="G1453" s="1" t="s">
        <v>5562</v>
      </c>
      <c r="H1453" s="1" t="s">
        <v>4665</v>
      </c>
      <c r="I1453" s="1" t="s">
        <v>30</v>
      </c>
      <c r="J1453" s="1" t="s">
        <v>164</v>
      </c>
      <c r="K1453" s="1" t="s">
        <v>165</v>
      </c>
      <c r="L1453" s="30">
        <v>250</v>
      </c>
      <c r="M1453" s="30">
        <v>12.5</v>
      </c>
      <c r="N1453" s="31">
        <v>18300</v>
      </c>
      <c r="O1453" s="31">
        <v>17500</v>
      </c>
      <c r="P1453" s="31">
        <v>4557500</v>
      </c>
      <c r="Q1453" s="31">
        <v>4575000</v>
      </c>
      <c r="R1453" s="1" t="s">
        <v>1281</v>
      </c>
      <c r="S1453" s="1" t="s">
        <v>4660</v>
      </c>
      <c r="T1453" s="1" t="s">
        <v>169</v>
      </c>
      <c r="U1453" s="1" t="s">
        <v>169</v>
      </c>
      <c r="V1453" s="1" t="s">
        <v>118</v>
      </c>
      <c r="W1453" s="33" t="str">
        <f>VLOOKUP(Table1[[#This Row],[Material Code]],'Product Master Data'!$A$1:$D$16,4,FALSE)</f>
        <v>Bread Flour</v>
      </c>
      <c r="X1453" s="33" t="str">
        <f>VLOOKUP(Table1[[#This Row],[Material Code]],'Product Master Data'!$A$1:$D$15,3,FALSE)</f>
        <v>Local Label</v>
      </c>
      <c r="Y1453" s="33">
        <f>DAY(Table1[[#This Row],[Billing date]])</f>
        <v>11</v>
      </c>
      <c r="Z1453" s="33" t="str">
        <f>TEXT(Table1[[#This Row],[Billing date]],"mmm")</f>
        <v>Jan</v>
      </c>
      <c r="AA1453" s="33">
        <f>YEAR(Table1[[#This Row],[Billing date]])</f>
        <v>2022</v>
      </c>
    </row>
    <row r="1454" spans="1:27" ht="12.75" x14ac:dyDescent="0.2">
      <c r="A1454" s="1" t="s">
        <v>4596</v>
      </c>
      <c r="B1454" s="1" t="s">
        <v>452</v>
      </c>
      <c r="C1454" s="29">
        <v>44572</v>
      </c>
      <c r="D1454" s="1" t="s">
        <v>5563</v>
      </c>
      <c r="E1454" s="1" t="s">
        <v>5564</v>
      </c>
      <c r="F1454" s="1" t="s">
        <v>5565</v>
      </c>
      <c r="G1454" s="1" t="s">
        <v>5566</v>
      </c>
      <c r="H1454" s="1" t="s">
        <v>4797</v>
      </c>
      <c r="I1454" s="1" t="s">
        <v>33</v>
      </c>
      <c r="J1454" s="1" t="s">
        <v>24</v>
      </c>
      <c r="K1454" s="1" t="s">
        <v>113</v>
      </c>
      <c r="L1454" s="30">
        <v>425</v>
      </c>
      <c r="M1454" s="30">
        <v>17</v>
      </c>
      <c r="N1454" s="31">
        <v>1800</v>
      </c>
      <c r="O1454" s="31">
        <v>15000</v>
      </c>
      <c r="P1454" s="31">
        <v>750000</v>
      </c>
      <c r="Q1454" s="31">
        <v>765000</v>
      </c>
      <c r="R1454" s="1" t="s">
        <v>5567</v>
      </c>
      <c r="S1454" s="1" t="s">
        <v>5568</v>
      </c>
      <c r="T1454" s="1" t="s">
        <v>169</v>
      </c>
      <c r="U1454" s="1" t="s">
        <v>5569</v>
      </c>
      <c r="V1454" s="1" t="s">
        <v>118</v>
      </c>
      <c r="W1454" s="33" t="str">
        <f>VLOOKUP(Table1[[#This Row],[Material Code]],'Product Master Data'!$A$1:$D$16,4,FALSE)</f>
        <v>Bread Flour</v>
      </c>
      <c r="X1454" s="33" t="str">
        <f>VLOOKUP(Table1[[#This Row],[Material Code]],'Product Master Data'!$A$1:$D$15,3,FALSE)</f>
        <v>Local Label</v>
      </c>
      <c r="Y1454" s="33">
        <f>DAY(Table1[[#This Row],[Billing date]])</f>
        <v>11</v>
      </c>
      <c r="Z1454" s="33" t="str">
        <f>TEXT(Table1[[#This Row],[Billing date]],"mmm")</f>
        <v>Jan</v>
      </c>
      <c r="AA1454" s="33">
        <f>YEAR(Table1[[#This Row],[Billing date]])</f>
        <v>2022</v>
      </c>
    </row>
    <row r="1455" spans="1:27" ht="12.75" x14ac:dyDescent="0.2">
      <c r="A1455" s="1" t="s">
        <v>4596</v>
      </c>
      <c r="B1455" s="1" t="s">
        <v>452</v>
      </c>
      <c r="C1455" s="29">
        <v>44572</v>
      </c>
      <c r="D1455" s="1" t="s">
        <v>5563</v>
      </c>
      <c r="E1455" s="1" t="s">
        <v>5570</v>
      </c>
      <c r="F1455" s="1" t="s">
        <v>5565</v>
      </c>
      <c r="G1455" s="1" t="s">
        <v>5571</v>
      </c>
      <c r="H1455" s="1" t="s">
        <v>4797</v>
      </c>
      <c r="I1455" s="1" t="s">
        <v>33</v>
      </c>
      <c r="J1455" s="1" t="s">
        <v>24</v>
      </c>
      <c r="K1455" s="1" t="s">
        <v>113</v>
      </c>
      <c r="L1455" s="30">
        <v>425</v>
      </c>
      <c r="M1455" s="30">
        <v>17</v>
      </c>
      <c r="N1455" s="31">
        <v>1800</v>
      </c>
      <c r="O1455" s="31">
        <v>15000</v>
      </c>
      <c r="P1455" s="31">
        <v>750000</v>
      </c>
      <c r="Q1455" s="31">
        <v>765000</v>
      </c>
      <c r="R1455" s="1" t="s">
        <v>5567</v>
      </c>
      <c r="S1455" s="1" t="s">
        <v>5568</v>
      </c>
      <c r="T1455" s="1" t="s">
        <v>169</v>
      </c>
      <c r="U1455" s="1" t="s">
        <v>5569</v>
      </c>
      <c r="V1455" s="1" t="s">
        <v>118</v>
      </c>
      <c r="W1455" s="33" t="str">
        <f>VLOOKUP(Table1[[#This Row],[Material Code]],'Product Master Data'!$A$1:$D$16,4,FALSE)</f>
        <v>Bread Flour</v>
      </c>
      <c r="X1455" s="33" t="str">
        <f>VLOOKUP(Table1[[#This Row],[Material Code]],'Product Master Data'!$A$1:$D$15,3,FALSE)</f>
        <v>Local Label</v>
      </c>
      <c r="Y1455" s="33">
        <f>DAY(Table1[[#This Row],[Billing date]])</f>
        <v>11</v>
      </c>
      <c r="Z1455" s="33" t="str">
        <f>TEXT(Table1[[#This Row],[Billing date]],"mmm")</f>
        <v>Jan</v>
      </c>
      <c r="AA1455" s="33">
        <f>YEAR(Table1[[#This Row],[Billing date]])</f>
        <v>2022</v>
      </c>
    </row>
    <row r="1456" spans="1:27" ht="12.75" x14ac:dyDescent="0.2">
      <c r="A1456" s="1" t="s">
        <v>4596</v>
      </c>
      <c r="B1456" s="1" t="s">
        <v>452</v>
      </c>
      <c r="C1456" s="29">
        <v>44572</v>
      </c>
      <c r="D1456" s="1" t="s">
        <v>5563</v>
      </c>
      <c r="E1456" s="1" t="s">
        <v>5564</v>
      </c>
      <c r="F1456" s="1" t="s">
        <v>5565</v>
      </c>
      <c r="G1456" s="1" t="s">
        <v>5572</v>
      </c>
      <c r="H1456" s="1" t="s">
        <v>4797</v>
      </c>
      <c r="I1456" s="1" t="s">
        <v>33</v>
      </c>
      <c r="J1456" s="1" t="s">
        <v>24</v>
      </c>
      <c r="K1456" s="1" t="s">
        <v>113</v>
      </c>
      <c r="L1456" s="30">
        <v>300</v>
      </c>
      <c r="M1456" s="30">
        <v>12</v>
      </c>
      <c r="N1456" s="31">
        <v>1800</v>
      </c>
      <c r="O1456" s="31">
        <v>10588</v>
      </c>
      <c r="P1456" s="31">
        <v>529412</v>
      </c>
      <c r="Q1456" s="31">
        <v>540000</v>
      </c>
      <c r="R1456" s="1" t="s">
        <v>5068</v>
      </c>
      <c r="S1456" s="1" t="s">
        <v>5568</v>
      </c>
      <c r="T1456" s="1" t="s">
        <v>169</v>
      </c>
      <c r="U1456" s="1" t="s">
        <v>5569</v>
      </c>
      <c r="V1456" s="1" t="s">
        <v>118</v>
      </c>
      <c r="W1456" s="33" t="str">
        <f>VLOOKUP(Table1[[#This Row],[Material Code]],'Product Master Data'!$A$1:$D$16,4,FALSE)</f>
        <v>Bread Flour</v>
      </c>
      <c r="X1456" s="33" t="str">
        <f>VLOOKUP(Table1[[#This Row],[Material Code]],'Product Master Data'!$A$1:$D$15,3,FALSE)</f>
        <v>Local Label</v>
      </c>
      <c r="Y1456" s="33">
        <f>DAY(Table1[[#This Row],[Billing date]])</f>
        <v>11</v>
      </c>
      <c r="Z1456" s="33" t="str">
        <f>TEXT(Table1[[#This Row],[Billing date]],"mmm")</f>
        <v>Jan</v>
      </c>
      <c r="AA1456" s="33">
        <f>YEAR(Table1[[#This Row],[Billing date]])</f>
        <v>2022</v>
      </c>
    </row>
    <row r="1457" spans="1:27" ht="12.75" x14ac:dyDescent="0.2">
      <c r="A1457" s="1" t="s">
        <v>4526</v>
      </c>
      <c r="B1457" s="1" t="s">
        <v>120</v>
      </c>
      <c r="C1457" s="29">
        <v>44572</v>
      </c>
      <c r="D1457" s="1" t="s">
        <v>5573</v>
      </c>
      <c r="E1457" s="1" t="s">
        <v>5574</v>
      </c>
      <c r="F1457" s="1" t="s">
        <v>5575</v>
      </c>
      <c r="G1457" s="1" t="s">
        <v>5576</v>
      </c>
      <c r="H1457" s="1" t="s">
        <v>4665</v>
      </c>
      <c r="I1457" s="1" t="s">
        <v>30</v>
      </c>
      <c r="J1457" s="1" t="s">
        <v>24</v>
      </c>
      <c r="K1457" s="1" t="s">
        <v>113</v>
      </c>
      <c r="L1457" s="30">
        <v>500</v>
      </c>
      <c r="M1457" s="30">
        <v>20</v>
      </c>
      <c r="N1457" s="31">
        <v>1800</v>
      </c>
      <c r="O1457" s="31">
        <v>17647</v>
      </c>
      <c r="P1457" s="31">
        <v>882353</v>
      </c>
      <c r="Q1457" s="31">
        <v>900000</v>
      </c>
      <c r="R1457" s="1" t="s">
        <v>3722</v>
      </c>
      <c r="S1457" s="1" t="s">
        <v>5577</v>
      </c>
      <c r="T1457" s="1" t="s">
        <v>169</v>
      </c>
      <c r="U1457" s="1" t="s">
        <v>5578</v>
      </c>
      <c r="V1457" s="1" t="s">
        <v>118</v>
      </c>
      <c r="W1457" s="33" t="str">
        <f>VLOOKUP(Table1[[#This Row],[Material Code]],'Product Master Data'!$A$1:$D$16,4,FALSE)</f>
        <v>Bread Flour</v>
      </c>
      <c r="X1457" s="33" t="str">
        <f>VLOOKUP(Table1[[#This Row],[Material Code]],'Product Master Data'!$A$1:$D$15,3,FALSE)</f>
        <v>Local Label</v>
      </c>
      <c r="Y1457" s="33">
        <f>DAY(Table1[[#This Row],[Billing date]])</f>
        <v>11</v>
      </c>
      <c r="Z1457" s="33" t="str">
        <f>TEXT(Table1[[#This Row],[Billing date]],"mmm")</f>
        <v>Jan</v>
      </c>
      <c r="AA1457" s="33">
        <f>YEAR(Table1[[#This Row],[Billing date]])</f>
        <v>2022</v>
      </c>
    </row>
    <row r="1458" spans="1:27" ht="12.75" x14ac:dyDescent="0.2">
      <c r="A1458" s="1" t="s">
        <v>4496</v>
      </c>
      <c r="B1458" s="1" t="s">
        <v>132</v>
      </c>
      <c r="C1458" s="29">
        <v>44572</v>
      </c>
      <c r="D1458" s="1" t="s">
        <v>5455</v>
      </c>
      <c r="E1458" s="1" t="s">
        <v>5579</v>
      </c>
      <c r="F1458" s="1" t="s">
        <v>5457</v>
      </c>
      <c r="G1458" s="1" t="s">
        <v>5580</v>
      </c>
      <c r="H1458" s="1" t="s">
        <v>5004</v>
      </c>
      <c r="I1458" s="1" t="s">
        <v>31</v>
      </c>
      <c r="J1458" s="1" t="s">
        <v>24</v>
      </c>
      <c r="K1458" s="1" t="s">
        <v>113</v>
      </c>
      <c r="L1458" s="30">
        <v>575</v>
      </c>
      <c r="M1458" s="30">
        <v>23</v>
      </c>
      <c r="N1458" s="31">
        <v>1800</v>
      </c>
      <c r="O1458" s="31">
        <v>20294</v>
      </c>
      <c r="P1458" s="31">
        <v>1014706</v>
      </c>
      <c r="Q1458" s="31">
        <v>1035000</v>
      </c>
      <c r="R1458" s="1" t="s">
        <v>5581</v>
      </c>
      <c r="S1458" s="1" t="s">
        <v>5582</v>
      </c>
      <c r="T1458" s="1" t="s">
        <v>169</v>
      </c>
      <c r="U1458" s="1" t="s">
        <v>5461</v>
      </c>
      <c r="V1458" s="1" t="s">
        <v>118</v>
      </c>
      <c r="W1458" s="33" t="str">
        <f>VLOOKUP(Table1[[#This Row],[Material Code]],'Product Master Data'!$A$1:$D$16,4,FALSE)</f>
        <v>Bread Flour</v>
      </c>
      <c r="X1458" s="33" t="str">
        <f>VLOOKUP(Table1[[#This Row],[Material Code]],'Product Master Data'!$A$1:$D$15,3,FALSE)</f>
        <v>Local Label</v>
      </c>
      <c r="Y1458" s="33">
        <f>DAY(Table1[[#This Row],[Billing date]])</f>
        <v>11</v>
      </c>
      <c r="Z1458" s="33" t="str">
        <f>TEXT(Table1[[#This Row],[Billing date]],"mmm")</f>
        <v>Jan</v>
      </c>
      <c r="AA1458" s="33">
        <f>YEAR(Table1[[#This Row],[Billing date]])</f>
        <v>2022</v>
      </c>
    </row>
    <row r="1459" spans="1:27" ht="12.75" x14ac:dyDescent="0.2">
      <c r="A1459" s="1" t="s">
        <v>4666</v>
      </c>
      <c r="B1459" s="1" t="s">
        <v>108</v>
      </c>
      <c r="C1459" s="29">
        <v>44572</v>
      </c>
      <c r="D1459" s="1" t="s">
        <v>5583</v>
      </c>
      <c r="E1459" s="1" t="s">
        <v>5584</v>
      </c>
      <c r="F1459" s="1" t="s">
        <v>5585</v>
      </c>
      <c r="G1459" s="1" t="s">
        <v>5586</v>
      </c>
      <c r="H1459" s="1" t="s">
        <v>5124</v>
      </c>
      <c r="I1459" s="1" t="s">
        <v>22</v>
      </c>
      <c r="J1459" s="1" t="s">
        <v>164</v>
      </c>
      <c r="K1459" s="1" t="s">
        <v>165</v>
      </c>
      <c r="L1459" s="30">
        <v>600</v>
      </c>
      <c r="M1459" s="30">
        <v>30</v>
      </c>
      <c r="N1459" s="31">
        <v>18700</v>
      </c>
      <c r="O1459" s="31">
        <v>0</v>
      </c>
      <c r="P1459" s="31">
        <v>11220000</v>
      </c>
      <c r="Q1459" s="31">
        <v>11220000</v>
      </c>
      <c r="R1459" s="1" t="s">
        <v>4829</v>
      </c>
      <c r="S1459" s="1" t="s">
        <v>5587</v>
      </c>
      <c r="T1459" s="1" t="s">
        <v>169</v>
      </c>
      <c r="U1459" s="1" t="s">
        <v>169</v>
      </c>
      <c r="V1459" s="1" t="s">
        <v>118</v>
      </c>
      <c r="W1459" s="33" t="str">
        <f>VLOOKUP(Table1[[#This Row],[Material Code]],'Product Master Data'!$A$1:$D$16,4,FALSE)</f>
        <v>Bread Flour</v>
      </c>
      <c r="X1459" s="33" t="str">
        <f>VLOOKUP(Table1[[#This Row],[Material Code]],'Product Master Data'!$A$1:$D$15,3,FALSE)</f>
        <v>Local Label</v>
      </c>
      <c r="Y1459" s="33">
        <f>DAY(Table1[[#This Row],[Billing date]])</f>
        <v>11</v>
      </c>
      <c r="Z1459" s="33" t="str">
        <f>TEXT(Table1[[#This Row],[Billing date]],"mmm")</f>
        <v>Jan</v>
      </c>
      <c r="AA1459" s="33">
        <f>YEAR(Table1[[#This Row],[Billing date]])</f>
        <v>2022</v>
      </c>
    </row>
    <row r="1460" spans="1:27" ht="12.75" x14ac:dyDescent="0.2">
      <c r="A1460" s="1" t="s">
        <v>4526</v>
      </c>
      <c r="B1460" s="1" t="s">
        <v>120</v>
      </c>
      <c r="C1460" s="29">
        <v>44572</v>
      </c>
      <c r="D1460" s="1" t="s">
        <v>5521</v>
      </c>
      <c r="E1460" s="1" t="s">
        <v>5588</v>
      </c>
      <c r="F1460" s="1" t="s">
        <v>5523</v>
      </c>
      <c r="G1460" s="1" t="s">
        <v>5589</v>
      </c>
      <c r="H1460" s="1" t="s">
        <v>4817</v>
      </c>
      <c r="I1460" s="1" t="s">
        <v>443</v>
      </c>
      <c r="J1460" s="1" t="s">
        <v>164</v>
      </c>
      <c r="K1460" s="1" t="s">
        <v>165</v>
      </c>
      <c r="L1460" s="30">
        <v>20</v>
      </c>
      <c r="M1460" s="30">
        <v>1</v>
      </c>
      <c r="N1460" s="31">
        <v>18300</v>
      </c>
      <c r="O1460" s="31">
        <v>1400</v>
      </c>
      <c r="P1460" s="31">
        <v>364600</v>
      </c>
      <c r="Q1460" s="31">
        <v>366000</v>
      </c>
      <c r="R1460" s="1" t="s">
        <v>127</v>
      </c>
      <c r="S1460" s="1" t="s">
        <v>1051</v>
      </c>
      <c r="T1460" s="1" t="s">
        <v>169</v>
      </c>
      <c r="U1460" s="1" t="s">
        <v>169</v>
      </c>
      <c r="V1460" s="1" t="s">
        <v>118</v>
      </c>
      <c r="W1460" s="33" t="str">
        <f>VLOOKUP(Table1[[#This Row],[Material Code]],'Product Master Data'!$A$1:$D$16,4,FALSE)</f>
        <v>Bread Flour</v>
      </c>
      <c r="X1460" s="33" t="str">
        <f>VLOOKUP(Table1[[#This Row],[Material Code]],'Product Master Data'!$A$1:$D$15,3,FALSE)</f>
        <v>Local Label</v>
      </c>
      <c r="Y1460" s="33">
        <f>DAY(Table1[[#This Row],[Billing date]])</f>
        <v>11</v>
      </c>
      <c r="Z1460" s="33" t="str">
        <f>TEXT(Table1[[#This Row],[Billing date]],"mmm")</f>
        <v>Jan</v>
      </c>
      <c r="AA1460" s="33">
        <f>YEAR(Table1[[#This Row],[Billing date]])</f>
        <v>2022</v>
      </c>
    </row>
    <row r="1461" spans="1:27" ht="12.75" x14ac:dyDescent="0.2">
      <c r="A1461" s="1" t="s">
        <v>4596</v>
      </c>
      <c r="B1461" s="1" t="s">
        <v>289</v>
      </c>
      <c r="C1461" s="29">
        <v>44572</v>
      </c>
      <c r="D1461" s="1" t="s">
        <v>5590</v>
      </c>
      <c r="E1461" s="1" t="s">
        <v>5591</v>
      </c>
      <c r="F1461" s="1" t="s">
        <v>5592</v>
      </c>
      <c r="G1461" s="1" t="s">
        <v>5593</v>
      </c>
      <c r="H1461" s="1" t="s">
        <v>4601</v>
      </c>
      <c r="I1461" s="1" t="s">
        <v>32</v>
      </c>
      <c r="J1461" s="1" t="s">
        <v>164</v>
      </c>
      <c r="K1461" s="1" t="s">
        <v>165</v>
      </c>
      <c r="L1461" s="30">
        <v>200</v>
      </c>
      <c r="M1461" s="30">
        <v>10</v>
      </c>
      <c r="N1461" s="31">
        <v>17750</v>
      </c>
      <c r="O1461" s="31">
        <v>14000</v>
      </c>
      <c r="P1461" s="31">
        <v>3536000</v>
      </c>
      <c r="Q1461" s="31">
        <v>3550000</v>
      </c>
      <c r="R1461" s="1" t="s">
        <v>216</v>
      </c>
      <c r="S1461" s="1" t="s">
        <v>5594</v>
      </c>
      <c r="T1461" s="1" t="s">
        <v>169</v>
      </c>
      <c r="U1461" s="1" t="s">
        <v>169</v>
      </c>
      <c r="V1461" s="1" t="s">
        <v>118</v>
      </c>
      <c r="W1461" s="33" t="str">
        <f>VLOOKUP(Table1[[#This Row],[Material Code]],'Product Master Data'!$A$1:$D$16,4,FALSE)</f>
        <v>Bread Flour</v>
      </c>
      <c r="X1461" s="33" t="str">
        <f>VLOOKUP(Table1[[#This Row],[Material Code]],'Product Master Data'!$A$1:$D$15,3,FALSE)</f>
        <v>Local Label</v>
      </c>
      <c r="Y1461" s="33">
        <f>DAY(Table1[[#This Row],[Billing date]])</f>
        <v>11</v>
      </c>
      <c r="Z1461" s="33" t="str">
        <f>TEXT(Table1[[#This Row],[Billing date]],"mmm")</f>
        <v>Jan</v>
      </c>
      <c r="AA1461" s="33">
        <f>YEAR(Table1[[#This Row],[Billing date]])</f>
        <v>2022</v>
      </c>
    </row>
    <row r="1462" spans="1:27" ht="12.75" x14ac:dyDescent="0.2">
      <c r="A1462" s="1" t="s">
        <v>4666</v>
      </c>
      <c r="B1462" s="1" t="s">
        <v>108</v>
      </c>
      <c r="C1462" s="29">
        <v>44572</v>
      </c>
      <c r="D1462" s="1" t="s">
        <v>5595</v>
      </c>
      <c r="E1462" s="1" t="s">
        <v>5596</v>
      </c>
      <c r="F1462" s="1" t="s">
        <v>5597</v>
      </c>
      <c r="G1462" s="1" t="s">
        <v>5598</v>
      </c>
      <c r="H1462" s="1" t="s">
        <v>5124</v>
      </c>
      <c r="I1462" s="1" t="s">
        <v>22</v>
      </c>
      <c r="J1462" s="1" t="s">
        <v>24</v>
      </c>
      <c r="K1462" s="1" t="s">
        <v>113</v>
      </c>
      <c r="L1462" s="30">
        <v>300</v>
      </c>
      <c r="M1462" s="30">
        <v>12</v>
      </c>
      <c r="N1462" s="31">
        <v>1800</v>
      </c>
      <c r="O1462" s="31">
        <v>10588</v>
      </c>
      <c r="P1462" s="31">
        <v>529412</v>
      </c>
      <c r="Q1462" s="31">
        <v>540000</v>
      </c>
      <c r="R1462" s="1" t="s">
        <v>5599</v>
      </c>
      <c r="S1462" s="1" t="s">
        <v>5600</v>
      </c>
      <c r="T1462" s="1" t="s">
        <v>169</v>
      </c>
      <c r="U1462" s="1" t="s">
        <v>5601</v>
      </c>
      <c r="V1462" s="1" t="s">
        <v>118</v>
      </c>
      <c r="W1462" s="33" t="str">
        <f>VLOOKUP(Table1[[#This Row],[Material Code]],'Product Master Data'!$A$1:$D$16,4,FALSE)</f>
        <v>Bread Flour</v>
      </c>
      <c r="X1462" s="33" t="str">
        <f>VLOOKUP(Table1[[#This Row],[Material Code]],'Product Master Data'!$A$1:$D$15,3,FALSE)</f>
        <v>Local Label</v>
      </c>
      <c r="Y1462" s="33">
        <f>DAY(Table1[[#This Row],[Billing date]])</f>
        <v>11</v>
      </c>
      <c r="Z1462" s="33" t="str">
        <f>TEXT(Table1[[#This Row],[Billing date]],"mmm")</f>
        <v>Jan</v>
      </c>
      <c r="AA1462" s="33">
        <f>YEAR(Table1[[#This Row],[Billing date]])</f>
        <v>2022</v>
      </c>
    </row>
    <row r="1463" spans="1:27" ht="12.75" x14ac:dyDescent="0.2">
      <c r="A1463" s="1" t="s">
        <v>4596</v>
      </c>
      <c r="B1463" s="1" t="s">
        <v>452</v>
      </c>
      <c r="C1463" s="29">
        <v>44572</v>
      </c>
      <c r="D1463" s="1" t="s">
        <v>5602</v>
      </c>
      <c r="E1463" s="1" t="s">
        <v>5603</v>
      </c>
      <c r="F1463" s="1" t="s">
        <v>5604</v>
      </c>
      <c r="G1463" s="1" t="s">
        <v>5605</v>
      </c>
      <c r="H1463" s="1" t="s">
        <v>4797</v>
      </c>
      <c r="I1463" s="1" t="s">
        <v>33</v>
      </c>
      <c r="J1463" s="1" t="s">
        <v>24</v>
      </c>
      <c r="K1463" s="1" t="s">
        <v>113</v>
      </c>
      <c r="L1463" s="30">
        <v>575</v>
      </c>
      <c r="M1463" s="30">
        <v>23</v>
      </c>
      <c r="N1463" s="31">
        <v>1800</v>
      </c>
      <c r="O1463" s="31">
        <v>20294</v>
      </c>
      <c r="P1463" s="31">
        <v>1014706</v>
      </c>
      <c r="Q1463" s="31">
        <v>1035000</v>
      </c>
      <c r="R1463" s="1" t="s">
        <v>5606</v>
      </c>
      <c r="S1463" s="1" t="s">
        <v>5607</v>
      </c>
      <c r="T1463" s="1" t="s">
        <v>169</v>
      </c>
      <c r="U1463" s="1" t="s">
        <v>5608</v>
      </c>
      <c r="V1463" s="1" t="s">
        <v>118</v>
      </c>
      <c r="W1463" s="33" t="str">
        <f>VLOOKUP(Table1[[#This Row],[Material Code]],'Product Master Data'!$A$1:$D$16,4,FALSE)</f>
        <v>Bread Flour</v>
      </c>
      <c r="X1463" s="33" t="str">
        <f>VLOOKUP(Table1[[#This Row],[Material Code]],'Product Master Data'!$A$1:$D$15,3,FALSE)</f>
        <v>Local Label</v>
      </c>
      <c r="Y1463" s="33">
        <f>DAY(Table1[[#This Row],[Billing date]])</f>
        <v>11</v>
      </c>
      <c r="Z1463" s="33" t="str">
        <f>TEXT(Table1[[#This Row],[Billing date]],"mmm")</f>
        <v>Jan</v>
      </c>
      <c r="AA1463" s="33">
        <f>YEAR(Table1[[#This Row],[Billing date]])</f>
        <v>2022</v>
      </c>
    </row>
    <row r="1464" spans="1:27" ht="12.75" x14ac:dyDescent="0.2">
      <c r="A1464" s="1" t="s">
        <v>4666</v>
      </c>
      <c r="B1464" s="1" t="s">
        <v>108</v>
      </c>
      <c r="C1464" s="29">
        <v>44572</v>
      </c>
      <c r="D1464" s="1" t="s">
        <v>5609</v>
      </c>
      <c r="E1464" s="1" t="s">
        <v>5610</v>
      </c>
      <c r="F1464" s="1" t="s">
        <v>5611</v>
      </c>
      <c r="G1464" s="1" t="s">
        <v>5612</v>
      </c>
      <c r="H1464" s="1" t="s">
        <v>4698</v>
      </c>
      <c r="I1464" s="1" t="s">
        <v>449</v>
      </c>
      <c r="J1464" s="1" t="s">
        <v>164</v>
      </c>
      <c r="K1464" s="1" t="s">
        <v>165</v>
      </c>
      <c r="L1464" s="30">
        <v>250</v>
      </c>
      <c r="M1464" s="30">
        <v>12.5</v>
      </c>
      <c r="N1464" s="31">
        <v>18300</v>
      </c>
      <c r="O1464" s="31">
        <v>17500</v>
      </c>
      <c r="P1464" s="31">
        <v>4557500</v>
      </c>
      <c r="Q1464" s="31">
        <v>4575000</v>
      </c>
      <c r="R1464" s="1" t="s">
        <v>4967</v>
      </c>
      <c r="S1464" s="1" t="s">
        <v>5613</v>
      </c>
      <c r="T1464" s="1" t="s">
        <v>169</v>
      </c>
      <c r="U1464" s="1" t="s">
        <v>450</v>
      </c>
      <c r="V1464" s="1" t="s">
        <v>118</v>
      </c>
      <c r="W1464" s="33" t="str">
        <f>VLOOKUP(Table1[[#This Row],[Material Code]],'Product Master Data'!$A$1:$D$16,4,FALSE)</f>
        <v>Bread Flour</v>
      </c>
      <c r="X1464" s="33" t="str">
        <f>VLOOKUP(Table1[[#This Row],[Material Code]],'Product Master Data'!$A$1:$D$15,3,FALSE)</f>
        <v>Local Label</v>
      </c>
      <c r="Y1464" s="33">
        <f>DAY(Table1[[#This Row],[Billing date]])</f>
        <v>11</v>
      </c>
      <c r="Z1464" s="33" t="str">
        <f>TEXT(Table1[[#This Row],[Billing date]],"mmm")</f>
        <v>Jan</v>
      </c>
      <c r="AA1464" s="33">
        <f>YEAR(Table1[[#This Row],[Billing date]])</f>
        <v>2022</v>
      </c>
    </row>
    <row r="1465" spans="1:27" ht="12.75" x14ac:dyDescent="0.2">
      <c r="A1465" s="1" t="s">
        <v>4576</v>
      </c>
      <c r="B1465" s="1" t="s">
        <v>171</v>
      </c>
      <c r="C1465" s="29">
        <v>44573</v>
      </c>
      <c r="D1465" s="1" t="s">
        <v>5093</v>
      </c>
      <c r="E1465" s="1" t="s">
        <v>5614</v>
      </c>
      <c r="F1465" s="1" t="s">
        <v>5615</v>
      </c>
      <c r="G1465" s="1" t="s">
        <v>5615</v>
      </c>
      <c r="H1465" s="1" t="s">
        <v>4581</v>
      </c>
      <c r="I1465" s="1" t="s">
        <v>25</v>
      </c>
      <c r="J1465" s="1" t="s">
        <v>176</v>
      </c>
      <c r="K1465" s="1" t="s">
        <v>177</v>
      </c>
      <c r="L1465" s="30">
        <v>0</v>
      </c>
      <c r="M1465" s="30">
        <v>0</v>
      </c>
      <c r="N1465" s="31">
        <v>-900</v>
      </c>
      <c r="O1465" s="31">
        <v>0</v>
      </c>
      <c r="P1465" s="31">
        <v>-180000</v>
      </c>
      <c r="Q1465" s="31">
        <v>-180000</v>
      </c>
      <c r="R1465" s="1" t="s">
        <v>169</v>
      </c>
      <c r="S1465" s="1" t="s">
        <v>169</v>
      </c>
      <c r="T1465" s="1" t="s">
        <v>169</v>
      </c>
      <c r="U1465" s="1" t="s">
        <v>5093</v>
      </c>
      <c r="V1465" s="1" t="s">
        <v>118</v>
      </c>
      <c r="W1465" s="33" t="str">
        <f>VLOOKUP(Table1[[#This Row],[Material Code]],'Product Master Data'!$A$1:$D$16,4,FALSE)</f>
        <v>Beignet Flour</v>
      </c>
      <c r="X1465" s="33" t="str">
        <f>VLOOKUP(Table1[[#This Row],[Material Code]],'Product Master Data'!$A$1:$D$15,3,FALSE)</f>
        <v>Local Label</v>
      </c>
      <c r="Y1465" s="33">
        <f>DAY(Table1[[#This Row],[Billing date]])</f>
        <v>12</v>
      </c>
      <c r="Z1465" s="33" t="str">
        <f>TEXT(Table1[[#This Row],[Billing date]],"mmm")</f>
        <v>Jan</v>
      </c>
      <c r="AA1465" s="33">
        <f>YEAR(Table1[[#This Row],[Billing date]])</f>
        <v>2022</v>
      </c>
    </row>
    <row r="1466" spans="1:27" ht="12.75" x14ac:dyDescent="0.2">
      <c r="A1466" s="1" t="s">
        <v>4576</v>
      </c>
      <c r="B1466" s="1" t="s">
        <v>171</v>
      </c>
      <c r="C1466" s="29">
        <v>44573</v>
      </c>
      <c r="D1466" s="1" t="s">
        <v>5093</v>
      </c>
      <c r="E1466" s="1" t="s">
        <v>5614</v>
      </c>
      <c r="F1466" s="1" t="s">
        <v>5615</v>
      </c>
      <c r="G1466" s="1" t="s">
        <v>5615</v>
      </c>
      <c r="H1466" s="1" t="s">
        <v>4581</v>
      </c>
      <c r="I1466" s="1" t="s">
        <v>25</v>
      </c>
      <c r="J1466" s="1" t="s">
        <v>181</v>
      </c>
      <c r="K1466" s="1" t="s">
        <v>182</v>
      </c>
      <c r="L1466" s="30">
        <v>0</v>
      </c>
      <c r="M1466" s="30">
        <v>0</v>
      </c>
      <c r="N1466" s="31">
        <v>-450</v>
      </c>
      <c r="O1466" s="31">
        <v>0</v>
      </c>
      <c r="P1466" s="31">
        <v>-270000</v>
      </c>
      <c r="Q1466" s="31">
        <v>-270000</v>
      </c>
      <c r="R1466" s="1" t="s">
        <v>169</v>
      </c>
      <c r="S1466" s="1" t="s">
        <v>169</v>
      </c>
      <c r="T1466" s="1" t="s">
        <v>169</v>
      </c>
      <c r="U1466" s="1" t="s">
        <v>5093</v>
      </c>
      <c r="V1466" s="1" t="s">
        <v>118</v>
      </c>
      <c r="W1466" s="33" t="str">
        <f>VLOOKUP(Table1[[#This Row],[Material Code]],'Product Master Data'!$A$1:$D$16,4,FALSE)</f>
        <v>Beignet Flour</v>
      </c>
      <c r="X1466" s="33" t="str">
        <f>VLOOKUP(Table1[[#This Row],[Material Code]],'Product Master Data'!$A$1:$D$15,3,FALSE)</f>
        <v>Local Label</v>
      </c>
      <c r="Y1466" s="33">
        <f>DAY(Table1[[#This Row],[Billing date]])</f>
        <v>12</v>
      </c>
      <c r="Z1466" s="33" t="str">
        <f>TEXT(Table1[[#This Row],[Billing date]],"mmm")</f>
        <v>Jan</v>
      </c>
      <c r="AA1466" s="33">
        <f>YEAR(Table1[[#This Row],[Billing date]])</f>
        <v>2022</v>
      </c>
    </row>
    <row r="1467" spans="1:27" ht="12.75" x14ac:dyDescent="0.2">
      <c r="A1467" s="1" t="s">
        <v>4596</v>
      </c>
      <c r="B1467" s="1" t="s">
        <v>452</v>
      </c>
      <c r="C1467" s="29">
        <v>44573</v>
      </c>
      <c r="D1467" s="1" t="s">
        <v>4793</v>
      </c>
      <c r="E1467" s="1" t="s">
        <v>5616</v>
      </c>
      <c r="F1467" s="1" t="s">
        <v>4795</v>
      </c>
      <c r="G1467" s="1" t="s">
        <v>5617</v>
      </c>
      <c r="H1467" s="1" t="s">
        <v>4797</v>
      </c>
      <c r="I1467" s="1" t="s">
        <v>33</v>
      </c>
      <c r="J1467" s="1" t="s">
        <v>125</v>
      </c>
      <c r="K1467" s="1" t="s">
        <v>126</v>
      </c>
      <c r="L1467" s="30">
        <v>600</v>
      </c>
      <c r="M1467" s="30">
        <v>30</v>
      </c>
      <c r="N1467" s="31">
        <v>17500</v>
      </c>
      <c r="O1467" s="31">
        <v>42000</v>
      </c>
      <c r="P1467" s="31">
        <v>10458000</v>
      </c>
      <c r="Q1467" s="31">
        <v>10500000</v>
      </c>
      <c r="R1467" s="1" t="s">
        <v>5618</v>
      </c>
      <c r="S1467" s="1" t="s">
        <v>5619</v>
      </c>
      <c r="T1467" s="1" t="s">
        <v>169</v>
      </c>
      <c r="U1467" s="1" t="s">
        <v>460</v>
      </c>
      <c r="V1467" s="1" t="s">
        <v>118</v>
      </c>
      <c r="W1467" s="33" t="str">
        <f>VLOOKUP(Table1[[#This Row],[Material Code]],'Product Master Data'!$A$1:$D$16,4,FALSE)</f>
        <v>Bread Flour</v>
      </c>
      <c r="X1467" s="33" t="str">
        <f>VLOOKUP(Table1[[#This Row],[Material Code]],'Product Master Data'!$A$1:$D$15,3,FALSE)</f>
        <v>Local Label</v>
      </c>
      <c r="Y1467" s="33">
        <f>DAY(Table1[[#This Row],[Billing date]])</f>
        <v>12</v>
      </c>
      <c r="Z1467" s="33" t="str">
        <f>TEXT(Table1[[#This Row],[Billing date]],"mmm")</f>
        <v>Jan</v>
      </c>
      <c r="AA1467" s="33">
        <f>YEAR(Table1[[#This Row],[Billing date]])</f>
        <v>2022</v>
      </c>
    </row>
    <row r="1468" spans="1:27" ht="12.75" x14ac:dyDescent="0.2">
      <c r="A1468" s="1" t="s">
        <v>4496</v>
      </c>
      <c r="B1468" s="1" t="s">
        <v>132</v>
      </c>
      <c r="C1468" s="29">
        <v>44573</v>
      </c>
      <c r="D1468" s="1" t="s">
        <v>5000</v>
      </c>
      <c r="E1468" s="1" t="s">
        <v>5620</v>
      </c>
      <c r="F1468" s="1" t="s">
        <v>5002</v>
      </c>
      <c r="G1468" s="1" t="s">
        <v>5621</v>
      </c>
      <c r="H1468" s="1" t="s">
        <v>5004</v>
      </c>
      <c r="I1468" s="1" t="s">
        <v>31</v>
      </c>
      <c r="J1468" s="1" t="s">
        <v>125</v>
      </c>
      <c r="K1468" s="1" t="s">
        <v>126</v>
      </c>
      <c r="L1468" s="30">
        <v>66</v>
      </c>
      <c r="M1468" s="30">
        <v>3.3</v>
      </c>
      <c r="N1468" s="31">
        <v>18500</v>
      </c>
      <c r="O1468" s="31">
        <v>4620</v>
      </c>
      <c r="P1468" s="31">
        <v>1216380</v>
      </c>
      <c r="Q1468" s="31">
        <v>1221000</v>
      </c>
      <c r="R1468" s="1" t="s">
        <v>5622</v>
      </c>
      <c r="S1468" s="1" t="s">
        <v>5623</v>
      </c>
      <c r="T1468" s="1" t="s">
        <v>169</v>
      </c>
      <c r="U1468" s="1" t="s">
        <v>169</v>
      </c>
      <c r="V1468" s="1" t="s">
        <v>118</v>
      </c>
      <c r="W1468" s="33" t="str">
        <f>VLOOKUP(Table1[[#This Row],[Material Code]],'Product Master Data'!$A$1:$D$16,4,FALSE)</f>
        <v>Bread Flour</v>
      </c>
      <c r="X1468" s="33" t="str">
        <f>VLOOKUP(Table1[[#This Row],[Material Code]],'Product Master Data'!$A$1:$D$15,3,FALSE)</f>
        <v>Local Label</v>
      </c>
      <c r="Y1468" s="33">
        <f>DAY(Table1[[#This Row],[Billing date]])</f>
        <v>12</v>
      </c>
      <c r="Z1468" s="33" t="str">
        <f>TEXT(Table1[[#This Row],[Billing date]],"mmm")</f>
        <v>Jan</v>
      </c>
      <c r="AA1468" s="33">
        <f>YEAR(Table1[[#This Row],[Billing date]])</f>
        <v>2022</v>
      </c>
    </row>
    <row r="1469" spans="1:27" ht="12.75" x14ac:dyDescent="0.2">
      <c r="A1469" s="1" t="s">
        <v>4496</v>
      </c>
      <c r="B1469" s="1" t="s">
        <v>132</v>
      </c>
      <c r="C1469" s="29">
        <v>44573</v>
      </c>
      <c r="D1469" s="1" t="s">
        <v>5000</v>
      </c>
      <c r="E1469" s="1" t="s">
        <v>5620</v>
      </c>
      <c r="F1469" s="1" t="s">
        <v>5002</v>
      </c>
      <c r="G1469" s="1" t="s">
        <v>5621</v>
      </c>
      <c r="H1469" s="1" t="s">
        <v>5004</v>
      </c>
      <c r="I1469" s="1" t="s">
        <v>31</v>
      </c>
      <c r="J1469" s="1" t="s">
        <v>125</v>
      </c>
      <c r="K1469" s="1" t="s">
        <v>126</v>
      </c>
      <c r="L1469" s="30">
        <v>574</v>
      </c>
      <c r="M1469" s="30">
        <v>28.7</v>
      </c>
      <c r="N1469" s="31">
        <v>18500</v>
      </c>
      <c r="O1469" s="31">
        <v>40180</v>
      </c>
      <c r="P1469" s="31">
        <v>10578820</v>
      </c>
      <c r="Q1469" s="31">
        <v>10619000</v>
      </c>
      <c r="R1469" s="1" t="s">
        <v>5622</v>
      </c>
      <c r="S1469" s="1" t="s">
        <v>5623</v>
      </c>
      <c r="T1469" s="1" t="s">
        <v>169</v>
      </c>
      <c r="U1469" s="1" t="s">
        <v>169</v>
      </c>
      <c r="V1469" s="1" t="s">
        <v>118</v>
      </c>
      <c r="W1469" s="33" t="str">
        <f>VLOOKUP(Table1[[#This Row],[Material Code]],'Product Master Data'!$A$1:$D$16,4,FALSE)</f>
        <v>Bread Flour</v>
      </c>
      <c r="X1469" s="33" t="str">
        <f>VLOOKUP(Table1[[#This Row],[Material Code]],'Product Master Data'!$A$1:$D$15,3,FALSE)</f>
        <v>Local Label</v>
      </c>
      <c r="Y1469" s="33">
        <f>DAY(Table1[[#This Row],[Billing date]])</f>
        <v>12</v>
      </c>
      <c r="Z1469" s="33" t="str">
        <f>TEXT(Table1[[#This Row],[Billing date]],"mmm")</f>
        <v>Jan</v>
      </c>
      <c r="AA1469" s="33">
        <f>YEAR(Table1[[#This Row],[Billing date]])</f>
        <v>2022</v>
      </c>
    </row>
    <row r="1470" spans="1:27" ht="12.75" x14ac:dyDescent="0.2">
      <c r="A1470" s="1" t="s">
        <v>4596</v>
      </c>
      <c r="B1470" s="1" t="s">
        <v>289</v>
      </c>
      <c r="C1470" s="29">
        <v>44573</v>
      </c>
      <c r="D1470" s="1" t="s">
        <v>5326</v>
      </c>
      <c r="E1470" s="1" t="s">
        <v>5624</v>
      </c>
      <c r="F1470" s="1" t="s">
        <v>5328</v>
      </c>
      <c r="G1470" s="1" t="s">
        <v>5625</v>
      </c>
      <c r="H1470" s="1" t="s">
        <v>5330</v>
      </c>
      <c r="I1470" s="1" t="s">
        <v>48</v>
      </c>
      <c r="J1470" s="1" t="s">
        <v>125</v>
      </c>
      <c r="K1470" s="1" t="s">
        <v>126</v>
      </c>
      <c r="L1470" s="30">
        <v>620</v>
      </c>
      <c r="M1470" s="30">
        <v>31</v>
      </c>
      <c r="N1470" s="31">
        <v>18500</v>
      </c>
      <c r="O1470" s="31">
        <v>0</v>
      </c>
      <c r="P1470" s="31">
        <v>11470000</v>
      </c>
      <c r="Q1470" s="31">
        <v>11470000</v>
      </c>
      <c r="R1470" s="1" t="s">
        <v>5626</v>
      </c>
      <c r="S1470" s="1" t="s">
        <v>5627</v>
      </c>
      <c r="T1470" s="1" t="s">
        <v>169</v>
      </c>
      <c r="U1470" s="1" t="s">
        <v>5333</v>
      </c>
      <c r="V1470" s="1" t="s">
        <v>118</v>
      </c>
      <c r="W1470" s="33" t="str">
        <f>VLOOKUP(Table1[[#This Row],[Material Code]],'Product Master Data'!$A$1:$D$16,4,FALSE)</f>
        <v>Bread Flour</v>
      </c>
      <c r="X1470" s="33" t="str">
        <f>VLOOKUP(Table1[[#This Row],[Material Code]],'Product Master Data'!$A$1:$D$15,3,FALSE)</f>
        <v>Local Label</v>
      </c>
      <c r="Y1470" s="33">
        <f>DAY(Table1[[#This Row],[Billing date]])</f>
        <v>12</v>
      </c>
      <c r="Z1470" s="33" t="str">
        <f>TEXT(Table1[[#This Row],[Billing date]],"mmm")</f>
        <v>Jan</v>
      </c>
      <c r="AA1470" s="33">
        <f>YEAR(Table1[[#This Row],[Billing date]])</f>
        <v>2022</v>
      </c>
    </row>
    <row r="1471" spans="1:27" ht="12.75" x14ac:dyDescent="0.2">
      <c r="A1471" s="1" t="s">
        <v>4526</v>
      </c>
      <c r="B1471" s="1" t="s">
        <v>120</v>
      </c>
      <c r="C1471" s="29">
        <v>44573</v>
      </c>
      <c r="D1471" s="1" t="s">
        <v>5521</v>
      </c>
      <c r="E1471" s="1" t="s">
        <v>5628</v>
      </c>
      <c r="F1471" s="1" t="s">
        <v>5523</v>
      </c>
      <c r="G1471" s="1" t="s">
        <v>5629</v>
      </c>
      <c r="H1471" s="1" t="s">
        <v>4817</v>
      </c>
      <c r="I1471" s="1" t="s">
        <v>443</v>
      </c>
      <c r="J1471" s="1" t="s">
        <v>125</v>
      </c>
      <c r="K1471" s="1" t="s">
        <v>126</v>
      </c>
      <c r="L1471" s="30">
        <v>27</v>
      </c>
      <c r="M1471" s="30">
        <v>1.35</v>
      </c>
      <c r="N1471" s="31">
        <v>19000</v>
      </c>
      <c r="O1471" s="31">
        <v>1890</v>
      </c>
      <c r="P1471" s="31">
        <v>511110</v>
      </c>
      <c r="Q1471" s="31">
        <v>513000</v>
      </c>
      <c r="R1471" s="1" t="s">
        <v>127</v>
      </c>
      <c r="S1471" s="1" t="s">
        <v>1051</v>
      </c>
      <c r="T1471" s="1" t="s">
        <v>169</v>
      </c>
      <c r="U1471" s="1" t="s">
        <v>169</v>
      </c>
      <c r="V1471" s="1" t="s">
        <v>118</v>
      </c>
      <c r="W1471" s="33" t="str">
        <f>VLOOKUP(Table1[[#This Row],[Material Code]],'Product Master Data'!$A$1:$D$16,4,FALSE)</f>
        <v>Bread Flour</v>
      </c>
      <c r="X1471" s="33" t="str">
        <f>VLOOKUP(Table1[[#This Row],[Material Code]],'Product Master Data'!$A$1:$D$15,3,FALSE)</f>
        <v>Local Label</v>
      </c>
      <c r="Y1471" s="33">
        <f>DAY(Table1[[#This Row],[Billing date]])</f>
        <v>12</v>
      </c>
      <c r="Z1471" s="33" t="str">
        <f>TEXT(Table1[[#This Row],[Billing date]],"mmm")</f>
        <v>Jan</v>
      </c>
      <c r="AA1471" s="33">
        <f>YEAR(Table1[[#This Row],[Billing date]])</f>
        <v>2022</v>
      </c>
    </row>
    <row r="1472" spans="1:27" ht="12.75" x14ac:dyDescent="0.2">
      <c r="A1472" s="1" t="s">
        <v>4596</v>
      </c>
      <c r="B1472" s="1" t="s">
        <v>289</v>
      </c>
      <c r="C1472" s="29">
        <v>44573</v>
      </c>
      <c r="D1472" s="1" t="s">
        <v>5416</v>
      </c>
      <c r="E1472" s="1" t="s">
        <v>5630</v>
      </c>
      <c r="F1472" s="1" t="s">
        <v>5418</v>
      </c>
      <c r="G1472" s="1" t="s">
        <v>5631</v>
      </c>
      <c r="H1472" s="1" t="s">
        <v>4779</v>
      </c>
      <c r="I1472" s="1" t="s">
        <v>50</v>
      </c>
      <c r="J1472" s="1" t="s">
        <v>24</v>
      </c>
      <c r="K1472" s="1" t="s">
        <v>113</v>
      </c>
      <c r="L1472" s="30">
        <v>250</v>
      </c>
      <c r="M1472" s="30">
        <v>10</v>
      </c>
      <c r="N1472" s="31">
        <v>1800</v>
      </c>
      <c r="O1472" s="31">
        <v>8824</v>
      </c>
      <c r="P1472" s="31">
        <v>441176</v>
      </c>
      <c r="Q1472" s="31">
        <v>450000</v>
      </c>
      <c r="R1472" s="1" t="s">
        <v>1920</v>
      </c>
      <c r="S1472" s="1" t="s">
        <v>3117</v>
      </c>
      <c r="T1472" s="1" t="s">
        <v>169</v>
      </c>
      <c r="U1472" s="1" t="s">
        <v>5420</v>
      </c>
      <c r="V1472" s="1" t="s">
        <v>118</v>
      </c>
      <c r="W1472" s="33" t="str">
        <f>VLOOKUP(Table1[[#This Row],[Material Code]],'Product Master Data'!$A$1:$D$16,4,FALSE)</f>
        <v>Bread Flour</v>
      </c>
      <c r="X1472" s="33" t="str">
        <f>VLOOKUP(Table1[[#This Row],[Material Code]],'Product Master Data'!$A$1:$D$15,3,FALSE)</f>
        <v>Local Label</v>
      </c>
      <c r="Y1472" s="33">
        <f>DAY(Table1[[#This Row],[Billing date]])</f>
        <v>12</v>
      </c>
      <c r="Z1472" s="33" t="str">
        <f>TEXT(Table1[[#This Row],[Billing date]],"mmm")</f>
        <v>Jan</v>
      </c>
      <c r="AA1472" s="33">
        <f>YEAR(Table1[[#This Row],[Billing date]])</f>
        <v>2022</v>
      </c>
    </row>
    <row r="1473" spans="1:27" ht="12.75" x14ac:dyDescent="0.2">
      <c r="A1473" s="1" t="s">
        <v>4526</v>
      </c>
      <c r="B1473" s="1" t="s">
        <v>120</v>
      </c>
      <c r="C1473" s="29">
        <v>44573</v>
      </c>
      <c r="D1473" s="1" t="s">
        <v>5412</v>
      </c>
      <c r="E1473" s="1" t="s">
        <v>5632</v>
      </c>
      <c r="F1473" s="1" t="s">
        <v>5414</v>
      </c>
      <c r="G1473" s="1" t="s">
        <v>5633</v>
      </c>
      <c r="H1473" s="1" t="s">
        <v>5409</v>
      </c>
      <c r="I1473" s="1" t="s">
        <v>152</v>
      </c>
      <c r="J1473" s="1" t="s">
        <v>24</v>
      </c>
      <c r="K1473" s="1" t="s">
        <v>113</v>
      </c>
      <c r="L1473" s="30">
        <v>575</v>
      </c>
      <c r="M1473" s="30">
        <v>23</v>
      </c>
      <c r="N1473" s="31">
        <v>1800</v>
      </c>
      <c r="O1473" s="31">
        <v>20294</v>
      </c>
      <c r="P1473" s="31">
        <v>1014706</v>
      </c>
      <c r="Q1473" s="31">
        <v>1035000</v>
      </c>
      <c r="R1473" s="1" t="s">
        <v>4418</v>
      </c>
      <c r="S1473" s="1" t="s">
        <v>5634</v>
      </c>
      <c r="T1473" s="1" t="s">
        <v>169</v>
      </c>
      <c r="U1473" s="1" t="s">
        <v>5415</v>
      </c>
      <c r="V1473" s="1" t="s">
        <v>118</v>
      </c>
      <c r="W1473" s="33" t="str">
        <f>VLOOKUP(Table1[[#This Row],[Material Code]],'Product Master Data'!$A$1:$D$16,4,FALSE)</f>
        <v>Bread Flour</v>
      </c>
      <c r="X1473" s="33" t="str">
        <f>VLOOKUP(Table1[[#This Row],[Material Code]],'Product Master Data'!$A$1:$D$15,3,FALSE)</f>
        <v>Local Label</v>
      </c>
      <c r="Y1473" s="33">
        <f>DAY(Table1[[#This Row],[Billing date]])</f>
        <v>12</v>
      </c>
      <c r="Z1473" s="33" t="str">
        <f>TEXT(Table1[[#This Row],[Billing date]],"mmm")</f>
        <v>Jan</v>
      </c>
      <c r="AA1473" s="33">
        <f>YEAR(Table1[[#This Row],[Billing date]])</f>
        <v>2022</v>
      </c>
    </row>
    <row r="1474" spans="1:27" ht="12.75" x14ac:dyDescent="0.2">
      <c r="A1474" s="1" t="s">
        <v>4511</v>
      </c>
      <c r="B1474" s="1" t="s">
        <v>158</v>
      </c>
      <c r="C1474" s="29">
        <v>44573</v>
      </c>
      <c r="D1474" s="1" t="s">
        <v>5635</v>
      </c>
      <c r="E1474" s="1" t="s">
        <v>5636</v>
      </c>
      <c r="F1474" s="1" t="s">
        <v>5637</v>
      </c>
      <c r="G1474" s="1" t="s">
        <v>5638</v>
      </c>
      <c r="H1474" s="1" t="s">
        <v>4635</v>
      </c>
      <c r="I1474" s="1" t="s">
        <v>28</v>
      </c>
      <c r="J1474" s="1" t="s">
        <v>164</v>
      </c>
      <c r="K1474" s="1" t="s">
        <v>165</v>
      </c>
      <c r="L1474" s="30">
        <v>530</v>
      </c>
      <c r="M1474" s="30">
        <v>26.5</v>
      </c>
      <c r="N1474" s="31">
        <v>18700</v>
      </c>
      <c r="O1474" s="31">
        <v>37100</v>
      </c>
      <c r="P1474" s="31">
        <v>9873900</v>
      </c>
      <c r="Q1474" s="31">
        <v>9911000</v>
      </c>
      <c r="R1474" s="1" t="s">
        <v>601</v>
      </c>
      <c r="S1474" s="1" t="s">
        <v>5639</v>
      </c>
      <c r="T1474" s="1" t="s">
        <v>169</v>
      </c>
      <c r="U1474" s="1" t="s">
        <v>169</v>
      </c>
      <c r="V1474" s="1" t="s">
        <v>118</v>
      </c>
      <c r="W1474" s="33" t="str">
        <f>VLOOKUP(Table1[[#This Row],[Material Code]],'Product Master Data'!$A$1:$D$16,4,FALSE)</f>
        <v>Bread Flour</v>
      </c>
      <c r="X1474" s="33" t="str">
        <f>VLOOKUP(Table1[[#This Row],[Material Code]],'Product Master Data'!$A$1:$D$15,3,FALSE)</f>
        <v>Local Label</v>
      </c>
      <c r="Y1474" s="33">
        <f>DAY(Table1[[#This Row],[Billing date]])</f>
        <v>12</v>
      </c>
      <c r="Z1474" s="33" t="str">
        <f>TEXT(Table1[[#This Row],[Billing date]],"mmm")</f>
        <v>Jan</v>
      </c>
      <c r="AA1474" s="33">
        <f>YEAR(Table1[[#This Row],[Billing date]])</f>
        <v>2022</v>
      </c>
    </row>
    <row r="1475" spans="1:27" ht="12.75" x14ac:dyDescent="0.2">
      <c r="A1475" s="1" t="s">
        <v>4511</v>
      </c>
      <c r="B1475" s="1" t="s">
        <v>158</v>
      </c>
      <c r="C1475" s="29">
        <v>44573</v>
      </c>
      <c r="D1475" s="1" t="s">
        <v>5635</v>
      </c>
      <c r="E1475" s="1" t="s">
        <v>5636</v>
      </c>
      <c r="F1475" s="1" t="s">
        <v>5637</v>
      </c>
      <c r="G1475" s="1" t="s">
        <v>5638</v>
      </c>
      <c r="H1475" s="1" t="s">
        <v>4635</v>
      </c>
      <c r="I1475" s="1" t="s">
        <v>28</v>
      </c>
      <c r="J1475" s="1" t="s">
        <v>125</v>
      </c>
      <c r="K1475" s="1" t="s">
        <v>126</v>
      </c>
      <c r="L1475" s="30">
        <v>70</v>
      </c>
      <c r="M1475" s="30">
        <v>3.5</v>
      </c>
      <c r="N1475" s="31">
        <v>19400</v>
      </c>
      <c r="O1475" s="31">
        <v>4900</v>
      </c>
      <c r="P1475" s="31">
        <v>1353100</v>
      </c>
      <c r="Q1475" s="31">
        <v>1358000</v>
      </c>
      <c r="R1475" s="1" t="s">
        <v>601</v>
      </c>
      <c r="S1475" s="1" t="s">
        <v>5639</v>
      </c>
      <c r="T1475" s="1" t="s">
        <v>169</v>
      </c>
      <c r="U1475" s="1" t="s">
        <v>169</v>
      </c>
      <c r="V1475" s="1" t="s">
        <v>118</v>
      </c>
      <c r="W1475" s="33" t="str">
        <f>VLOOKUP(Table1[[#This Row],[Material Code]],'Product Master Data'!$A$1:$D$16,4,FALSE)</f>
        <v>Bread Flour</v>
      </c>
      <c r="X1475" s="33" t="str">
        <f>VLOOKUP(Table1[[#This Row],[Material Code]],'Product Master Data'!$A$1:$D$15,3,FALSE)</f>
        <v>Local Label</v>
      </c>
      <c r="Y1475" s="33">
        <f>DAY(Table1[[#This Row],[Billing date]])</f>
        <v>12</v>
      </c>
      <c r="Z1475" s="33" t="str">
        <f>TEXT(Table1[[#This Row],[Billing date]],"mmm")</f>
        <v>Jan</v>
      </c>
      <c r="AA1475" s="33">
        <f>YEAR(Table1[[#This Row],[Billing date]])</f>
        <v>2022</v>
      </c>
    </row>
    <row r="1476" spans="1:27" ht="12.75" x14ac:dyDescent="0.2">
      <c r="A1476" s="1" t="s">
        <v>4511</v>
      </c>
      <c r="B1476" s="1" t="s">
        <v>158</v>
      </c>
      <c r="C1476" s="29">
        <v>44573</v>
      </c>
      <c r="D1476" s="1" t="s">
        <v>5555</v>
      </c>
      <c r="E1476" s="1" t="s">
        <v>5640</v>
      </c>
      <c r="F1476" s="1" t="s">
        <v>5557</v>
      </c>
      <c r="G1476" s="1" t="s">
        <v>5641</v>
      </c>
      <c r="H1476" s="1" t="s">
        <v>4574</v>
      </c>
      <c r="I1476" s="1" t="s">
        <v>1504</v>
      </c>
      <c r="J1476" s="1" t="s">
        <v>181</v>
      </c>
      <c r="K1476" s="1" t="s">
        <v>182</v>
      </c>
      <c r="L1476" s="30">
        <v>400</v>
      </c>
      <c r="M1476" s="30">
        <v>10</v>
      </c>
      <c r="N1476" s="31">
        <v>9350</v>
      </c>
      <c r="O1476" s="31">
        <v>14000</v>
      </c>
      <c r="P1476" s="31">
        <v>3726000</v>
      </c>
      <c r="Q1476" s="31">
        <v>3740000</v>
      </c>
      <c r="R1476" s="1" t="s">
        <v>5642</v>
      </c>
      <c r="S1476" s="1" t="s">
        <v>5643</v>
      </c>
      <c r="T1476" s="1" t="s">
        <v>169</v>
      </c>
      <c r="U1476" s="1" t="s">
        <v>169</v>
      </c>
      <c r="V1476" s="1" t="s">
        <v>118</v>
      </c>
      <c r="W1476" s="33" t="str">
        <f>VLOOKUP(Table1[[#This Row],[Material Code]],'Product Master Data'!$A$1:$D$16,4,FALSE)</f>
        <v>Beignet Flour</v>
      </c>
      <c r="X1476" s="33" t="str">
        <f>VLOOKUP(Table1[[#This Row],[Material Code]],'Product Master Data'!$A$1:$D$15,3,FALSE)</f>
        <v>Local Label</v>
      </c>
      <c r="Y1476" s="33">
        <f>DAY(Table1[[#This Row],[Billing date]])</f>
        <v>12</v>
      </c>
      <c r="Z1476" s="33" t="str">
        <f>TEXT(Table1[[#This Row],[Billing date]],"mmm")</f>
        <v>Jan</v>
      </c>
      <c r="AA1476" s="33">
        <f>YEAR(Table1[[#This Row],[Billing date]])</f>
        <v>2022</v>
      </c>
    </row>
    <row r="1477" spans="1:27" ht="12.75" x14ac:dyDescent="0.2">
      <c r="A1477" s="1" t="s">
        <v>4511</v>
      </c>
      <c r="B1477" s="1" t="s">
        <v>158</v>
      </c>
      <c r="C1477" s="29">
        <v>44573</v>
      </c>
      <c r="D1477" s="1" t="s">
        <v>5555</v>
      </c>
      <c r="E1477" s="1" t="s">
        <v>5640</v>
      </c>
      <c r="F1477" s="1" t="s">
        <v>5557</v>
      </c>
      <c r="G1477" s="1" t="s">
        <v>5641</v>
      </c>
      <c r="H1477" s="1" t="s">
        <v>4574</v>
      </c>
      <c r="I1477" s="1" t="s">
        <v>1504</v>
      </c>
      <c r="J1477" s="1" t="s">
        <v>164</v>
      </c>
      <c r="K1477" s="1" t="s">
        <v>165</v>
      </c>
      <c r="L1477" s="30">
        <v>350</v>
      </c>
      <c r="M1477" s="30">
        <v>17.5</v>
      </c>
      <c r="N1477" s="31">
        <v>18700</v>
      </c>
      <c r="O1477" s="31">
        <v>24500</v>
      </c>
      <c r="P1477" s="31">
        <v>6520500</v>
      </c>
      <c r="Q1477" s="31">
        <v>6545000</v>
      </c>
      <c r="R1477" s="1" t="s">
        <v>5642</v>
      </c>
      <c r="S1477" s="1" t="s">
        <v>5643</v>
      </c>
      <c r="T1477" s="1" t="s">
        <v>169</v>
      </c>
      <c r="U1477" s="1" t="s">
        <v>169</v>
      </c>
      <c r="V1477" s="1" t="s">
        <v>118</v>
      </c>
      <c r="W1477" s="33" t="str">
        <f>VLOOKUP(Table1[[#This Row],[Material Code]],'Product Master Data'!$A$1:$D$16,4,FALSE)</f>
        <v>Bread Flour</v>
      </c>
      <c r="X1477" s="33" t="str">
        <f>VLOOKUP(Table1[[#This Row],[Material Code]],'Product Master Data'!$A$1:$D$15,3,FALSE)</f>
        <v>Local Label</v>
      </c>
      <c r="Y1477" s="33">
        <f>DAY(Table1[[#This Row],[Billing date]])</f>
        <v>12</v>
      </c>
      <c r="Z1477" s="33" t="str">
        <f>TEXT(Table1[[#This Row],[Billing date]],"mmm")</f>
        <v>Jan</v>
      </c>
      <c r="AA1477" s="33">
        <f>YEAR(Table1[[#This Row],[Billing date]])</f>
        <v>2022</v>
      </c>
    </row>
    <row r="1478" spans="1:27" ht="12.75" x14ac:dyDescent="0.2">
      <c r="A1478" s="1" t="s">
        <v>4511</v>
      </c>
      <c r="B1478" s="1" t="s">
        <v>158</v>
      </c>
      <c r="C1478" s="29">
        <v>44573</v>
      </c>
      <c r="D1478" s="1" t="s">
        <v>5555</v>
      </c>
      <c r="E1478" s="1" t="s">
        <v>5640</v>
      </c>
      <c r="F1478" s="1" t="s">
        <v>5557</v>
      </c>
      <c r="G1478" s="1" t="s">
        <v>5641</v>
      </c>
      <c r="H1478" s="1" t="s">
        <v>4574</v>
      </c>
      <c r="I1478" s="1" t="s">
        <v>1504</v>
      </c>
      <c r="J1478" s="1" t="s">
        <v>125</v>
      </c>
      <c r="K1478" s="1" t="s">
        <v>126</v>
      </c>
      <c r="L1478" s="30">
        <v>50</v>
      </c>
      <c r="M1478" s="30">
        <v>2.5</v>
      </c>
      <c r="N1478" s="31">
        <v>19400</v>
      </c>
      <c r="O1478" s="31">
        <v>3500</v>
      </c>
      <c r="P1478" s="31">
        <v>966500</v>
      </c>
      <c r="Q1478" s="31">
        <v>970000</v>
      </c>
      <c r="R1478" s="1" t="s">
        <v>5642</v>
      </c>
      <c r="S1478" s="1" t="s">
        <v>5643</v>
      </c>
      <c r="T1478" s="1" t="s">
        <v>169</v>
      </c>
      <c r="U1478" s="1" t="s">
        <v>169</v>
      </c>
      <c r="V1478" s="1" t="s">
        <v>118</v>
      </c>
      <c r="W1478" s="33" t="str">
        <f>VLOOKUP(Table1[[#This Row],[Material Code]],'Product Master Data'!$A$1:$D$16,4,FALSE)</f>
        <v>Bread Flour</v>
      </c>
      <c r="X1478" s="33" t="str">
        <f>VLOOKUP(Table1[[#This Row],[Material Code]],'Product Master Data'!$A$1:$D$15,3,FALSE)</f>
        <v>Local Label</v>
      </c>
      <c r="Y1478" s="33">
        <f>DAY(Table1[[#This Row],[Billing date]])</f>
        <v>12</v>
      </c>
      <c r="Z1478" s="33" t="str">
        <f>TEXT(Table1[[#This Row],[Billing date]],"mmm")</f>
        <v>Jan</v>
      </c>
      <c r="AA1478" s="33">
        <f>YEAR(Table1[[#This Row],[Billing date]])</f>
        <v>2022</v>
      </c>
    </row>
    <row r="1479" spans="1:27" ht="12.75" x14ac:dyDescent="0.2">
      <c r="A1479" s="1" t="s">
        <v>4496</v>
      </c>
      <c r="B1479" s="1" t="s">
        <v>132</v>
      </c>
      <c r="C1479" s="29">
        <v>44573</v>
      </c>
      <c r="D1479" s="1" t="s">
        <v>5644</v>
      </c>
      <c r="E1479" s="1" t="s">
        <v>5645</v>
      </c>
      <c r="F1479" s="1" t="s">
        <v>5646</v>
      </c>
      <c r="G1479" s="1" t="s">
        <v>5647</v>
      </c>
      <c r="H1479" s="1" t="s">
        <v>4508</v>
      </c>
      <c r="I1479" s="1" t="s">
        <v>1185</v>
      </c>
      <c r="J1479" s="1" t="s">
        <v>125</v>
      </c>
      <c r="K1479" s="1" t="s">
        <v>126</v>
      </c>
      <c r="L1479" s="30">
        <v>640</v>
      </c>
      <c r="M1479" s="30">
        <v>32</v>
      </c>
      <c r="N1479" s="31">
        <v>18500</v>
      </c>
      <c r="O1479" s="31">
        <v>44800</v>
      </c>
      <c r="P1479" s="31">
        <v>11795200</v>
      </c>
      <c r="Q1479" s="31">
        <v>11840000</v>
      </c>
      <c r="R1479" s="1" t="s">
        <v>5648</v>
      </c>
      <c r="S1479" s="1" t="s">
        <v>5649</v>
      </c>
      <c r="T1479" s="1" t="s">
        <v>169</v>
      </c>
      <c r="U1479" s="1" t="s">
        <v>169</v>
      </c>
      <c r="V1479" s="1" t="s">
        <v>118</v>
      </c>
      <c r="W1479" s="33" t="str">
        <f>VLOOKUP(Table1[[#This Row],[Material Code]],'Product Master Data'!$A$1:$D$16,4,FALSE)</f>
        <v>Bread Flour</v>
      </c>
      <c r="X1479" s="33" t="str">
        <f>VLOOKUP(Table1[[#This Row],[Material Code]],'Product Master Data'!$A$1:$D$15,3,FALSE)</f>
        <v>Local Label</v>
      </c>
      <c r="Y1479" s="33">
        <f>DAY(Table1[[#This Row],[Billing date]])</f>
        <v>12</v>
      </c>
      <c r="Z1479" s="33" t="str">
        <f>TEXT(Table1[[#This Row],[Billing date]],"mmm")</f>
        <v>Jan</v>
      </c>
      <c r="AA1479" s="33">
        <f>YEAR(Table1[[#This Row],[Billing date]])</f>
        <v>2022</v>
      </c>
    </row>
    <row r="1480" spans="1:27" ht="12.75" x14ac:dyDescent="0.2">
      <c r="A1480" s="1" t="s">
        <v>4596</v>
      </c>
      <c r="B1480" s="1" t="s">
        <v>289</v>
      </c>
      <c r="C1480" s="29">
        <v>44573</v>
      </c>
      <c r="D1480" s="1" t="s">
        <v>5590</v>
      </c>
      <c r="E1480" s="1" t="s">
        <v>5650</v>
      </c>
      <c r="F1480" s="1" t="s">
        <v>5592</v>
      </c>
      <c r="G1480" s="1" t="s">
        <v>5651</v>
      </c>
      <c r="H1480" s="1" t="s">
        <v>4601</v>
      </c>
      <c r="I1480" s="1" t="s">
        <v>32</v>
      </c>
      <c r="J1480" s="1" t="s">
        <v>164</v>
      </c>
      <c r="K1480" s="1" t="s">
        <v>165</v>
      </c>
      <c r="L1480" s="30">
        <v>500</v>
      </c>
      <c r="M1480" s="30">
        <v>25</v>
      </c>
      <c r="N1480" s="31">
        <v>17750</v>
      </c>
      <c r="O1480" s="31">
        <v>35000</v>
      </c>
      <c r="P1480" s="31">
        <v>8840000</v>
      </c>
      <c r="Q1480" s="31">
        <v>8875000</v>
      </c>
      <c r="R1480" s="1" t="s">
        <v>533</v>
      </c>
      <c r="S1480" s="1" t="s">
        <v>1267</v>
      </c>
      <c r="T1480" s="1" t="s">
        <v>169</v>
      </c>
      <c r="U1480" s="1" t="s">
        <v>169</v>
      </c>
      <c r="V1480" s="1" t="s">
        <v>118</v>
      </c>
      <c r="W1480" s="33" t="str">
        <f>VLOOKUP(Table1[[#This Row],[Material Code]],'Product Master Data'!$A$1:$D$16,4,FALSE)</f>
        <v>Bread Flour</v>
      </c>
      <c r="X1480" s="33" t="str">
        <f>VLOOKUP(Table1[[#This Row],[Material Code]],'Product Master Data'!$A$1:$D$15,3,FALSE)</f>
        <v>Local Label</v>
      </c>
      <c r="Y1480" s="33">
        <f>DAY(Table1[[#This Row],[Billing date]])</f>
        <v>12</v>
      </c>
      <c r="Z1480" s="33" t="str">
        <f>TEXT(Table1[[#This Row],[Billing date]],"mmm")</f>
        <v>Jan</v>
      </c>
      <c r="AA1480" s="33">
        <f>YEAR(Table1[[#This Row],[Billing date]])</f>
        <v>2022</v>
      </c>
    </row>
    <row r="1481" spans="1:27" ht="12.75" x14ac:dyDescent="0.2">
      <c r="A1481" s="1" t="s">
        <v>4596</v>
      </c>
      <c r="B1481" s="1" t="s">
        <v>289</v>
      </c>
      <c r="C1481" s="29">
        <v>44573</v>
      </c>
      <c r="D1481" s="1" t="s">
        <v>5590</v>
      </c>
      <c r="E1481" s="1" t="s">
        <v>5652</v>
      </c>
      <c r="F1481" s="1" t="s">
        <v>5592</v>
      </c>
      <c r="G1481" s="1" t="s">
        <v>5653</v>
      </c>
      <c r="H1481" s="1" t="s">
        <v>4601</v>
      </c>
      <c r="I1481" s="1" t="s">
        <v>32</v>
      </c>
      <c r="J1481" s="1" t="s">
        <v>176</v>
      </c>
      <c r="K1481" s="1" t="s">
        <v>177</v>
      </c>
      <c r="L1481" s="30">
        <v>445</v>
      </c>
      <c r="M1481" s="30">
        <v>22.25</v>
      </c>
      <c r="N1481" s="31">
        <v>18000</v>
      </c>
      <c r="O1481" s="31">
        <v>31150</v>
      </c>
      <c r="P1481" s="31">
        <v>7978850</v>
      </c>
      <c r="Q1481" s="31">
        <v>8010000</v>
      </c>
      <c r="R1481" s="1" t="s">
        <v>5654</v>
      </c>
      <c r="S1481" s="1" t="s">
        <v>5655</v>
      </c>
      <c r="T1481" s="1" t="s">
        <v>169</v>
      </c>
      <c r="U1481" s="1" t="s">
        <v>169</v>
      </c>
      <c r="V1481" s="1" t="s">
        <v>118</v>
      </c>
      <c r="W1481" s="33" t="str">
        <f>VLOOKUP(Table1[[#This Row],[Material Code]],'Product Master Data'!$A$1:$D$16,4,FALSE)</f>
        <v>Beignet Flour</v>
      </c>
      <c r="X1481" s="33" t="str">
        <f>VLOOKUP(Table1[[#This Row],[Material Code]],'Product Master Data'!$A$1:$D$15,3,FALSE)</f>
        <v>Local Label</v>
      </c>
      <c r="Y1481" s="33">
        <f>DAY(Table1[[#This Row],[Billing date]])</f>
        <v>12</v>
      </c>
      <c r="Z1481" s="33" t="str">
        <f>TEXT(Table1[[#This Row],[Billing date]],"mmm")</f>
        <v>Jan</v>
      </c>
      <c r="AA1481" s="33">
        <f>YEAR(Table1[[#This Row],[Billing date]])</f>
        <v>2022</v>
      </c>
    </row>
    <row r="1482" spans="1:27" ht="12.75" x14ac:dyDescent="0.2">
      <c r="A1482" s="1" t="s">
        <v>4596</v>
      </c>
      <c r="B1482" s="1" t="s">
        <v>289</v>
      </c>
      <c r="C1482" s="29">
        <v>44573</v>
      </c>
      <c r="D1482" s="1" t="s">
        <v>5590</v>
      </c>
      <c r="E1482" s="1" t="s">
        <v>5652</v>
      </c>
      <c r="F1482" s="1" t="s">
        <v>5592</v>
      </c>
      <c r="G1482" s="1" t="s">
        <v>5653</v>
      </c>
      <c r="H1482" s="1" t="s">
        <v>4601</v>
      </c>
      <c r="I1482" s="1" t="s">
        <v>32</v>
      </c>
      <c r="J1482" s="1" t="s">
        <v>181</v>
      </c>
      <c r="K1482" s="1" t="s">
        <v>182</v>
      </c>
      <c r="L1482" s="30">
        <v>350</v>
      </c>
      <c r="M1482" s="30">
        <v>8.75</v>
      </c>
      <c r="N1482" s="31">
        <v>9000</v>
      </c>
      <c r="O1482" s="31">
        <v>12250</v>
      </c>
      <c r="P1482" s="31">
        <v>3137750</v>
      </c>
      <c r="Q1482" s="31">
        <v>3150000</v>
      </c>
      <c r="R1482" s="1" t="s">
        <v>5654</v>
      </c>
      <c r="S1482" s="1" t="s">
        <v>5655</v>
      </c>
      <c r="T1482" s="1" t="s">
        <v>169</v>
      </c>
      <c r="U1482" s="1" t="s">
        <v>169</v>
      </c>
      <c r="V1482" s="1" t="s">
        <v>118</v>
      </c>
      <c r="W1482" s="33" t="str">
        <f>VLOOKUP(Table1[[#This Row],[Material Code]],'Product Master Data'!$A$1:$D$16,4,FALSE)</f>
        <v>Beignet Flour</v>
      </c>
      <c r="X1482" s="33" t="str">
        <f>VLOOKUP(Table1[[#This Row],[Material Code]],'Product Master Data'!$A$1:$D$15,3,FALSE)</f>
        <v>Local Label</v>
      </c>
      <c r="Y1482" s="33">
        <f>DAY(Table1[[#This Row],[Billing date]])</f>
        <v>12</v>
      </c>
      <c r="Z1482" s="33" t="str">
        <f>TEXT(Table1[[#This Row],[Billing date]],"mmm")</f>
        <v>Jan</v>
      </c>
      <c r="AA1482" s="33">
        <f>YEAR(Table1[[#This Row],[Billing date]])</f>
        <v>2022</v>
      </c>
    </row>
    <row r="1483" spans="1:27" ht="12.75" x14ac:dyDescent="0.2">
      <c r="A1483" s="1" t="s">
        <v>4596</v>
      </c>
      <c r="B1483" s="1" t="s">
        <v>289</v>
      </c>
      <c r="C1483" s="29">
        <v>44573</v>
      </c>
      <c r="D1483" s="1" t="s">
        <v>5590</v>
      </c>
      <c r="E1483" s="1" t="s">
        <v>5656</v>
      </c>
      <c r="F1483" s="1" t="s">
        <v>5592</v>
      </c>
      <c r="G1483" s="1" t="s">
        <v>5657</v>
      </c>
      <c r="H1483" s="1" t="s">
        <v>4601</v>
      </c>
      <c r="I1483" s="1" t="s">
        <v>32</v>
      </c>
      <c r="J1483" s="1" t="s">
        <v>164</v>
      </c>
      <c r="K1483" s="1" t="s">
        <v>165</v>
      </c>
      <c r="L1483" s="30">
        <v>120</v>
      </c>
      <c r="M1483" s="30">
        <v>6</v>
      </c>
      <c r="N1483" s="31">
        <v>18000</v>
      </c>
      <c r="O1483" s="31">
        <v>8400</v>
      </c>
      <c r="P1483" s="31">
        <v>2151600</v>
      </c>
      <c r="Q1483" s="31">
        <v>2160000</v>
      </c>
      <c r="R1483" s="1" t="s">
        <v>5658</v>
      </c>
      <c r="S1483" s="1" t="s">
        <v>5659</v>
      </c>
      <c r="T1483" s="1" t="s">
        <v>169</v>
      </c>
      <c r="U1483" s="1" t="s">
        <v>169</v>
      </c>
      <c r="V1483" s="1" t="s">
        <v>118</v>
      </c>
      <c r="W1483" s="33" t="str">
        <f>VLOOKUP(Table1[[#This Row],[Material Code]],'Product Master Data'!$A$1:$D$16,4,FALSE)</f>
        <v>Bread Flour</v>
      </c>
      <c r="X1483" s="33" t="str">
        <f>VLOOKUP(Table1[[#This Row],[Material Code]],'Product Master Data'!$A$1:$D$15,3,FALSE)</f>
        <v>Local Label</v>
      </c>
      <c r="Y1483" s="33">
        <f>DAY(Table1[[#This Row],[Billing date]])</f>
        <v>12</v>
      </c>
      <c r="Z1483" s="33" t="str">
        <f>TEXT(Table1[[#This Row],[Billing date]],"mmm")</f>
        <v>Jan</v>
      </c>
      <c r="AA1483" s="33">
        <f>YEAR(Table1[[#This Row],[Billing date]])</f>
        <v>2022</v>
      </c>
    </row>
    <row r="1484" spans="1:27" ht="12.75" x14ac:dyDescent="0.2">
      <c r="A1484" s="1" t="s">
        <v>4596</v>
      </c>
      <c r="B1484" s="1" t="s">
        <v>289</v>
      </c>
      <c r="C1484" s="29">
        <v>44573</v>
      </c>
      <c r="D1484" s="1" t="s">
        <v>5590</v>
      </c>
      <c r="E1484" s="1" t="s">
        <v>5656</v>
      </c>
      <c r="F1484" s="1" t="s">
        <v>5592</v>
      </c>
      <c r="G1484" s="1" t="s">
        <v>5657</v>
      </c>
      <c r="H1484" s="1" t="s">
        <v>4601</v>
      </c>
      <c r="I1484" s="1" t="s">
        <v>32</v>
      </c>
      <c r="J1484" s="1" t="s">
        <v>176</v>
      </c>
      <c r="K1484" s="1" t="s">
        <v>177</v>
      </c>
      <c r="L1484" s="30">
        <v>200</v>
      </c>
      <c r="M1484" s="30">
        <v>10</v>
      </c>
      <c r="N1484" s="31">
        <v>18000</v>
      </c>
      <c r="O1484" s="31">
        <v>14000</v>
      </c>
      <c r="P1484" s="31">
        <v>3586000</v>
      </c>
      <c r="Q1484" s="31">
        <v>3600000</v>
      </c>
      <c r="R1484" s="1" t="s">
        <v>5658</v>
      </c>
      <c r="S1484" s="1" t="s">
        <v>5659</v>
      </c>
      <c r="T1484" s="1" t="s">
        <v>169</v>
      </c>
      <c r="U1484" s="1" t="s">
        <v>169</v>
      </c>
      <c r="V1484" s="1" t="s">
        <v>118</v>
      </c>
      <c r="W1484" s="33" t="str">
        <f>VLOOKUP(Table1[[#This Row],[Material Code]],'Product Master Data'!$A$1:$D$16,4,FALSE)</f>
        <v>Beignet Flour</v>
      </c>
      <c r="X1484" s="33" t="str">
        <f>VLOOKUP(Table1[[#This Row],[Material Code]],'Product Master Data'!$A$1:$D$15,3,FALSE)</f>
        <v>Local Label</v>
      </c>
      <c r="Y1484" s="33">
        <f>DAY(Table1[[#This Row],[Billing date]])</f>
        <v>12</v>
      </c>
      <c r="Z1484" s="33" t="str">
        <f>TEXT(Table1[[#This Row],[Billing date]],"mmm")</f>
        <v>Jan</v>
      </c>
      <c r="AA1484" s="33">
        <f>YEAR(Table1[[#This Row],[Billing date]])</f>
        <v>2022</v>
      </c>
    </row>
    <row r="1485" spans="1:27" ht="12.75" x14ac:dyDescent="0.2">
      <c r="A1485" s="1" t="s">
        <v>4596</v>
      </c>
      <c r="B1485" s="1" t="s">
        <v>289</v>
      </c>
      <c r="C1485" s="29">
        <v>44573</v>
      </c>
      <c r="D1485" s="1" t="s">
        <v>5590</v>
      </c>
      <c r="E1485" s="1" t="s">
        <v>5656</v>
      </c>
      <c r="F1485" s="1" t="s">
        <v>5592</v>
      </c>
      <c r="G1485" s="1" t="s">
        <v>5657</v>
      </c>
      <c r="H1485" s="1" t="s">
        <v>4601</v>
      </c>
      <c r="I1485" s="1" t="s">
        <v>32</v>
      </c>
      <c r="J1485" s="1" t="s">
        <v>181</v>
      </c>
      <c r="K1485" s="1" t="s">
        <v>182</v>
      </c>
      <c r="L1485" s="30">
        <v>600</v>
      </c>
      <c r="M1485" s="30">
        <v>15</v>
      </c>
      <c r="N1485" s="31">
        <v>9000</v>
      </c>
      <c r="O1485" s="31">
        <v>21000</v>
      </c>
      <c r="P1485" s="31">
        <v>5379000</v>
      </c>
      <c r="Q1485" s="31">
        <v>5400000</v>
      </c>
      <c r="R1485" s="1" t="s">
        <v>5658</v>
      </c>
      <c r="S1485" s="1" t="s">
        <v>5659</v>
      </c>
      <c r="T1485" s="1" t="s">
        <v>169</v>
      </c>
      <c r="U1485" s="1" t="s">
        <v>169</v>
      </c>
      <c r="V1485" s="1" t="s">
        <v>118</v>
      </c>
      <c r="W1485" s="33" t="str">
        <f>VLOOKUP(Table1[[#This Row],[Material Code]],'Product Master Data'!$A$1:$D$16,4,FALSE)</f>
        <v>Beignet Flour</v>
      </c>
      <c r="X1485" s="33" t="str">
        <f>VLOOKUP(Table1[[#This Row],[Material Code]],'Product Master Data'!$A$1:$D$15,3,FALSE)</f>
        <v>Local Label</v>
      </c>
      <c r="Y1485" s="33">
        <f>DAY(Table1[[#This Row],[Billing date]])</f>
        <v>12</v>
      </c>
      <c r="Z1485" s="33" t="str">
        <f>TEXT(Table1[[#This Row],[Billing date]],"mmm")</f>
        <v>Jan</v>
      </c>
      <c r="AA1485" s="33">
        <f>YEAR(Table1[[#This Row],[Billing date]])</f>
        <v>2022</v>
      </c>
    </row>
    <row r="1486" spans="1:27" ht="12.75" x14ac:dyDescent="0.2">
      <c r="A1486" s="1" t="s">
        <v>4596</v>
      </c>
      <c r="B1486" s="1" t="s">
        <v>289</v>
      </c>
      <c r="C1486" s="29">
        <v>44573</v>
      </c>
      <c r="D1486" s="1" t="s">
        <v>5590</v>
      </c>
      <c r="E1486" s="1" t="s">
        <v>5660</v>
      </c>
      <c r="F1486" s="1" t="s">
        <v>5592</v>
      </c>
      <c r="G1486" s="1" t="s">
        <v>5661</v>
      </c>
      <c r="H1486" s="1" t="s">
        <v>4601</v>
      </c>
      <c r="I1486" s="1" t="s">
        <v>32</v>
      </c>
      <c r="J1486" s="1" t="s">
        <v>164</v>
      </c>
      <c r="K1486" s="1" t="s">
        <v>165</v>
      </c>
      <c r="L1486" s="30">
        <v>300</v>
      </c>
      <c r="M1486" s="30">
        <v>15</v>
      </c>
      <c r="N1486" s="31">
        <v>17750</v>
      </c>
      <c r="O1486" s="31">
        <v>21000</v>
      </c>
      <c r="P1486" s="31">
        <v>5304000</v>
      </c>
      <c r="Q1486" s="31">
        <v>5325000</v>
      </c>
      <c r="R1486" s="1" t="s">
        <v>281</v>
      </c>
      <c r="S1486" s="1" t="s">
        <v>4624</v>
      </c>
      <c r="T1486" s="1" t="s">
        <v>169</v>
      </c>
      <c r="U1486" s="1" t="s">
        <v>169</v>
      </c>
      <c r="V1486" s="1" t="s">
        <v>118</v>
      </c>
      <c r="W1486" s="33" t="str">
        <f>VLOOKUP(Table1[[#This Row],[Material Code]],'Product Master Data'!$A$1:$D$16,4,FALSE)</f>
        <v>Bread Flour</v>
      </c>
      <c r="X1486" s="33" t="str">
        <f>VLOOKUP(Table1[[#This Row],[Material Code]],'Product Master Data'!$A$1:$D$15,3,FALSE)</f>
        <v>Local Label</v>
      </c>
      <c r="Y1486" s="33">
        <f>DAY(Table1[[#This Row],[Billing date]])</f>
        <v>12</v>
      </c>
      <c r="Z1486" s="33" t="str">
        <f>TEXT(Table1[[#This Row],[Billing date]],"mmm")</f>
        <v>Jan</v>
      </c>
      <c r="AA1486" s="33">
        <f>YEAR(Table1[[#This Row],[Billing date]])</f>
        <v>2022</v>
      </c>
    </row>
    <row r="1487" spans="1:27" ht="12.75" x14ac:dyDescent="0.2">
      <c r="A1487" s="1" t="s">
        <v>4526</v>
      </c>
      <c r="B1487" s="1" t="s">
        <v>120</v>
      </c>
      <c r="C1487" s="29">
        <v>44573</v>
      </c>
      <c r="D1487" s="1" t="s">
        <v>5662</v>
      </c>
      <c r="E1487" s="1" t="s">
        <v>5663</v>
      </c>
      <c r="F1487" s="1" t="s">
        <v>5664</v>
      </c>
      <c r="G1487" s="1" t="s">
        <v>5665</v>
      </c>
      <c r="H1487" s="1" t="s">
        <v>4817</v>
      </c>
      <c r="I1487" s="1" t="s">
        <v>443</v>
      </c>
      <c r="J1487" s="1" t="s">
        <v>181</v>
      </c>
      <c r="K1487" s="1" t="s">
        <v>182</v>
      </c>
      <c r="L1487" s="30">
        <v>85</v>
      </c>
      <c r="M1487" s="30">
        <v>2.125</v>
      </c>
      <c r="N1487" s="31">
        <v>9250</v>
      </c>
      <c r="O1487" s="31">
        <v>2975</v>
      </c>
      <c r="P1487" s="31">
        <v>783275</v>
      </c>
      <c r="Q1487" s="31">
        <v>786250</v>
      </c>
      <c r="R1487" s="1" t="s">
        <v>127</v>
      </c>
      <c r="S1487" s="1" t="s">
        <v>1051</v>
      </c>
      <c r="T1487" s="1" t="s">
        <v>169</v>
      </c>
      <c r="U1487" s="1" t="s">
        <v>169</v>
      </c>
      <c r="V1487" s="1" t="s">
        <v>118</v>
      </c>
      <c r="W1487" s="33" t="str">
        <f>VLOOKUP(Table1[[#This Row],[Material Code]],'Product Master Data'!$A$1:$D$16,4,FALSE)</f>
        <v>Beignet Flour</v>
      </c>
      <c r="X1487" s="33" t="str">
        <f>VLOOKUP(Table1[[#This Row],[Material Code]],'Product Master Data'!$A$1:$D$15,3,FALSE)</f>
        <v>Local Label</v>
      </c>
      <c r="Y1487" s="33">
        <f>DAY(Table1[[#This Row],[Billing date]])</f>
        <v>12</v>
      </c>
      <c r="Z1487" s="33" t="str">
        <f>TEXT(Table1[[#This Row],[Billing date]],"mmm")</f>
        <v>Jan</v>
      </c>
      <c r="AA1487" s="33">
        <f>YEAR(Table1[[#This Row],[Billing date]])</f>
        <v>2022</v>
      </c>
    </row>
    <row r="1488" spans="1:27" ht="12.75" x14ac:dyDescent="0.2">
      <c r="A1488" s="1" t="s">
        <v>4526</v>
      </c>
      <c r="B1488" s="1" t="s">
        <v>120</v>
      </c>
      <c r="C1488" s="29">
        <v>44573</v>
      </c>
      <c r="D1488" s="1" t="s">
        <v>5662</v>
      </c>
      <c r="E1488" s="1" t="s">
        <v>5663</v>
      </c>
      <c r="F1488" s="1" t="s">
        <v>5664</v>
      </c>
      <c r="G1488" s="1" t="s">
        <v>5665</v>
      </c>
      <c r="H1488" s="1" t="s">
        <v>4817</v>
      </c>
      <c r="I1488" s="1" t="s">
        <v>443</v>
      </c>
      <c r="J1488" s="1" t="s">
        <v>176</v>
      </c>
      <c r="K1488" s="1" t="s">
        <v>177</v>
      </c>
      <c r="L1488" s="30">
        <v>100</v>
      </c>
      <c r="M1488" s="30">
        <v>5</v>
      </c>
      <c r="N1488" s="31">
        <v>18500</v>
      </c>
      <c r="O1488" s="31">
        <v>7000</v>
      </c>
      <c r="P1488" s="31">
        <v>1843000</v>
      </c>
      <c r="Q1488" s="31">
        <v>1850000</v>
      </c>
      <c r="R1488" s="1" t="s">
        <v>127</v>
      </c>
      <c r="S1488" s="1" t="s">
        <v>1051</v>
      </c>
      <c r="T1488" s="1" t="s">
        <v>169</v>
      </c>
      <c r="U1488" s="1" t="s">
        <v>169</v>
      </c>
      <c r="V1488" s="1" t="s">
        <v>118</v>
      </c>
      <c r="W1488" s="33" t="str">
        <f>VLOOKUP(Table1[[#This Row],[Material Code]],'Product Master Data'!$A$1:$D$16,4,FALSE)</f>
        <v>Beignet Flour</v>
      </c>
      <c r="X1488" s="33" t="str">
        <f>VLOOKUP(Table1[[#This Row],[Material Code]],'Product Master Data'!$A$1:$D$15,3,FALSE)</f>
        <v>Local Label</v>
      </c>
      <c r="Y1488" s="33">
        <f>DAY(Table1[[#This Row],[Billing date]])</f>
        <v>12</v>
      </c>
      <c r="Z1488" s="33" t="str">
        <f>TEXT(Table1[[#This Row],[Billing date]],"mmm")</f>
        <v>Jan</v>
      </c>
      <c r="AA1488" s="33">
        <f>YEAR(Table1[[#This Row],[Billing date]])</f>
        <v>2022</v>
      </c>
    </row>
    <row r="1489" spans="1:27" ht="12.75" x14ac:dyDescent="0.2">
      <c r="A1489" s="1" t="s">
        <v>4666</v>
      </c>
      <c r="B1489" s="1" t="s">
        <v>108</v>
      </c>
      <c r="C1489" s="29">
        <v>44573</v>
      </c>
      <c r="D1489" s="1" t="s">
        <v>5666</v>
      </c>
      <c r="E1489" s="1" t="s">
        <v>5667</v>
      </c>
      <c r="F1489" s="1" t="s">
        <v>5668</v>
      </c>
      <c r="G1489" s="1" t="s">
        <v>5669</v>
      </c>
      <c r="H1489" s="1" t="s">
        <v>5670</v>
      </c>
      <c r="I1489" s="1" t="s">
        <v>2712</v>
      </c>
      <c r="J1489" s="1" t="s">
        <v>181</v>
      </c>
      <c r="K1489" s="1" t="s">
        <v>182</v>
      </c>
      <c r="L1489" s="30">
        <v>38</v>
      </c>
      <c r="M1489" s="30">
        <v>0.95</v>
      </c>
      <c r="N1489" s="31">
        <v>9250</v>
      </c>
      <c r="O1489" s="31">
        <v>1330</v>
      </c>
      <c r="P1489" s="31">
        <v>350170</v>
      </c>
      <c r="Q1489" s="31">
        <v>351500</v>
      </c>
      <c r="R1489" s="1" t="s">
        <v>5671</v>
      </c>
      <c r="S1489" s="1" t="s">
        <v>5672</v>
      </c>
      <c r="T1489" s="1" t="s">
        <v>169</v>
      </c>
      <c r="U1489" s="1" t="s">
        <v>169</v>
      </c>
      <c r="V1489" s="1" t="s">
        <v>118</v>
      </c>
      <c r="W1489" s="33" t="str">
        <f>VLOOKUP(Table1[[#This Row],[Material Code]],'Product Master Data'!$A$1:$D$16,4,FALSE)</f>
        <v>Beignet Flour</v>
      </c>
      <c r="X1489" s="33" t="str">
        <f>VLOOKUP(Table1[[#This Row],[Material Code]],'Product Master Data'!$A$1:$D$15,3,FALSE)</f>
        <v>Local Label</v>
      </c>
      <c r="Y1489" s="33">
        <f>DAY(Table1[[#This Row],[Billing date]])</f>
        <v>12</v>
      </c>
      <c r="Z1489" s="33" t="str">
        <f>TEXT(Table1[[#This Row],[Billing date]],"mmm")</f>
        <v>Jan</v>
      </c>
      <c r="AA1489" s="33">
        <f>YEAR(Table1[[#This Row],[Billing date]])</f>
        <v>2022</v>
      </c>
    </row>
    <row r="1490" spans="1:27" ht="12.75" x14ac:dyDescent="0.2">
      <c r="A1490" s="1" t="s">
        <v>4596</v>
      </c>
      <c r="B1490" s="1" t="s">
        <v>452</v>
      </c>
      <c r="C1490" s="29">
        <v>44573</v>
      </c>
      <c r="D1490" s="1" t="s">
        <v>5602</v>
      </c>
      <c r="E1490" s="1" t="s">
        <v>5673</v>
      </c>
      <c r="F1490" s="1" t="s">
        <v>5604</v>
      </c>
      <c r="G1490" s="1" t="s">
        <v>5674</v>
      </c>
      <c r="H1490" s="1" t="s">
        <v>4797</v>
      </c>
      <c r="I1490" s="1" t="s">
        <v>33</v>
      </c>
      <c r="J1490" s="1" t="s">
        <v>24</v>
      </c>
      <c r="K1490" s="1" t="s">
        <v>113</v>
      </c>
      <c r="L1490" s="30">
        <v>575</v>
      </c>
      <c r="M1490" s="30">
        <v>23</v>
      </c>
      <c r="N1490" s="31">
        <v>1800</v>
      </c>
      <c r="O1490" s="31">
        <v>20294</v>
      </c>
      <c r="P1490" s="31">
        <v>1014706</v>
      </c>
      <c r="Q1490" s="31">
        <v>1035000</v>
      </c>
      <c r="R1490" s="1" t="s">
        <v>3802</v>
      </c>
      <c r="S1490" s="1" t="s">
        <v>5675</v>
      </c>
      <c r="T1490" s="1" t="s">
        <v>169</v>
      </c>
      <c r="U1490" s="1" t="s">
        <v>5608</v>
      </c>
      <c r="V1490" s="1" t="s">
        <v>118</v>
      </c>
      <c r="W1490" s="33" t="str">
        <f>VLOOKUP(Table1[[#This Row],[Material Code]],'Product Master Data'!$A$1:$D$16,4,FALSE)</f>
        <v>Bread Flour</v>
      </c>
      <c r="X1490" s="33" t="str">
        <f>VLOOKUP(Table1[[#This Row],[Material Code]],'Product Master Data'!$A$1:$D$15,3,FALSE)</f>
        <v>Local Label</v>
      </c>
      <c r="Y1490" s="33">
        <f>DAY(Table1[[#This Row],[Billing date]])</f>
        <v>12</v>
      </c>
      <c r="Z1490" s="33" t="str">
        <f>TEXT(Table1[[#This Row],[Billing date]],"mmm")</f>
        <v>Jan</v>
      </c>
      <c r="AA1490" s="33">
        <f>YEAR(Table1[[#This Row],[Billing date]])</f>
        <v>2022</v>
      </c>
    </row>
    <row r="1491" spans="1:27" ht="12.75" x14ac:dyDescent="0.2">
      <c r="A1491" s="1" t="s">
        <v>4526</v>
      </c>
      <c r="B1491" s="1" t="s">
        <v>120</v>
      </c>
      <c r="C1491" s="29">
        <v>44573</v>
      </c>
      <c r="D1491" s="1" t="s">
        <v>5676</v>
      </c>
      <c r="E1491" s="1" t="s">
        <v>5677</v>
      </c>
      <c r="F1491" s="1" t="s">
        <v>5678</v>
      </c>
      <c r="G1491" s="1" t="s">
        <v>5679</v>
      </c>
      <c r="H1491" s="1" t="s">
        <v>4665</v>
      </c>
      <c r="I1491" s="1" t="s">
        <v>30</v>
      </c>
      <c r="J1491" s="1" t="s">
        <v>164</v>
      </c>
      <c r="K1491" s="1" t="s">
        <v>165</v>
      </c>
      <c r="L1491" s="30">
        <v>280</v>
      </c>
      <c r="M1491" s="30">
        <v>14</v>
      </c>
      <c r="N1491" s="31">
        <v>18300</v>
      </c>
      <c r="O1491" s="31">
        <v>19600</v>
      </c>
      <c r="P1491" s="31">
        <v>5104400</v>
      </c>
      <c r="Q1491" s="31">
        <v>5124000</v>
      </c>
      <c r="R1491" s="1" t="s">
        <v>1281</v>
      </c>
      <c r="S1491" s="1" t="s">
        <v>4660</v>
      </c>
      <c r="T1491" s="1" t="s">
        <v>169</v>
      </c>
      <c r="U1491" s="1" t="s">
        <v>169</v>
      </c>
      <c r="V1491" s="1" t="s">
        <v>118</v>
      </c>
      <c r="W1491" s="33" t="str">
        <f>VLOOKUP(Table1[[#This Row],[Material Code]],'Product Master Data'!$A$1:$D$16,4,FALSE)</f>
        <v>Bread Flour</v>
      </c>
      <c r="X1491" s="33" t="str">
        <f>VLOOKUP(Table1[[#This Row],[Material Code]],'Product Master Data'!$A$1:$D$15,3,FALSE)</f>
        <v>Local Label</v>
      </c>
      <c r="Y1491" s="33">
        <f>DAY(Table1[[#This Row],[Billing date]])</f>
        <v>12</v>
      </c>
      <c r="Z1491" s="33" t="str">
        <f>TEXT(Table1[[#This Row],[Billing date]],"mmm")</f>
        <v>Jan</v>
      </c>
      <c r="AA1491" s="33">
        <f>YEAR(Table1[[#This Row],[Billing date]])</f>
        <v>2022</v>
      </c>
    </row>
    <row r="1492" spans="1:27" ht="12.75" x14ac:dyDescent="0.2">
      <c r="A1492" s="1" t="s">
        <v>4511</v>
      </c>
      <c r="B1492" s="1" t="s">
        <v>158</v>
      </c>
      <c r="C1492" s="29">
        <v>44573</v>
      </c>
      <c r="D1492" s="1" t="s">
        <v>5680</v>
      </c>
      <c r="E1492" s="1" t="s">
        <v>5681</v>
      </c>
      <c r="F1492" s="1" t="s">
        <v>5682</v>
      </c>
      <c r="G1492" s="1" t="s">
        <v>5683</v>
      </c>
      <c r="H1492" s="1" t="s">
        <v>5684</v>
      </c>
      <c r="I1492" s="1" t="s">
        <v>26</v>
      </c>
      <c r="J1492" s="1" t="s">
        <v>164</v>
      </c>
      <c r="K1492" s="1" t="s">
        <v>165</v>
      </c>
      <c r="L1492" s="30">
        <v>300</v>
      </c>
      <c r="M1492" s="30">
        <v>15</v>
      </c>
      <c r="N1492" s="31">
        <v>18300</v>
      </c>
      <c r="O1492" s="31">
        <v>0</v>
      </c>
      <c r="P1492" s="31">
        <v>5490000</v>
      </c>
      <c r="Q1492" s="31">
        <v>5490000</v>
      </c>
      <c r="R1492" s="1" t="s">
        <v>775</v>
      </c>
      <c r="S1492" s="1" t="s">
        <v>4657</v>
      </c>
      <c r="T1492" s="1" t="s">
        <v>169</v>
      </c>
      <c r="U1492" s="1" t="s">
        <v>169</v>
      </c>
      <c r="V1492" s="1" t="s">
        <v>118</v>
      </c>
      <c r="W1492" s="33" t="str">
        <f>VLOOKUP(Table1[[#This Row],[Material Code]],'Product Master Data'!$A$1:$D$16,4,FALSE)</f>
        <v>Bread Flour</v>
      </c>
      <c r="X1492" s="33" t="str">
        <f>VLOOKUP(Table1[[#This Row],[Material Code]],'Product Master Data'!$A$1:$D$15,3,FALSE)</f>
        <v>Local Label</v>
      </c>
      <c r="Y1492" s="33">
        <f>DAY(Table1[[#This Row],[Billing date]])</f>
        <v>12</v>
      </c>
      <c r="Z1492" s="33" t="str">
        <f>TEXT(Table1[[#This Row],[Billing date]],"mmm")</f>
        <v>Jan</v>
      </c>
      <c r="AA1492" s="33">
        <f>YEAR(Table1[[#This Row],[Billing date]])</f>
        <v>2022</v>
      </c>
    </row>
    <row r="1493" spans="1:27" ht="12.75" x14ac:dyDescent="0.2">
      <c r="A1493" s="1" t="s">
        <v>4511</v>
      </c>
      <c r="B1493" s="1" t="s">
        <v>158</v>
      </c>
      <c r="C1493" s="29">
        <v>44573</v>
      </c>
      <c r="D1493" s="1" t="s">
        <v>5685</v>
      </c>
      <c r="E1493" s="1" t="s">
        <v>5686</v>
      </c>
      <c r="F1493" s="1" t="s">
        <v>5687</v>
      </c>
      <c r="G1493" s="1" t="s">
        <v>5688</v>
      </c>
      <c r="H1493" s="1" t="s">
        <v>5684</v>
      </c>
      <c r="I1493" s="1" t="s">
        <v>26</v>
      </c>
      <c r="J1493" s="1" t="s">
        <v>164</v>
      </c>
      <c r="K1493" s="1" t="s">
        <v>165</v>
      </c>
      <c r="L1493" s="30">
        <v>300</v>
      </c>
      <c r="M1493" s="30">
        <v>15</v>
      </c>
      <c r="N1493" s="31">
        <v>18300</v>
      </c>
      <c r="O1493" s="31">
        <v>0</v>
      </c>
      <c r="P1493" s="31">
        <v>5490000</v>
      </c>
      <c r="Q1493" s="31">
        <v>5490000</v>
      </c>
      <c r="R1493" s="1" t="s">
        <v>926</v>
      </c>
      <c r="S1493" s="1" t="s">
        <v>1658</v>
      </c>
      <c r="T1493" s="1" t="s">
        <v>169</v>
      </c>
      <c r="U1493" s="1" t="s">
        <v>169</v>
      </c>
      <c r="V1493" s="1" t="s">
        <v>118</v>
      </c>
      <c r="W1493" s="33" t="str">
        <f>VLOOKUP(Table1[[#This Row],[Material Code]],'Product Master Data'!$A$1:$D$16,4,FALSE)</f>
        <v>Bread Flour</v>
      </c>
      <c r="X1493" s="33" t="str">
        <f>VLOOKUP(Table1[[#This Row],[Material Code]],'Product Master Data'!$A$1:$D$15,3,FALSE)</f>
        <v>Local Label</v>
      </c>
      <c r="Y1493" s="33">
        <f>DAY(Table1[[#This Row],[Billing date]])</f>
        <v>12</v>
      </c>
      <c r="Z1493" s="33" t="str">
        <f>TEXT(Table1[[#This Row],[Billing date]],"mmm")</f>
        <v>Jan</v>
      </c>
      <c r="AA1493" s="33">
        <f>YEAR(Table1[[#This Row],[Billing date]])</f>
        <v>2022</v>
      </c>
    </row>
    <row r="1494" spans="1:27" ht="12.75" x14ac:dyDescent="0.2">
      <c r="A1494" s="1" t="s">
        <v>4576</v>
      </c>
      <c r="B1494" s="1" t="s">
        <v>171</v>
      </c>
      <c r="C1494" s="29">
        <v>44573</v>
      </c>
      <c r="D1494" s="1" t="s">
        <v>5689</v>
      </c>
      <c r="E1494" s="1" t="s">
        <v>5690</v>
      </c>
      <c r="F1494" s="1" t="s">
        <v>5691</v>
      </c>
      <c r="G1494" s="1" t="s">
        <v>5692</v>
      </c>
      <c r="H1494" s="1" t="s">
        <v>4581</v>
      </c>
      <c r="I1494" s="1" t="s">
        <v>25</v>
      </c>
      <c r="J1494" s="1" t="s">
        <v>183</v>
      </c>
      <c r="K1494" s="1" t="s">
        <v>184</v>
      </c>
      <c r="L1494" s="30">
        <v>1900</v>
      </c>
      <c r="M1494" s="30">
        <v>9.5</v>
      </c>
      <c r="N1494" s="31">
        <v>1840</v>
      </c>
      <c r="O1494" s="31">
        <v>0</v>
      </c>
      <c r="P1494" s="31">
        <v>3496000</v>
      </c>
      <c r="Q1494" s="31">
        <v>3496000</v>
      </c>
      <c r="R1494" s="1" t="s">
        <v>2632</v>
      </c>
      <c r="S1494" s="1" t="s">
        <v>5693</v>
      </c>
      <c r="T1494" s="1" t="s">
        <v>169</v>
      </c>
      <c r="U1494" s="1" t="s">
        <v>169</v>
      </c>
      <c r="V1494" s="1" t="s">
        <v>118</v>
      </c>
      <c r="W1494" s="33" t="str">
        <f>VLOOKUP(Table1[[#This Row],[Material Code]],'Product Master Data'!$A$1:$D$16,4,FALSE)</f>
        <v>Beignet Flour</v>
      </c>
      <c r="X1494" s="33" t="str">
        <f>VLOOKUP(Table1[[#This Row],[Material Code]],'Product Master Data'!$A$1:$D$15,3,FALSE)</f>
        <v>Local Label</v>
      </c>
      <c r="Y1494" s="33">
        <f>DAY(Table1[[#This Row],[Billing date]])</f>
        <v>12</v>
      </c>
      <c r="Z1494" s="33" t="str">
        <f>TEXT(Table1[[#This Row],[Billing date]],"mmm")</f>
        <v>Jan</v>
      </c>
      <c r="AA1494" s="33">
        <f>YEAR(Table1[[#This Row],[Billing date]])</f>
        <v>2022</v>
      </c>
    </row>
    <row r="1495" spans="1:27" ht="12.75" x14ac:dyDescent="0.2">
      <c r="A1495" s="1" t="s">
        <v>4576</v>
      </c>
      <c r="B1495" s="1" t="s">
        <v>171</v>
      </c>
      <c r="C1495" s="29">
        <v>44573</v>
      </c>
      <c r="D1495" s="1" t="s">
        <v>5689</v>
      </c>
      <c r="E1495" s="1" t="s">
        <v>5690</v>
      </c>
      <c r="F1495" s="1" t="s">
        <v>5691</v>
      </c>
      <c r="G1495" s="1" t="s">
        <v>5692</v>
      </c>
      <c r="H1495" s="1" t="s">
        <v>4581</v>
      </c>
      <c r="I1495" s="1" t="s">
        <v>25</v>
      </c>
      <c r="J1495" s="1" t="s">
        <v>125</v>
      </c>
      <c r="K1495" s="1" t="s">
        <v>126</v>
      </c>
      <c r="L1495" s="30">
        <v>100</v>
      </c>
      <c r="M1495" s="30">
        <v>5</v>
      </c>
      <c r="N1495" s="31">
        <v>18400</v>
      </c>
      <c r="O1495" s="31">
        <v>0</v>
      </c>
      <c r="P1495" s="31">
        <v>1840000</v>
      </c>
      <c r="Q1495" s="31">
        <v>1840000</v>
      </c>
      <c r="R1495" s="1" t="s">
        <v>2632</v>
      </c>
      <c r="S1495" s="1" t="s">
        <v>5693</v>
      </c>
      <c r="T1495" s="1" t="s">
        <v>169</v>
      </c>
      <c r="U1495" s="1" t="s">
        <v>169</v>
      </c>
      <c r="V1495" s="1" t="s">
        <v>118</v>
      </c>
      <c r="W1495" s="33" t="str">
        <f>VLOOKUP(Table1[[#This Row],[Material Code]],'Product Master Data'!$A$1:$D$16,4,FALSE)</f>
        <v>Bread Flour</v>
      </c>
      <c r="X1495" s="33" t="str">
        <f>VLOOKUP(Table1[[#This Row],[Material Code]],'Product Master Data'!$A$1:$D$15,3,FALSE)</f>
        <v>Local Label</v>
      </c>
      <c r="Y1495" s="33">
        <f>DAY(Table1[[#This Row],[Billing date]])</f>
        <v>12</v>
      </c>
      <c r="Z1495" s="33" t="str">
        <f>TEXT(Table1[[#This Row],[Billing date]],"mmm")</f>
        <v>Jan</v>
      </c>
      <c r="AA1495" s="33">
        <f>YEAR(Table1[[#This Row],[Billing date]])</f>
        <v>2022</v>
      </c>
    </row>
    <row r="1496" spans="1:27" ht="12.75" x14ac:dyDescent="0.2">
      <c r="A1496" s="1" t="s">
        <v>4596</v>
      </c>
      <c r="B1496" s="1" t="s">
        <v>289</v>
      </c>
      <c r="C1496" s="29">
        <v>44573</v>
      </c>
      <c r="D1496" s="1" t="s">
        <v>4898</v>
      </c>
      <c r="E1496" s="1" t="s">
        <v>5694</v>
      </c>
      <c r="F1496" s="1" t="s">
        <v>4900</v>
      </c>
      <c r="G1496" s="1" t="s">
        <v>5695</v>
      </c>
      <c r="H1496" s="1" t="s">
        <v>4601</v>
      </c>
      <c r="I1496" s="1" t="s">
        <v>32</v>
      </c>
      <c r="J1496" s="1" t="s">
        <v>125</v>
      </c>
      <c r="K1496" s="1" t="s">
        <v>126</v>
      </c>
      <c r="L1496" s="30">
        <v>640</v>
      </c>
      <c r="M1496" s="30">
        <v>32</v>
      </c>
      <c r="N1496" s="31">
        <v>18000</v>
      </c>
      <c r="O1496" s="31">
        <v>44800</v>
      </c>
      <c r="P1496" s="31">
        <v>11475200</v>
      </c>
      <c r="Q1496" s="31">
        <v>11520000</v>
      </c>
      <c r="R1496" s="1" t="s">
        <v>4902</v>
      </c>
      <c r="S1496" s="1" t="s">
        <v>4903</v>
      </c>
      <c r="T1496" s="1" t="s">
        <v>169</v>
      </c>
      <c r="U1496" s="1" t="s">
        <v>169</v>
      </c>
      <c r="V1496" s="1" t="s">
        <v>118</v>
      </c>
      <c r="W1496" s="33" t="str">
        <f>VLOOKUP(Table1[[#This Row],[Material Code]],'Product Master Data'!$A$1:$D$16,4,FALSE)</f>
        <v>Bread Flour</v>
      </c>
      <c r="X1496" s="33" t="str">
        <f>VLOOKUP(Table1[[#This Row],[Material Code]],'Product Master Data'!$A$1:$D$15,3,FALSE)</f>
        <v>Local Label</v>
      </c>
      <c r="Y1496" s="33">
        <f>DAY(Table1[[#This Row],[Billing date]])</f>
        <v>12</v>
      </c>
      <c r="Z1496" s="33" t="str">
        <f>TEXT(Table1[[#This Row],[Billing date]],"mmm")</f>
        <v>Jan</v>
      </c>
      <c r="AA1496" s="33">
        <f>YEAR(Table1[[#This Row],[Billing date]])</f>
        <v>2022</v>
      </c>
    </row>
    <row r="1497" spans="1:27" ht="12.75" x14ac:dyDescent="0.2">
      <c r="A1497" s="1" t="s">
        <v>4666</v>
      </c>
      <c r="B1497" s="1" t="s">
        <v>108</v>
      </c>
      <c r="C1497" s="29">
        <v>44573</v>
      </c>
      <c r="D1497" s="1" t="s">
        <v>5174</v>
      </c>
      <c r="E1497" s="1" t="s">
        <v>5696</v>
      </c>
      <c r="F1497" s="1" t="s">
        <v>5176</v>
      </c>
      <c r="G1497" s="1" t="s">
        <v>5697</v>
      </c>
      <c r="H1497" s="1" t="s">
        <v>5178</v>
      </c>
      <c r="I1497" s="1" t="s">
        <v>2554</v>
      </c>
      <c r="J1497" s="1" t="s">
        <v>181</v>
      </c>
      <c r="K1497" s="1" t="s">
        <v>182</v>
      </c>
      <c r="L1497" s="30">
        <v>600</v>
      </c>
      <c r="M1497" s="30">
        <v>15</v>
      </c>
      <c r="N1497" s="31">
        <v>9450</v>
      </c>
      <c r="O1497" s="31">
        <v>21000</v>
      </c>
      <c r="P1497" s="31">
        <v>5649000</v>
      </c>
      <c r="Q1497" s="31">
        <v>5670000</v>
      </c>
      <c r="R1497" s="1" t="s">
        <v>473</v>
      </c>
      <c r="S1497" s="1" t="s">
        <v>991</v>
      </c>
      <c r="T1497" s="1" t="s">
        <v>169</v>
      </c>
      <c r="U1497" s="1" t="s">
        <v>2687</v>
      </c>
      <c r="V1497" s="1" t="s">
        <v>118</v>
      </c>
      <c r="W1497" s="33" t="str">
        <f>VLOOKUP(Table1[[#This Row],[Material Code]],'Product Master Data'!$A$1:$D$16,4,FALSE)</f>
        <v>Beignet Flour</v>
      </c>
      <c r="X1497" s="33" t="str">
        <f>VLOOKUP(Table1[[#This Row],[Material Code]],'Product Master Data'!$A$1:$D$15,3,FALSE)</f>
        <v>Local Label</v>
      </c>
      <c r="Y1497" s="33">
        <f>DAY(Table1[[#This Row],[Billing date]])</f>
        <v>12</v>
      </c>
      <c r="Z1497" s="33" t="str">
        <f>TEXT(Table1[[#This Row],[Billing date]],"mmm")</f>
        <v>Jan</v>
      </c>
      <c r="AA1497" s="33">
        <f>YEAR(Table1[[#This Row],[Billing date]])</f>
        <v>2022</v>
      </c>
    </row>
    <row r="1498" spans="1:27" ht="12.75" x14ac:dyDescent="0.2">
      <c r="A1498" s="1" t="s">
        <v>4666</v>
      </c>
      <c r="B1498" s="1" t="s">
        <v>108</v>
      </c>
      <c r="C1498" s="29">
        <v>44573</v>
      </c>
      <c r="D1498" s="1" t="s">
        <v>5174</v>
      </c>
      <c r="E1498" s="1" t="s">
        <v>5696</v>
      </c>
      <c r="F1498" s="1" t="s">
        <v>5176</v>
      </c>
      <c r="G1498" s="1" t="s">
        <v>5697</v>
      </c>
      <c r="H1498" s="1" t="s">
        <v>5178</v>
      </c>
      <c r="I1498" s="1" t="s">
        <v>2554</v>
      </c>
      <c r="J1498" s="1" t="s">
        <v>183</v>
      </c>
      <c r="K1498" s="1" t="s">
        <v>184</v>
      </c>
      <c r="L1498" s="30">
        <v>2000</v>
      </c>
      <c r="M1498" s="30">
        <v>10</v>
      </c>
      <c r="N1498" s="31">
        <v>1940</v>
      </c>
      <c r="O1498" s="31">
        <v>14000</v>
      </c>
      <c r="P1498" s="31">
        <v>3866000</v>
      </c>
      <c r="Q1498" s="31">
        <v>3880000</v>
      </c>
      <c r="R1498" s="1" t="s">
        <v>473</v>
      </c>
      <c r="S1498" s="1" t="s">
        <v>991</v>
      </c>
      <c r="T1498" s="1" t="s">
        <v>169</v>
      </c>
      <c r="U1498" s="1" t="s">
        <v>2687</v>
      </c>
      <c r="V1498" s="1" t="s">
        <v>118</v>
      </c>
      <c r="W1498" s="33" t="str">
        <f>VLOOKUP(Table1[[#This Row],[Material Code]],'Product Master Data'!$A$1:$D$16,4,FALSE)</f>
        <v>Beignet Flour</v>
      </c>
      <c r="X1498" s="33" t="str">
        <f>VLOOKUP(Table1[[#This Row],[Material Code]],'Product Master Data'!$A$1:$D$15,3,FALSE)</f>
        <v>Local Label</v>
      </c>
      <c r="Y1498" s="33">
        <f>DAY(Table1[[#This Row],[Billing date]])</f>
        <v>12</v>
      </c>
      <c r="Z1498" s="33" t="str">
        <f>TEXT(Table1[[#This Row],[Billing date]],"mmm")</f>
        <v>Jan</v>
      </c>
      <c r="AA1498" s="33">
        <f>YEAR(Table1[[#This Row],[Billing date]])</f>
        <v>2022</v>
      </c>
    </row>
    <row r="1499" spans="1:27" ht="12.75" x14ac:dyDescent="0.2">
      <c r="A1499" s="1" t="s">
        <v>4666</v>
      </c>
      <c r="B1499" s="1" t="s">
        <v>108</v>
      </c>
      <c r="C1499" s="29">
        <v>44573</v>
      </c>
      <c r="D1499" s="1" t="s">
        <v>5174</v>
      </c>
      <c r="E1499" s="1" t="s">
        <v>5696</v>
      </c>
      <c r="F1499" s="1" t="s">
        <v>5176</v>
      </c>
      <c r="G1499" s="1" t="s">
        <v>5697</v>
      </c>
      <c r="H1499" s="1" t="s">
        <v>5178</v>
      </c>
      <c r="I1499" s="1" t="s">
        <v>2554</v>
      </c>
      <c r="J1499" s="1" t="s">
        <v>164</v>
      </c>
      <c r="K1499" s="1" t="s">
        <v>165</v>
      </c>
      <c r="L1499" s="30">
        <v>100</v>
      </c>
      <c r="M1499" s="30">
        <v>5</v>
      </c>
      <c r="N1499" s="31">
        <v>18700</v>
      </c>
      <c r="O1499" s="31">
        <v>7000</v>
      </c>
      <c r="P1499" s="31">
        <v>1863000</v>
      </c>
      <c r="Q1499" s="31">
        <v>1870000</v>
      </c>
      <c r="R1499" s="1" t="s">
        <v>473</v>
      </c>
      <c r="S1499" s="1" t="s">
        <v>991</v>
      </c>
      <c r="T1499" s="1" t="s">
        <v>169</v>
      </c>
      <c r="U1499" s="1" t="s">
        <v>2687</v>
      </c>
      <c r="V1499" s="1" t="s">
        <v>118</v>
      </c>
      <c r="W1499" s="33" t="str">
        <f>VLOOKUP(Table1[[#This Row],[Material Code]],'Product Master Data'!$A$1:$D$16,4,FALSE)</f>
        <v>Bread Flour</v>
      </c>
      <c r="X1499" s="33" t="str">
        <f>VLOOKUP(Table1[[#This Row],[Material Code]],'Product Master Data'!$A$1:$D$15,3,FALSE)</f>
        <v>Local Label</v>
      </c>
      <c r="Y1499" s="33">
        <f>DAY(Table1[[#This Row],[Billing date]])</f>
        <v>12</v>
      </c>
      <c r="Z1499" s="33" t="str">
        <f>TEXT(Table1[[#This Row],[Billing date]],"mmm")</f>
        <v>Jan</v>
      </c>
      <c r="AA1499" s="33">
        <f>YEAR(Table1[[#This Row],[Billing date]])</f>
        <v>2022</v>
      </c>
    </row>
    <row r="1500" spans="1:27" ht="12.75" x14ac:dyDescent="0.2">
      <c r="A1500" s="1" t="s">
        <v>4666</v>
      </c>
      <c r="B1500" s="1" t="s">
        <v>108</v>
      </c>
      <c r="C1500" s="29">
        <v>44573</v>
      </c>
      <c r="D1500" s="1" t="s">
        <v>5698</v>
      </c>
      <c r="E1500" s="1" t="s">
        <v>5699</v>
      </c>
      <c r="F1500" s="1" t="s">
        <v>5700</v>
      </c>
      <c r="G1500" s="1" t="s">
        <v>5701</v>
      </c>
      <c r="H1500" s="1" t="s">
        <v>4686</v>
      </c>
      <c r="I1500" s="1" t="s">
        <v>45</v>
      </c>
      <c r="J1500" s="1" t="s">
        <v>24</v>
      </c>
      <c r="K1500" s="1" t="s">
        <v>113</v>
      </c>
      <c r="L1500" s="30">
        <v>625</v>
      </c>
      <c r="M1500" s="30">
        <v>25</v>
      </c>
      <c r="N1500" s="31">
        <v>1800</v>
      </c>
      <c r="O1500" s="31">
        <v>22059</v>
      </c>
      <c r="P1500" s="31">
        <v>1102941</v>
      </c>
      <c r="Q1500" s="31">
        <v>1125000</v>
      </c>
      <c r="R1500" s="1" t="s">
        <v>2296</v>
      </c>
      <c r="S1500" s="1" t="s">
        <v>5702</v>
      </c>
      <c r="T1500" s="1" t="s">
        <v>169</v>
      </c>
      <c r="U1500" s="1" t="s">
        <v>5703</v>
      </c>
      <c r="V1500" s="1" t="s">
        <v>118</v>
      </c>
      <c r="W1500" s="33" t="str">
        <f>VLOOKUP(Table1[[#This Row],[Material Code]],'Product Master Data'!$A$1:$D$16,4,FALSE)</f>
        <v>Bread Flour</v>
      </c>
      <c r="X1500" s="33" t="str">
        <f>VLOOKUP(Table1[[#This Row],[Material Code]],'Product Master Data'!$A$1:$D$15,3,FALSE)</f>
        <v>Local Label</v>
      </c>
      <c r="Y1500" s="33">
        <f>DAY(Table1[[#This Row],[Billing date]])</f>
        <v>12</v>
      </c>
      <c r="Z1500" s="33" t="str">
        <f>TEXT(Table1[[#This Row],[Billing date]],"mmm")</f>
        <v>Jan</v>
      </c>
      <c r="AA1500" s="33">
        <f>YEAR(Table1[[#This Row],[Billing date]])</f>
        <v>2022</v>
      </c>
    </row>
    <row r="1501" spans="1:27" ht="12.75" x14ac:dyDescent="0.2">
      <c r="A1501" s="1" t="s">
        <v>4666</v>
      </c>
      <c r="B1501" s="1" t="s">
        <v>108</v>
      </c>
      <c r="C1501" s="29">
        <v>44573</v>
      </c>
      <c r="D1501" s="1" t="s">
        <v>5698</v>
      </c>
      <c r="E1501" s="1" t="s">
        <v>5704</v>
      </c>
      <c r="F1501" s="1" t="s">
        <v>5700</v>
      </c>
      <c r="G1501" s="1" t="s">
        <v>5705</v>
      </c>
      <c r="H1501" s="1" t="s">
        <v>4686</v>
      </c>
      <c r="I1501" s="1" t="s">
        <v>45</v>
      </c>
      <c r="J1501" s="1" t="s">
        <v>24</v>
      </c>
      <c r="K1501" s="1" t="s">
        <v>113</v>
      </c>
      <c r="L1501" s="30">
        <v>575</v>
      </c>
      <c r="M1501" s="30">
        <v>23</v>
      </c>
      <c r="N1501" s="31">
        <v>1800</v>
      </c>
      <c r="O1501" s="31">
        <v>20294</v>
      </c>
      <c r="P1501" s="31">
        <v>1014706</v>
      </c>
      <c r="Q1501" s="31">
        <v>1035000</v>
      </c>
      <c r="R1501" s="1" t="s">
        <v>5706</v>
      </c>
      <c r="S1501" s="1" t="s">
        <v>5707</v>
      </c>
      <c r="T1501" s="1" t="s">
        <v>169</v>
      </c>
      <c r="U1501" s="1" t="s">
        <v>5703</v>
      </c>
      <c r="V1501" s="1" t="s">
        <v>118</v>
      </c>
      <c r="W1501" s="33" t="str">
        <f>VLOOKUP(Table1[[#This Row],[Material Code]],'Product Master Data'!$A$1:$D$16,4,FALSE)</f>
        <v>Bread Flour</v>
      </c>
      <c r="X1501" s="33" t="str">
        <f>VLOOKUP(Table1[[#This Row],[Material Code]],'Product Master Data'!$A$1:$D$15,3,FALSE)</f>
        <v>Local Label</v>
      </c>
      <c r="Y1501" s="33">
        <f>DAY(Table1[[#This Row],[Billing date]])</f>
        <v>12</v>
      </c>
      <c r="Z1501" s="33" t="str">
        <f>TEXT(Table1[[#This Row],[Billing date]],"mmm")</f>
        <v>Jan</v>
      </c>
      <c r="AA1501" s="33">
        <f>YEAR(Table1[[#This Row],[Billing date]])</f>
        <v>2022</v>
      </c>
    </row>
    <row r="1502" spans="1:27" ht="12.75" x14ac:dyDescent="0.2">
      <c r="A1502" s="1" t="s">
        <v>4526</v>
      </c>
      <c r="B1502" s="1" t="s">
        <v>120</v>
      </c>
      <c r="C1502" s="29">
        <v>44573</v>
      </c>
      <c r="D1502" s="1" t="s">
        <v>5708</v>
      </c>
      <c r="E1502" s="1" t="s">
        <v>5709</v>
      </c>
      <c r="F1502" s="1" t="s">
        <v>5710</v>
      </c>
      <c r="G1502" s="1" t="s">
        <v>5711</v>
      </c>
      <c r="H1502" s="1" t="s">
        <v>4897</v>
      </c>
      <c r="I1502" s="1" t="s">
        <v>1066</v>
      </c>
      <c r="J1502" s="1" t="s">
        <v>125</v>
      </c>
      <c r="K1502" s="1" t="s">
        <v>126</v>
      </c>
      <c r="L1502" s="30">
        <v>100</v>
      </c>
      <c r="M1502" s="30">
        <v>5</v>
      </c>
      <c r="N1502" s="31">
        <v>19000</v>
      </c>
      <c r="O1502" s="31">
        <v>7000</v>
      </c>
      <c r="P1502" s="31">
        <v>1893000</v>
      </c>
      <c r="Q1502" s="31">
        <v>1900000</v>
      </c>
      <c r="R1502" s="1" t="s">
        <v>216</v>
      </c>
      <c r="S1502" s="1" t="s">
        <v>5712</v>
      </c>
      <c r="T1502" s="1" t="s">
        <v>169</v>
      </c>
      <c r="U1502" s="1" t="s">
        <v>169</v>
      </c>
      <c r="V1502" s="1" t="s">
        <v>118</v>
      </c>
      <c r="W1502" s="33" t="str">
        <f>VLOOKUP(Table1[[#This Row],[Material Code]],'Product Master Data'!$A$1:$D$16,4,FALSE)</f>
        <v>Bread Flour</v>
      </c>
      <c r="X1502" s="33" t="str">
        <f>VLOOKUP(Table1[[#This Row],[Material Code]],'Product Master Data'!$A$1:$D$15,3,FALSE)</f>
        <v>Local Label</v>
      </c>
      <c r="Y1502" s="33">
        <f>DAY(Table1[[#This Row],[Billing date]])</f>
        <v>12</v>
      </c>
      <c r="Z1502" s="33" t="str">
        <f>TEXT(Table1[[#This Row],[Billing date]],"mmm")</f>
        <v>Jan</v>
      </c>
      <c r="AA1502" s="33">
        <f>YEAR(Table1[[#This Row],[Billing date]])</f>
        <v>2022</v>
      </c>
    </row>
    <row r="1503" spans="1:27" ht="12.75" x14ac:dyDescent="0.2">
      <c r="A1503" s="1" t="s">
        <v>4576</v>
      </c>
      <c r="B1503" s="1" t="s">
        <v>171</v>
      </c>
      <c r="C1503" s="29">
        <v>44573</v>
      </c>
      <c r="D1503" s="1" t="s">
        <v>5713</v>
      </c>
      <c r="E1503" s="1" t="s">
        <v>5714</v>
      </c>
      <c r="F1503" s="1" t="s">
        <v>5715</v>
      </c>
      <c r="G1503" s="1" t="s">
        <v>5716</v>
      </c>
      <c r="H1503" s="1" t="s">
        <v>4629</v>
      </c>
      <c r="I1503" s="1" t="s">
        <v>498</v>
      </c>
      <c r="J1503" s="1" t="s">
        <v>164</v>
      </c>
      <c r="K1503" s="1" t="s">
        <v>165</v>
      </c>
      <c r="L1503" s="30">
        <v>350</v>
      </c>
      <c r="M1503" s="30">
        <v>17.5</v>
      </c>
      <c r="N1503" s="31">
        <v>18300</v>
      </c>
      <c r="O1503" s="31">
        <v>24500</v>
      </c>
      <c r="P1503" s="31">
        <v>6380500</v>
      </c>
      <c r="Q1503" s="31">
        <v>6405000</v>
      </c>
      <c r="R1503" s="1" t="s">
        <v>5717</v>
      </c>
      <c r="S1503" s="1" t="s">
        <v>5173</v>
      </c>
      <c r="T1503" s="1" t="s">
        <v>169</v>
      </c>
      <c r="U1503" s="1" t="s">
        <v>502</v>
      </c>
      <c r="V1503" s="1" t="s">
        <v>118</v>
      </c>
      <c r="W1503" s="33" t="str">
        <f>VLOOKUP(Table1[[#This Row],[Material Code]],'Product Master Data'!$A$1:$D$16,4,FALSE)</f>
        <v>Bread Flour</v>
      </c>
      <c r="X1503" s="33" t="str">
        <f>VLOOKUP(Table1[[#This Row],[Material Code]],'Product Master Data'!$A$1:$D$15,3,FALSE)</f>
        <v>Local Label</v>
      </c>
      <c r="Y1503" s="33">
        <f>DAY(Table1[[#This Row],[Billing date]])</f>
        <v>12</v>
      </c>
      <c r="Z1503" s="33" t="str">
        <f>TEXT(Table1[[#This Row],[Billing date]],"mmm")</f>
        <v>Jan</v>
      </c>
      <c r="AA1503" s="33">
        <f>YEAR(Table1[[#This Row],[Billing date]])</f>
        <v>2022</v>
      </c>
    </row>
    <row r="1504" spans="1:27" ht="12.75" x14ac:dyDescent="0.2">
      <c r="A1504" s="1" t="s">
        <v>4596</v>
      </c>
      <c r="B1504" s="1" t="s">
        <v>452</v>
      </c>
      <c r="C1504" s="29">
        <v>44573</v>
      </c>
      <c r="D1504" s="1" t="s">
        <v>5718</v>
      </c>
      <c r="E1504" s="1" t="s">
        <v>5719</v>
      </c>
      <c r="F1504" s="1" t="s">
        <v>5720</v>
      </c>
      <c r="G1504" s="1" t="s">
        <v>5721</v>
      </c>
      <c r="H1504" s="1" t="s">
        <v>4797</v>
      </c>
      <c r="I1504" s="1" t="s">
        <v>33</v>
      </c>
      <c r="J1504" s="1" t="s">
        <v>24</v>
      </c>
      <c r="K1504" s="1" t="s">
        <v>113</v>
      </c>
      <c r="L1504" s="30">
        <v>325</v>
      </c>
      <c r="M1504" s="30">
        <v>13</v>
      </c>
      <c r="N1504" s="31">
        <v>1800</v>
      </c>
      <c r="O1504" s="31">
        <v>11471</v>
      </c>
      <c r="P1504" s="31">
        <v>573529</v>
      </c>
      <c r="Q1504" s="31">
        <v>585000</v>
      </c>
      <c r="R1504" s="1" t="s">
        <v>5068</v>
      </c>
      <c r="S1504" s="1" t="s">
        <v>5568</v>
      </c>
      <c r="T1504" s="1" t="s">
        <v>169</v>
      </c>
      <c r="U1504" s="1" t="s">
        <v>5722</v>
      </c>
      <c r="V1504" s="1" t="s">
        <v>118</v>
      </c>
      <c r="W1504" s="33" t="str">
        <f>VLOOKUP(Table1[[#This Row],[Material Code]],'Product Master Data'!$A$1:$D$16,4,FALSE)</f>
        <v>Bread Flour</v>
      </c>
      <c r="X1504" s="33" t="str">
        <f>VLOOKUP(Table1[[#This Row],[Material Code]],'Product Master Data'!$A$1:$D$15,3,FALSE)</f>
        <v>Local Label</v>
      </c>
      <c r="Y1504" s="33">
        <f>DAY(Table1[[#This Row],[Billing date]])</f>
        <v>12</v>
      </c>
      <c r="Z1504" s="33" t="str">
        <f>TEXT(Table1[[#This Row],[Billing date]],"mmm")</f>
        <v>Jan</v>
      </c>
      <c r="AA1504" s="33">
        <f>YEAR(Table1[[#This Row],[Billing date]])</f>
        <v>2022</v>
      </c>
    </row>
    <row r="1505" spans="1:27" ht="12.75" x14ac:dyDescent="0.2">
      <c r="A1505" s="1" t="s">
        <v>5369</v>
      </c>
      <c r="B1505" s="1" t="s">
        <v>171</v>
      </c>
      <c r="C1505" s="29">
        <v>44573</v>
      </c>
      <c r="D1505" s="1" t="s">
        <v>5723</v>
      </c>
      <c r="E1505" s="1" t="s">
        <v>5724</v>
      </c>
      <c r="F1505" s="1" t="s">
        <v>5725</v>
      </c>
      <c r="G1505" s="1" t="s">
        <v>5726</v>
      </c>
      <c r="H1505" s="1" t="s">
        <v>5374</v>
      </c>
      <c r="I1505" s="1" t="s">
        <v>42</v>
      </c>
      <c r="J1505" s="1" t="s">
        <v>24</v>
      </c>
      <c r="K1505" s="1" t="s">
        <v>113</v>
      </c>
      <c r="L1505" s="30">
        <v>750</v>
      </c>
      <c r="M1505" s="30">
        <v>30</v>
      </c>
      <c r="N1505" s="31">
        <v>1800</v>
      </c>
      <c r="O1505" s="31">
        <v>26471</v>
      </c>
      <c r="P1505" s="31">
        <v>1323529</v>
      </c>
      <c r="Q1505" s="31">
        <v>1350000</v>
      </c>
      <c r="R1505" s="1" t="s">
        <v>5727</v>
      </c>
      <c r="S1505" s="1" t="s">
        <v>5728</v>
      </c>
      <c r="T1505" s="1" t="s">
        <v>169</v>
      </c>
      <c r="U1505" s="1" t="s">
        <v>5729</v>
      </c>
      <c r="V1505" s="1" t="s">
        <v>118</v>
      </c>
      <c r="W1505" s="33" t="str">
        <f>VLOOKUP(Table1[[#This Row],[Material Code]],'Product Master Data'!$A$1:$D$16,4,FALSE)</f>
        <v>Bread Flour</v>
      </c>
      <c r="X1505" s="33" t="str">
        <f>VLOOKUP(Table1[[#This Row],[Material Code]],'Product Master Data'!$A$1:$D$15,3,FALSE)</f>
        <v>Local Label</v>
      </c>
      <c r="Y1505" s="33">
        <f>DAY(Table1[[#This Row],[Billing date]])</f>
        <v>12</v>
      </c>
      <c r="Z1505" s="33" t="str">
        <f>TEXT(Table1[[#This Row],[Billing date]],"mmm")</f>
        <v>Jan</v>
      </c>
      <c r="AA1505" s="33">
        <f>YEAR(Table1[[#This Row],[Billing date]])</f>
        <v>2022</v>
      </c>
    </row>
    <row r="1506" spans="1:27" ht="12.75" x14ac:dyDescent="0.2">
      <c r="A1506" s="1" t="s">
        <v>4526</v>
      </c>
      <c r="B1506" s="1" t="s">
        <v>120</v>
      </c>
      <c r="C1506" s="29">
        <v>44573</v>
      </c>
      <c r="D1506" s="1" t="s">
        <v>5730</v>
      </c>
      <c r="E1506" s="1" t="s">
        <v>5731</v>
      </c>
      <c r="F1506" s="1" t="s">
        <v>5732</v>
      </c>
      <c r="G1506" s="1" t="s">
        <v>5733</v>
      </c>
      <c r="H1506" s="1" t="s">
        <v>5734</v>
      </c>
      <c r="I1506" s="1" t="s">
        <v>5735</v>
      </c>
      <c r="J1506" s="1" t="s">
        <v>125</v>
      </c>
      <c r="K1506" s="1" t="s">
        <v>126</v>
      </c>
      <c r="L1506" s="30">
        <v>100</v>
      </c>
      <c r="M1506" s="30">
        <v>5</v>
      </c>
      <c r="N1506" s="31">
        <v>19000</v>
      </c>
      <c r="O1506" s="31">
        <v>0</v>
      </c>
      <c r="P1506" s="31">
        <v>1900000</v>
      </c>
      <c r="Q1506" s="31">
        <v>1900000</v>
      </c>
      <c r="R1506" s="1" t="s">
        <v>216</v>
      </c>
      <c r="S1506" s="1" t="s">
        <v>5712</v>
      </c>
      <c r="T1506" s="1" t="s">
        <v>169</v>
      </c>
      <c r="U1506" s="1" t="s">
        <v>5736</v>
      </c>
      <c r="V1506" s="1" t="s">
        <v>118</v>
      </c>
      <c r="W1506" s="33" t="str">
        <f>VLOOKUP(Table1[[#This Row],[Material Code]],'Product Master Data'!$A$1:$D$16,4,FALSE)</f>
        <v>Bread Flour</v>
      </c>
      <c r="X1506" s="33" t="str">
        <f>VLOOKUP(Table1[[#This Row],[Material Code]],'Product Master Data'!$A$1:$D$15,3,FALSE)</f>
        <v>Local Label</v>
      </c>
      <c r="Y1506" s="33">
        <f>DAY(Table1[[#This Row],[Billing date]])</f>
        <v>12</v>
      </c>
      <c r="Z1506" s="33" t="str">
        <f>TEXT(Table1[[#This Row],[Billing date]],"mmm")</f>
        <v>Jan</v>
      </c>
      <c r="AA1506" s="33">
        <f>YEAR(Table1[[#This Row],[Billing date]])</f>
        <v>2022</v>
      </c>
    </row>
    <row r="1507" spans="1:27" ht="12.75" x14ac:dyDescent="0.2">
      <c r="A1507" s="1" t="s">
        <v>4596</v>
      </c>
      <c r="B1507" s="1" t="s">
        <v>289</v>
      </c>
      <c r="C1507" s="29">
        <v>44573</v>
      </c>
      <c r="D1507" s="1" t="s">
        <v>5590</v>
      </c>
      <c r="E1507" s="1" t="s">
        <v>5737</v>
      </c>
      <c r="F1507" s="1" t="s">
        <v>5592</v>
      </c>
      <c r="G1507" s="1" t="s">
        <v>5738</v>
      </c>
      <c r="H1507" s="1" t="s">
        <v>4601</v>
      </c>
      <c r="I1507" s="1" t="s">
        <v>32</v>
      </c>
      <c r="J1507" s="1" t="s">
        <v>164</v>
      </c>
      <c r="K1507" s="1" t="s">
        <v>165</v>
      </c>
      <c r="L1507" s="30">
        <v>400</v>
      </c>
      <c r="M1507" s="30">
        <v>20</v>
      </c>
      <c r="N1507" s="31">
        <v>18000</v>
      </c>
      <c r="O1507" s="31">
        <v>28000</v>
      </c>
      <c r="P1507" s="31">
        <v>7172000</v>
      </c>
      <c r="Q1507" s="31">
        <v>7200000</v>
      </c>
      <c r="R1507" s="1" t="s">
        <v>5739</v>
      </c>
      <c r="S1507" s="1" t="s">
        <v>5740</v>
      </c>
      <c r="T1507" s="1" t="s">
        <v>169</v>
      </c>
      <c r="U1507" s="1" t="s">
        <v>169</v>
      </c>
      <c r="V1507" s="1" t="s">
        <v>118</v>
      </c>
      <c r="W1507" s="33" t="str">
        <f>VLOOKUP(Table1[[#This Row],[Material Code]],'Product Master Data'!$A$1:$D$16,4,FALSE)</f>
        <v>Bread Flour</v>
      </c>
      <c r="X1507" s="33" t="str">
        <f>VLOOKUP(Table1[[#This Row],[Material Code]],'Product Master Data'!$A$1:$D$15,3,FALSE)</f>
        <v>Local Label</v>
      </c>
      <c r="Y1507" s="33">
        <f>DAY(Table1[[#This Row],[Billing date]])</f>
        <v>12</v>
      </c>
      <c r="Z1507" s="33" t="str">
        <f>TEXT(Table1[[#This Row],[Billing date]],"mmm")</f>
        <v>Jan</v>
      </c>
      <c r="AA1507" s="33">
        <f>YEAR(Table1[[#This Row],[Billing date]])</f>
        <v>2022</v>
      </c>
    </row>
    <row r="1508" spans="1:27" ht="12.75" x14ac:dyDescent="0.2">
      <c r="A1508" s="1" t="s">
        <v>4596</v>
      </c>
      <c r="B1508" s="1" t="s">
        <v>289</v>
      </c>
      <c r="C1508" s="29">
        <v>44573</v>
      </c>
      <c r="D1508" s="1" t="s">
        <v>5590</v>
      </c>
      <c r="E1508" s="1" t="s">
        <v>5737</v>
      </c>
      <c r="F1508" s="1" t="s">
        <v>5592</v>
      </c>
      <c r="G1508" s="1" t="s">
        <v>5738</v>
      </c>
      <c r="H1508" s="1" t="s">
        <v>4601</v>
      </c>
      <c r="I1508" s="1" t="s">
        <v>32</v>
      </c>
      <c r="J1508" s="1" t="s">
        <v>181</v>
      </c>
      <c r="K1508" s="1" t="s">
        <v>182</v>
      </c>
      <c r="L1508" s="30">
        <v>480</v>
      </c>
      <c r="M1508" s="30">
        <v>12</v>
      </c>
      <c r="N1508" s="31">
        <v>9000</v>
      </c>
      <c r="O1508" s="31">
        <v>16800</v>
      </c>
      <c r="P1508" s="31">
        <v>4303200</v>
      </c>
      <c r="Q1508" s="31">
        <v>4320000</v>
      </c>
      <c r="R1508" s="1" t="s">
        <v>5739</v>
      </c>
      <c r="S1508" s="1" t="s">
        <v>5740</v>
      </c>
      <c r="T1508" s="1" t="s">
        <v>169</v>
      </c>
      <c r="U1508" s="1" t="s">
        <v>169</v>
      </c>
      <c r="V1508" s="1" t="s">
        <v>118</v>
      </c>
      <c r="W1508" s="33" t="str">
        <f>VLOOKUP(Table1[[#This Row],[Material Code]],'Product Master Data'!$A$1:$D$16,4,FALSE)</f>
        <v>Beignet Flour</v>
      </c>
      <c r="X1508" s="33" t="str">
        <f>VLOOKUP(Table1[[#This Row],[Material Code]],'Product Master Data'!$A$1:$D$15,3,FALSE)</f>
        <v>Local Label</v>
      </c>
      <c r="Y1508" s="33">
        <f>DAY(Table1[[#This Row],[Billing date]])</f>
        <v>12</v>
      </c>
      <c r="Z1508" s="33" t="str">
        <f>TEXT(Table1[[#This Row],[Billing date]],"mmm")</f>
        <v>Jan</v>
      </c>
      <c r="AA1508" s="33">
        <f>YEAR(Table1[[#This Row],[Billing date]])</f>
        <v>2022</v>
      </c>
    </row>
    <row r="1509" spans="1:27" ht="12.75" x14ac:dyDescent="0.2">
      <c r="A1509" s="1" t="s">
        <v>4666</v>
      </c>
      <c r="B1509" s="1" t="s">
        <v>108</v>
      </c>
      <c r="C1509" s="29">
        <v>44573</v>
      </c>
      <c r="D1509" s="1" t="s">
        <v>5698</v>
      </c>
      <c r="E1509" s="1" t="s">
        <v>5741</v>
      </c>
      <c r="F1509" s="1" t="s">
        <v>5700</v>
      </c>
      <c r="G1509" s="1" t="s">
        <v>5742</v>
      </c>
      <c r="H1509" s="1" t="s">
        <v>4686</v>
      </c>
      <c r="I1509" s="1" t="s">
        <v>45</v>
      </c>
      <c r="J1509" s="1" t="s">
        <v>24</v>
      </c>
      <c r="K1509" s="1" t="s">
        <v>113</v>
      </c>
      <c r="L1509" s="30">
        <v>50</v>
      </c>
      <c r="M1509" s="30">
        <v>2</v>
      </c>
      <c r="N1509" s="31">
        <v>1800</v>
      </c>
      <c r="O1509" s="31">
        <v>1765</v>
      </c>
      <c r="P1509" s="31">
        <v>88235</v>
      </c>
      <c r="Q1509" s="31">
        <v>90000</v>
      </c>
      <c r="R1509" s="1" t="s">
        <v>5706</v>
      </c>
      <c r="S1509" s="1" t="s">
        <v>5743</v>
      </c>
      <c r="T1509" s="1" t="s">
        <v>169</v>
      </c>
      <c r="U1509" s="1" t="s">
        <v>5703</v>
      </c>
      <c r="V1509" s="1" t="s">
        <v>118</v>
      </c>
      <c r="W1509" s="33" t="str">
        <f>VLOOKUP(Table1[[#This Row],[Material Code]],'Product Master Data'!$A$1:$D$16,4,FALSE)</f>
        <v>Bread Flour</v>
      </c>
      <c r="X1509" s="33" t="str">
        <f>VLOOKUP(Table1[[#This Row],[Material Code]],'Product Master Data'!$A$1:$D$15,3,FALSE)</f>
        <v>Local Label</v>
      </c>
      <c r="Y1509" s="33">
        <f>DAY(Table1[[#This Row],[Billing date]])</f>
        <v>12</v>
      </c>
      <c r="Z1509" s="33" t="str">
        <f>TEXT(Table1[[#This Row],[Billing date]],"mmm")</f>
        <v>Jan</v>
      </c>
      <c r="AA1509" s="33">
        <f>YEAR(Table1[[#This Row],[Billing date]])</f>
        <v>2022</v>
      </c>
    </row>
    <row r="1510" spans="1:27" ht="12.75" x14ac:dyDescent="0.2">
      <c r="A1510" s="1" t="s">
        <v>4496</v>
      </c>
      <c r="B1510" s="1" t="s">
        <v>132</v>
      </c>
      <c r="C1510" s="29">
        <v>44573</v>
      </c>
      <c r="D1510" s="1" t="s">
        <v>5744</v>
      </c>
      <c r="E1510" s="1" t="s">
        <v>5745</v>
      </c>
      <c r="F1510" s="1" t="s">
        <v>5746</v>
      </c>
      <c r="G1510" s="1" t="s">
        <v>5747</v>
      </c>
      <c r="H1510" s="1" t="s">
        <v>5004</v>
      </c>
      <c r="I1510" s="1" t="s">
        <v>31</v>
      </c>
      <c r="J1510" s="1" t="s">
        <v>24</v>
      </c>
      <c r="K1510" s="1" t="s">
        <v>113</v>
      </c>
      <c r="L1510" s="30">
        <v>575</v>
      </c>
      <c r="M1510" s="30">
        <v>23</v>
      </c>
      <c r="N1510" s="31">
        <v>1800</v>
      </c>
      <c r="O1510" s="31">
        <v>20294</v>
      </c>
      <c r="P1510" s="31">
        <v>1014706</v>
      </c>
      <c r="Q1510" s="31">
        <v>1035000</v>
      </c>
      <c r="R1510" s="1" t="s">
        <v>5748</v>
      </c>
      <c r="S1510" s="1" t="s">
        <v>5749</v>
      </c>
      <c r="T1510" s="1" t="s">
        <v>169</v>
      </c>
      <c r="U1510" s="1" t="s">
        <v>5750</v>
      </c>
      <c r="V1510" s="1" t="s">
        <v>118</v>
      </c>
      <c r="W1510" s="33" t="str">
        <f>VLOOKUP(Table1[[#This Row],[Material Code]],'Product Master Data'!$A$1:$D$16,4,FALSE)</f>
        <v>Bread Flour</v>
      </c>
      <c r="X1510" s="33" t="str">
        <f>VLOOKUP(Table1[[#This Row],[Material Code]],'Product Master Data'!$A$1:$D$15,3,FALSE)</f>
        <v>Local Label</v>
      </c>
      <c r="Y1510" s="33">
        <f>DAY(Table1[[#This Row],[Billing date]])</f>
        <v>12</v>
      </c>
      <c r="Z1510" s="33" t="str">
        <f>TEXT(Table1[[#This Row],[Billing date]],"mmm")</f>
        <v>Jan</v>
      </c>
      <c r="AA1510" s="33">
        <f>YEAR(Table1[[#This Row],[Billing date]])</f>
        <v>2022</v>
      </c>
    </row>
    <row r="1511" spans="1:27" ht="12.75" x14ac:dyDescent="0.2">
      <c r="A1511" s="1" t="s">
        <v>4496</v>
      </c>
      <c r="B1511" s="1" t="s">
        <v>132</v>
      </c>
      <c r="C1511" s="29">
        <v>44573</v>
      </c>
      <c r="D1511" s="1" t="s">
        <v>5744</v>
      </c>
      <c r="E1511" s="1" t="s">
        <v>5751</v>
      </c>
      <c r="F1511" s="1" t="s">
        <v>5746</v>
      </c>
      <c r="G1511" s="1" t="s">
        <v>5752</v>
      </c>
      <c r="H1511" s="1" t="s">
        <v>5004</v>
      </c>
      <c r="I1511" s="1" t="s">
        <v>31</v>
      </c>
      <c r="J1511" s="1" t="s">
        <v>24</v>
      </c>
      <c r="K1511" s="1" t="s">
        <v>113</v>
      </c>
      <c r="L1511" s="30">
        <v>325</v>
      </c>
      <c r="M1511" s="30">
        <v>13</v>
      </c>
      <c r="N1511" s="31">
        <v>1800</v>
      </c>
      <c r="O1511" s="31">
        <v>11471</v>
      </c>
      <c r="P1511" s="31">
        <v>573529</v>
      </c>
      <c r="Q1511" s="31">
        <v>585000</v>
      </c>
      <c r="R1511" s="1" t="s">
        <v>5753</v>
      </c>
      <c r="S1511" s="1" t="s">
        <v>5754</v>
      </c>
      <c r="T1511" s="1" t="s">
        <v>169</v>
      </c>
      <c r="U1511" s="1" t="s">
        <v>5750</v>
      </c>
      <c r="V1511" s="1" t="s">
        <v>118</v>
      </c>
      <c r="W1511" s="33" t="str">
        <f>VLOOKUP(Table1[[#This Row],[Material Code]],'Product Master Data'!$A$1:$D$16,4,FALSE)</f>
        <v>Bread Flour</v>
      </c>
      <c r="X1511" s="33" t="str">
        <f>VLOOKUP(Table1[[#This Row],[Material Code]],'Product Master Data'!$A$1:$D$15,3,FALSE)</f>
        <v>Local Label</v>
      </c>
      <c r="Y1511" s="33">
        <f>DAY(Table1[[#This Row],[Billing date]])</f>
        <v>12</v>
      </c>
      <c r="Z1511" s="33" t="str">
        <f>TEXT(Table1[[#This Row],[Billing date]],"mmm")</f>
        <v>Jan</v>
      </c>
      <c r="AA1511" s="33">
        <f>YEAR(Table1[[#This Row],[Billing date]])</f>
        <v>2022</v>
      </c>
    </row>
    <row r="1512" spans="1:27" ht="12.75" x14ac:dyDescent="0.2">
      <c r="A1512" s="1" t="s">
        <v>4526</v>
      </c>
      <c r="B1512" s="1" t="s">
        <v>120</v>
      </c>
      <c r="C1512" s="29">
        <v>44574</v>
      </c>
      <c r="D1512" s="1" t="s">
        <v>5755</v>
      </c>
      <c r="E1512" s="1" t="s">
        <v>5756</v>
      </c>
      <c r="F1512" s="1" t="s">
        <v>5757</v>
      </c>
      <c r="G1512" s="1" t="s">
        <v>5758</v>
      </c>
      <c r="H1512" s="1" t="s">
        <v>5759</v>
      </c>
      <c r="I1512" s="1" t="s">
        <v>1011</v>
      </c>
      <c r="J1512" s="1" t="s">
        <v>164</v>
      </c>
      <c r="K1512" s="1" t="s">
        <v>165</v>
      </c>
      <c r="L1512" s="30">
        <v>300</v>
      </c>
      <c r="M1512" s="30">
        <v>15</v>
      </c>
      <c r="N1512" s="31">
        <v>18300</v>
      </c>
      <c r="O1512" s="31">
        <v>21000</v>
      </c>
      <c r="P1512" s="31">
        <v>5469000</v>
      </c>
      <c r="Q1512" s="31">
        <v>5490000</v>
      </c>
      <c r="R1512" s="1" t="s">
        <v>5760</v>
      </c>
      <c r="S1512" s="1" t="s">
        <v>5761</v>
      </c>
      <c r="T1512" s="1" t="s">
        <v>169</v>
      </c>
      <c r="U1512" s="1" t="s">
        <v>169</v>
      </c>
      <c r="V1512" s="1" t="s">
        <v>118</v>
      </c>
      <c r="W1512" s="33" t="str">
        <f>VLOOKUP(Table1[[#This Row],[Material Code]],'Product Master Data'!$A$1:$D$16,4,FALSE)</f>
        <v>Bread Flour</v>
      </c>
      <c r="X1512" s="33" t="str">
        <f>VLOOKUP(Table1[[#This Row],[Material Code]],'Product Master Data'!$A$1:$D$15,3,FALSE)</f>
        <v>Local Label</v>
      </c>
      <c r="Y1512" s="33">
        <f>DAY(Table1[[#This Row],[Billing date]])</f>
        <v>13</v>
      </c>
      <c r="Z1512" s="33" t="str">
        <f>TEXT(Table1[[#This Row],[Billing date]],"mmm")</f>
        <v>Jan</v>
      </c>
      <c r="AA1512" s="33">
        <f>YEAR(Table1[[#This Row],[Billing date]])</f>
        <v>2022</v>
      </c>
    </row>
    <row r="1513" spans="1:27" ht="12.75" x14ac:dyDescent="0.2">
      <c r="A1513" s="1" t="s">
        <v>4511</v>
      </c>
      <c r="B1513" s="1" t="s">
        <v>158</v>
      </c>
      <c r="C1513" s="29">
        <v>44574</v>
      </c>
      <c r="D1513" s="1" t="s">
        <v>5762</v>
      </c>
      <c r="E1513" s="1" t="s">
        <v>5763</v>
      </c>
      <c r="F1513" s="1" t="s">
        <v>5764</v>
      </c>
      <c r="G1513" s="1" t="s">
        <v>5765</v>
      </c>
      <c r="H1513" s="1" t="s">
        <v>4734</v>
      </c>
      <c r="I1513" s="1" t="s">
        <v>60</v>
      </c>
      <c r="J1513" s="1" t="s">
        <v>24</v>
      </c>
      <c r="K1513" s="1" t="s">
        <v>113</v>
      </c>
      <c r="L1513" s="30">
        <v>150</v>
      </c>
      <c r="M1513" s="30">
        <v>6</v>
      </c>
      <c r="N1513" s="31">
        <v>1800</v>
      </c>
      <c r="O1513" s="31">
        <v>5294</v>
      </c>
      <c r="P1513" s="31">
        <v>264706</v>
      </c>
      <c r="Q1513" s="31">
        <v>270000</v>
      </c>
      <c r="R1513" s="1" t="s">
        <v>944</v>
      </c>
      <c r="S1513" s="1" t="s">
        <v>2696</v>
      </c>
      <c r="T1513" s="1" t="s">
        <v>169</v>
      </c>
      <c r="U1513" s="1" t="s">
        <v>5766</v>
      </c>
      <c r="V1513" s="1" t="s">
        <v>118</v>
      </c>
      <c r="W1513" s="33" t="str">
        <f>VLOOKUP(Table1[[#This Row],[Material Code]],'Product Master Data'!$A$1:$D$16,4,FALSE)</f>
        <v>Bread Flour</v>
      </c>
      <c r="X1513" s="33" t="str">
        <f>VLOOKUP(Table1[[#This Row],[Material Code]],'Product Master Data'!$A$1:$D$15,3,FALSE)</f>
        <v>Local Label</v>
      </c>
      <c r="Y1513" s="33">
        <f>DAY(Table1[[#This Row],[Billing date]])</f>
        <v>13</v>
      </c>
      <c r="Z1513" s="33" t="str">
        <f>TEXT(Table1[[#This Row],[Billing date]],"mmm")</f>
        <v>Jan</v>
      </c>
      <c r="AA1513" s="33">
        <f>YEAR(Table1[[#This Row],[Billing date]])</f>
        <v>2022</v>
      </c>
    </row>
    <row r="1514" spans="1:27" ht="12.75" x14ac:dyDescent="0.2">
      <c r="A1514" s="1" t="s">
        <v>4596</v>
      </c>
      <c r="B1514" s="1" t="s">
        <v>289</v>
      </c>
      <c r="C1514" s="29">
        <v>44574</v>
      </c>
      <c r="D1514" s="1" t="s">
        <v>5144</v>
      </c>
      <c r="E1514" s="1" t="s">
        <v>5767</v>
      </c>
      <c r="F1514" s="1" t="s">
        <v>5146</v>
      </c>
      <c r="G1514" s="1" t="s">
        <v>5768</v>
      </c>
      <c r="H1514" s="1" t="s">
        <v>4601</v>
      </c>
      <c r="I1514" s="1" t="s">
        <v>32</v>
      </c>
      <c r="J1514" s="1" t="s">
        <v>164</v>
      </c>
      <c r="K1514" s="1" t="s">
        <v>165</v>
      </c>
      <c r="L1514" s="30">
        <v>640</v>
      </c>
      <c r="M1514" s="30">
        <v>32</v>
      </c>
      <c r="N1514" s="31">
        <v>17750</v>
      </c>
      <c r="O1514" s="31">
        <v>44800</v>
      </c>
      <c r="P1514" s="31">
        <v>11315200</v>
      </c>
      <c r="Q1514" s="31">
        <v>11360000</v>
      </c>
      <c r="R1514" s="1" t="s">
        <v>5769</v>
      </c>
      <c r="S1514" s="1" t="s">
        <v>5770</v>
      </c>
      <c r="T1514" s="1" t="s">
        <v>169</v>
      </c>
      <c r="U1514" s="1" t="s">
        <v>169</v>
      </c>
      <c r="V1514" s="1" t="s">
        <v>118</v>
      </c>
      <c r="W1514" s="33" t="str">
        <f>VLOOKUP(Table1[[#This Row],[Material Code]],'Product Master Data'!$A$1:$D$16,4,FALSE)</f>
        <v>Bread Flour</v>
      </c>
      <c r="X1514" s="33" t="str">
        <f>VLOOKUP(Table1[[#This Row],[Material Code]],'Product Master Data'!$A$1:$D$15,3,FALSE)</f>
        <v>Local Label</v>
      </c>
      <c r="Y1514" s="33">
        <f>DAY(Table1[[#This Row],[Billing date]])</f>
        <v>13</v>
      </c>
      <c r="Z1514" s="33" t="str">
        <f>TEXT(Table1[[#This Row],[Billing date]],"mmm")</f>
        <v>Jan</v>
      </c>
      <c r="AA1514" s="33">
        <f>YEAR(Table1[[#This Row],[Billing date]])</f>
        <v>2022</v>
      </c>
    </row>
    <row r="1515" spans="1:27" ht="12.75" x14ac:dyDescent="0.2">
      <c r="A1515" s="1" t="s">
        <v>4596</v>
      </c>
      <c r="B1515" s="1" t="s">
        <v>289</v>
      </c>
      <c r="C1515" s="29">
        <v>44574</v>
      </c>
      <c r="D1515" s="1" t="s">
        <v>5354</v>
      </c>
      <c r="E1515" s="1" t="s">
        <v>5771</v>
      </c>
      <c r="F1515" s="1" t="s">
        <v>5356</v>
      </c>
      <c r="G1515" s="1" t="s">
        <v>5772</v>
      </c>
      <c r="H1515" s="1" t="s">
        <v>4601</v>
      </c>
      <c r="I1515" s="1" t="s">
        <v>32</v>
      </c>
      <c r="J1515" s="1" t="s">
        <v>24</v>
      </c>
      <c r="K1515" s="1" t="s">
        <v>113</v>
      </c>
      <c r="L1515" s="30">
        <v>575</v>
      </c>
      <c r="M1515" s="30">
        <v>23</v>
      </c>
      <c r="N1515" s="31">
        <v>1800</v>
      </c>
      <c r="O1515" s="31">
        <v>20294</v>
      </c>
      <c r="P1515" s="31">
        <v>1014706</v>
      </c>
      <c r="Q1515" s="31">
        <v>1035000</v>
      </c>
      <c r="R1515" s="1" t="s">
        <v>5358</v>
      </c>
      <c r="S1515" s="1" t="s">
        <v>5773</v>
      </c>
      <c r="T1515" s="1" t="s">
        <v>169</v>
      </c>
      <c r="U1515" s="1" t="s">
        <v>5360</v>
      </c>
      <c r="V1515" s="1" t="s">
        <v>118</v>
      </c>
      <c r="W1515" s="33" t="str">
        <f>VLOOKUP(Table1[[#This Row],[Material Code]],'Product Master Data'!$A$1:$D$16,4,FALSE)</f>
        <v>Bread Flour</v>
      </c>
      <c r="X1515" s="33" t="str">
        <f>VLOOKUP(Table1[[#This Row],[Material Code]],'Product Master Data'!$A$1:$D$15,3,FALSE)</f>
        <v>Local Label</v>
      </c>
      <c r="Y1515" s="33">
        <f>DAY(Table1[[#This Row],[Billing date]])</f>
        <v>13</v>
      </c>
      <c r="Z1515" s="33" t="str">
        <f>TEXT(Table1[[#This Row],[Billing date]],"mmm")</f>
        <v>Jan</v>
      </c>
      <c r="AA1515" s="33">
        <f>YEAR(Table1[[#This Row],[Billing date]])</f>
        <v>2022</v>
      </c>
    </row>
    <row r="1516" spans="1:27" ht="12.75" x14ac:dyDescent="0.2">
      <c r="A1516" s="1" t="s">
        <v>4596</v>
      </c>
      <c r="B1516" s="1" t="s">
        <v>452</v>
      </c>
      <c r="C1516" s="29">
        <v>44574</v>
      </c>
      <c r="D1516" s="1" t="s">
        <v>5479</v>
      </c>
      <c r="E1516" s="1" t="s">
        <v>5774</v>
      </c>
      <c r="F1516" s="1" t="s">
        <v>5481</v>
      </c>
      <c r="G1516" s="1" t="s">
        <v>5775</v>
      </c>
      <c r="H1516" s="1" t="s">
        <v>5067</v>
      </c>
      <c r="I1516" s="1" t="s">
        <v>34</v>
      </c>
      <c r="J1516" s="1" t="s">
        <v>183</v>
      </c>
      <c r="K1516" s="1" t="s">
        <v>184</v>
      </c>
      <c r="L1516" s="30">
        <v>6000</v>
      </c>
      <c r="M1516" s="30">
        <v>30</v>
      </c>
      <c r="N1516" s="31">
        <v>1825</v>
      </c>
      <c r="O1516" s="31">
        <v>42000</v>
      </c>
      <c r="P1516" s="31">
        <v>10908000</v>
      </c>
      <c r="Q1516" s="31">
        <v>10950000</v>
      </c>
      <c r="R1516" s="1" t="s">
        <v>799</v>
      </c>
      <c r="S1516" s="1" t="s">
        <v>800</v>
      </c>
      <c r="T1516" s="1" t="s">
        <v>169</v>
      </c>
      <c r="U1516" s="1" t="s">
        <v>1046</v>
      </c>
      <c r="V1516" s="1" t="s">
        <v>118</v>
      </c>
      <c r="W1516" s="33" t="str">
        <f>VLOOKUP(Table1[[#This Row],[Material Code]],'Product Master Data'!$A$1:$D$16,4,FALSE)</f>
        <v>Beignet Flour</v>
      </c>
      <c r="X1516" s="33" t="str">
        <f>VLOOKUP(Table1[[#This Row],[Material Code]],'Product Master Data'!$A$1:$D$15,3,FALSE)</f>
        <v>Local Label</v>
      </c>
      <c r="Y1516" s="33">
        <f>DAY(Table1[[#This Row],[Billing date]])</f>
        <v>13</v>
      </c>
      <c r="Z1516" s="33" t="str">
        <f>TEXT(Table1[[#This Row],[Billing date]],"mmm")</f>
        <v>Jan</v>
      </c>
      <c r="AA1516" s="33">
        <f>YEAR(Table1[[#This Row],[Billing date]])</f>
        <v>2022</v>
      </c>
    </row>
    <row r="1517" spans="1:27" ht="12.75" x14ac:dyDescent="0.2">
      <c r="A1517" s="1" t="s">
        <v>4666</v>
      </c>
      <c r="B1517" s="1" t="s">
        <v>108</v>
      </c>
      <c r="C1517" s="29">
        <v>44574</v>
      </c>
      <c r="D1517" s="1" t="s">
        <v>5776</v>
      </c>
      <c r="E1517" s="1" t="s">
        <v>5777</v>
      </c>
      <c r="F1517" s="1" t="s">
        <v>5778</v>
      </c>
      <c r="G1517" s="1" t="s">
        <v>5779</v>
      </c>
      <c r="H1517" s="1" t="s">
        <v>5780</v>
      </c>
      <c r="I1517" s="1" t="s">
        <v>524</v>
      </c>
      <c r="J1517" s="1" t="s">
        <v>164</v>
      </c>
      <c r="K1517" s="1" t="s">
        <v>165</v>
      </c>
      <c r="L1517" s="30">
        <v>360</v>
      </c>
      <c r="M1517" s="30">
        <v>18</v>
      </c>
      <c r="N1517" s="31">
        <v>18300</v>
      </c>
      <c r="O1517" s="31">
        <v>25200</v>
      </c>
      <c r="P1517" s="31">
        <v>6562800</v>
      </c>
      <c r="Q1517" s="31">
        <v>6588000</v>
      </c>
      <c r="R1517" s="1" t="s">
        <v>5781</v>
      </c>
      <c r="S1517" s="1" t="s">
        <v>5782</v>
      </c>
      <c r="T1517" s="1" t="s">
        <v>169</v>
      </c>
      <c r="U1517" s="1" t="s">
        <v>169</v>
      </c>
      <c r="V1517" s="1" t="s">
        <v>118</v>
      </c>
      <c r="W1517" s="33" t="str">
        <f>VLOOKUP(Table1[[#This Row],[Material Code]],'Product Master Data'!$A$1:$D$16,4,FALSE)</f>
        <v>Bread Flour</v>
      </c>
      <c r="X1517" s="33" t="str">
        <f>VLOOKUP(Table1[[#This Row],[Material Code]],'Product Master Data'!$A$1:$D$15,3,FALSE)</f>
        <v>Local Label</v>
      </c>
      <c r="Y1517" s="33">
        <f>DAY(Table1[[#This Row],[Billing date]])</f>
        <v>13</v>
      </c>
      <c r="Z1517" s="33" t="str">
        <f>TEXT(Table1[[#This Row],[Billing date]],"mmm")</f>
        <v>Jan</v>
      </c>
      <c r="AA1517" s="33">
        <f>YEAR(Table1[[#This Row],[Billing date]])</f>
        <v>2022</v>
      </c>
    </row>
    <row r="1518" spans="1:27" ht="12.75" x14ac:dyDescent="0.2">
      <c r="A1518" s="1" t="s">
        <v>4511</v>
      </c>
      <c r="B1518" s="1" t="s">
        <v>158</v>
      </c>
      <c r="C1518" s="29">
        <v>44574</v>
      </c>
      <c r="D1518" s="1" t="s">
        <v>5783</v>
      </c>
      <c r="E1518" s="1" t="s">
        <v>5784</v>
      </c>
      <c r="F1518" s="1" t="s">
        <v>5785</v>
      </c>
      <c r="G1518" s="1" t="s">
        <v>5786</v>
      </c>
      <c r="H1518" s="1" t="s">
        <v>4524</v>
      </c>
      <c r="I1518" s="1" t="s">
        <v>58</v>
      </c>
      <c r="J1518" s="1" t="s">
        <v>164</v>
      </c>
      <c r="K1518" s="1" t="s">
        <v>165</v>
      </c>
      <c r="L1518" s="30">
        <v>600</v>
      </c>
      <c r="M1518" s="30">
        <v>30</v>
      </c>
      <c r="N1518" s="31">
        <v>18700</v>
      </c>
      <c r="O1518" s="31">
        <v>0</v>
      </c>
      <c r="P1518" s="31">
        <v>11220000</v>
      </c>
      <c r="Q1518" s="31">
        <v>11220000</v>
      </c>
      <c r="R1518" s="1" t="s">
        <v>5787</v>
      </c>
      <c r="S1518" s="1" t="s">
        <v>5788</v>
      </c>
      <c r="T1518" s="1" t="s">
        <v>169</v>
      </c>
      <c r="U1518" s="1" t="s">
        <v>169</v>
      </c>
      <c r="V1518" s="1" t="s">
        <v>118</v>
      </c>
      <c r="W1518" s="33" t="str">
        <f>VLOOKUP(Table1[[#This Row],[Material Code]],'Product Master Data'!$A$1:$D$16,4,FALSE)</f>
        <v>Bread Flour</v>
      </c>
      <c r="X1518" s="33" t="str">
        <f>VLOOKUP(Table1[[#This Row],[Material Code]],'Product Master Data'!$A$1:$D$15,3,FALSE)</f>
        <v>Local Label</v>
      </c>
      <c r="Y1518" s="33">
        <f>DAY(Table1[[#This Row],[Billing date]])</f>
        <v>13</v>
      </c>
      <c r="Z1518" s="33" t="str">
        <f>TEXT(Table1[[#This Row],[Billing date]],"mmm")</f>
        <v>Jan</v>
      </c>
      <c r="AA1518" s="33">
        <f>YEAR(Table1[[#This Row],[Billing date]])</f>
        <v>2022</v>
      </c>
    </row>
    <row r="1519" spans="1:27" ht="12.75" x14ac:dyDescent="0.2">
      <c r="A1519" s="1" t="s">
        <v>4596</v>
      </c>
      <c r="B1519" s="1" t="s">
        <v>452</v>
      </c>
      <c r="C1519" s="29">
        <v>44574</v>
      </c>
      <c r="D1519" s="1" t="s">
        <v>5789</v>
      </c>
      <c r="E1519" s="1" t="s">
        <v>5790</v>
      </c>
      <c r="F1519" s="1" t="s">
        <v>5791</v>
      </c>
      <c r="G1519" s="1" t="s">
        <v>5792</v>
      </c>
      <c r="H1519" s="1" t="s">
        <v>4797</v>
      </c>
      <c r="I1519" s="1" t="s">
        <v>33</v>
      </c>
      <c r="J1519" s="1" t="s">
        <v>164</v>
      </c>
      <c r="K1519" s="1" t="s">
        <v>165</v>
      </c>
      <c r="L1519" s="30">
        <v>600</v>
      </c>
      <c r="M1519" s="30">
        <v>30</v>
      </c>
      <c r="N1519" s="31">
        <v>17000</v>
      </c>
      <c r="O1519" s="31">
        <v>42000</v>
      </c>
      <c r="P1519" s="31">
        <v>10158000</v>
      </c>
      <c r="Q1519" s="31">
        <v>10200000</v>
      </c>
      <c r="R1519" s="1" t="s">
        <v>5793</v>
      </c>
      <c r="S1519" s="1" t="s">
        <v>5794</v>
      </c>
      <c r="T1519" s="1" t="s">
        <v>169</v>
      </c>
      <c r="U1519" s="1" t="s">
        <v>5795</v>
      </c>
      <c r="V1519" s="1" t="s">
        <v>118</v>
      </c>
      <c r="W1519" s="33" t="str">
        <f>VLOOKUP(Table1[[#This Row],[Material Code]],'Product Master Data'!$A$1:$D$16,4,FALSE)</f>
        <v>Bread Flour</v>
      </c>
      <c r="X1519" s="33" t="str">
        <f>VLOOKUP(Table1[[#This Row],[Material Code]],'Product Master Data'!$A$1:$D$15,3,FALSE)</f>
        <v>Local Label</v>
      </c>
      <c r="Y1519" s="33">
        <f>DAY(Table1[[#This Row],[Billing date]])</f>
        <v>13</v>
      </c>
      <c r="Z1519" s="33" t="str">
        <f>TEXT(Table1[[#This Row],[Billing date]],"mmm")</f>
        <v>Jan</v>
      </c>
      <c r="AA1519" s="33">
        <f>YEAR(Table1[[#This Row],[Billing date]])</f>
        <v>2022</v>
      </c>
    </row>
    <row r="1520" spans="1:27" ht="12.75" x14ac:dyDescent="0.2">
      <c r="A1520" s="1" t="s">
        <v>4596</v>
      </c>
      <c r="B1520" s="1" t="s">
        <v>452</v>
      </c>
      <c r="C1520" s="29">
        <v>44574</v>
      </c>
      <c r="D1520" s="1" t="s">
        <v>5789</v>
      </c>
      <c r="E1520" s="1" t="s">
        <v>5796</v>
      </c>
      <c r="F1520" s="1" t="s">
        <v>5791</v>
      </c>
      <c r="G1520" s="1" t="s">
        <v>5797</v>
      </c>
      <c r="H1520" s="1" t="s">
        <v>4797</v>
      </c>
      <c r="I1520" s="1" t="s">
        <v>33</v>
      </c>
      <c r="J1520" s="1" t="s">
        <v>164</v>
      </c>
      <c r="K1520" s="1" t="s">
        <v>165</v>
      </c>
      <c r="L1520" s="30">
        <v>600</v>
      </c>
      <c r="M1520" s="30">
        <v>30</v>
      </c>
      <c r="N1520" s="31">
        <v>17000</v>
      </c>
      <c r="O1520" s="31">
        <v>42000</v>
      </c>
      <c r="P1520" s="31">
        <v>10158000</v>
      </c>
      <c r="Q1520" s="31">
        <v>10200000</v>
      </c>
      <c r="R1520" s="1" t="s">
        <v>5798</v>
      </c>
      <c r="S1520" s="1" t="s">
        <v>5799</v>
      </c>
      <c r="T1520" s="1" t="s">
        <v>169</v>
      </c>
      <c r="U1520" s="1" t="s">
        <v>5795</v>
      </c>
      <c r="V1520" s="1" t="s">
        <v>118</v>
      </c>
      <c r="W1520" s="33" t="str">
        <f>VLOOKUP(Table1[[#This Row],[Material Code]],'Product Master Data'!$A$1:$D$16,4,FALSE)</f>
        <v>Bread Flour</v>
      </c>
      <c r="X1520" s="33" t="str">
        <f>VLOOKUP(Table1[[#This Row],[Material Code]],'Product Master Data'!$A$1:$D$15,3,FALSE)</f>
        <v>Local Label</v>
      </c>
      <c r="Y1520" s="33">
        <f>DAY(Table1[[#This Row],[Billing date]])</f>
        <v>13</v>
      </c>
      <c r="Z1520" s="33" t="str">
        <f>TEXT(Table1[[#This Row],[Billing date]],"mmm")</f>
        <v>Jan</v>
      </c>
      <c r="AA1520" s="33">
        <f>YEAR(Table1[[#This Row],[Billing date]])</f>
        <v>2022</v>
      </c>
    </row>
    <row r="1521" spans="1:27" ht="12.75" x14ac:dyDescent="0.2">
      <c r="A1521" s="1" t="s">
        <v>4666</v>
      </c>
      <c r="B1521" s="1" t="s">
        <v>108</v>
      </c>
      <c r="C1521" s="29">
        <v>44574</v>
      </c>
      <c r="D1521" s="1" t="s">
        <v>5800</v>
      </c>
      <c r="E1521" s="1" t="s">
        <v>5801</v>
      </c>
      <c r="F1521" s="1" t="s">
        <v>5802</v>
      </c>
      <c r="G1521" s="1" t="s">
        <v>5803</v>
      </c>
      <c r="H1521" s="1" t="s">
        <v>4947</v>
      </c>
      <c r="I1521" s="1" t="s">
        <v>41</v>
      </c>
      <c r="J1521" s="1" t="s">
        <v>164</v>
      </c>
      <c r="K1521" s="1" t="s">
        <v>165</v>
      </c>
      <c r="L1521" s="30">
        <v>580</v>
      </c>
      <c r="M1521" s="30">
        <v>29</v>
      </c>
      <c r="N1521" s="31">
        <v>18300</v>
      </c>
      <c r="O1521" s="31">
        <v>40600</v>
      </c>
      <c r="P1521" s="31">
        <v>10573400</v>
      </c>
      <c r="Q1521" s="31">
        <v>10614000</v>
      </c>
      <c r="R1521" s="1" t="s">
        <v>4473</v>
      </c>
      <c r="S1521" s="1" t="s">
        <v>5804</v>
      </c>
      <c r="T1521" s="1" t="s">
        <v>169</v>
      </c>
      <c r="U1521" s="1" t="s">
        <v>169</v>
      </c>
      <c r="V1521" s="1" t="s">
        <v>118</v>
      </c>
      <c r="W1521" s="33" t="str">
        <f>VLOOKUP(Table1[[#This Row],[Material Code]],'Product Master Data'!$A$1:$D$16,4,FALSE)</f>
        <v>Bread Flour</v>
      </c>
      <c r="X1521" s="33" t="str">
        <f>VLOOKUP(Table1[[#This Row],[Material Code]],'Product Master Data'!$A$1:$D$15,3,FALSE)</f>
        <v>Local Label</v>
      </c>
      <c r="Y1521" s="33">
        <f>DAY(Table1[[#This Row],[Billing date]])</f>
        <v>13</v>
      </c>
      <c r="Z1521" s="33" t="str">
        <f>TEXT(Table1[[#This Row],[Billing date]],"mmm")</f>
        <v>Jan</v>
      </c>
      <c r="AA1521" s="33">
        <f>YEAR(Table1[[#This Row],[Billing date]])</f>
        <v>2022</v>
      </c>
    </row>
    <row r="1522" spans="1:27" ht="12.75" x14ac:dyDescent="0.2">
      <c r="A1522" s="1" t="s">
        <v>4526</v>
      </c>
      <c r="B1522" s="1" t="s">
        <v>120</v>
      </c>
      <c r="C1522" s="29">
        <v>44574</v>
      </c>
      <c r="D1522" s="1" t="s">
        <v>5805</v>
      </c>
      <c r="E1522" s="1" t="s">
        <v>5806</v>
      </c>
      <c r="F1522" s="1" t="s">
        <v>5807</v>
      </c>
      <c r="G1522" s="1" t="s">
        <v>5808</v>
      </c>
      <c r="H1522" s="1" t="s">
        <v>4878</v>
      </c>
      <c r="I1522" s="1" t="s">
        <v>465</v>
      </c>
      <c r="J1522" s="1" t="s">
        <v>164</v>
      </c>
      <c r="K1522" s="1" t="s">
        <v>165</v>
      </c>
      <c r="L1522" s="30">
        <v>100</v>
      </c>
      <c r="M1522" s="30">
        <v>5</v>
      </c>
      <c r="N1522" s="31">
        <v>18300</v>
      </c>
      <c r="O1522" s="31">
        <v>7000</v>
      </c>
      <c r="P1522" s="31">
        <v>1823000</v>
      </c>
      <c r="Q1522" s="31">
        <v>1830000</v>
      </c>
      <c r="R1522" s="1" t="s">
        <v>216</v>
      </c>
      <c r="S1522" s="1" t="s">
        <v>5712</v>
      </c>
      <c r="T1522" s="1" t="s">
        <v>169</v>
      </c>
      <c r="U1522" s="1" t="s">
        <v>169</v>
      </c>
      <c r="V1522" s="1" t="s">
        <v>118</v>
      </c>
      <c r="W1522" s="33" t="str">
        <f>VLOOKUP(Table1[[#This Row],[Material Code]],'Product Master Data'!$A$1:$D$16,4,FALSE)</f>
        <v>Bread Flour</v>
      </c>
      <c r="X1522" s="33" t="str">
        <f>VLOOKUP(Table1[[#This Row],[Material Code]],'Product Master Data'!$A$1:$D$15,3,FALSE)</f>
        <v>Local Label</v>
      </c>
      <c r="Y1522" s="33">
        <f>DAY(Table1[[#This Row],[Billing date]])</f>
        <v>13</v>
      </c>
      <c r="Z1522" s="33" t="str">
        <f>TEXT(Table1[[#This Row],[Billing date]],"mmm")</f>
        <v>Jan</v>
      </c>
      <c r="AA1522" s="33">
        <f>YEAR(Table1[[#This Row],[Billing date]])</f>
        <v>2022</v>
      </c>
    </row>
    <row r="1523" spans="1:27" ht="12.75" x14ac:dyDescent="0.2">
      <c r="A1523" s="1" t="s">
        <v>4526</v>
      </c>
      <c r="B1523" s="1" t="s">
        <v>120</v>
      </c>
      <c r="C1523" s="29">
        <v>44574</v>
      </c>
      <c r="D1523" s="1" t="s">
        <v>5805</v>
      </c>
      <c r="E1523" s="1" t="s">
        <v>5806</v>
      </c>
      <c r="F1523" s="1" t="s">
        <v>5807</v>
      </c>
      <c r="G1523" s="1" t="s">
        <v>5809</v>
      </c>
      <c r="H1523" s="1" t="s">
        <v>4878</v>
      </c>
      <c r="I1523" s="1" t="s">
        <v>465</v>
      </c>
      <c r="J1523" s="1" t="s">
        <v>164</v>
      </c>
      <c r="K1523" s="1" t="s">
        <v>165</v>
      </c>
      <c r="L1523" s="30">
        <v>100</v>
      </c>
      <c r="M1523" s="30">
        <v>5</v>
      </c>
      <c r="N1523" s="31">
        <v>18300</v>
      </c>
      <c r="O1523" s="31">
        <v>7000</v>
      </c>
      <c r="P1523" s="31">
        <v>1823000</v>
      </c>
      <c r="Q1523" s="31">
        <v>1830000</v>
      </c>
      <c r="R1523" s="1" t="s">
        <v>216</v>
      </c>
      <c r="S1523" s="1" t="s">
        <v>5712</v>
      </c>
      <c r="T1523" s="1" t="s">
        <v>169</v>
      </c>
      <c r="U1523" s="1" t="s">
        <v>169</v>
      </c>
      <c r="V1523" s="1" t="s">
        <v>118</v>
      </c>
      <c r="W1523" s="33" t="str">
        <f>VLOOKUP(Table1[[#This Row],[Material Code]],'Product Master Data'!$A$1:$D$16,4,FALSE)</f>
        <v>Bread Flour</v>
      </c>
      <c r="X1523" s="33" t="str">
        <f>VLOOKUP(Table1[[#This Row],[Material Code]],'Product Master Data'!$A$1:$D$15,3,FALSE)</f>
        <v>Local Label</v>
      </c>
      <c r="Y1523" s="33">
        <f>DAY(Table1[[#This Row],[Billing date]])</f>
        <v>13</v>
      </c>
      <c r="Z1523" s="33" t="str">
        <f>TEXT(Table1[[#This Row],[Billing date]],"mmm")</f>
        <v>Jan</v>
      </c>
      <c r="AA1523" s="33">
        <f>YEAR(Table1[[#This Row],[Billing date]])</f>
        <v>2022</v>
      </c>
    </row>
    <row r="1524" spans="1:27" ht="12.75" x14ac:dyDescent="0.2">
      <c r="A1524" s="1" t="s">
        <v>4511</v>
      </c>
      <c r="B1524" s="1" t="s">
        <v>158</v>
      </c>
      <c r="C1524" s="29">
        <v>44574</v>
      </c>
      <c r="D1524" s="1" t="s">
        <v>5810</v>
      </c>
      <c r="E1524" s="1" t="s">
        <v>5811</v>
      </c>
      <c r="F1524" s="1" t="s">
        <v>5812</v>
      </c>
      <c r="G1524" s="1" t="s">
        <v>5813</v>
      </c>
      <c r="H1524" s="1" t="s">
        <v>5814</v>
      </c>
      <c r="I1524" s="1" t="s">
        <v>2250</v>
      </c>
      <c r="J1524" s="1" t="s">
        <v>164</v>
      </c>
      <c r="K1524" s="1" t="s">
        <v>165</v>
      </c>
      <c r="L1524" s="30">
        <v>600</v>
      </c>
      <c r="M1524" s="30">
        <v>30</v>
      </c>
      <c r="N1524" s="31">
        <v>18700</v>
      </c>
      <c r="O1524" s="31">
        <v>0</v>
      </c>
      <c r="P1524" s="31">
        <v>11220000</v>
      </c>
      <c r="Q1524" s="31">
        <v>11220000</v>
      </c>
      <c r="R1524" s="1" t="s">
        <v>5815</v>
      </c>
      <c r="S1524" s="1" t="s">
        <v>5816</v>
      </c>
      <c r="T1524" s="1" t="s">
        <v>169</v>
      </c>
      <c r="U1524" s="1" t="s">
        <v>5817</v>
      </c>
      <c r="V1524" s="1" t="s">
        <v>118</v>
      </c>
      <c r="W1524" s="33" t="str">
        <f>VLOOKUP(Table1[[#This Row],[Material Code]],'Product Master Data'!$A$1:$D$16,4,FALSE)</f>
        <v>Bread Flour</v>
      </c>
      <c r="X1524" s="33" t="str">
        <f>VLOOKUP(Table1[[#This Row],[Material Code]],'Product Master Data'!$A$1:$D$15,3,FALSE)</f>
        <v>Local Label</v>
      </c>
      <c r="Y1524" s="33">
        <f>DAY(Table1[[#This Row],[Billing date]])</f>
        <v>13</v>
      </c>
      <c r="Z1524" s="33" t="str">
        <f>TEXT(Table1[[#This Row],[Billing date]],"mmm")</f>
        <v>Jan</v>
      </c>
      <c r="AA1524" s="33">
        <f>YEAR(Table1[[#This Row],[Billing date]])</f>
        <v>2022</v>
      </c>
    </row>
    <row r="1525" spans="1:27" ht="12.75" x14ac:dyDescent="0.2">
      <c r="A1525" s="1" t="s">
        <v>4666</v>
      </c>
      <c r="B1525" s="1" t="s">
        <v>108</v>
      </c>
      <c r="C1525" s="29">
        <v>44574</v>
      </c>
      <c r="D1525" s="1" t="s">
        <v>5818</v>
      </c>
      <c r="E1525" s="1" t="s">
        <v>5819</v>
      </c>
      <c r="F1525" s="1" t="s">
        <v>5820</v>
      </c>
      <c r="G1525" s="1" t="s">
        <v>5821</v>
      </c>
      <c r="H1525" s="1" t="s">
        <v>4841</v>
      </c>
      <c r="I1525" s="1" t="s">
        <v>46</v>
      </c>
      <c r="J1525" s="1" t="s">
        <v>164</v>
      </c>
      <c r="K1525" s="1" t="s">
        <v>165</v>
      </c>
      <c r="L1525" s="30">
        <v>240</v>
      </c>
      <c r="M1525" s="30">
        <v>12</v>
      </c>
      <c r="N1525" s="31">
        <v>18300</v>
      </c>
      <c r="O1525" s="31">
        <v>0</v>
      </c>
      <c r="P1525" s="31">
        <v>4392000</v>
      </c>
      <c r="Q1525" s="31">
        <v>4392000</v>
      </c>
      <c r="R1525" s="1" t="s">
        <v>962</v>
      </c>
      <c r="S1525" s="1" t="s">
        <v>5822</v>
      </c>
      <c r="T1525" s="1" t="s">
        <v>169</v>
      </c>
      <c r="U1525" s="1" t="s">
        <v>353</v>
      </c>
      <c r="V1525" s="1" t="s">
        <v>118</v>
      </c>
      <c r="W1525" s="33" t="str">
        <f>VLOOKUP(Table1[[#This Row],[Material Code]],'Product Master Data'!$A$1:$D$16,4,FALSE)</f>
        <v>Bread Flour</v>
      </c>
      <c r="X1525" s="33" t="str">
        <f>VLOOKUP(Table1[[#This Row],[Material Code]],'Product Master Data'!$A$1:$D$15,3,FALSE)</f>
        <v>Local Label</v>
      </c>
      <c r="Y1525" s="33">
        <f>DAY(Table1[[#This Row],[Billing date]])</f>
        <v>13</v>
      </c>
      <c r="Z1525" s="33" t="str">
        <f>TEXT(Table1[[#This Row],[Billing date]],"mmm")</f>
        <v>Jan</v>
      </c>
      <c r="AA1525" s="33">
        <f>YEAR(Table1[[#This Row],[Billing date]])</f>
        <v>2022</v>
      </c>
    </row>
    <row r="1526" spans="1:27" ht="12.75" x14ac:dyDescent="0.2">
      <c r="A1526" s="1" t="s">
        <v>4666</v>
      </c>
      <c r="B1526" s="1" t="s">
        <v>108</v>
      </c>
      <c r="C1526" s="29">
        <v>44574</v>
      </c>
      <c r="D1526" s="1" t="s">
        <v>5823</v>
      </c>
      <c r="E1526" s="1" t="s">
        <v>5824</v>
      </c>
      <c r="F1526" s="1" t="s">
        <v>5825</v>
      </c>
      <c r="G1526" s="1" t="s">
        <v>5826</v>
      </c>
      <c r="H1526" s="1" t="s">
        <v>4841</v>
      </c>
      <c r="I1526" s="1" t="s">
        <v>46</v>
      </c>
      <c r="J1526" s="1" t="s">
        <v>24</v>
      </c>
      <c r="K1526" s="1" t="s">
        <v>113</v>
      </c>
      <c r="L1526" s="30">
        <v>100</v>
      </c>
      <c r="M1526" s="30">
        <v>4</v>
      </c>
      <c r="N1526" s="31">
        <v>1800</v>
      </c>
      <c r="O1526" s="31">
        <v>3529</v>
      </c>
      <c r="P1526" s="31">
        <v>176471</v>
      </c>
      <c r="Q1526" s="31">
        <v>180000</v>
      </c>
      <c r="R1526" s="1" t="s">
        <v>962</v>
      </c>
      <c r="S1526" s="1" t="s">
        <v>5827</v>
      </c>
      <c r="T1526" s="1" t="s">
        <v>169</v>
      </c>
      <c r="U1526" s="1" t="s">
        <v>5828</v>
      </c>
      <c r="V1526" s="1" t="s">
        <v>118</v>
      </c>
      <c r="W1526" s="33" t="str">
        <f>VLOOKUP(Table1[[#This Row],[Material Code]],'Product Master Data'!$A$1:$D$16,4,FALSE)</f>
        <v>Bread Flour</v>
      </c>
      <c r="X1526" s="33" t="str">
        <f>VLOOKUP(Table1[[#This Row],[Material Code]],'Product Master Data'!$A$1:$D$15,3,FALSE)</f>
        <v>Local Label</v>
      </c>
      <c r="Y1526" s="33">
        <f>DAY(Table1[[#This Row],[Billing date]])</f>
        <v>13</v>
      </c>
      <c r="Z1526" s="33" t="str">
        <f>TEXT(Table1[[#This Row],[Billing date]],"mmm")</f>
        <v>Jan</v>
      </c>
      <c r="AA1526" s="33">
        <f>YEAR(Table1[[#This Row],[Billing date]])</f>
        <v>2022</v>
      </c>
    </row>
    <row r="1527" spans="1:27" ht="12.75" x14ac:dyDescent="0.2">
      <c r="A1527" s="1" t="s">
        <v>4596</v>
      </c>
      <c r="B1527" s="1" t="s">
        <v>452</v>
      </c>
      <c r="C1527" s="29">
        <v>44574</v>
      </c>
      <c r="D1527" s="1" t="s">
        <v>5718</v>
      </c>
      <c r="E1527" s="1" t="s">
        <v>5829</v>
      </c>
      <c r="F1527" s="1" t="s">
        <v>5720</v>
      </c>
      <c r="G1527" s="1" t="s">
        <v>5830</v>
      </c>
      <c r="H1527" s="1" t="s">
        <v>4797</v>
      </c>
      <c r="I1527" s="1" t="s">
        <v>33</v>
      </c>
      <c r="J1527" s="1" t="s">
        <v>24</v>
      </c>
      <c r="K1527" s="1" t="s">
        <v>113</v>
      </c>
      <c r="L1527" s="30">
        <v>425</v>
      </c>
      <c r="M1527" s="30">
        <v>17</v>
      </c>
      <c r="N1527" s="31">
        <v>1800</v>
      </c>
      <c r="O1527" s="31">
        <v>15000</v>
      </c>
      <c r="P1527" s="31">
        <v>750000</v>
      </c>
      <c r="Q1527" s="31">
        <v>765000</v>
      </c>
      <c r="R1527" s="1" t="s">
        <v>5831</v>
      </c>
      <c r="S1527" s="1" t="s">
        <v>2058</v>
      </c>
      <c r="T1527" s="1" t="s">
        <v>169</v>
      </c>
      <c r="U1527" s="1" t="s">
        <v>5722</v>
      </c>
      <c r="V1527" s="1" t="s">
        <v>118</v>
      </c>
      <c r="W1527" s="33" t="str">
        <f>VLOOKUP(Table1[[#This Row],[Material Code]],'Product Master Data'!$A$1:$D$16,4,FALSE)</f>
        <v>Bread Flour</v>
      </c>
      <c r="X1527" s="33" t="str">
        <f>VLOOKUP(Table1[[#This Row],[Material Code]],'Product Master Data'!$A$1:$D$15,3,FALSE)</f>
        <v>Local Label</v>
      </c>
      <c r="Y1527" s="33">
        <f>DAY(Table1[[#This Row],[Billing date]])</f>
        <v>13</v>
      </c>
      <c r="Z1527" s="33" t="str">
        <f>TEXT(Table1[[#This Row],[Billing date]],"mmm")</f>
        <v>Jan</v>
      </c>
      <c r="AA1527" s="33">
        <f>YEAR(Table1[[#This Row],[Billing date]])</f>
        <v>2022</v>
      </c>
    </row>
    <row r="1528" spans="1:27" ht="12.75" x14ac:dyDescent="0.2">
      <c r="A1528" s="1" t="s">
        <v>4576</v>
      </c>
      <c r="B1528" s="1" t="s">
        <v>171</v>
      </c>
      <c r="C1528" s="29">
        <v>44574</v>
      </c>
      <c r="D1528" s="1" t="s">
        <v>5832</v>
      </c>
      <c r="E1528" s="1" t="s">
        <v>5833</v>
      </c>
      <c r="F1528" s="1" t="s">
        <v>5834</v>
      </c>
      <c r="G1528" s="1" t="s">
        <v>5835</v>
      </c>
      <c r="H1528" s="1" t="s">
        <v>5836</v>
      </c>
      <c r="I1528" s="1" t="s">
        <v>1696</v>
      </c>
      <c r="J1528" s="1" t="s">
        <v>24</v>
      </c>
      <c r="K1528" s="1" t="s">
        <v>113</v>
      </c>
      <c r="L1528" s="30">
        <v>150</v>
      </c>
      <c r="M1528" s="30">
        <v>6</v>
      </c>
      <c r="N1528" s="31">
        <v>1800</v>
      </c>
      <c r="O1528" s="31">
        <v>5294</v>
      </c>
      <c r="P1528" s="31">
        <v>264706</v>
      </c>
      <c r="Q1528" s="31">
        <v>270000</v>
      </c>
      <c r="R1528" s="1" t="s">
        <v>944</v>
      </c>
      <c r="S1528" s="1" t="s">
        <v>2696</v>
      </c>
      <c r="T1528" s="1" t="s">
        <v>169</v>
      </c>
      <c r="U1528" s="1" t="s">
        <v>5837</v>
      </c>
      <c r="V1528" s="1" t="s">
        <v>118</v>
      </c>
      <c r="W1528" s="33" t="str">
        <f>VLOOKUP(Table1[[#This Row],[Material Code]],'Product Master Data'!$A$1:$D$16,4,FALSE)</f>
        <v>Bread Flour</v>
      </c>
      <c r="X1528" s="33" t="str">
        <f>VLOOKUP(Table1[[#This Row],[Material Code]],'Product Master Data'!$A$1:$D$15,3,FALSE)</f>
        <v>Local Label</v>
      </c>
      <c r="Y1528" s="33">
        <f>DAY(Table1[[#This Row],[Billing date]])</f>
        <v>13</v>
      </c>
      <c r="Z1528" s="33" t="str">
        <f>TEXT(Table1[[#This Row],[Billing date]],"mmm")</f>
        <v>Jan</v>
      </c>
      <c r="AA1528" s="33">
        <f>YEAR(Table1[[#This Row],[Billing date]])</f>
        <v>2022</v>
      </c>
    </row>
    <row r="1529" spans="1:27" ht="12.75" x14ac:dyDescent="0.2">
      <c r="A1529" s="1" t="s">
        <v>4666</v>
      </c>
      <c r="B1529" s="1" t="s">
        <v>108</v>
      </c>
      <c r="C1529" s="29">
        <v>44574</v>
      </c>
      <c r="D1529" s="1" t="s">
        <v>5838</v>
      </c>
      <c r="E1529" s="1" t="s">
        <v>5839</v>
      </c>
      <c r="F1529" s="1" t="s">
        <v>5840</v>
      </c>
      <c r="G1529" s="1" t="s">
        <v>5841</v>
      </c>
      <c r="H1529" s="1" t="s">
        <v>4671</v>
      </c>
      <c r="I1529" s="1" t="s">
        <v>1677</v>
      </c>
      <c r="J1529" s="1" t="s">
        <v>24</v>
      </c>
      <c r="K1529" s="1" t="s">
        <v>113</v>
      </c>
      <c r="L1529" s="30">
        <v>575</v>
      </c>
      <c r="M1529" s="30">
        <v>23</v>
      </c>
      <c r="N1529" s="31">
        <v>1800</v>
      </c>
      <c r="O1529" s="31">
        <v>20294</v>
      </c>
      <c r="P1529" s="31">
        <v>1014706</v>
      </c>
      <c r="Q1529" s="31">
        <v>1035000</v>
      </c>
      <c r="R1529" s="1" t="s">
        <v>5842</v>
      </c>
      <c r="S1529" s="1" t="s">
        <v>5843</v>
      </c>
      <c r="T1529" s="1" t="s">
        <v>169</v>
      </c>
      <c r="U1529" s="1" t="s">
        <v>5844</v>
      </c>
      <c r="V1529" s="1" t="s">
        <v>118</v>
      </c>
      <c r="W1529" s="33" t="str">
        <f>VLOOKUP(Table1[[#This Row],[Material Code]],'Product Master Data'!$A$1:$D$16,4,FALSE)</f>
        <v>Bread Flour</v>
      </c>
      <c r="X1529" s="33" t="str">
        <f>VLOOKUP(Table1[[#This Row],[Material Code]],'Product Master Data'!$A$1:$D$15,3,FALSE)</f>
        <v>Local Label</v>
      </c>
      <c r="Y1529" s="33">
        <f>DAY(Table1[[#This Row],[Billing date]])</f>
        <v>13</v>
      </c>
      <c r="Z1529" s="33" t="str">
        <f>TEXT(Table1[[#This Row],[Billing date]],"mmm")</f>
        <v>Jan</v>
      </c>
      <c r="AA1529" s="33">
        <f>YEAR(Table1[[#This Row],[Billing date]])</f>
        <v>2022</v>
      </c>
    </row>
    <row r="1530" spans="1:27" ht="12.75" x14ac:dyDescent="0.2">
      <c r="A1530" s="1" t="s">
        <v>4511</v>
      </c>
      <c r="B1530" s="1" t="s">
        <v>158</v>
      </c>
      <c r="C1530" s="29">
        <v>44574</v>
      </c>
      <c r="D1530" s="1" t="s">
        <v>5845</v>
      </c>
      <c r="E1530" s="1" t="s">
        <v>5846</v>
      </c>
      <c r="F1530" s="1" t="s">
        <v>5847</v>
      </c>
      <c r="G1530" s="1" t="s">
        <v>5848</v>
      </c>
      <c r="H1530" s="1" t="s">
        <v>4635</v>
      </c>
      <c r="I1530" s="1" t="s">
        <v>28</v>
      </c>
      <c r="J1530" s="1" t="s">
        <v>164</v>
      </c>
      <c r="K1530" s="1" t="s">
        <v>165</v>
      </c>
      <c r="L1530" s="30">
        <v>600</v>
      </c>
      <c r="M1530" s="30">
        <v>30</v>
      </c>
      <c r="N1530" s="31">
        <v>18700</v>
      </c>
      <c r="O1530" s="31">
        <v>42000</v>
      </c>
      <c r="P1530" s="31">
        <v>11178000</v>
      </c>
      <c r="Q1530" s="31">
        <v>11220000</v>
      </c>
      <c r="R1530" s="1" t="s">
        <v>4858</v>
      </c>
      <c r="S1530" s="1" t="s">
        <v>4859</v>
      </c>
      <c r="T1530" s="1" t="s">
        <v>169</v>
      </c>
      <c r="U1530" s="1" t="s">
        <v>169</v>
      </c>
      <c r="V1530" s="1" t="s">
        <v>118</v>
      </c>
      <c r="W1530" s="33" t="str">
        <f>VLOOKUP(Table1[[#This Row],[Material Code]],'Product Master Data'!$A$1:$D$16,4,FALSE)</f>
        <v>Bread Flour</v>
      </c>
      <c r="X1530" s="33" t="str">
        <f>VLOOKUP(Table1[[#This Row],[Material Code]],'Product Master Data'!$A$1:$D$15,3,FALSE)</f>
        <v>Local Label</v>
      </c>
      <c r="Y1530" s="33">
        <f>DAY(Table1[[#This Row],[Billing date]])</f>
        <v>13</v>
      </c>
      <c r="Z1530" s="33" t="str">
        <f>TEXT(Table1[[#This Row],[Billing date]],"mmm")</f>
        <v>Jan</v>
      </c>
      <c r="AA1530" s="33">
        <f>YEAR(Table1[[#This Row],[Billing date]])</f>
        <v>2022</v>
      </c>
    </row>
    <row r="1531" spans="1:27" ht="12.75" x14ac:dyDescent="0.2">
      <c r="A1531" s="1" t="s">
        <v>4576</v>
      </c>
      <c r="B1531" s="1" t="s">
        <v>171</v>
      </c>
      <c r="C1531" s="29">
        <v>44574</v>
      </c>
      <c r="D1531" s="1" t="s">
        <v>5849</v>
      </c>
      <c r="E1531" s="1" t="s">
        <v>5850</v>
      </c>
      <c r="F1531" s="1" t="s">
        <v>5851</v>
      </c>
      <c r="G1531" s="1" t="s">
        <v>5852</v>
      </c>
      <c r="H1531" s="1" t="s">
        <v>4759</v>
      </c>
      <c r="I1531" s="1" t="s">
        <v>37</v>
      </c>
      <c r="J1531" s="1" t="s">
        <v>164</v>
      </c>
      <c r="K1531" s="1" t="s">
        <v>165</v>
      </c>
      <c r="L1531" s="30">
        <v>300</v>
      </c>
      <c r="M1531" s="30">
        <v>15</v>
      </c>
      <c r="N1531" s="31">
        <v>18300</v>
      </c>
      <c r="O1531" s="31">
        <v>0</v>
      </c>
      <c r="P1531" s="31">
        <v>5490000</v>
      </c>
      <c r="Q1531" s="31">
        <v>5490000</v>
      </c>
      <c r="R1531" s="1" t="s">
        <v>4760</v>
      </c>
      <c r="S1531" s="1" t="s">
        <v>5281</v>
      </c>
      <c r="T1531" s="1" t="s">
        <v>169</v>
      </c>
      <c r="U1531" s="1" t="s">
        <v>370</v>
      </c>
      <c r="V1531" s="1" t="s">
        <v>118</v>
      </c>
      <c r="W1531" s="33" t="str">
        <f>VLOOKUP(Table1[[#This Row],[Material Code]],'Product Master Data'!$A$1:$D$16,4,FALSE)</f>
        <v>Bread Flour</v>
      </c>
      <c r="X1531" s="33" t="str">
        <f>VLOOKUP(Table1[[#This Row],[Material Code]],'Product Master Data'!$A$1:$D$15,3,FALSE)</f>
        <v>Local Label</v>
      </c>
      <c r="Y1531" s="33">
        <f>DAY(Table1[[#This Row],[Billing date]])</f>
        <v>13</v>
      </c>
      <c r="Z1531" s="33" t="str">
        <f>TEXT(Table1[[#This Row],[Billing date]],"mmm")</f>
        <v>Jan</v>
      </c>
      <c r="AA1531" s="33">
        <f>YEAR(Table1[[#This Row],[Billing date]])</f>
        <v>2022</v>
      </c>
    </row>
    <row r="1532" spans="1:27" ht="12.75" x14ac:dyDescent="0.2">
      <c r="A1532" s="1" t="s">
        <v>4511</v>
      </c>
      <c r="B1532" s="1" t="s">
        <v>158</v>
      </c>
      <c r="C1532" s="29">
        <v>44574</v>
      </c>
      <c r="D1532" s="1" t="s">
        <v>5853</v>
      </c>
      <c r="E1532" s="1" t="s">
        <v>5854</v>
      </c>
      <c r="F1532" s="1" t="s">
        <v>5855</v>
      </c>
      <c r="G1532" s="1" t="s">
        <v>5856</v>
      </c>
      <c r="H1532" s="1" t="s">
        <v>4524</v>
      </c>
      <c r="I1532" s="1" t="s">
        <v>58</v>
      </c>
      <c r="J1532" s="1" t="s">
        <v>24</v>
      </c>
      <c r="K1532" s="1" t="s">
        <v>113</v>
      </c>
      <c r="L1532" s="30">
        <v>450</v>
      </c>
      <c r="M1532" s="30">
        <v>18</v>
      </c>
      <c r="N1532" s="31">
        <v>1800</v>
      </c>
      <c r="O1532" s="31">
        <v>15882</v>
      </c>
      <c r="P1532" s="31">
        <v>794118</v>
      </c>
      <c r="Q1532" s="31">
        <v>810000</v>
      </c>
      <c r="R1532" s="1" t="s">
        <v>533</v>
      </c>
      <c r="S1532" s="1" t="s">
        <v>4919</v>
      </c>
      <c r="T1532" s="1" t="s">
        <v>169</v>
      </c>
      <c r="U1532" s="1" t="s">
        <v>5857</v>
      </c>
      <c r="V1532" s="1" t="s">
        <v>118</v>
      </c>
      <c r="W1532" s="33" t="str">
        <f>VLOOKUP(Table1[[#This Row],[Material Code]],'Product Master Data'!$A$1:$D$16,4,FALSE)</f>
        <v>Bread Flour</v>
      </c>
      <c r="X1532" s="33" t="str">
        <f>VLOOKUP(Table1[[#This Row],[Material Code]],'Product Master Data'!$A$1:$D$15,3,FALSE)</f>
        <v>Local Label</v>
      </c>
      <c r="Y1532" s="33">
        <f>DAY(Table1[[#This Row],[Billing date]])</f>
        <v>13</v>
      </c>
      <c r="Z1532" s="33" t="str">
        <f>TEXT(Table1[[#This Row],[Billing date]],"mmm")</f>
        <v>Jan</v>
      </c>
      <c r="AA1532" s="33">
        <f>YEAR(Table1[[#This Row],[Billing date]])</f>
        <v>2022</v>
      </c>
    </row>
    <row r="1533" spans="1:27" ht="12.75" x14ac:dyDescent="0.2">
      <c r="A1533" s="1" t="s">
        <v>4526</v>
      </c>
      <c r="B1533" s="1" t="s">
        <v>120</v>
      </c>
      <c r="C1533" s="29">
        <v>44574</v>
      </c>
      <c r="D1533" s="1" t="s">
        <v>5858</v>
      </c>
      <c r="E1533" s="1" t="s">
        <v>5859</v>
      </c>
      <c r="F1533" s="1" t="s">
        <v>5860</v>
      </c>
      <c r="G1533" s="1" t="s">
        <v>5861</v>
      </c>
      <c r="H1533" s="1" t="s">
        <v>4817</v>
      </c>
      <c r="I1533" s="1" t="s">
        <v>443</v>
      </c>
      <c r="J1533" s="1" t="s">
        <v>164</v>
      </c>
      <c r="K1533" s="1" t="s">
        <v>165</v>
      </c>
      <c r="L1533" s="30">
        <v>230</v>
      </c>
      <c r="M1533" s="30">
        <v>11.5</v>
      </c>
      <c r="N1533" s="31">
        <v>18300</v>
      </c>
      <c r="O1533" s="31">
        <v>16100</v>
      </c>
      <c r="P1533" s="31">
        <v>4192900</v>
      </c>
      <c r="Q1533" s="31">
        <v>4209000</v>
      </c>
      <c r="R1533" s="1" t="s">
        <v>127</v>
      </c>
      <c r="S1533" s="1" t="s">
        <v>5862</v>
      </c>
      <c r="T1533" s="1" t="s">
        <v>169</v>
      </c>
      <c r="U1533" s="1" t="s">
        <v>169</v>
      </c>
      <c r="V1533" s="1" t="s">
        <v>118</v>
      </c>
      <c r="W1533" s="33" t="str">
        <f>VLOOKUP(Table1[[#This Row],[Material Code]],'Product Master Data'!$A$1:$D$16,4,FALSE)</f>
        <v>Bread Flour</v>
      </c>
      <c r="X1533" s="33" t="str">
        <f>VLOOKUP(Table1[[#This Row],[Material Code]],'Product Master Data'!$A$1:$D$15,3,FALSE)</f>
        <v>Local Label</v>
      </c>
      <c r="Y1533" s="33">
        <f>DAY(Table1[[#This Row],[Billing date]])</f>
        <v>13</v>
      </c>
      <c r="Z1533" s="33" t="str">
        <f>TEXT(Table1[[#This Row],[Billing date]],"mmm")</f>
        <v>Jan</v>
      </c>
      <c r="AA1533" s="33">
        <f>YEAR(Table1[[#This Row],[Billing date]])</f>
        <v>2022</v>
      </c>
    </row>
    <row r="1534" spans="1:27" ht="12.75" x14ac:dyDescent="0.2">
      <c r="A1534" s="1" t="s">
        <v>4526</v>
      </c>
      <c r="B1534" s="1" t="s">
        <v>120</v>
      </c>
      <c r="C1534" s="29">
        <v>44574</v>
      </c>
      <c r="D1534" s="1" t="s">
        <v>5863</v>
      </c>
      <c r="E1534" s="1" t="s">
        <v>5864</v>
      </c>
      <c r="F1534" s="1" t="s">
        <v>5865</v>
      </c>
      <c r="G1534" s="1" t="s">
        <v>5866</v>
      </c>
      <c r="H1534" s="1" t="s">
        <v>4665</v>
      </c>
      <c r="I1534" s="1" t="s">
        <v>30</v>
      </c>
      <c r="J1534" s="1" t="s">
        <v>164</v>
      </c>
      <c r="K1534" s="1" t="s">
        <v>165</v>
      </c>
      <c r="L1534" s="30">
        <v>45</v>
      </c>
      <c r="M1534" s="30">
        <v>2.25</v>
      </c>
      <c r="N1534" s="31">
        <v>18300</v>
      </c>
      <c r="O1534" s="31">
        <v>3150</v>
      </c>
      <c r="P1534" s="31">
        <v>820350</v>
      </c>
      <c r="Q1534" s="31">
        <v>823500</v>
      </c>
      <c r="R1534" s="1" t="s">
        <v>127</v>
      </c>
      <c r="S1534" s="1" t="s">
        <v>5862</v>
      </c>
      <c r="T1534" s="1" t="s">
        <v>169</v>
      </c>
      <c r="U1534" s="1" t="s">
        <v>169</v>
      </c>
      <c r="V1534" s="1" t="s">
        <v>118</v>
      </c>
      <c r="W1534" s="33" t="str">
        <f>VLOOKUP(Table1[[#This Row],[Material Code]],'Product Master Data'!$A$1:$D$16,4,FALSE)</f>
        <v>Bread Flour</v>
      </c>
      <c r="X1534" s="33" t="str">
        <f>VLOOKUP(Table1[[#This Row],[Material Code]],'Product Master Data'!$A$1:$D$15,3,FALSE)</f>
        <v>Local Label</v>
      </c>
      <c r="Y1534" s="33">
        <f>DAY(Table1[[#This Row],[Billing date]])</f>
        <v>13</v>
      </c>
      <c r="Z1534" s="33" t="str">
        <f>TEXT(Table1[[#This Row],[Billing date]],"mmm")</f>
        <v>Jan</v>
      </c>
      <c r="AA1534" s="33">
        <f>YEAR(Table1[[#This Row],[Billing date]])</f>
        <v>2022</v>
      </c>
    </row>
    <row r="1535" spans="1:27" ht="12.75" x14ac:dyDescent="0.2">
      <c r="A1535" s="1" t="s">
        <v>4526</v>
      </c>
      <c r="B1535" s="1" t="s">
        <v>120</v>
      </c>
      <c r="C1535" s="29">
        <v>44574</v>
      </c>
      <c r="D1535" s="1" t="s">
        <v>5867</v>
      </c>
      <c r="E1535" s="1" t="s">
        <v>5868</v>
      </c>
      <c r="F1535" s="1" t="s">
        <v>5869</v>
      </c>
      <c r="G1535" s="1" t="s">
        <v>5870</v>
      </c>
      <c r="H1535" s="1" t="s">
        <v>4790</v>
      </c>
      <c r="I1535" s="1" t="s">
        <v>40</v>
      </c>
      <c r="J1535" s="1" t="s">
        <v>164</v>
      </c>
      <c r="K1535" s="1" t="s">
        <v>165</v>
      </c>
      <c r="L1535" s="30">
        <v>300</v>
      </c>
      <c r="M1535" s="30">
        <v>15</v>
      </c>
      <c r="N1535" s="31">
        <v>18300</v>
      </c>
      <c r="O1535" s="31">
        <v>21000</v>
      </c>
      <c r="P1535" s="31">
        <v>5469000</v>
      </c>
      <c r="Q1535" s="31">
        <v>5490000</v>
      </c>
      <c r="R1535" s="1" t="s">
        <v>775</v>
      </c>
      <c r="S1535" s="1" t="s">
        <v>4879</v>
      </c>
      <c r="T1535" s="1" t="s">
        <v>169</v>
      </c>
      <c r="U1535" s="1" t="s">
        <v>169</v>
      </c>
      <c r="V1535" s="1" t="s">
        <v>118</v>
      </c>
      <c r="W1535" s="33" t="str">
        <f>VLOOKUP(Table1[[#This Row],[Material Code]],'Product Master Data'!$A$1:$D$16,4,FALSE)</f>
        <v>Bread Flour</v>
      </c>
      <c r="X1535" s="33" t="str">
        <f>VLOOKUP(Table1[[#This Row],[Material Code]],'Product Master Data'!$A$1:$D$15,3,FALSE)</f>
        <v>Local Label</v>
      </c>
      <c r="Y1535" s="33">
        <f>DAY(Table1[[#This Row],[Billing date]])</f>
        <v>13</v>
      </c>
      <c r="Z1535" s="33" t="str">
        <f>TEXT(Table1[[#This Row],[Billing date]],"mmm")</f>
        <v>Jan</v>
      </c>
      <c r="AA1535" s="33">
        <f>YEAR(Table1[[#This Row],[Billing date]])</f>
        <v>2022</v>
      </c>
    </row>
    <row r="1536" spans="1:27" ht="12.75" x14ac:dyDescent="0.2">
      <c r="A1536" s="1" t="s">
        <v>4576</v>
      </c>
      <c r="B1536" s="1" t="s">
        <v>171</v>
      </c>
      <c r="C1536" s="29">
        <v>44574</v>
      </c>
      <c r="D1536" s="1" t="s">
        <v>5871</v>
      </c>
      <c r="E1536" s="1" t="s">
        <v>5872</v>
      </c>
      <c r="F1536" s="1" t="s">
        <v>5873</v>
      </c>
      <c r="G1536" s="1" t="s">
        <v>5874</v>
      </c>
      <c r="H1536" s="1" t="s">
        <v>4581</v>
      </c>
      <c r="I1536" s="1" t="s">
        <v>25</v>
      </c>
      <c r="J1536" s="1" t="s">
        <v>164</v>
      </c>
      <c r="K1536" s="1" t="s">
        <v>165</v>
      </c>
      <c r="L1536" s="30">
        <v>200</v>
      </c>
      <c r="M1536" s="30">
        <v>10</v>
      </c>
      <c r="N1536" s="31">
        <v>17700</v>
      </c>
      <c r="O1536" s="31">
        <v>0</v>
      </c>
      <c r="P1536" s="31">
        <v>3540000</v>
      </c>
      <c r="Q1536" s="31">
        <v>3540000</v>
      </c>
      <c r="R1536" s="1" t="s">
        <v>4582</v>
      </c>
      <c r="S1536" s="1" t="s">
        <v>5875</v>
      </c>
      <c r="T1536" s="1" t="s">
        <v>169</v>
      </c>
      <c r="U1536" s="1" t="s">
        <v>169</v>
      </c>
      <c r="V1536" s="1" t="s">
        <v>118</v>
      </c>
      <c r="W1536" s="33" t="str">
        <f>VLOOKUP(Table1[[#This Row],[Material Code]],'Product Master Data'!$A$1:$D$16,4,FALSE)</f>
        <v>Bread Flour</v>
      </c>
      <c r="X1536" s="33" t="str">
        <f>VLOOKUP(Table1[[#This Row],[Material Code]],'Product Master Data'!$A$1:$D$15,3,FALSE)</f>
        <v>Local Label</v>
      </c>
      <c r="Y1536" s="33">
        <f>DAY(Table1[[#This Row],[Billing date]])</f>
        <v>13</v>
      </c>
      <c r="Z1536" s="33" t="str">
        <f>TEXT(Table1[[#This Row],[Billing date]],"mmm")</f>
        <v>Jan</v>
      </c>
      <c r="AA1536" s="33">
        <f>YEAR(Table1[[#This Row],[Billing date]])</f>
        <v>2022</v>
      </c>
    </row>
    <row r="1537" spans="1:27" ht="12.75" x14ac:dyDescent="0.2">
      <c r="A1537" s="1" t="s">
        <v>4596</v>
      </c>
      <c r="B1537" s="1" t="s">
        <v>452</v>
      </c>
      <c r="C1537" s="29">
        <v>44574</v>
      </c>
      <c r="D1537" s="1" t="s">
        <v>5479</v>
      </c>
      <c r="E1537" s="1" t="s">
        <v>5876</v>
      </c>
      <c r="F1537" s="1" t="s">
        <v>5481</v>
      </c>
      <c r="G1537" s="1" t="s">
        <v>5877</v>
      </c>
      <c r="H1537" s="1" t="s">
        <v>5067</v>
      </c>
      <c r="I1537" s="1" t="s">
        <v>34</v>
      </c>
      <c r="J1537" s="1" t="s">
        <v>181</v>
      </c>
      <c r="K1537" s="1" t="s">
        <v>182</v>
      </c>
      <c r="L1537" s="30">
        <v>120</v>
      </c>
      <c r="M1537" s="30">
        <v>3</v>
      </c>
      <c r="N1537" s="31">
        <v>8750</v>
      </c>
      <c r="O1537" s="31">
        <v>4200</v>
      </c>
      <c r="P1537" s="31">
        <v>1045800</v>
      </c>
      <c r="Q1537" s="31">
        <v>1050000</v>
      </c>
      <c r="R1537" s="1" t="s">
        <v>799</v>
      </c>
      <c r="S1537" s="1" t="s">
        <v>2487</v>
      </c>
      <c r="T1537" s="1" t="s">
        <v>169</v>
      </c>
      <c r="U1537" s="1" t="s">
        <v>1046</v>
      </c>
      <c r="V1537" s="1" t="s">
        <v>118</v>
      </c>
      <c r="W1537" s="33" t="str">
        <f>VLOOKUP(Table1[[#This Row],[Material Code]],'Product Master Data'!$A$1:$D$16,4,FALSE)</f>
        <v>Beignet Flour</v>
      </c>
      <c r="X1537" s="33" t="str">
        <f>VLOOKUP(Table1[[#This Row],[Material Code]],'Product Master Data'!$A$1:$D$15,3,FALSE)</f>
        <v>Local Label</v>
      </c>
      <c r="Y1537" s="33">
        <f>DAY(Table1[[#This Row],[Billing date]])</f>
        <v>13</v>
      </c>
      <c r="Z1537" s="33" t="str">
        <f>TEXT(Table1[[#This Row],[Billing date]],"mmm")</f>
        <v>Jan</v>
      </c>
      <c r="AA1537" s="33">
        <f>YEAR(Table1[[#This Row],[Billing date]])</f>
        <v>2022</v>
      </c>
    </row>
    <row r="1538" spans="1:27" ht="12.75" x14ac:dyDescent="0.2">
      <c r="A1538" s="1" t="s">
        <v>4526</v>
      </c>
      <c r="B1538" s="1" t="s">
        <v>120</v>
      </c>
      <c r="C1538" s="29">
        <v>44574</v>
      </c>
      <c r="D1538" s="1" t="s">
        <v>5755</v>
      </c>
      <c r="E1538" s="1" t="s">
        <v>5878</v>
      </c>
      <c r="F1538" s="1" t="s">
        <v>5757</v>
      </c>
      <c r="G1538" s="1" t="s">
        <v>5879</v>
      </c>
      <c r="H1538" s="1" t="s">
        <v>5759</v>
      </c>
      <c r="I1538" s="1" t="s">
        <v>1011</v>
      </c>
      <c r="J1538" s="1" t="s">
        <v>164</v>
      </c>
      <c r="K1538" s="1" t="s">
        <v>165</v>
      </c>
      <c r="L1538" s="30">
        <v>160</v>
      </c>
      <c r="M1538" s="30">
        <v>8</v>
      </c>
      <c r="N1538" s="31">
        <v>18300</v>
      </c>
      <c r="O1538" s="31">
        <v>11200</v>
      </c>
      <c r="P1538" s="31">
        <v>2916800</v>
      </c>
      <c r="Q1538" s="31">
        <v>2928000</v>
      </c>
      <c r="R1538" s="1" t="s">
        <v>5760</v>
      </c>
      <c r="S1538" s="1" t="s">
        <v>5880</v>
      </c>
      <c r="T1538" s="1" t="s">
        <v>169</v>
      </c>
      <c r="U1538" s="1" t="s">
        <v>169</v>
      </c>
      <c r="V1538" s="1" t="s">
        <v>118</v>
      </c>
      <c r="W1538" s="33" t="str">
        <f>VLOOKUP(Table1[[#This Row],[Material Code]],'Product Master Data'!$A$1:$D$16,4,FALSE)</f>
        <v>Bread Flour</v>
      </c>
      <c r="X1538" s="33" t="str">
        <f>VLOOKUP(Table1[[#This Row],[Material Code]],'Product Master Data'!$A$1:$D$15,3,FALSE)</f>
        <v>Local Label</v>
      </c>
      <c r="Y1538" s="33">
        <f>DAY(Table1[[#This Row],[Billing date]])</f>
        <v>13</v>
      </c>
      <c r="Z1538" s="33" t="str">
        <f>TEXT(Table1[[#This Row],[Billing date]],"mmm")</f>
        <v>Jan</v>
      </c>
      <c r="AA1538" s="33">
        <f>YEAR(Table1[[#This Row],[Billing date]])</f>
        <v>2022</v>
      </c>
    </row>
    <row r="1539" spans="1:27" ht="12.75" x14ac:dyDescent="0.2">
      <c r="A1539" s="1" t="s">
        <v>169</v>
      </c>
      <c r="B1539" s="1" t="s">
        <v>169</v>
      </c>
      <c r="C1539" s="29">
        <v>44574</v>
      </c>
      <c r="D1539" s="1" t="s">
        <v>5881</v>
      </c>
      <c r="E1539" s="1" t="s">
        <v>5882</v>
      </c>
      <c r="F1539" s="1" t="s">
        <v>5883</v>
      </c>
      <c r="G1539" s="1" t="s">
        <v>5884</v>
      </c>
      <c r="H1539" s="1" t="s">
        <v>5885</v>
      </c>
      <c r="I1539" s="1" t="s">
        <v>1307</v>
      </c>
      <c r="J1539" s="1" t="s">
        <v>24</v>
      </c>
      <c r="K1539" s="1" t="s">
        <v>113</v>
      </c>
      <c r="L1539" s="30">
        <v>550</v>
      </c>
      <c r="M1539" s="30">
        <v>22</v>
      </c>
      <c r="N1539" s="31">
        <v>2000</v>
      </c>
      <c r="O1539" s="31">
        <v>21569</v>
      </c>
      <c r="P1539" s="31">
        <v>1078431</v>
      </c>
      <c r="Q1539" s="31">
        <v>1100000</v>
      </c>
      <c r="R1539" s="1" t="s">
        <v>5886</v>
      </c>
      <c r="S1539" s="1" t="s">
        <v>5887</v>
      </c>
      <c r="T1539" s="1" t="s">
        <v>169</v>
      </c>
      <c r="U1539" s="1" t="s">
        <v>5888</v>
      </c>
      <c r="V1539" s="1" t="s">
        <v>118</v>
      </c>
      <c r="W1539" s="33" t="str">
        <f>VLOOKUP(Table1[[#This Row],[Material Code]],'Product Master Data'!$A$1:$D$16,4,FALSE)</f>
        <v>Bread Flour</v>
      </c>
      <c r="X1539" s="33" t="str">
        <f>VLOOKUP(Table1[[#This Row],[Material Code]],'Product Master Data'!$A$1:$D$15,3,FALSE)</f>
        <v>Local Label</v>
      </c>
      <c r="Y1539" s="33">
        <f>DAY(Table1[[#This Row],[Billing date]])</f>
        <v>13</v>
      </c>
      <c r="Z1539" s="33" t="str">
        <f>TEXT(Table1[[#This Row],[Billing date]],"mmm")</f>
        <v>Jan</v>
      </c>
      <c r="AA1539" s="33">
        <f>YEAR(Table1[[#This Row],[Billing date]])</f>
        <v>2022</v>
      </c>
    </row>
    <row r="1540" spans="1:27" ht="12.75" x14ac:dyDescent="0.2">
      <c r="A1540" s="1" t="s">
        <v>4666</v>
      </c>
      <c r="B1540" s="1" t="s">
        <v>108</v>
      </c>
      <c r="C1540" s="29">
        <v>44574</v>
      </c>
      <c r="D1540" s="1" t="s">
        <v>5889</v>
      </c>
      <c r="E1540" s="1" t="s">
        <v>5890</v>
      </c>
      <c r="F1540" s="1" t="s">
        <v>5891</v>
      </c>
      <c r="G1540" s="1" t="s">
        <v>5892</v>
      </c>
      <c r="H1540" s="1" t="s">
        <v>4698</v>
      </c>
      <c r="I1540" s="1" t="s">
        <v>449</v>
      </c>
      <c r="J1540" s="1" t="s">
        <v>24</v>
      </c>
      <c r="K1540" s="1" t="s">
        <v>113</v>
      </c>
      <c r="L1540" s="30">
        <v>575</v>
      </c>
      <c r="M1540" s="30">
        <v>23</v>
      </c>
      <c r="N1540" s="31">
        <v>1800</v>
      </c>
      <c r="O1540" s="31">
        <v>20294</v>
      </c>
      <c r="P1540" s="31">
        <v>1014706</v>
      </c>
      <c r="Q1540" s="31">
        <v>1035000</v>
      </c>
      <c r="R1540" s="1" t="s">
        <v>4991</v>
      </c>
      <c r="S1540" s="1" t="s">
        <v>5893</v>
      </c>
      <c r="T1540" s="1" t="s">
        <v>169</v>
      </c>
      <c r="U1540" s="1" t="s">
        <v>5894</v>
      </c>
      <c r="V1540" s="1" t="s">
        <v>118</v>
      </c>
      <c r="W1540" s="33" t="str">
        <f>VLOOKUP(Table1[[#This Row],[Material Code]],'Product Master Data'!$A$1:$D$16,4,FALSE)</f>
        <v>Bread Flour</v>
      </c>
      <c r="X1540" s="33" t="str">
        <f>VLOOKUP(Table1[[#This Row],[Material Code]],'Product Master Data'!$A$1:$D$15,3,FALSE)</f>
        <v>Local Label</v>
      </c>
      <c r="Y1540" s="33">
        <f>DAY(Table1[[#This Row],[Billing date]])</f>
        <v>13</v>
      </c>
      <c r="Z1540" s="33" t="str">
        <f>TEXT(Table1[[#This Row],[Billing date]],"mmm")</f>
        <v>Jan</v>
      </c>
      <c r="AA1540" s="33">
        <f>YEAR(Table1[[#This Row],[Billing date]])</f>
        <v>2022</v>
      </c>
    </row>
    <row r="1541" spans="1:27" ht="12.75" x14ac:dyDescent="0.2">
      <c r="A1541" s="1" t="s">
        <v>4526</v>
      </c>
      <c r="B1541" s="1" t="s">
        <v>120</v>
      </c>
      <c r="C1541" s="29">
        <v>44574</v>
      </c>
      <c r="D1541" s="1" t="s">
        <v>5895</v>
      </c>
      <c r="E1541" s="1" t="s">
        <v>5896</v>
      </c>
      <c r="F1541" s="1" t="s">
        <v>5897</v>
      </c>
      <c r="G1541" s="1" t="s">
        <v>5898</v>
      </c>
      <c r="H1541" s="1" t="s">
        <v>5016</v>
      </c>
      <c r="I1541" s="1" t="s">
        <v>251</v>
      </c>
      <c r="J1541" s="1" t="s">
        <v>164</v>
      </c>
      <c r="K1541" s="1" t="s">
        <v>165</v>
      </c>
      <c r="L1541" s="30">
        <v>200</v>
      </c>
      <c r="M1541" s="30">
        <v>10</v>
      </c>
      <c r="N1541" s="31">
        <v>18300</v>
      </c>
      <c r="O1541" s="31">
        <v>0</v>
      </c>
      <c r="P1541" s="31">
        <v>3660000</v>
      </c>
      <c r="Q1541" s="31">
        <v>3660000</v>
      </c>
      <c r="R1541" s="1" t="s">
        <v>127</v>
      </c>
      <c r="S1541" s="1" t="s">
        <v>1051</v>
      </c>
      <c r="T1541" s="1" t="s">
        <v>169</v>
      </c>
      <c r="U1541" s="1" t="s">
        <v>169</v>
      </c>
      <c r="V1541" s="1" t="s">
        <v>118</v>
      </c>
      <c r="W1541" s="33" t="str">
        <f>VLOOKUP(Table1[[#This Row],[Material Code]],'Product Master Data'!$A$1:$D$16,4,FALSE)</f>
        <v>Bread Flour</v>
      </c>
      <c r="X1541" s="33" t="str">
        <f>VLOOKUP(Table1[[#This Row],[Material Code]],'Product Master Data'!$A$1:$D$15,3,FALSE)</f>
        <v>Local Label</v>
      </c>
      <c r="Y1541" s="33">
        <f>DAY(Table1[[#This Row],[Billing date]])</f>
        <v>13</v>
      </c>
      <c r="Z1541" s="33" t="str">
        <f>TEXT(Table1[[#This Row],[Billing date]],"mmm")</f>
        <v>Jan</v>
      </c>
      <c r="AA1541" s="33">
        <f>YEAR(Table1[[#This Row],[Billing date]])</f>
        <v>2022</v>
      </c>
    </row>
    <row r="1542" spans="1:27" ht="12.75" x14ac:dyDescent="0.2">
      <c r="A1542" s="1" t="s">
        <v>4576</v>
      </c>
      <c r="B1542" s="1" t="s">
        <v>171</v>
      </c>
      <c r="C1542" s="29">
        <v>44574</v>
      </c>
      <c r="D1542" s="1" t="s">
        <v>5899</v>
      </c>
      <c r="E1542" s="1" t="s">
        <v>5900</v>
      </c>
      <c r="F1542" s="1" t="s">
        <v>5901</v>
      </c>
      <c r="G1542" s="1" t="s">
        <v>5902</v>
      </c>
      <c r="H1542" s="1" t="s">
        <v>4629</v>
      </c>
      <c r="I1542" s="1" t="s">
        <v>498</v>
      </c>
      <c r="J1542" s="1" t="s">
        <v>164</v>
      </c>
      <c r="K1542" s="1" t="s">
        <v>165</v>
      </c>
      <c r="L1542" s="30">
        <v>350</v>
      </c>
      <c r="M1542" s="30">
        <v>17.5</v>
      </c>
      <c r="N1542" s="31">
        <v>18300</v>
      </c>
      <c r="O1542" s="31">
        <v>24500</v>
      </c>
      <c r="P1542" s="31">
        <v>6380500</v>
      </c>
      <c r="Q1542" s="31">
        <v>6405000</v>
      </c>
      <c r="R1542" s="1" t="s">
        <v>4940</v>
      </c>
      <c r="S1542" s="1" t="s">
        <v>5903</v>
      </c>
      <c r="T1542" s="1" t="s">
        <v>169</v>
      </c>
      <c r="U1542" s="1" t="s">
        <v>502</v>
      </c>
      <c r="V1542" s="1" t="s">
        <v>118</v>
      </c>
      <c r="W1542" s="33" t="str">
        <f>VLOOKUP(Table1[[#This Row],[Material Code]],'Product Master Data'!$A$1:$D$16,4,FALSE)</f>
        <v>Bread Flour</v>
      </c>
      <c r="X1542" s="33" t="str">
        <f>VLOOKUP(Table1[[#This Row],[Material Code]],'Product Master Data'!$A$1:$D$15,3,FALSE)</f>
        <v>Local Label</v>
      </c>
      <c r="Y1542" s="33">
        <f>DAY(Table1[[#This Row],[Billing date]])</f>
        <v>13</v>
      </c>
      <c r="Z1542" s="33" t="str">
        <f>TEXT(Table1[[#This Row],[Billing date]],"mmm")</f>
        <v>Jan</v>
      </c>
      <c r="AA1542" s="33">
        <f>YEAR(Table1[[#This Row],[Billing date]])</f>
        <v>2022</v>
      </c>
    </row>
    <row r="1543" spans="1:27" ht="12.75" x14ac:dyDescent="0.2">
      <c r="A1543" s="1" t="s">
        <v>4526</v>
      </c>
      <c r="B1543" s="1" t="s">
        <v>120</v>
      </c>
      <c r="C1543" s="29">
        <v>44574</v>
      </c>
      <c r="D1543" s="1" t="s">
        <v>5904</v>
      </c>
      <c r="E1543" s="1" t="s">
        <v>5905</v>
      </c>
      <c r="F1543" s="1" t="s">
        <v>5906</v>
      </c>
      <c r="G1543" s="1" t="s">
        <v>5907</v>
      </c>
      <c r="H1543" s="1" t="s">
        <v>4723</v>
      </c>
      <c r="I1543" s="1" t="s">
        <v>59</v>
      </c>
      <c r="J1543" s="1" t="s">
        <v>164</v>
      </c>
      <c r="K1543" s="1" t="s">
        <v>165</v>
      </c>
      <c r="L1543" s="30">
        <v>100</v>
      </c>
      <c r="M1543" s="30">
        <v>5</v>
      </c>
      <c r="N1543" s="31">
        <v>18300</v>
      </c>
      <c r="O1543" s="31">
        <v>0</v>
      </c>
      <c r="P1543" s="31">
        <v>1830000</v>
      </c>
      <c r="Q1543" s="31">
        <v>1830000</v>
      </c>
      <c r="R1543" s="1" t="s">
        <v>127</v>
      </c>
      <c r="S1543" s="1" t="s">
        <v>1051</v>
      </c>
      <c r="T1543" s="1" t="s">
        <v>169</v>
      </c>
      <c r="U1543" s="1" t="s">
        <v>169</v>
      </c>
      <c r="V1543" s="1" t="s">
        <v>118</v>
      </c>
      <c r="W1543" s="33" t="str">
        <f>VLOOKUP(Table1[[#This Row],[Material Code]],'Product Master Data'!$A$1:$D$16,4,FALSE)</f>
        <v>Bread Flour</v>
      </c>
      <c r="X1543" s="33" t="str">
        <f>VLOOKUP(Table1[[#This Row],[Material Code]],'Product Master Data'!$A$1:$D$15,3,FALSE)</f>
        <v>Local Label</v>
      </c>
      <c r="Y1543" s="33">
        <f>DAY(Table1[[#This Row],[Billing date]])</f>
        <v>13</v>
      </c>
      <c r="Z1543" s="33" t="str">
        <f>TEXT(Table1[[#This Row],[Billing date]],"mmm")</f>
        <v>Jan</v>
      </c>
      <c r="AA1543" s="33">
        <f>YEAR(Table1[[#This Row],[Billing date]])</f>
        <v>2022</v>
      </c>
    </row>
    <row r="1544" spans="1:27" ht="12.75" x14ac:dyDescent="0.2">
      <c r="A1544" s="1" t="s">
        <v>4596</v>
      </c>
      <c r="B1544" s="1" t="s">
        <v>452</v>
      </c>
      <c r="C1544" s="29">
        <v>44574</v>
      </c>
      <c r="D1544" s="1" t="s">
        <v>5718</v>
      </c>
      <c r="E1544" s="1" t="s">
        <v>5908</v>
      </c>
      <c r="F1544" s="1" t="s">
        <v>5720</v>
      </c>
      <c r="G1544" s="1" t="s">
        <v>5909</v>
      </c>
      <c r="H1544" s="1" t="s">
        <v>4797</v>
      </c>
      <c r="I1544" s="1" t="s">
        <v>33</v>
      </c>
      <c r="J1544" s="1" t="s">
        <v>24</v>
      </c>
      <c r="K1544" s="1" t="s">
        <v>113</v>
      </c>
      <c r="L1544" s="30">
        <v>400</v>
      </c>
      <c r="M1544" s="30">
        <v>16</v>
      </c>
      <c r="N1544" s="31">
        <v>1800</v>
      </c>
      <c r="O1544" s="31">
        <v>14118</v>
      </c>
      <c r="P1544" s="31">
        <v>705882</v>
      </c>
      <c r="Q1544" s="31">
        <v>720000</v>
      </c>
      <c r="R1544" s="1" t="s">
        <v>5910</v>
      </c>
      <c r="S1544" s="1" t="s">
        <v>5911</v>
      </c>
      <c r="T1544" s="1" t="s">
        <v>169</v>
      </c>
      <c r="U1544" s="1" t="s">
        <v>5722</v>
      </c>
      <c r="V1544" s="1" t="s">
        <v>118</v>
      </c>
      <c r="W1544" s="33" t="str">
        <f>VLOOKUP(Table1[[#This Row],[Material Code]],'Product Master Data'!$A$1:$D$16,4,FALSE)</f>
        <v>Bread Flour</v>
      </c>
      <c r="X1544" s="33" t="str">
        <f>VLOOKUP(Table1[[#This Row],[Material Code]],'Product Master Data'!$A$1:$D$15,3,FALSE)</f>
        <v>Local Label</v>
      </c>
      <c r="Y1544" s="33">
        <f>DAY(Table1[[#This Row],[Billing date]])</f>
        <v>13</v>
      </c>
      <c r="Z1544" s="33" t="str">
        <f>TEXT(Table1[[#This Row],[Billing date]],"mmm")</f>
        <v>Jan</v>
      </c>
      <c r="AA1544" s="33">
        <f>YEAR(Table1[[#This Row],[Billing date]])</f>
        <v>2022</v>
      </c>
    </row>
    <row r="1545" spans="1:27" ht="12.75" x14ac:dyDescent="0.2">
      <c r="A1545" s="1" t="s">
        <v>4576</v>
      </c>
      <c r="B1545" s="1" t="s">
        <v>171</v>
      </c>
      <c r="C1545" s="29">
        <v>44574</v>
      </c>
      <c r="D1545" s="1" t="s">
        <v>5832</v>
      </c>
      <c r="E1545" s="1" t="s">
        <v>5912</v>
      </c>
      <c r="F1545" s="1" t="s">
        <v>5834</v>
      </c>
      <c r="G1545" s="1" t="s">
        <v>5913</v>
      </c>
      <c r="H1545" s="1" t="s">
        <v>5836</v>
      </c>
      <c r="I1545" s="1" t="s">
        <v>1696</v>
      </c>
      <c r="J1545" s="1" t="s">
        <v>24</v>
      </c>
      <c r="K1545" s="1" t="s">
        <v>113</v>
      </c>
      <c r="L1545" s="30">
        <v>150</v>
      </c>
      <c r="M1545" s="30">
        <v>6</v>
      </c>
      <c r="N1545" s="31">
        <v>1800</v>
      </c>
      <c r="O1545" s="31">
        <v>5294</v>
      </c>
      <c r="P1545" s="31">
        <v>264706</v>
      </c>
      <c r="Q1545" s="31">
        <v>270000</v>
      </c>
      <c r="R1545" s="1" t="s">
        <v>944</v>
      </c>
      <c r="S1545" s="1" t="s">
        <v>2696</v>
      </c>
      <c r="T1545" s="1" t="s">
        <v>169</v>
      </c>
      <c r="U1545" s="1" t="s">
        <v>5837</v>
      </c>
      <c r="V1545" s="1" t="s">
        <v>118</v>
      </c>
      <c r="W1545" s="33" t="str">
        <f>VLOOKUP(Table1[[#This Row],[Material Code]],'Product Master Data'!$A$1:$D$16,4,FALSE)</f>
        <v>Bread Flour</v>
      </c>
      <c r="X1545" s="33" t="str">
        <f>VLOOKUP(Table1[[#This Row],[Material Code]],'Product Master Data'!$A$1:$D$15,3,FALSE)</f>
        <v>Local Label</v>
      </c>
      <c r="Y1545" s="33">
        <f>DAY(Table1[[#This Row],[Billing date]])</f>
        <v>13</v>
      </c>
      <c r="Z1545" s="33" t="str">
        <f>TEXT(Table1[[#This Row],[Billing date]],"mmm")</f>
        <v>Jan</v>
      </c>
      <c r="AA1545" s="33">
        <f>YEAR(Table1[[#This Row],[Billing date]])</f>
        <v>2022</v>
      </c>
    </row>
    <row r="1546" spans="1:27" ht="12.75" x14ac:dyDescent="0.2">
      <c r="A1546" s="1" t="s">
        <v>4596</v>
      </c>
      <c r="B1546" s="1" t="s">
        <v>289</v>
      </c>
      <c r="C1546" s="29">
        <v>44574</v>
      </c>
      <c r="D1546" s="1" t="s">
        <v>5448</v>
      </c>
      <c r="E1546" s="1" t="s">
        <v>5914</v>
      </c>
      <c r="F1546" s="1" t="s">
        <v>5450</v>
      </c>
      <c r="G1546" s="1" t="s">
        <v>5915</v>
      </c>
      <c r="H1546" s="1" t="s">
        <v>5330</v>
      </c>
      <c r="I1546" s="1" t="s">
        <v>48</v>
      </c>
      <c r="J1546" s="1" t="s">
        <v>24</v>
      </c>
      <c r="K1546" s="1" t="s">
        <v>113</v>
      </c>
      <c r="L1546" s="30">
        <v>400</v>
      </c>
      <c r="M1546" s="30">
        <v>16</v>
      </c>
      <c r="N1546" s="31">
        <v>1800</v>
      </c>
      <c r="O1546" s="31">
        <v>14118</v>
      </c>
      <c r="P1546" s="31">
        <v>705882</v>
      </c>
      <c r="Q1546" s="31">
        <v>720000</v>
      </c>
      <c r="R1546" s="1" t="s">
        <v>5452</v>
      </c>
      <c r="S1546" s="1" t="s">
        <v>5916</v>
      </c>
      <c r="T1546" s="1" t="s">
        <v>169</v>
      </c>
      <c r="U1546" s="1" t="s">
        <v>5454</v>
      </c>
      <c r="V1546" s="1" t="s">
        <v>118</v>
      </c>
      <c r="W1546" s="33" t="str">
        <f>VLOOKUP(Table1[[#This Row],[Material Code]],'Product Master Data'!$A$1:$D$16,4,FALSE)</f>
        <v>Bread Flour</v>
      </c>
      <c r="X1546" s="33" t="str">
        <f>VLOOKUP(Table1[[#This Row],[Material Code]],'Product Master Data'!$A$1:$D$15,3,FALSE)</f>
        <v>Local Label</v>
      </c>
      <c r="Y1546" s="33">
        <f>DAY(Table1[[#This Row],[Billing date]])</f>
        <v>13</v>
      </c>
      <c r="Z1546" s="33" t="str">
        <f>TEXT(Table1[[#This Row],[Billing date]],"mmm")</f>
        <v>Jan</v>
      </c>
      <c r="AA1546" s="33">
        <f>YEAR(Table1[[#This Row],[Billing date]])</f>
        <v>2022</v>
      </c>
    </row>
    <row r="1547" spans="1:27" ht="12.75" x14ac:dyDescent="0.2">
      <c r="A1547" s="1" t="s">
        <v>4496</v>
      </c>
      <c r="B1547" s="1" t="s">
        <v>132</v>
      </c>
      <c r="C1547" s="29">
        <v>44574</v>
      </c>
      <c r="D1547" s="1" t="s">
        <v>5150</v>
      </c>
      <c r="E1547" s="1" t="s">
        <v>5917</v>
      </c>
      <c r="F1547" s="1" t="s">
        <v>5152</v>
      </c>
      <c r="G1547" s="1" t="s">
        <v>5918</v>
      </c>
      <c r="H1547" s="1" t="s">
        <v>5004</v>
      </c>
      <c r="I1547" s="1" t="s">
        <v>31</v>
      </c>
      <c r="J1547" s="1" t="s">
        <v>164</v>
      </c>
      <c r="K1547" s="1" t="s">
        <v>165</v>
      </c>
      <c r="L1547" s="30">
        <v>640</v>
      </c>
      <c r="M1547" s="30">
        <v>32</v>
      </c>
      <c r="N1547" s="31">
        <v>18000</v>
      </c>
      <c r="O1547" s="31">
        <v>44800</v>
      </c>
      <c r="P1547" s="31">
        <v>11475200</v>
      </c>
      <c r="Q1547" s="31">
        <v>11520000</v>
      </c>
      <c r="R1547" s="1" t="s">
        <v>5919</v>
      </c>
      <c r="S1547" s="1" t="s">
        <v>1909</v>
      </c>
      <c r="T1547" s="1" t="s">
        <v>169</v>
      </c>
      <c r="U1547" s="1" t="s">
        <v>169</v>
      </c>
      <c r="V1547" s="1" t="s">
        <v>118</v>
      </c>
      <c r="W1547" s="33" t="str">
        <f>VLOOKUP(Table1[[#This Row],[Material Code]],'Product Master Data'!$A$1:$D$16,4,FALSE)</f>
        <v>Bread Flour</v>
      </c>
      <c r="X1547" s="33" t="str">
        <f>VLOOKUP(Table1[[#This Row],[Material Code]],'Product Master Data'!$A$1:$D$15,3,FALSE)</f>
        <v>Local Label</v>
      </c>
      <c r="Y1547" s="33">
        <f>DAY(Table1[[#This Row],[Billing date]])</f>
        <v>13</v>
      </c>
      <c r="Z1547" s="33" t="str">
        <f>TEXT(Table1[[#This Row],[Billing date]],"mmm")</f>
        <v>Jan</v>
      </c>
      <c r="AA1547" s="33">
        <f>YEAR(Table1[[#This Row],[Billing date]])</f>
        <v>2022</v>
      </c>
    </row>
    <row r="1548" spans="1:27" ht="12.75" x14ac:dyDescent="0.2">
      <c r="A1548" s="1" t="s">
        <v>4666</v>
      </c>
      <c r="B1548" s="1" t="s">
        <v>108</v>
      </c>
      <c r="C1548" s="29">
        <v>44574</v>
      </c>
      <c r="D1548" s="1" t="s">
        <v>5920</v>
      </c>
      <c r="E1548" s="1" t="s">
        <v>5921</v>
      </c>
      <c r="F1548" s="1" t="s">
        <v>5922</v>
      </c>
      <c r="G1548" s="1" t="s">
        <v>5923</v>
      </c>
      <c r="H1548" s="1" t="s">
        <v>4841</v>
      </c>
      <c r="I1548" s="1" t="s">
        <v>46</v>
      </c>
      <c r="J1548" s="1" t="s">
        <v>164</v>
      </c>
      <c r="K1548" s="1" t="s">
        <v>165</v>
      </c>
      <c r="L1548" s="30">
        <v>140</v>
      </c>
      <c r="M1548" s="30">
        <v>7</v>
      </c>
      <c r="N1548" s="31">
        <v>18300</v>
      </c>
      <c r="O1548" s="31">
        <v>0</v>
      </c>
      <c r="P1548" s="31">
        <v>2562000</v>
      </c>
      <c r="Q1548" s="31">
        <v>2562000</v>
      </c>
      <c r="R1548" s="1" t="s">
        <v>962</v>
      </c>
      <c r="S1548" s="1" t="s">
        <v>5827</v>
      </c>
      <c r="T1548" s="1" t="s">
        <v>169</v>
      </c>
      <c r="U1548" s="1" t="s">
        <v>353</v>
      </c>
      <c r="V1548" s="1" t="s">
        <v>118</v>
      </c>
      <c r="W1548" s="33" t="str">
        <f>VLOOKUP(Table1[[#This Row],[Material Code]],'Product Master Data'!$A$1:$D$16,4,FALSE)</f>
        <v>Bread Flour</v>
      </c>
      <c r="X1548" s="33" t="str">
        <f>VLOOKUP(Table1[[#This Row],[Material Code]],'Product Master Data'!$A$1:$D$15,3,FALSE)</f>
        <v>Local Label</v>
      </c>
      <c r="Y1548" s="33">
        <f>DAY(Table1[[#This Row],[Billing date]])</f>
        <v>13</v>
      </c>
      <c r="Z1548" s="33" t="str">
        <f>TEXT(Table1[[#This Row],[Billing date]],"mmm")</f>
        <v>Jan</v>
      </c>
      <c r="AA1548" s="33">
        <f>YEAR(Table1[[#This Row],[Billing date]])</f>
        <v>2022</v>
      </c>
    </row>
    <row r="1549" spans="1:27" ht="12.75" x14ac:dyDescent="0.2">
      <c r="A1549" s="1" t="s">
        <v>4666</v>
      </c>
      <c r="B1549" s="1" t="s">
        <v>108</v>
      </c>
      <c r="C1549" s="29">
        <v>44575</v>
      </c>
      <c r="D1549" s="1" t="s">
        <v>5924</v>
      </c>
      <c r="E1549" s="1" t="s">
        <v>5925</v>
      </c>
      <c r="F1549" s="1" t="s">
        <v>5926</v>
      </c>
      <c r="G1549" s="1" t="s">
        <v>5927</v>
      </c>
      <c r="H1549" s="1" t="s">
        <v>4698</v>
      </c>
      <c r="I1549" s="1" t="s">
        <v>449</v>
      </c>
      <c r="J1549" s="1" t="s">
        <v>164</v>
      </c>
      <c r="K1549" s="1" t="s">
        <v>165</v>
      </c>
      <c r="L1549" s="30">
        <v>460</v>
      </c>
      <c r="M1549" s="30">
        <v>23</v>
      </c>
      <c r="N1549" s="31">
        <v>18300</v>
      </c>
      <c r="O1549" s="31">
        <v>32200</v>
      </c>
      <c r="P1549" s="31">
        <v>8385800</v>
      </c>
      <c r="Q1549" s="31">
        <v>8418000</v>
      </c>
      <c r="R1549" s="1" t="s">
        <v>4418</v>
      </c>
      <c r="S1549" s="1" t="s">
        <v>5928</v>
      </c>
      <c r="T1549" s="1" t="s">
        <v>169</v>
      </c>
      <c r="U1549" s="1" t="s">
        <v>450</v>
      </c>
      <c r="V1549" s="1" t="s">
        <v>118</v>
      </c>
      <c r="W1549" s="33" t="str">
        <f>VLOOKUP(Table1[[#This Row],[Material Code]],'Product Master Data'!$A$1:$D$16,4,FALSE)</f>
        <v>Bread Flour</v>
      </c>
      <c r="X1549" s="33" t="str">
        <f>VLOOKUP(Table1[[#This Row],[Material Code]],'Product Master Data'!$A$1:$D$15,3,FALSE)</f>
        <v>Local Label</v>
      </c>
      <c r="Y1549" s="33">
        <f>DAY(Table1[[#This Row],[Billing date]])</f>
        <v>14</v>
      </c>
      <c r="Z1549" s="33" t="str">
        <f>TEXT(Table1[[#This Row],[Billing date]],"mmm")</f>
        <v>Jan</v>
      </c>
      <c r="AA1549" s="33">
        <f>YEAR(Table1[[#This Row],[Billing date]])</f>
        <v>2022</v>
      </c>
    </row>
    <row r="1550" spans="1:27" ht="12.75" x14ac:dyDescent="0.2">
      <c r="A1550" s="1" t="s">
        <v>4596</v>
      </c>
      <c r="B1550" s="1" t="s">
        <v>289</v>
      </c>
      <c r="C1550" s="29">
        <v>44575</v>
      </c>
      <c r="D1550" s="1" t="s">
        <v>5929</v>
      </c>
      <c r="E1550" s="1" t="s">
        <v>5930</v>
      </c>
      <c r="F1550" s="1" t="s">
        <v>5931</v>
      </c>
      <c r="G1550" s="1" t="s">
        <v>5932</v>
      </c>
      <c r="H1550" s="1" t="s">
        <v>5330</v>
      </c>
      <c r="I1550" s="1" t="s">
        <v>48</v>
      </c>
      <c r="J1550" s="1" t="s">
        <v>181</v>
      </c>
      <c r="K1550" s="1" t="s">
        <v>182</v>
      </c>
      <c r="L1550" s="30">
        <v>400</v>
      </c>
      <c r="M1550" s="30">
        <v>10</v>
      </c>
      <c r="N1550" s="31">
        <v>8875</v>
      </c>
      <c r="O1550" s="31">
        <v>0</v>
      </c>
      <c r="P1550" s="31">
        <v>3550000</v>
      </c>
      <c r="Q1550" s="31">
        <v>3550000</v>
      </c>
      <c r="R1550" s="1" t="s">
        <v>679</v>
      </c>
      <c r="S1550" s="1" t="s">
        <v>5933</v>
      </c>
      <c r="T1550" s="1" t="s">
        <v>169</v>
      </c>
      <c r="U1550" s="1" t="s">
        <v>5934</v>
      </c>
      <c r="V1550" s="1" t="s">
        <v>118</v>
      </c>
      <c r="W1550" s="33" t="str">
        <f>VLOOKUP(Table1[[#This Row],[Material Code]],'Product Master Data'!$A$1:$D$16,4,FALSE)</f>
        <v>Beignet Flour</v>
      </c>
      <c r="X1550" s="33" t="str">
        <f>VLOOKUP(Table1[[#This Row],[Material Code]],'Product Master Data'!$A$1:$D$15,3,FALSE)</f>
        <v>Local Label</v>
      </c>
      <c r="Y1550" s="33">
        <f>DAY(Table1[[#This Row],[Billing date]])</f>
        <v>14</v>
      </c>
      <c r="Z1550" s="33" t="str">
        <f>TEXT(Table1[[#This Row],[Billing date]],"mmm")</f>
        <v>Jan</v>
      </c>
      <c r="AA1550" s="33">
        <f>YEAR(Table1[[#This Row],[Billing date]])</f>
        <v>2022</v>
      </c>
    </row>
    <row r="1551" spans="1:27" ht="12.75" x14ac:dyDescent="0.2">
      <c r="A1551" s="1" t="s">
        <v>4596</v>
      </c>
      <c r="B1551" s="1" t="s">
        <v>289</v>
      </c>
      <c r="C1551" s="29">
        <v>44575</v>
      </c>
      <c r="D1551" s="1" t="s">
        <v>5929</v>
      </c>
      <c r="E1551" s="1" t="s">
        <v>5930</v>
      </c>
      <c r="F1551" s="1" t="s">
        <v>5931</v>
      </c>
      <c r="G1551" s="1" t="s">
        <v>5932</v>
      </c>
      <c r="H1551" s="1" t="s">
        <v>5330</v>
      </c>
      <c r="I1551" s="1" t="s">
        <v>48</v>
      </c>
      <c r="J1551" s="1" t="s">
        <v>164</v>
      </c>
      <c r="K1551" s="1" t="s">
        <v>165</v>
      </c>
      <c r="L1551" s="30">
        <v>260</v>
      </c>
      <c r="M1551" s="30">
        <v>13</v>
      </c>
      <c r="N1551" s="31">
        <v>17750</v>
      </c>
      <c r="O1551" s="31">
        <v>0</v>
      </c>
      <c r="P1551" s="31">
        <v>4615000</v>
      </c>
      <c r="Q1551" s="31">
        <v>4615000</v>
      </c>
      <c r="R1551" s="1" t="s">
        <v>679</v>
      </c>
      <c r="S1551" s="1" t="s">
        <v>5933</v>
      </c>
      <c r="T1551" s="1" t="s">
        <v>169</v>
      </c>
      <c r="U1551" s="1" t="s">
        <v>5934</v>
      </c>
      <c r="V1551" s="1" t="s">
        <v>118</v>
      </c>
      <c r="W1551" s="33" t="str">
        <f>VLOOKUP(Table1[[#This Row],[Material Code]],'Product Master Data'!$A$1:$D$16,4,FALSE)</f>
        <v>Bread Flour</v>
      </c>
      <c r="X1551" s="33" t="str">
        <f>VLOOKUP(Table1[[#This Row],[Material Code]],'Product Master Data'!$A$1:$D$15,3,FALSE)</f>
        <v>Local Label</v>
      </c>
      <c r="Y1551" s="33">
        <f>DAY(Table1[[#This Row],[Billing date]])</f>
        <v>14</v>
      </c>
      <c r="Z1551" s="33" t="str">
        <f>TEXT(Table1[[#This Row],[Billing date]],"mmm")</f>
        <v>Jan</v>
      </c>
      <c r="AA1551" s="33">
        <f>YEAR(Table1[[#This Row],[Billing date]])</f>
        <v>2022</v>
      </c>
    </row>
    <row r="1552" spans="1:27" ht="12.75" x14ac:dyDescent="0.2">
      <c r="A1552" s="1" t="s">
        <v>4596</v>
      </c>
      <c r="B1552" s="1" t="s">
        <v>289</v>
      </c>
      <c r="C1552" s="29">
        <v>44575</v>
      </c>
      <c r="D1552" s="1" t="s">
        <v>5929</v>
      </c>
      <c r="E1552" s="1" t="s">
        <v>5930</v>
      </c>
      <c r="F1552" s="1" t="s">
        <v>5931</v>
      </c>
      <c r="G1552" s="1" t="s">
        <v>5932</v>
      </c>
      <c r="H1552" s="1" t="s">
        <v>5330</v>
      </c>
      <c r="I1552" s="1" t="s">
        <v>48</v>
      </c>
      <c r="J1552" s="1" t="s">
        <v>183</v>
      </c>
      <c r="K1552" s="1" t="s">
        <v>184</v>
      </c>
      <c r="L1552" s="30">
        <v>1800</v>
      </c>
      <c r="M1552" s="30">
        <v>9</v>
      </c>
      <c r="N1552" s="31">
        <v>1850</v>
      </c>
      <c r="O1552" s="31">
        <v>0</v>
      </c>
      <c r="P1552" s="31">
        <v>3330000</v>
      </c>
      <c r="Q1552" s="31">
        <v>3330000</v>
      </c>
      <c r="R1552" s="1" t="s">
        <v>679</v>
      </c>
      <c r="S1552" s="1" t="s">
        <v>5933</v>
      </c>
      <c r="T1552" s="1" t="s">
        <v>169</v>
      </c>
      <c r="U1552" s="1" t="s">
        <v>5934</v>
      </c>
      <c r="V1552" s="1" t="s">
        <v>118</v>
      </c>
      <c r="W1552" s="33" t="str">
        <f>VLOOKUP(Table1[[#This Row],[Material Code]],'Product Master Data'!$A$1:$D$16,4,FALSE)</f>
        <v>Beignet Flour</v>
      </c>
      <c r="X1552" s="33" t="str">
        <f>VLOOKUP(Table1[[#This Row],[Material Code]],'Product Master Data'!$A$1:$D$15,3,FALSE)</f>
        <v>Local Label</v>
      </c>
      <c r="Y1552" s="33">
        <f>DAY(Table1[[#This Row],[Billing date]])</f>
        <v>14</v>
      </c>
      <c r="Z1552" s="33" t="str">
        <f>TEXT(Table1[[#This Row],[Billing date]],"mmm")</f>
        <v>Jan</v>
      </c>
      <c r="AA1552" s="33">
        <f>YEAR(Table1[[#This Row],[Billing date]])</f>
        <v>2022</v>
      </c>
    </row>
    <row r="1553" spans="1:27" ht="12.75" x14ac:dyDescent="0.2">
      <c r="A1553" s="1" t="s">
        <v>4511</v>
      </c>
      <c r="B1553" s="1" t="s">
        <v>158</v>
      </c>
      <c r="C1553" s="29">
        <v>44575</v>
      </c>
      <c r="D1553" s="1" t="s">
        <v>5935</v>
      </c>
      <c r="E1553" s="1" t="s">
        <v>5936</v>
      </c>
      <c r="F1553" s="1" t="s">
        <v>5937</v>
      </c>
      <c r="G1553" s="1" t="s">
        <v>5938</v>
      </c>
      <c r="H1553" s="1" t="s">
        <v>5939</v>
      </c>
      <c r="I1553" s="1" t="s">
        <v>1265</v>
      </c>
      <c r="J1553" s="1" t="s">
        <v>164</v>
      </c>
      <c r="K1553" s="1" t="s">
        <v>165</v>
      </c>
      <c r="L1553" s="30">
        <v>600</v>
      </c>
      <c r="M1553" s="30">
        <v>30</v>
      </c>
      <c r="N1553" s="31">
        <v>18700</v>
      </c>
      <c r="O1553" s="31">
        <v>42000</v>
      </c>
      <c r="P1553" s="31">
        <v>11178000</v>
      </c>
      <c r="Q1553" s="31">
        <v>11220000</v>
      </c>
      <c r="R1553" s="1" t="s">
        <v>1211</v>
      </c>
      <c r="S1553" s="1" t="s">
        <v>5240</v>
      </c>
      <c r="T1553" s="1" t="s">
        <v>169</v>
      </c>
      <c r="U1553" s="1" t="s">
        <v>169</v>
      </c>
      <c r="V1553" s="1" t="s">
        <v>118</v>
      </c>
      <c r="W1553" s="33" t="str">
        <f>VLOOKUP(Table1[[#This Row],[Material Code]],'Product Master Data'!$A$1:$D$16,4,FALSE)</f>
        <v>Bread Flour</v>
      </c>
      <c r="X1553" s="33" t="str">
        <f>VLOOKUP(Table1[[#This Row],[Material Code]],'Product Master Data'!$A$1:$D$15,3,FALSE)</f>
        <v>Local Label</v>
      </c>
      <c r="Y1553" s="33">
        <f>DAY(Table1[[#This Row],[Billing date]])</f>
        <v>14</v>
      </c>
      <c r="Z1553" s="33" t="str">
        <f>TEXT(Table1[[#This Row],[Billing date]],"mmm")</f>
        <v>Jan</v>
      </c>
      <c r="AA1553" s="33">
        <f>YEAR(Table1[[#This Row],[Billing date]])</f>
        <v>2022</v>
      </c>
    </row>
    <row r="1554" spans="1:27" ht="12.75" x14ac:dyDescent="0.2">
      <c r="A1554" s="1" t="s">
        <v>4511</v>
      </c>
      <c r="B1554" s="1" t="s">
        <v>158</v>
      </c>
      <c r="C1554" s="29">
        <v>44575</v>
      </c>
      <c r="D1554" s="1" t="s">
        <v>5940</v>
      </c>
      <c r="E1554" s="1" t="s">
        <v>5941</v>
      </c>
      <c r="F1554" s="1" t="s">
        <v>5942</v>
      </c>
      <c r="G1554" s="1" t="s">
        <v>5943</v>
      </c>
      <c r="H1554" s="1" t="s">
        <v>5944</v>
      </c>
      <c r="I1554" s="1" t="s">
        <v>1408</v>
      </c>
      <c r="J1554" s="1" t="s">
        <v>164</v>
      </c>
      <c r="K1554" s="1" t="s">
        <v>165</v>
      </c>
      <c r="L1554" s="30">
        <v>600</v>
      </c>
      <c r="M1554" s="30">
        <v>30</v>
      </c>
      <c r="N1554" s="31">
        <v>18700</v>
      </c>
      <c r="O1554" s="31">
        <v>0</v>
      </c>
      <c r="P1554" s="31">
        <v>11220000</v>
      </c>
      <c r="Q1554" s="31">
        <v>11220000</v>
      </c>
      <c r="R1554" s="1" t="s">
        <v>614</v>
      </c>
      <c r="S1554" s="1" t="s">
        <v>547</v>
      </c>
      <c r="T1554" s="1" t="s">
        <v>169</v>
      </c>
      <c r="U1554" s="1" t="s">
        <v>169</v>
      </c>
      <c r="V1554" s="1" t="s">
        <v>118</v>
      </c>
      <c r="W1554" s="33" t="str">
        <f>VLOOKUP(Table1[[#This Row],[Material Code]],'Product Master Data'!$A$1:$D$16,4,FALSE)</f>
        <v>Bread Flour</v>
      </c>
      <c r="X1554" s="33" t="str">
        <f>VLOOKUP(Table1[[#This Row],[Material Code]],'Product Master Data'!$A$1:$D$15,3,FALSE)</f>
        <v>Local Label</v>
      </c>
      <c r="Y1554" s="33">
        <f>DAY(Table1[[#This Row],[Billing date]])</f>
        <v>14</v>
      </c>
      <c r="Z1554" s="33" t="str">
        <f>TEXT(Table1[[#This Row],[Billing date]],"mmm")</f>
        <v>Jan</v>
      </c>
      <c r="AA1554" s="33">
        <f>YEAR(Table1[[#This Row],[Billing date]])</f>
        <v>2022</v>
      </c>
    </row>
    <row r="1555" spans="1:27" ht="12.75" x14ac:dyDescent="0.2">
      <c r="A1555" s="1" t="s">
        <v>4526</v>
      </c>
      <c r="B1555" s="1" t="s">
        <v>120</v>
      </c>
      <c r="C1555" s="29">
        <v>44575</v>
      </c>
      <c r="D1555" s="1" t="s">
        <v>5945</v>
      </c>
      <c r="E1555" s="1" t="s">
        <v>5946</v>
      </c>
      <c r="F1555" s="1" t="s">
        <v>5947</v>
      </c>
      <c r="G1555" s="1" t="s">
        <v>5948</v>
      </c>
      <c r="H1555" s="1" t="s">
        <v>4665</v>
      </c>
      <c r="I1555" s="1" t="s">
        <v>30</v>
      </c>
      <c r="J1555" s="1" t="s">
        <v>164</v>
      </c>
      <c r="K1555" s="1" t="s">
        <v>165</v>
      </c>
      <c r="L1555" s="30">
        <v>400</v>
      </c>
      <c r="M1555" s="30">
        <v>20</v>
      </c>
      <c r="N1555" s="31">
        <v>18300</v>
      </c>
      <c r="O1555" s="31">
        <v>28000</v>
      </c>
      <c r="P1555" s="31">
        <v>7292000</v>
      </c>
      <c r="Q1555" s="31">
        <v>7320000</v>
      </c>
      <c r="R1555" s="1" t="s">
        <v>533</v>
      </c>
      <c r="S1555" s="1" t="s">
        <v>4919</v>
      </c>
      <c r="T1555" s="1" t="s">
        <v>169</v>
      </c>
      <c r="U1555" s="1" t="s">
        <v>169</v>
      </c>
      <c r="V1555" s="1" t="s">
        <v>118</v>
      </c>
      <c r="W1555" s="33" t="str">
        <f>VLOOKUP(Table1[[#This Row],[Material Code]],'Product Master Data'!$A$1:$D$16,4,FALSE)</f>
        <v>Bread Flour</v>
      </c>
      <c r="X1555" s="33" t="str">
        <f>VLOOKUP(Table1[[#This Row],[Material Code]],'Product Master Data'!$A$1:$D$15,3,FALSE)</f>
        <v>Local Label</v>
      </c>
      <c r="Y1555" s="33">
        <f>DAY(Table1[[#This Row],[Billing date]])</f>
        <v>14</v>
      </c>
      <c r="Z1555" s="33" t="str">
        <f>TEXT(Table1[[#This Row],[Billing date]],"mmm")</f>
        <v>Jan</v>
      </c>
      <c r="AA1555" s="33">
        <f>YEAR(Table1[[#This Row],[Billing date]])</f>
        <v>2022</v>
      </c>
    </row>
    <row r="1556" spans="1:27" ht="12.75" x14ac:dyDescent="0.2">
      <c r="A1556" s="1" t="s">
        <v>4511</v>
      </c>
      <c r="B1556" s="1" t="s">
        <v>158</v>
      </c>
      <c r="C1556" s="29">
        <v>44575</v>
      </c>
      <c r="D1556" s="1" t="s">
        <v>5949</v>
      </c>
      <c r="E1556" s="1" t="s">
        <v>5950</v>
      </c>
      <c r="F1556" s="1" t="s">
        <v>5951</v>
      </c>
      <c r="G1556" s="1" t="s">
        <v>5952</v>
      </c>
      <c r="H1556" s="1" t="s">
        <v>5047</v>
      </c>
      <c r="I1556" s="1" t="s">
        <v>5048</v>
      </c>
      <c r="J1556" s="1" t="s">
        <v>164</v>
      </c>
      <c r="K1556" s="1" t="s">
        <v>165</v>
      </c>
      <c r="L1556" s="30">
        <v>600</v>
      </c>
      <c r="M1556" s="30">
        <v>30</v>
      </c>
      <c r="N1556" s="31">
        <v>18700</v>
      </c>
      <c r="O1556" s="31">
        <v>0</v>
      </c>
      <c r="P1556" s="31">
        <v>11220000</v>
      </c>
      <c r="Q1556" s="31">
        <v>11220000</v>
      </c>
      <c r="R1556" s="1" t="s">
        <v>5953</v>
      </c>
      <c r="S1556" s="1" t="s">
        <v>4386</v>
      </c>
      <c r="T1556" s="1" t="s">
        <v>169</v>
      </c>
      <c r="U1556" s="1" t="s">
        <v>169</v>
      </c>
      <c r="V1556" s="1" t="s">
        <v>118</v>
      </c>
      <c r="W1556" s="33" t="str">
        <f>VLOOKUP(Table1[[#This Row],[Material Code]],'Product Master Data'!$A$1:$D$16,4,FALSE)</f>
        <v>Bread Flour</v>
      </c>
      <c r="X1556" s="33" t="str">
        <f>VLOOKUP(Table1[[#This Row],[Material Code]],'Product Master Data'!$A$1:$D$15,3,FALSE)</f>
        <v>Local Label</v>
      </c>
      <c r="Y1556" s="33">
        <f>DAY(Table1[[#This Row],[Billing date]])</f>
        <v>14</v>
      </c>
      <c r="Z1556" s="33" t="str">
        <f>TEXT(Table1[[#This Row],[Billing date]],"mmm")</f>
        <v>Jan</v>
      </c>
      <c r="AA1556" s="33">
        <f>YEAR(Table1[[#This Row],[Billing date]])</f>
        <v>2022</v>
      </c>
    </row>
    <row r="1557" spans="1:27" ht="12.75" x14ac:dyDescent="0.2">
      <c r="A1557" s="1" t="s">
        <v>4526</v>
      </c>
      <c r="B1557" s="1" t="s">
        <v>120</v>
      </c>
      <c r="C1557" s="29">
        <v>44575</v>
      </c>
      <c r="D1557" s="1" t="s">
        <v>5904</v>
      </c>
      <c r="E1557" s="1" t="s">
        <v>5954</v>
      </c>
      <c r="F1557" s="1" t="s">
        <v>5906</v>
      </c>
      <c r="G1557" s="1" t="s">
        <v>5955</v>
      </c>
      <c r="H1557" s="1" t="s">
        <v>4723</v>
      </c>
      <c r="I1557" s="1" t="s">
        <v>59</v>
      </c>
      <c r="J1557" s="1" t="s">
        <v>164</v>
      </c>
      <c r="K1557" s="1" t="s">
        <v>165</v>
      </c>
      <c r="L1557" s="30">
        <v>100</v>
      </c>
      <c r="M1557" s="30">
        <v>5</v>
      </c>
      <c r="N1557" s="31">
        <v>18300</v>
      </c>
      <c r="O1557" s="31">
        <v>0</v>
      </c>
      <c r="P1557" s="31">
        <v>1830000</v>
      </c>
      <c r="Q1557" s="31">
        <v>1830000</v>
      </c>
      <c r="R1557" s="1" t="s">
        <v>533</v>
      </c>
      <c r="S1557" s="1" t="s">
        <v>4919</v>
      </c>
      <c r="T1557" s="1" t="s">
        <v>169</v>
      </c>
      <c r="U1557" s="1" t="s">
        <v>169</v>
      </c>
      <c r="V1557" s="1" t="s">
        <v>118</v>
      </c>
      <c r="W1557" s="33" t="str">
        <f>VLOOKUP(Table1[[#This Row],[Material Code]],'Product Master Data'!$A$1:$D$16,4,FALSE)</f>
        <v>Bread Flour</v>
      </c>
      <c r="X1557" s="33" t="str">
        <f>VLOOKUP(Table1[[#This Row],[Material Code]],'Product Master Data'!$A$1:$D$15,3,FALSE)</f>
        <v>Local Label</v>
      </c>
      <c r="Y1557" s="33">
        <f>DAY(Table1[[#This Row],[Billing date]])</f>
        <v>14</v>
      </c>
      <c r="Z1557" s="33" t="str">
        <f>TEXT(Table1[[#This Row],[Billing date]],"mmm")</f>
        <v>Jan</v>
      </c>
      <c r="AA1557" s="33">
        <f>YEAR(Table1[[#This Row],[Billing date]])</f>
        <v>2022</v>
      </c>
    </row>
    <row r="1558" spans="1:27" ht="12.75" x14ac:dyDescent="0.2">
      <c r="A1558" s="1" t="s">
        <v>4511</v>
      </c>
      <c r="B1558" s="1" t="s">
        <v>158</v>
      </c>
      <c r="C1558" s="29">
        <v>44575</v>
      </c>
      <c r="D1558" s="1" t="s">
        <v>5956</v>
      </c>
      <c r="E1558" s="1" t="s">
        <v>5957</v>
      </c>
      <c r="F1558" s="1" t="s">
        <v>5958</v>
      </c>
      <c r="G1558" s="1" t="s">
        <v>5959</v>
      </c>
      <c r="H1558" s="1" t="s">
        <v>4884</v>
      </c>
      <c r="I1558" s="1" t="s">
        <v>1019</v>
      </c>
      <c r="J1558" s="1" t="s">
        <v>164</v>
      </c>
      <c r="K1558" s="1" t="s">
        <v>165</v>
      </c>
      <c r="L1558" s="30">
        <v>600</v>
      </c>
      <c r="M1558" s="30">
        <v>30</v>
      </c>
      <c r="N1558" s="31">
        <v>18700</v>
      </c>
      <c r="O1558" s="31">
        <v>42000</v>
      </c>
      <c r="P1558" s="31">
        <v>11178000</v>
      </c>
      <c r="Q1558" s="31">
        <v>11220000</v>
      </c>
      <c r="R1558" s="1" t="s">
        <v>5099</v>
      </c>
      <c r="S1558" s="1" t="s">
        <v>5960</v>
      </c>
      <c r="T1558" s="1" t="s">
        <v>169</v>
      </c>
      <c r="U1558" s="1" t="s">
        <v>169</v>
      </c>
      <c r="V1558" s="1" t="s">
        <v>118</v>
      </c>
      <c r="W1558" s="33" t="str">
        <f>VLOOKUP(Table1[[#This Row],[Material Code]],'Product Master Data'!$A$1:$D$16,4,FALSE)</f>
        <v>Bread Flour</v>
      </c>
      <c r="X1558" s="33" t="str">
        <f>VLOOKUP(Table1[[#This Row],[Material Code]],'Product Master Data'!$A$1:$D$15,3,FALSE)</f>
        <v>Local Label</v>
      </c>
      <c r="Y1558" s="33">
        <f>DAY(Table1[[#This Row],[Billing date]])</f>
        <v>14</v>
      </c>
      <c r="Z1558" s="33" t="str">
        <f>TEXT(Table1[[#This Row],[Billing date]],"mmm")</f>
        <v>Jan</v>
      </c>
      <c r="AA1558" s="33">
        <f>YEAR(Table1[[#This Row],[Billing date]])</f>
        <v>2022</v>
      </c>
    </row>
    <row r="1559" spans="1:27" ht="12.75" x14ac:dyDescent="0.2">
      <c r="A1559" s="1" t="s">
        <v>4511</v>
      </c>
      <c r="B1559" s="1" t="s">
        <v>158</v>
      </c>
      <c r="C1559" s="29">
        <v>44575</v>
      </c>
      <c r="D1559" s="1" t="s">
        <v>5961</v>
      </c>
      <c r="E1559" s="1" t="s">
        <v>5962</v>
      </c>
      <c r="F1559" s="1" t="s">
        <v>5963</v>
      </c>
      <c r="G1559" s="1" t="s">
        <v>5964</v>
      </c>
      <c r="H1559" s="1" t="s">
        <v>4692</v>
      </c>
      <c r="I1559" s="1" t="s">
        <v>1531</v>
      </c>
      <c r="J1559" s="1" t="s">
        <v>164</v>
      </c>
      <c r="K1559" s="1" t="s">
        <v>165</v>
      </c>
      <c r="L1559" s="30">
        <v>600</v>
      </c>
      <c r="M1559" s="30">
        <v>30</v>
      </c>
      <c r="N1559" s="31">
        <v>18700</v>
      </c>
      <c r="O1559" s="31">
        <v>0</v>
      </c>
      <c r="P1559" s="31">
        <v>11220000</v>
      </c>
      <c r="Q1559" s="31">
        <v>11220000</v>
      </c>
      <c r="R1559" s="1" t="s">
        <v>4829</v>
      </c>
      <c r="S1559" s="1" t="s">
        <v>5965</v>
      </c>
      <c r="T1559" s="1" t="s">
        <v>169</v>
      </c>
      <c r="U1559" s="1" t="s">
        <v>169</v>
      </c>
      <c r="V1559" s="1" t="s">
        <v>118</v>
      </c>
      <c r="W1559" s="33" t="str">
        <f>VLOOKUP(Table1[[#This Row],[Material Code]],'Product Master Data'!$A$1:$D$16,4,FALSE)</f>
        <v>Bread Flour</v>
      </c>
      <c r="X1559" s="33" t="str">
        <f>VLOOKUP(Table1[[#This Row],[Material Code]],'Product Master Data'!$A$1:$D$15,3,FALSE)</f>
        <v>Local Label</v>
      </c>
      <c r="Y1559" s="33">
        <f>DAY(Table1[[#This Row],[Billing date]])</f>
        <v>14</v>
      </c>
      <c r="Z1559" s="33" t="str">
        <f>TEXT(Table1[[#This Row],[Billing date]],"mmm")</f>
        <v>Jan</v>
      </c>
      <c r="AA1559" s="33">
        <f>YEAR(Table1[[#This Row],[Billing date]])</f>
        <v>2022</v>
      </c>
    </row>
    <row r="1560" spans="1:27" ht="12.75" x14ac:dyDescent="0.2">
      <c r="A1560" s="1" t="s">
        <v>4496</v>
      </c>
      <c r="B1560" s="1" t="s">
        <v>132</v>
      </c>
      <c r="C1560" s="29">
        <v>44575</v>
      </c>
      <c r="D1560" s="1" t="s">
        <v>4800</v>
      </c>
      <c r="E1560" s="1" t="s">
        <v>5966</v>
      </c>
      <c r="F1560" s="1" t="s">
        <v>4802</v>
      </c>
      <c r="G1560" s="1" t="s">
        <v>5967</v>
      </c>
      <c r="H1560" s="1" t="s">
        <v>4804</v>
      </c>
      <c r="I1560" s="1" t="s">
        <v>38</v>
      </c>
      <c r="J1560" s="1" t="s">
        <v>164</v>
      </c>
      <c r="K1560" s="1" t="s">
        <v>165</v>
      </c>
      <c r="L1560" s="30">
        <v>640</v>
      </c>
      <c r="M1560" s="30">
        <v>32</v>
      </c>
      <c r="N1560" s="31">
        <v>18500</v>
      </c>
      <c r="O1560" s="31">
        <v>44800</v>
      </c>
      <c r="P1560" s="31">
        <v>11795200</v>
      </c>
      <c r="Q1560" s="31">
        <v>11840000</v>
      </c>
      <c r="R1560" s="1" t="s">
        <v>5968</v>
      </c>
      <c r="S1560" s="1" t="s">
        <v>5969</v>
      </c>
      <c r="T1560" s="1" t="s">
        <v>169</v>
      </c>
      <c r="U1560" s="1" t="s">
        <v>169</v>
      </c>
      <c r="V1560" s="1" t="s">
        <v>118</v>
      </c>
      <c r="W1560" s="33" t="str">
        <f>VLOOKUP(Table1[[#This Row],[Material Code]],'Product Master Data'!$A$1:$D$16,4,FALSE)</f>
        <v>Bread Flour</v>
      </c>
      <c r="X1560" s="33" t="str">
        <f>VLOOKUP(Table1[[#This Row],[Material Code]],'Product Master Data'!$A$1:$D$15,3,FALSE)</f>
        <v>Local Label</v>
      </c>
      <c r="Y1560" s="33">
        <f>DAY(Table1[[#This Row],[Billing date]])</f>
        <v>14</v>
      </c>
      <c r="Z1560" s="33" t="str">
        <f>TEXT(Table1[[#This Row],[Billing date]],"mmm")</f>
        <v>Jan</v>
      </c>
      <c r="AA1560" s="33">
        <f>YEAR(Table1[[#This Row],[Billing date]])</f>
        <v>2022</v>
      </c>
    </row>
    <row r="1561" spans="1:27" ht="12.75" x14ac:dyDescent="0.2">
      <c r="A1561" s="1" t="s">
        <v>4526</v>
      </c>
      <c r="B1561" s="1" t="s">
        <v>120</v>
      </c>
      <c r="C1561" s="29">
        <v>44575</v>
      </c>
      <c r="D1561" s="1" t="s">
        <v>5340</v>
      </c>
      <c r="E1561" s="1" t="s">
        <v>5970</v>
      </c>
      <c r="F1561" s="1" t="s">
        <v>5342</v>
      </c>
      <c r="G1561" s="1" t="s">
        <v>5971</v>
      </c>
      <c r="H1561" s="1" t="s">
        <v>4531</v>
      </c>
      <c r="I1561" s="1" t="s">
        <v>29</v>
      </c>
      <c r="J1561" s="1" t="s">
        <v>24</v>
      </c>
      <c r="K1561" s="1" t="s">
        <v>113</v>
      </c>
      <c r="L1561" s="30">
        <v>300</v>
      </c>
      <c r="M1561" s="30">
        <v>12</v>
      </c>
      <c r="N1561" s="31">
        <v>1800</v>
      </c>
      <c r="O1561" s="31">
        <v>10588</v>
      </c>
      <c r="P1561" s="31">
        <v>529412</v>
      </c>
      <c r="Q1561" s="31">
        <v>540000</v>
      </c>
      <c r="R1561" s="1" t="s">
        <v>5972</v>
      </c>
      <c r="S1561" s="1" t="s">
        <v>5973</v>
      </c>
      <c r="T1561" s="1" t="s">
        <v>169</v>
      </c>
      <c r="U1561" s="1" t="s">
        <v>5345</v>
      </c>
      <c r="V1561" s="1" t="s">
        <v>118</v>
      </c>
      <c r="W1561" s="33" t="str">
        <f>VLOOKUP(Table1[[#This Row],[Material Code]],'Product Master Data'!$A$1:$D$16,4,FALSE)</f>
        <v>Bread Flour</v>
      </c>
      <c r="X1561" s="33" t="str">
        <f>VLOOKUP(Table1[[#This Row],[Material Code]],'Product Master Data'!$A$1:$D$15,3,FALSE)</f>
        <v>Local Label</v>
      </c>
      <c r="Y1561" s="33">
        <f>DAY(Table1[[#This Row],[Billing date]])</f>
        <v>14</v>
      </c>
      <c r="Z1561" s="33" t="str">
        <f>TEXT(Table1[[#This Row],[Billing date]],"mmm")</f>
        <v>Jan</v>
      </c>
      <c r="AA1561" s="33">
        <f>YEAR(Table1[[#This Row],[Billing date]])</f>
        <v>2022</v>
      </c>
    </row>
    <row r="1562" spans="1:27" ht="12.75" x14ac:dyDescent="0.2">
      <c r="A1562" s="1" t="s">
        <v>4496</v>
      </c>
      <c r="B1562" s="1" t="s">
        <v>132</v>
      </c>
      <c r="C1562" s="29">
        <v>44575</v>
      </c>
      <c r="D1562" s="1" t="s">
        <v>5974</v>
      </c>
      <c r="E1562" s="1" t="s">
        <v>5975</v>
      </c>
      <c r="F1562" s="1" t="s">
        <v>5976</v>
      </c>
      <c r="G1562" s="1" t="s">
        <v>5977</v>
      </c>
      <c r="H1562" s="1" t="s">
        <v>5004</v>
      </c>
      <c r="I1562" s="1" t="s">
        <v>31</v>
      </c>
      <c r="J1562" s="1" t="s">
        <v>164</v>
      </c>
      <c r="K1562" s="1" t="s">
        <v>165</v>
      </c>
      <c r="L1562" s="30">
        <v>640</v>
      </c>
      <c r="M1562" s="30">
        <v>32</v>
      </c>
      <c r="N1562" s="31">
        <v>18000</v>
      </c>
      <c r="O1562" s="31">
        <v>44800</v>
      </c>
      <c r="P1562" s="31">
        <v>11475200</v>
      </c>
      <c r="Q1562" s="31">
        <v>11520000</v>
      </c>
      <c r="R1562" s="1" t="s">
        <v>5978</v>
      </c>
      <c r="S1562" s="1" t="s">
        <v>5979</v>
      </c>
      <c r="T1562" s="1" t="s">
        <v>169</v>
      </c>
      <c r="U1562" s="1" t="s">
        <v>169</v>
      </c>
      <c r="V1562" s="1" t="s">
        <v>118</v>
      </c>
      <c r="W1562" s="33" t="str">
        <f>VLOOKUP(Table1[[#This Row],[Material Code]],'Product Master Data'!$A$1:$D$16,4,FALSE)</f>
        <v>Bread Flour</v>
      </c>
      <c r="X1562" s="33" t="str">
        <f>VLOOKUP(Table1[[#This Row],[Material Code]],'Product Master Data'!$A$1:$D$15,3,FALSE)</f>
        <v>Local Label</v>
      </c>
      <c r="Y1562" s="33">
        <f>DAY(Table1[[#This Row],[Billing date]])</f>
        <v>14</v>
      </c>
      <c r="Z1562" s="33" t="str">
        <f>TEXT(Table1[[#This Row],[Billing date]],"mmm")</f>
        <v>Jan</v>
      </c>
      <c r="AA1562" s="33">
        <f>YEAR(Table1[[#This Row],[Billing date]])</f>
        <v>2022</v>
      </c>
    </row>
    <row r="1563" spans="1:27" ht="12.75" x14ac:dyDescent="0.2">
      <c r="A1563" s="1" t="s">
        <v>4666</v>
      </c>
      <c r="B1563" s="1" t="s">
        <v>108</v>
      </c>
      <c r="C1563" s="29">
        <v>44575</v>
      </c>
      <c r="D1563" s="1" t="s">
        <v>5980</v>
      </c>
      <c r="E1563" s="1" t="s">
        <v>5981</v>
      </c>
      <c r="F1563" s="1" t="s">
        <v>5982</v>
      </c>
      <c r="G1563" s="1" t="s">
        <v>5983</v>
      </c>
      <c r="H1563" s="1" t="s">
        <v>4891</v>
      </c>
      <c r="I1563" s="1" t="s">
        <v>36</v>
      </c>
      <c r="J1563" s="1" t="s">
        <v>164</v>
      </c>
      <c r="K1563" s="1" t="s">
        <v>165</v>
      </c>
      <c r="L1563" s="30">
        <v>400</v>
      </c>
      <c r="M1563" s="30">
        <v>20</v>
      </c>
      <c r="N1563" s="31">
        <v>18300</v>
      </c>
      <c r="O1563" s="31">
        <v>28000</v>
      </c>
      <c r="P1563" s="31">
        <v>7292000</v>
      </c>
      <c r="Q1563" s="31">
        <v>7320000</v>
      </c>
      <c r="R1563" s="1" t="s">
        <v>1815</v>
      </c>
      <c r="S1563" s="1" t="s">
        <v>5543</v>
      </c>
      <c r="T1563" s="1" t="s">
        <v>169</v>
      </c>
      <c r="U1563" s="1" t="s">
        <v>169</v>
      </c>
      <c r="V1563" s="1" t="s">
        <v>118</v>
      </c>
      <c r="W1563" s="33" t="str">
        <f>VLOOKUP(Table1[[#This Row],[Material Code]],'Product Master Data'!$A$1:$D$16,4,FALSE)</f>
        <v>Bread Flour</v>
      </c>
      <c r="X1563" s="33" t="str">
        <f>VLOOKUP(Table1[[#This Row],[Material Code]],'Product Master Data'!$A$1:$D$15,3,FALSE)</f>
        <v>Local Label</v>
      </c>
      <c r="Y1563" s="33">
        <f>DAY(Table1[[#This Row],[Billing date]])</f>
        <v>14</v>
      </c>
      <c r="Z1563" s="33" t="str">
        <f>TEXT(Table1[[#This Row],[Billing date]],"mmm")</f>
        <v>Jan</v>
      </c>
      <c r="AA1563" s="33">
        <f>YEAR(Table1[[#This Row],[Billing date]])</f>
        <v>2022</v>
      </c>
    </row>
    <row r="1564" spans="1:27" ht="12.75" x14ac:dyDescent="0.2">
      <c r="A1564" s="1" t="s">
        <v>4511</v>
      </c>
      <c r="B1564" s="1" t="s">
        <v>158</v>
      </c>
      <c r="C1564" s="29">
        <v>44575</v>
      </c>
      <c r="D1564" s="1" t="s">
        <v>5984</v>
      </c>
      <c r="E1564" s="1" t="s">
        <v>5985</v>
      </c>
      <c r="F1564" s="1" t="s">
        <v>5986</v>
      </c>
      <c r="G1564" s="1" t="s">
        <v>5987</v>
      </c>
      <c r="H1564" s="1" t="s">
        <v>4744</v>
      </c>
      <c r="I1564" s="1" t="s">
        <v>35</v>
      </c>
      <c r="J1564" s="1" t="s">
        <v>24</v>
      </c>
      <c r="K1564" s="1" t="s">
        <v>113</v>
      </c>
      <c r="L1564" s="30">
        <v>575</v>
      </c>
      <c r="M1564" s="30">
        <v>23</v>
      </c>
      <c r="N1564" s="31">
        <v>1800</v>
      </c>
      <c r="O1564" s="31">
        <v>20294</v>
      </c>
      <c r="P1564" s="31">
        <v>1014706</v>
      </c>
      <c r="Q1564" s="31">
        <v>1035000</v>
      </c>
      <c r="R1564" s="1" t="s">
        <v>5988</v>
      </c>
      <c r="S1564" s="1" t="s">
        <v>1775</v>
      </c>
      <c r="T1564" s="1" t="s">
        <v>169</v>
      </c>
      <c r="U1564" s="1" t="s">
        <v>5989</v>
      </c>
      <c r="V1564" s="1" t="s">
        <v>118</v>
      </c>
      <c r="W1564" s="33" t="str">
        <f>VLOOKUP(Table1[[#This Row],[Material Code]],'Product Master Data'!$A$1:$D$16,4,FALSE)</f>
        <v>Bread Flour</v>
      </c>
      <c r="X1564" s="33" t="str">
        <f>VLOOKUP(Table1[[#This Row],[Material Code]],'Product Master Data'!$A$1:$D$15,3,FALSE)</f>
        <v>Local Label</v>
      </c>
      <c r="Y1564" s="33">
        <f>DAY(Table1[[#This Row],[Billing date]])</f>
        <v>14</v>
      </c>
      <c r="Z1564" s="33" t="str">
        <f>TEXT(Table1[[#This Row],[Billing date]],"mmm")</f>
        <v>Jan</v>
      </c>
      <c r="AA1564" s="33">
        <f>YEAR(Table1[[#This Row],[Billing date]])</f>
        <v>2022</v>
      </c>
    </row>
    <row r="1565" spans="1:27" ht="12.75" x14ac:dyDescent="0.2">
      <c r="A1565" s="1" t="s">
        <v>4496</v>
      </c>
      <c r="B1565" s="1" t="s">
        <v>132</v>
      </c>
      <c r="C1565" s="29">
        <v>44575</v>
      </c>
      <c r="D1565" s="1" t="s">
        <v>5990</v>
      </c>
      <c r="E1565" s="1" t="s">
        <v>5991</v>
      </c>
      <c r="F1565" s="1" t="s">
        <v>5992</v>
      </c>
      <c r="G1565" s="1" t="s">
        <v>5993</v>
      </c>
      <c r="H1565" s="1" t="s">
        <v>4508</v>
      </c>
      <c r="I1565" s="1" t="s">
        <v>1185</v>
      </c>
      <c r="J1565" s="1" t="s">
        <v>24</v>
      </c>
      <c r="K1565" s="1" t="s">
        <v>113</v>
      </c>
      <c r="L1565" s="30">
        <v>300</v>
      </c>
      <c r="M1565" s="30">
        <v>12</v>
      </c>
      <c r="N1565" s="31">
        <v>1800</v>
      </c>
      <c r="O1565" s="31">
        <v>10588</v>
      </c>
      <c r="P1565" s="31">
        <v>529412</v>
      </c>
      <c r="Q1565" s="31">
        <v>540000</v>
      </c>
      <c r="R1565" s="1" t="s">
        <v>841</v>
      </c>
      <c r="S1565" s="1" t="s">
        <v>842</v>
      </c>
      <c r="T1565" s="1" t="s">
        <v>169</v>
      </c>
      <c r="U1565" s="1" t="s">
        <v>5994</v>
      </c>
      <c r="V1565" s="1" t="s">
        <v>118</v>
      </c>
      <c r="W1565" s="33" t="str">
        <f>VLOOKUP(Table1[[#This Row],[Material Code]],'Product Master Data'!$A$1:$D$16,4,FALSE)</f>
        <v>Bread Flour</v>
      </c>
      <c r="X1565" s="33" t="str">
        <f>VLOOKUP(Table1[[#This Row],[Material Code]],'Product Master Data'!$A$1:$D$15,3,FALSE)</f>
        <v>Local Label</v>
      </c>
      <c r="Y1565" s="33">
        <f>DAY(Table1[[#This Row],[Billing date]])</f>
        <v>14</v>
      </c>
      <c r="Z1565" s="33" t="str">
        <f>TEXT(Table1[[#This Row],[Billing date]],"mmm")</f>
        <v>Jan</v>
      </c>
      <c r="AA1565" s="33">
        <f>YEAR(Table1[[#This Row],[Billing date]])</f>
        <v>2022</v>
      </c>
    </row>
    <row r="1566" spans="1:27" ht="12.75" x14ac:dyDescent="0.2">
      <c r="A1566" s="1" t="s">
        <v>4526</v>
      </c>
      <c r="B1566" s="1" t="s">
        <v>120</v>
      </c>
      <c r="C1566" s="29">
        <v>44575</v>
      </c>
      <c r="D1566" s="1" t="s">
        <v>5995</v>
      </c>
      <c r="E1566" s="1" t="s">
        <v>5996</v>
      </c>
      <c r="F1566" s="1" t="s">
        <v>5997</v>
      </c>
      <c r="G1566" s="1" t="s">
        <v>5998</v>
      </c>
      <c r="H1566" s="1" t="s">
        <v>4665</v>
      </c>
      <c r="I1566" s="1" t="s">
        <v>30</v>
      </c>
      <c r="J1566" s="1" t="s">
        <v>24</v>
      </c>
      <c r="K1566" s="1" t="s">
        <v>113</v>
      </c>
      <c r="L1566" s="30">
        <v>575</v>
      </c>
      <c r="M1566" s="30">
        <v>23</v>
      </c>
      <c r="N1566" s="31">
        <v>1800</v>
      </c>
      <c r="O1566" s="31">
        <v>20294</v>
      </c>
      <c r="P1566" s="31">
        <v>1014706</v>
      </c>
      <c r="Q1566" s="31">
        <v>1035000</v>
      </c>
      <c r="R1566" s="1" t="s">
        <v>5999</v>
      </c>
      <c r="S1566" s="1" t="s">
        <v>6000</v>
      </c>
      <c r="T1566" s="1" t="s">
        <v>169</v>
      </c>
      <c r="U1566" s="1" t="s">
        <v>6001</v>
      </c>
      <c r="V1566" s="1" t="s">
        <v>118</v>
      </c>
      <c r="W1566" s="33" t="str">
        <f>VLOOKUP(Table1[[#This Row],[Material Code]],'Product Master Data'!$A$1:$D$16,4,FALSE)</f>
        <v>Bread Flour</v>
      </c>
      <c r="X1566" s="33" t="str">
        <f>VLOOKUP(Table1[[#This Row],[Material Code]],'Product Master Data'!$A$1:$D$15,3,FALSE)</f>
        <v>Local Label</v>
      </c>
      <c r="Y1566" s="33">
        <f>DAY(Table1[[#This Row],[Billing date]])</f>
        <v>14</v>
      </c>
      <c r="Z1566" s="33" t="str">
        <f>TEXT(Table1[[#This Row],[Billing date]],"mmm")</f>
        <v>Jan</v>
      </c>
      <c r="AA1566" s="33">
        <f>YEAR(Table1[[#This Row],[Billing date]])</f>
        <v>2022</v>
      </c>
    </row>
    <row r="1567" spans="1:27" ht="12.75" x14ac:dyDescent="0.2">
      <c r="A1567" s="1" t="s">
        <v>4526</v>
      </c>
      <c r="B1567" s="1" t="s">
        <v>120</v>
      </c>
      <c r="C1567" s="29">
        <v>44575</v>
      </c>
      <c r="D1567" s="1" t="s">
        <v>6002</v>
      </c>
      <c r="E1567" s="1" t="s">
        <v>6003</v>
      </c>
      <c r="F1567" s="1" t="s">
        <v>6004</v>
      </c>
      <c r="G1567" s="1" t="s">
        <v>6005</v>
      </c>
      <c r="H1567" s="1" t="s">
        <v>5113</v>
      </c>
      <c r="I1567" s="1" t="s">
        <v>1177</v>
      </c>
      <c r="J1567" s="1" t="s">
        <v>164</v>
      </c>
      <c r="K1567" s="1" t="s">
        <v>165</v>
      </c>
      <c r="L1567" s="30">
        <v>300</v>
      </c>
      <c r="M1567" s="30">
        <v>15</v>
      </c>
      <c r="N1567" s="31">
        <v>18300</v>
      </c>
      <c r="O1567" s="31">
        <v>21000</v>
      </c>
      <c r="P1567" s="31">
        <v>5469000</v>
      </c>
      <c r="Q1567" s="31">
        <v>5490000</v>
      </c>
      <c r="R1567" s="1" t="s">
        <v>6006</v>
      </c>
      <c r="S1567" s="1" t="s">
        <v>1658</v>
      </c>
      <c r="T1567" s="1" t="s">
        <v>169</v>
      </c>
      <c r="U1567" s="1" t="s">
        <v>169</v>
      </c>
      <c r="V1567" s="1" t="s">
        <v>118</v>
      </c>
      <c r="W1567" s="33" t="str">
        <f>VLOOKUP(Table1[[#This Row],[Material Code]],'Product Master Data'!$A$1:$D$16,4,FALSE)</f>
        <v>Bread Flour</v>
      </c>
      <c r="X1567" s="33" t="str">
        <f>VLOOKUP(Table1[[#This Row],[Material Code]],'Product Master Data'!$A$1:$D$15,3,FALSE)</f>
        <v>Local Label</v>
      </c>
      <c r="Y1567" s="33">
        <f>DAY(Table1[[#This Row],[Billing date]])</f>
        <v>14</v>
      </c>
      <c r="Z1567" s="33" t="str">
        <f>TEXT(Table1[[#This Row],[Billing date]],"mmm")</f>
        <v>Jan</v>
      </c>
      <c r="AA1567" s="33">
        <f>YEAR(Table1[[#This Row],[Billing date]])</f>
        <v>2022</v>
      </c>
    </row>
    <row r="1568" spans="1:27" ht="12.75" x14ac:dyDescent="0.2">
      <c r="A1568" s="1" t="s">
        <v>4666</v>
      </c>
      <c r="B1568" s="1" t="s">
        <v>108</v>
      </c>
      <c r="C1568" s="29">
        <v>44575</v>
      </c>
      <c r="D1568" s="1" t="s">
        <v>5823</v>
      </c>
      <c r="E1568" s="1" t="s">
        <v>6007</v>
      </c>
      <c r="F1568" s="1" t="s">
        <v>5825</v>
      </c>
      <c r="G1568" s="1" t="s">
        <v>6008</v>
      </c>
      <c r="H1568" s="1" t="s">
        <v>4841</v>
      </c>
      <c r="I1568" s="1" t="s">
        <v>46</v>
      </c>
      <c r="J1568" s="1" t="s">
        <v>24</v>
      </c>
      <c r="K1568" s="1" t="s">
        <v>113</v>
      </c>
      <c r="L1568" s="30">
        <v>575</v>
      </c>
      <c r="M1568" s="30">
        <v>23</v>
      </c>
      <c r="N1568" s="31">
        <v>1800</v>
      </c>
      <c r="O1568" s="31">
        <v>20294</v>
      </c>
      <c r="P1568" s="31">
        <v>1014706</v>
      </c>
      <c r="Q1568" s="31">
        <v>1035000</v>
      </c>
      <c r="R1568" s="1" t="s">
        <v>6009</v>
      </c>
      <c r="S1568" s="1" t="s">
        <v>6010</v>
      </c>
      <c r="T1568" s="1" t="s">
        <v>169</v>
      </c>
      <c r="U1568" s="1" t="s">
        <v>5828</v>
      </c>
      <c r="V1568" s="1" t="s">
        <v>118</v>
      </c>
      <c r="W1568" s="33" t="str">
        <f>VLOOKUP(Table1[[#This Row],[Material Code]],'Product Master Data'!$A$1:$D$16,4,FALSE)</f>
        <v>Bread Flour</v>
      </c>
      <c r="X1568" s="33" t="str">
        <f>VLOOKUP(Table1[[#This Row],[Material Code]],'Product Master Data'!$A$1:$D$15,3,FALSE)</f>
        <v>Local Label</v>
      </c>
      <c r="Y1568" s="33">
        <f>DAY(Table1[[#This Row],[Billing date]])</f>
        <v>14</v>
      </c>
      <c r="Z1568" s="33" t="str">
        <f>TEXT(Table1[[#This Row],[Billing date]],"mmm")</f>
        <v>Jan</v>
      </c>
      <c r="AA1568" s="33">
        <f>YEAR(Table1[[#This Row],[Billing date]])</f>
        <v>2022</v>
      </c>
    </row>
    <row r="1569" spans="1:27" ht="12.75" x14ac:dyDescent="0.2">
      <c r="A1569" s="1" t="s">
        <v>4496</v>
      </c>
      <c r="B1569" s="1" t="s">
        <v>132</v>
      </c>
      <c r="C1569" s="29">
        <v>44576</v>
      </c>
      <c r="D1569" s="1" t="s">
        <v>5150</v>
      </c>
      <c r="E1569" s="1" t="s">
        <v>6011</v>
      </c>
      <c r="F1569" s="1" t="s">
        <v>5152</v>
      </c>
      <c r="G1569" s="1" t="s">
        <v>6012</v>
      </c>
      <c r="H1569" s="1" t="s">
        <v>5004</v>
      </c>
      <c r="I1569" s="1" t="s">
        <v>31</v>
      </c>
      <c r="J1569" s="1" t="s">
        <v>181</v>
      </c>
      <c r="K1569" s="1" t="s">
        <v>182</v>
      </c>
      <c r="L1569" s="30">
        <v>680</v>
      </c>
      <c r="M1569" s="30">
        <v>17</v>
      </c>
      <c r="N1569" s="31">
        <v>9000</v>
      </c>
      <c r="O1569" s="31">
        <v>23800</v>
      </c>
      <c r="P1569" s="31">
        <v>6096200</v>
      </c>
      <c r="Q1569" s="31">
        <v>6120000</v>
      </c>
      <c r="R1569" s="1" t="s">
        <v>6013</v>
      </c>
      <c r="S1569" s="1" t="s">
        <v>6014</v>
      </c>
      <c r="T1569" s="1" t="s">
        <v>169</v>
      </c>
      <c r="U1569" s="1" t="s">
        <v>169</v>
      </c>
      <c r="V1569" s="1" t="s">
        <v>118</v>
      </c>
      <c r="W1569" s="33" t="str">
        <f>VLOOKUP(Table1[[#This Row],[Material Code]],'Product Master Data'!$A$1:$D$16,4,FALSE)</f>
        <v>Beignet Flour</v>
      </c>
      <c r="X1569" s="33" t="str">
        <f>VLOOKUP(Table1[[#This Row],[Material Code]],'Product Master Data'!$A$1:$D$15,3,FALSE)</f>
        <v>Local Label</v>
      </c>
      <c r="Y1569" s="33">
        <f>DAY(Table1[[#This Row],[Billing date]])</f>
        <v>15</v>
      </c>
      <c r="Z1569" s="33" t="str">
        <f>TEXT(Table1[[#This Row],[Billing date]],"mmm")</f>
        <v>Jan</v>
      </c>
      <c r="AA1569" s="33">
        <f>YEAR(Table1[[#This Row],[Billing date]])</f>
        <v>2022</v>
      </c>
    </row>
    <row r="1570" spans="1:27" ht="12.75" x14ac:dyDescent="0.2">
      <c r="A1570" s="1" t="s">
        <v>4496</v>
      </c>
      <c r="B1570" s="1" t="s">
        <v>132</v>
      </c>
      <c r="C1570" s="29">
        <v>44576</v>
      </c>
      <c r="D1570" s="1" t="s">
        <v>5150</v>
      </c>
      <c r="E1570" s="1" t="s">
        <v>6011</v>
      </c>
      <c r="F1570" s="1" t="s">
        <v>5152</v>
      </c>
      <c r="G1570" s="1" t="s">
        <v>6012</v>
      </c>
      <c r="H1570" s="1" t="s">
        <v>5004</v>
      </c>
      <c r="I1570" s="1" t="s">
        <v>31</v>
      </c>
      <c r="J1570" s="1" t="s">
        <v>164</v>
      </c>
      <c r="K1570" s="1" t="s">
        <v>165</v>
      </c>
      <c r="L1570" s="30">
        <v>200</v>
      </c>
      <c r="M1570" s="30">
        <v>10</v>
      </c>
      <c r="N1570" s="31">
        <v>18000</v>
      </c>
      <c r="O1570" s="31">
        <v>14000</v>
      </c>
      <c r="P1570" s="31">
        <v>3586000</v>
      </c>
      <c r="Q1570" s="31">
        <v>3600000</v>
      </c>
      <c r="R1570" s="1" t="s">
        <v>6013</v>
      </c>
      <c r="S1570" s="1" t="s">
        <v>6014</v>
      </c>
      <c r="T1570" s="1" t="s">
        <v>169</v>
      </c>
      <c r="U1570" s="1" t="s">
        <v>169</v>
      </c>
      <c r="V1570" s="1" t="s">
        <v>118</v>
      </c>
      <c r="W1570" s="33" t="str">
        <f>VLOOKUP(Table1[[#This Row],[Material Code]],'Product Master Data'!$A$1:$D$16,4,FALSE)</f>
        <v>Bread Flour</v>
      </c>
      <c r="X1570" s="33" t="str">
        <f>VLOOKUP(Table1[[#This Row],[Material Code]],'Product Master Data'!$A$1:$D$15,3,FALSE)</f>
        <v>Local Label</v>
      </c>
      <c r="Y1570" s="33">
        <f>DAY(Table1[[#This Row],[Billing date]])</f>
        <v>15</v>
      </c>
      <c r="Z1570" s="33" t="str">
        <f>TEXT(Table1[[#This Row],[Billing date]],"mmm")</f>
        <v>Jan</v>
      </c>
      <c r="AA1570" s="33">
        <f>YEAR(Table1[[#This Row],[Billing date]])</f>
        <v>2022</v>
      </c>
    </row>
    <row r="1571" spans="1:27" ht="12.75" x14ac:dyDescent="0.2">
      <c r="A1571" s="1" t="s">
        <v>4496</v>
      </c>
      <c r="B1571" s="1" t="s">
        <v>132</v>
      </c>
      <c r="C1571" s="29">
        <v>44576</v>
      </c>
      <c r="D1571" s="1" t="s">
        <v>5150</v>
      </c>
      <c r="E1571" s="1" t="s">
        <v>6011</v>
      </c>
      <c r="F1571" s="1" t="s">
        <v>5152</v>
      </c>
      <c r="G1571" s="1" t="s">
        <v>6012</v>
      </c>
      <c r="H1571" s="1" t="s">
        <v>5004</v>
      </c>
      <c r="I1571" s="1" t="s">
        <v>31</v>
      </c>
      <c r="J1571" s="1" t="s">
        <v>176</v>
      </c>
      <c r="K1571" s="1" t="s">
        <v>177</v>
      </c>
      <c r="L1571" s="30">
        <v>100</v>
      </c>
      <c r="M1571" s="30">
        <v>5</v>
      </c>
      <c r="N1571" s="31">
        <v>18000</v>
      </c>
      <c r="O1571" s="31">
        <v>7000</v>
      </c>
      <c r="P1571" s="31">
        <v>1793000</v>
      </c>
      <c r="Q1571" s="31">
        <v>1800000</v>
      </c>
      <c r="R1571" s="1" t="s">
        <v>6013</v>
      </c>
      <c r="S1571" s="1" t="s">
        <v>6014</v>
      </c>
      <c r="T1571" s="1" t="s">
        <v>169</v>
      </c>
      <c r="U1571" s="1" t="s">
        <v>169</v>
      </c>
      <c r="V1571" s="1" t="s">
        <v>118</v>
      </c>
      <c r="W1571" s="33" t="str">
        <f>VLOOKUP(Table1[[#This Row],[Material Code]],'Product Master Data'!$A$1:$D$16,4,FALSE)</f>
        <v>Beignet Flour</v>
      </c>
      <c r="X1571" s="33" t="str">
        <f>VLOOKUP(Table1[[#This Row],[Material Code]],'Product Master Data'!$A$1:$D$15,3,FALSE)</f>
        <v>Local Label</v>
      </c>
      <c r="Y1571" s="33">
        <f>DAY(Table1[[#This Row],[Billing date]])</f>
        <v>15</v>
      </c>
      <c r="Z1571" s="33" t="str">
        <f>TEXT(Table1[[#This Row],[Billing date]],"mmm")</f>
        <v>Jan</v>
      </c>
      <c r="AA1571" s="33">
        <f>YEAR(Table1[[#This Row],[Billing date]])</f>
        <v>2022</v>
      </c>
    </row>
    <row r="1572" spans="1:27" ht="12.75" x14ac:dyDescent="0.2">
      <c r="A1572" s="1" t="s">
        <v>4526</v>
      </c>
      <c r="B1572" s="1" t="s">
        <v>120</v>
      </c>
      <c r="C1572" s="29">
        <v>44576</v>
      </c>
      <c r="D1572" s="1" t="s">
        <v>6015</v>
      </c>
      <c r="E1572" s="1" t="s">
        <v>6016</v>
      </c>
      <c r="F1572" s="1" t="s">
        <v>6017</v>
      </c>
      <c r="G1572" s="1" t="s">
        <v>6018</v>
      </c>
      <c r="H1572" s="1" t="s">
        <v>4864</v>
      </c>
      <c r="I1572" s="1" t="s">
        <v>52</v>
      </c>
      <c r="J1572" s="1" t="s">
        <v>125</v>
      </c>
      <c r="K1572" s="1" t="s">
        <v>126</v>
      </c>
      <c r="L1572" s="30">
        <v>300</v>
      </c>
      <c r="M1572" s="30">
        <v>15</v>
      </c>
      <c r="N1572" s="31">
        <v>19000</v>
      </c>
      <c r="O1572" s="31">
        <v>21000</v>
      </c>
      <c r="P1572" s="31">
        <v>5679000</v>
      </c>
      <c r="Q1572" s="31">
        <v>5700000</v>
      </c>
      <c r="R1572" s="1" t="s">
        <v>281</v>
      </c>
      <c r="S1572" s="1" t="s">
        <v>6019</v>
      </c>
      <c r="T1572" s="1" t="s">
        <v>169</v>
      </c>
      <c r="U1572" s="1" t="s">
        <v>169</v>
      </c>
      <c r="V1572" s="1" t="s">
        <v>118</v>
      </c>
      <c r="W1572" s="33" t="str">
        <f>VLOOKUP(Table1[[#This Row],[Material Code]],'Product Master Data'!$A$1:$D$16,4,FALSE)</f>
        <v>Bread Flour</v>
      </c>
      <c r="X1572" s="33" t="str">
        <f>VLOOKUP(Table1[[#This Row],[Material Code]],'Product Master Data'!$A$1:$D$15,3,FALSE)</f>
        <v>Local Label</v>
      </c>
      <c r="Y1572" s="33">
        <f>DAY(Table1[[#This Row],[Billing date]])</f>
        <v>15</v>
      </c>
      <c r="Z1572" s="33" t="str">
        <f>TEXT(Table1[[#This Row],[Billing date]],"mmm")</f>
        <v>Jan</v>
      </c>
      <c r="AA1572" s="33">
        <f>YEAR(Table1[[#This Row],[Billing date]])</f>
        <v>2022</v>
      </c>
    </row>
    <row r="1573" spans="1:27" ht="12.75" x14ac:dyDescent="0.2">
      <c r="A1573" s="1" t="s">
        <v>4526</v>
      </c>
      <c r="B1573" s="1" t="s">
        <v>120</v>
      </c>
      <c r="C1573" s="29">
        <v>44576</v>
      </c>
      <c r="D1573" s="1" t="s">
        <v>6015</v>
      </c>
      <c r="E1573" s="1" t="s">
        <v>6016</v>
      </c>
      <c r="F1573" s="1" t="s">
        <v>6017</v>
      </c>
      <c r="G1573" s="1" t="s">
        <v>6018</v>
      </c>
      <c r="H1573" s="1" t="s">
        <v>4864</v>
      </c>
      <c r="I1573" s="1" t="s">
        <v>52</v>
      </c>
      <c r="J1573" s="1" t="s">
        <v>183</v>
      </c>
      <c r="K1573" s="1" t="s">
        <v>184</v>
      </c>
      <c r="L1573" s="30">
        <v>100</v>
      </c>
      <c r="M1573" s="30">
        <v>0.5</v>
      </c>
      <c r="N1573" s="31">
        <v>1900</v>
      </c>
      <c r="O1573" s="31">
        <v>700</v>
      </c>
      <c r="P1573" s="31">
        <v>189300</v>
      </c>
      <c r="Q1573" s="31">
        <v>190000</v>
      </c>
      <c r="R1573" s="1" t="s">
        <v>281</v>
      </c>
      <c r="S1573" s="1" t="s">
        <v>6019</v>
      </c>
      <c r="T1573" s="1" t="s">
        <v>169</v>
      </c>
      <c r="U1573" s="1" t="s">
        <v>169</v>
      </c>
      <c r="V1573" s="1" t="s">
        <v>118</v>
      </c>
      <c r="W1573" s="33" t="str">
        <f>VLOOKUP(Table1[[#This Row],[Material Code]],'Product Master Data'!$A$1:$D$16,4,FALSE)</f>
        <v>Beignet Flour</v>
      </c>
      <c r="X1573" s="33" t="str">
        <f>VLOOKUP(Table1[[#This Row],[Material Code]],'Product Master Data'!$A$1:$D$15,3,FALSE)</f>
        <v>Local Label</v>
      </c>
      <c r="Y1573" s="33">
        <f>DAY(Table1[[#This Row],[Billing date]])</f>
        <v>15</v>
      </c>
      <c r="Z1573" s="33" t="str">
        <f>TEXT(Table1[[#This Row],[Billing date]],"mmm")</f>
        <v>Jan</v>
      </c>
      <c r="AA1573" s="33">
        <f>YEAR(Table1[[#This Row],[Billing date]])</f>
        <v>2022</v>
      </c>
    </row>
    <row r="1574" spans="1:27" ht="12.75" x14ac:dyDescent="0.2">
      <c r="A1574" s="1" t="s">
        <v>4576</v>
      </c>
      <c r="B1574" s="1" t="s">
        <v>171</v>
      </c>
      <c r="C1574" s="29">
        <v>44576</v>
      </c>
      <c r="D1574" s="1" t="s">
        <v>6020</v>
      </c>
      <c r="E1574" s="1" t="s">
        <v>6021</v>
      </c>
      <c r="F1574" s="1" t="s">
        <v>6022</v>
      </c>
      <c r="G1574" s="1" t="s">
        <v>6023</v>
      </c>
      <c r="H1574" s="1" t="s">
        <v>4581</v>
      </c>
      <c r="I1574" s="1" t="s">
        <v>25</v>
      </c>
      <c r="J1574" s="1" t="s">
        <v>176</v>
      </c>
      <c r="K1574" s="1" t="s">
        <v>177</v>
      </c>
      <c r="L1574" s="30">
        <v>43</v>
      </c>
      <c r="M1574" s="30">
        <v>2.15</v>
      </c>
      <c r="N1574" s="31">
        <v>17900</v>
      </c>
      <c r="O1574" s="31">
        <v>0</v>
      </c>
      <c r="P1574" s="31">
        <v>769700</v>
      </c>
      <c r="Q1574" s="31">
        <v>769700</v>
      </c>
      <c r="R1574" s="1" t="s">
        <v>4582</v>
      </c>
      <c r="S1574" s="1" t="s">
        <v>4583</v>
      </c>
      <c r="T1574" s="1" t="s">
        <v>169</v>
      </c>
      <c r="U1574" s="1" t="s">
        <v>169</v>
      </c>
      <c r="V1574" s="1" t="s">
        <v>118</v>
      </c>
      <c r="W1574" s="33" t="str">
        <f>VLOOKUP(Table1[[#This Row],[Material Code]],'Product Master Data'!$A$1:$D$16,4,FALSE)</f>
        <v>Beignet Flour</v>
      </c>
      <c r="X1574" s="33" t="str">
        <f>VLOOKUP(Table1[[#This Row],[Material Code]],'Product Master Data'!$A$1:$D$15,3,FALSE)</f>
        <v>Local Label</v>
      </c>
      <c r="Y1574" s="33">
        <f>DAY(Table1[[#This Row],[Billing date]])</f>
        <v>15</v>
      </c>
      <c r="Z1574" s="33" t="str">
        <f>TEXT(Table1[[#This Row],[Billing date]],"mmm")</f>
        <v>Jan</v>
      </c>
      <c r="AA1574" s="33">
        <f>YEAR(Table1[[#This Row],[Billing date]])</f>
        <v>2022</v>
      </c>
    </row>
    <row r="1575" spans="1:27" ht="12.75" x14ac:dyDescent="0.2">
      <c r="A1575" s="1" t="s">
        <v>4576</v>
      </c>
      <c r="B1575" s="1" t="s">
        <v>171</v>
      </c>
      <c r="C1575" s="29">
        <v>44576</v>
      </c>
      <c r="D1575" s="1" t="s">
        <v>6020</v>
      </c>
      <c r="E1575" s="1" t="s">
        <v>6021</v>
      </c>
      <c r="F1575" s="1" t="s">
        <v>6022</v>
      </c>
      <c r="G1575" s="1" t="s">
        <v>6023</v>
      </c>
      <c r="H1575" s="1" t="s">
        <v>4581</v>
      </c>
      <c r="I1575" s="1" t="s">
        <v>25</v>
      </c>
      <c r="J1575" s="1" t="s">
        <v>183</v>
      </c>
      <c r="K1575" s="1" t="s">
        <v>184</v>
      </c>
      <c r="L1575" s="30">
        <v>570</v>
      </c>
      <c r="M1575" s="30">
        <v>2.85</v>
      </c>
      <c r="N1575" s="31">
        <v>1840</v>
      </c>
      <c r="O1575" s="31">
        <v>0</v>
      </c>
      <c r="P1575" s="31">
        <v>1048800</v>
      </c>
      <c r="Q1575" s="31">
        <v>1048800</v>
      </c>
      <c r="R1575" s="1" t="s">
        <v>4582</v>
      </c>
      <c r="S1575" s="1" t="s">
        <v>4583</v>
      </c>
      <c r="T1575" s="1" t="s">
        <v>169</v>
      </c>
      <c r="U1575" s="1" t="s">
        <v>169</v>
      </c>
      <c r="V1575" s="1" t="s">
        <v>118</v>
      </c>
      <c r="W1575" s="33" t="str">
        <f>VLOOKUP(Table1[[#This Row],[Material Code]],'Product Master Data'!$A$1:$D$16,4,FALSE)</f>
        <v>Beignet Flour</v>
      </c>
      <c r="X1575" s="33" t="str">
        <f>VLOOKUP(Table1[[#This Row],[Material Code]],'Product Master Data'!$A$1:$D$15,3,FALSE)</f>
        <v>Local Label</v>
      </c>
      <c r="Y1575" s="33">
        <f>DAY(Table1[[#This Row],[Billing date]])</f>
        <v>15</v>
      </c>
      <c r="Z1575" s="33" t="str">
        <f>TEXT(Table1[[#This Row],[Billing date]],"mmm")</f>
        <v>Jan</v>
      </c>
      <c r="AA1575" s="33">
        <f>YEAR(Table1[[#This Row],[Billing date]])</f>
        <v>2022</v>
      </c>
    </row>
    <row r="1576" spans="1:27" ht="12.75" x14ac:dyDescent="0.2">
      <c r="A1576" s="1" t="s">
        <v>4576</v>
      </c>
      <c r="B1576" s="1" t="s">
        <v>171</v>
      </c>
      <c r="C1576" s="29">
        <v>44576</v>
      </c>
      <c r="D1576" s="1" t="s">
        <v>6020</v>
      </c>
      <c r="E1576" s="1" t="s">
        <v>6021</v>
      </c>
      <c r="F1576" s="1" t="s">
        <v>6022</v>
      </c>
      <c r="G1576" s="1" t="s">
        <v>6023</v>
      </c>
      <c r="H1576" s="1" t="s">
        <v>4581</v>
      </c>
      <c r="I1576" s="1" t="s">
        <v>25</v>
      </c>
      <c r="J1576" s="1" t="s">
        <v>125</v>
      </c>
      <c r="K1576" s="1" t="s">
        <v>126</v>
      </c>
      <c r="L1576" s="30">
        <v>100</v>
      </c>
      <c r="M1576" s="30">
        <v>5</v>
      </c>
      <c r="N1576" s="31">
        <v>17700</v>
      </c>
      <c r="O1576" s="31">
        <v>0</v>
      </c>
      <c r="P1576" s="31">
        <v>1770000</v>
      </c>
      <c r="Q1576" s="31">
        <v>1770000</v>
      </c>
      <c r="R1576" s="1" t="s">
        <v>4582</v>
      </c>
      <c r="S1576" s="1" t="s">
        <v>4583</v>
      </c>
      <c r="T1576" s="1" t="s">
        <v>169</v>
      </c>
      <c r="U1576" s="1" t="s">
        <v>169</v>
      </c>
      <c r="V1576" s="1" t="s">
        <v>118</v>
      </c>
      <c r="W1576" s="33" t="str">
        <f>VLOOKUP(Table1[[#This Row],[Material Code]],'Product Master Data'!$A$1:$D$16,4,FALSE)</f>
        <v>Bread Flour</v>
      </c>
      <c r="X1576" s="33" t="str">
        <f>VLOOKUP(Table1[[#This Row],[Material Code]],'Product Master Data'!$A$1:$D$15,3,FALSE)</f>
        <v>Local Label</v>
      </c>
      <c r="Y1576" s="33">
        <f>DAY(Table1[[#This Row],[Billing date]])</f>
        <v>15</v>
      </c>
      <c r="Z1576" s="33" t="str">
        <f>TEXT(Table1[[#This Row],[Billing date]],"mmm")</f>
        <v>Jan</v>
      </c>
      <c r="AA1576" s="33">
        <f>YEAR(Table1[[#This Row],[Billing date]])</f>
        <v>2022</v>
      </c>
    </row>
    <row r="1577" spans="1:27" ht="12.75" x14ac:dyDescent="0.2">
      <c r="A1577" s="1" t="s">
        <v>4496</v>
      </c>
      <c r="B1577" s="1" t="s">
        <v>132</v>
      </c>
      <c r="C1577" s="29">
        <v>44576</v>
      </c>
      <c r="D1577" s="1" t="s">
        <v>5382</v>
      </c>
      <c r="E1577" s="1" t="s">
        <v>6024</v>
      </c>
      <c r="F1577" s="1" t="s">
        <v>5384</v>
      </c>
      <c r="G1577" s="1" t="s">
        <v>6025</v>
      </c>
      <c r="H1577" s="1" t="s">
        <v>4542</v>
      </c>
      <c r="I1577" s="1" t="s">
        <v>43</v>
      </c>
      <c r="J1577" s="1" t="s">
        <v>125</v>
      </c>
      <c r="K1577" s="1" t="s">
        <v>126</v>
      </c>
      <c r="L1577" s="30">
        <v>620</v>
      </c>
      <c r="M1577" s="30">
        <v>31</v>
      </c>
      <c r="N1577" s="31">
        <v>19000</v>
      </c>
      <c r="O1577" s="31">
        <v>43400</v>
      </c>
      <c r="P1577" s="31">
        <v>11736600</v>
      </c>
      <c r="Q1577" s="31">
        <v>11780000</v>
      </c>
      <c r="R1577" s="1" t="s">
        <v>6026</v>
      </c>
      <c r="S1577" s="1" t="s">
        <v>6027</v>
      </c>
      <c r="T1577" s="1" t="s">
        <v>169</v>
      </c>
      <c r="U1577" s="1" t="s">
        <v>661</v>
      </c>
      <c r="V1577" s="1" t="s">
        <v>118</v>
      </c>
      <c r="W1577" s="33" t="str">
        <f>VLOOKUP(Table1[[#This Row],[Material Code]],'Product Master Data'!$A$1:$D$16,4,FALSE)</f>
        <v>Bread Flour</v>
      </c>
      <c r="X1577" s="33" t="str">
        <f>VLOOKUP(Table1[[#This Row],[Material Code]],'Product Master Data'!$A$1:$D$15,3,FALSE)</f>
        <v>Local Label</v>
      </c>
      <c r="Y1577" s="33">
        <f>DAY(Table1[[#This Row],[Billing date]])</f>
        <v>15</v>
      </c>
      <c r="Z1577" s="33" t="str">
        <f>TEXT(Table1[[#This Row],[Billing date]],"mmm")</f>
        <v>Jan</v>
      </c>
      <c r="AA1577" s="33">
        <f>YEAR(Table1[[#This Row],[Billing date]])</f>
        <v>2022</v>
      </c>
    </row>
    <row r="1578" spans="1:27" ht="12.75" x14ac:dyDescent="0.2">
      <c r="A1578" s="1" t="s">
        <v>4596</v>
      </c>
      <c r="B1578" s="1" t="s">
        <v>452</v>
      </c>
      <c r="C1578" s="29">
        <v>44576</v>
      </c>
      <c r="D1578" s="1" t="s">
        <v>6028</v>
      </c>
      <c r="E1578" s="1" t="s">
        <v>6029</v>
      </c>
      <c r="F1578" s="1" t="s">
        <v>6030</v>
      </c>
      <c r="G1578" s="1" t="s">
        <v>6031</v>
      </c>
      <c r="H1578" s="1" t="s">
        <v>4797</v>
      </c>
      <c r="I1578" s="1" t="s">
        <v>33</v>
      </c>
      <c r="J1578" s="1" t="s">
        <v>24</v>
      </c>
      <c r="K1578" s="1" t="s">
        <v>113</v>
      </c>
      <c r="L1578" s="30">
        <v>325</v>
      </c>
      <c r="M1578" s="30">
        <v>13</v>
      </c>
      <c r="N1578" s="31">
        <v>1800</v>
      </c>
      <c r="O1578" s="31">
        <v>11471</v>
      </c>
      <c r="P1578" s="31">
        <v>573529</v>
      </c>
      <c r="Q1578" s="31">
        <v>585000</v>
      </c>
      <c r="R1578" s="1" t="s">
        <v>5068</v>
      </c>
      <c r="S1578" s="1" t="s">
        <v>2058</v>
      </c>
      <c r="T1578" s="1" t="s">
        <v>169</v>
      </c>
      <c r="U1578" s="1" t="s">
        <v>6032</v>
      </c>
      <c r="V1578" s="1" t="s">
        <v>118</v>
      </c>
      <c r="W1578" s="33" t="str">
        <f>VLOOKUP(Table1[[#This Row],[Material Code]],'Product Master Data'!$A$1:$D$16,4,FALSE)</f>
        <v>Bread Flour</v>
      </c>
      <c r="X1578" s="33" t="str">
        <f>VLOOKUP(Table1[[#This Row],[Material Code]],'Product Master Data'!$A$1:$D$15,3,FALSE)</f>
        <v>Local Label</v>
      </c>
      <c r="Y1578" s="33">
        <f>DAY(Table1[[#This Row],[Billing date]])</f>
        <v>15</v>
      </c>
      <c r="Z1578" s="33" t="str">
        <f>TEXT(Table1[[#This Row],[Billing date]],"mmm")</f>
        <v>Jan</v>
      </c>
      <c r="AA1578" s="33">
        <f>YEAR(Table1[[#This Row],[Billing date]])</f>
        <v>2022</v>
      </c>
    </row>
    <row r="1579" spans="1:27" ht="12.75" x14ac:dyDescent="0.2">
      <c r="A1579" s="1" t="s">
        <v>4596</v>
      </c>
      <c r="B1579" s="1" t="s">
        <v>452</v>
      </c>
      <c r="C1579" s="29">
        <v>44576</v>
      </c>
      <c r="D1579" s="1" t="s">
        <v>6028</v>
      </c>
      <c r="E1579" s="1" t="s">
        <v>6033</v>
      </c>
      <c r="F1579" s="1" t="s">
        <v>6030</v>
      </c>
      <c r="G1579" s="1" t="s">
        <v>6034</v>
      </c>
      <c r="H1579" s="1" t="s">
        <v>4797</v>
      </c>
      <c r="I1579" s="1" t="s">
        <v>33</v>
      </c>
      <c r="J1579" s="1" t="s">
        <v>24</v>
      </c>
      <c r="K1579" s="1" t="s">
        <v>113</v>
      </c>
      <c r="L1579" s="30">
        <v>425</v>
      </c>
      <c r="M1579" s="30">
        <v>17</v>
      </c>
      <c r="N1579" s="31">
        <v>1800</v>
      </c>
      <c r="O1579" s="31">
        <v>15000</v>
      </c>
      <c r="P1579" s="31">
        <v>750000</v>
      </c>
      <c r="Q1579" s="31">
        <v>765000</v>
      </c>
      <c r="R1579" s="1" t="s">
        <v>5831</v>
      </c>
      <c r="S1579" s="1" t="s">
        <v>5911</v>
      </c>
      <c r="T1579" s="1" t="s">
        <v>169</v>
      </c>
      <c r="U1579" s="1" t="s">
        <v>6032</v>
      </c>
      <c r="V1579" s="1" t="s">
        <v>118</v>
      </c>
      <c r="W1579" s="33" t="str">
        <f>VLOOKUP(Table1[[#This Row],[Material Code]],'Product Master Data'!$A$1:$D$16,4,FALSE)</f>
        <v>Bread Flour</v>
      </c>
      <c r="X1579" s="33" t="str">
        <f>VLOOKUP(Table1[[#This Row],[Material Code]],'Product Master Data'!$A$1:$D$15,3,FALSE)</f>
        <v>Local Label</v>
      </c>
      <c r="Y1579" s="33">
        <f>DAY(Table1[[#This Row],[Billing date]])</f>
        <v>15</v>
      </c>
      <c r="Z1579" s="33" t="str">
        <f>TEXT(Table1[[#This Row],[Billing date]],"mmm")</f>
        <v>Jan</v>
      </c>
      <c r="AA1579" s="33">
        <f>YEAR(Table1[[#This Row],[Billing date]])</f>
        <v>2022</v>
      </c>
    </row>
    <row r="1580" spans="1:27" ht="12.75" x14ac:dyDescent="0.2">
      <c r="A1580" s="1" t="s">
        <v>4576</v>
      </c>
      <c r="B1580" s="1" t="s">
        <v>171</v>
      </c>
      <c r="C1580" s="29">
        <v>44576</v>
      </c>
      <c r="D1580" s="1" t="s">
        <v>6035</v>
      </c>
      <c r="E1580" s="1" t="s">
        <v>6036</v>
      </c>
      <c r="F1580" s="1" t="s">
        <v>6037</v>
      </c>
      <c r="G1580" s="1" t="s">
        <v>6038</v>
      </c>
      <c r="H1580" s="1" t="s">
        <v>4629</v>
      </c>
      <c r="I1580" s="1" t="s">
        <v>498</v>
      </c>
      <c r="J1580" s="1" t="s">
        <v>176</v>
      </c>
      <c r="K1580" s="1" t="s">
        <v>177</v>
      </c>
      <c r="L1580" s="30">
        <v>100</v>
      </c>
      <c r="M1580" s="30">
        <v>5</v>
      </c>
      <c r="N1580" s="31">
        <v>18500</v>
      </c>
      <c r="O1580" s="31">
        <v>7000</v>
      </c>
      <c r="P1580" s="31">
        <v>1843000</v>
      </c>
      <c r="Q1580" s="31">
        <v>1850000</v>
      </c>
      <c r="R1580" s="1" t="s">
        <v>4940</v>
      </c>
      <c r="S1580" s="1" t="s">
        <v>5173</v>
      </c>
      <c r="T1580" s="1" t="s">
        <v>169</v>
      </c>
      <c r="U1580" s="1" t="s">
        <v>502</v>
      </c>
      <c r="V1580" s="1" t="s">
        <v>118</v>
      </c>
      <c r="W1580" s="33" t="str">
        <f>VLOOKUP(Table1[[#This Row],[Material Code]],'Product Master Data'!$A$1:$D$16,4,FALSE)</f>
        <v>Beignet Flour</v>
      </c>
      <c r="X1580" s="33" t="str">
        <f>VLOOKUP(Table1[[#This Row],[Material Code]],'Product Master Data'!$A$1:$D$15,3,FALSE)</f>
        <v>Local Label</v>
      </c>
      <c r="Y1580" s="33">
        <f>DAY(Table1[[#This Row],[Billing date]])</f>
        <v>15</v>
      </c>
      <c r="Z1580" s="33" t="str">
        <f>TEXT(Table1[[#This Row],[Billing date]],"mmm")</f>
        <v>Jan</v>
      </c>
      <c r="AA1580" s="33">
        <f>YEAR(Table1[[#This Row],[Billing date]])</f>
        <v>2022</v>
      </c>
    </row>
    <row r="1581" spans="1:27" ht="12.75" x14ac:dyDescent="0.2">
      <c r="A1581" s="1" t="s">
        <v>4576</v>
      </c>
      <c r="B1581" s="1" t="s">
        <v>171</v>
      </c>
      <c r="C1581" s="29">
        <v>44576</v>
      </c>
      <c r="D1581" s="1" t="s">
        <v>6035</v>
      </c>
      <c r="E1581" s="1" t="s">
        <v>6036</v>
      </c>
      <c r="F1581" s="1" t="s">
        <v>6037</v>
      </c>
      <c r="G1581" s="1" t="s">
        <v>6038</v>
      </c>
      <c r="H1581" s="1" t="s">
        <v>4629</v>
      </c>
      <c r="I1581" s="1" t="s">
        <v>498</v>
      </c>
      <c r="J1581" s="1" t="s">
        <v>181</v>
      </c>
      <c r="K1581" s="1" t="s">
        <v>182</v>
      </c>
      <c r="L1581" s="30">
        <v>100</v>
      </c>
      <c r="M1581" s="30">
        <v>2.5</v>
      </c>
      <c r="N1581" s="31">
        <v>9250</v>
      </c>
      <c r="O1581" s="31">
        <v>3500</v>
      </c>
      <c r="P1581" s="31">
        <v>921500</v>
      </c>
      <c r="Q1581" s="31">
        <v>925000</v>
      </c>
      <c r="R1581" s="1" t="s">
        <v>4940</v>
      </c>
      <c r="S1581" s="1" t="s">
        <v>5173</v>
      </c>
      <c r="T1581" s="1" t="s">
        <v>169</v>
      </c>
      <c r="U1581" s="1" t="s">
        <v>502</v>
      </c>
      <c r="V1581" s="1" t="s">
        <v>118</v>
      </c>
      <c r="W1581" s="33" t="str">
        <f>VLOOKUP(Table1[[#This Row],[Material Code]],'Product Master Data'!$A$1:$D$16,4,FALSE)</f>
        <v>Beignet Flour</v>
      </c>
      <c r="X1581" s="33" t="str">
        <f>VLOOKUP(Table1[[#This Row],[Material Code]],'Product Master Data'!$A$1:$D$15,3,FALSE)</f>
        <v>Local Label</v>
      </c>
      <c r="Y1581" s="33">
        <f>DAY(Table1[[#This Row],[Billing date]])</f>
        <v>15</v>
      </c>
      <c r="Z1581" s="33" t="str">
        <f>TEXT(Table1[[#This Row],[Billing date]],"mmm")</f>
        <v>Jan</v>
      </c>
      <c r="AA1581" s="33">
        <f>YEAR(Table1[[#This Row],[Billing date]])</f>
        <v>2022</v>
      </c>
    </row>
    <row r="1582" spans="1:27" ht="12.75" x14ac:dyDescent="0.2">
      <c r="A1582" s="1" t="s">
        <v>4576</v>
      </c>
      <c r="B1582" s="1" t="s">
        <v>171</v>
      </c>
      <c r="C1582" s="29">
        <v>44576</v>
      </c>
      <c r="D1582" s="1" t="s">
        <v>6035</v>
      </c>
      <c r="E1582" s="1" t="s">
        <v>6036</v>
      </c>
      <c r="F1582" s="1" t="s">
        <v>6037</v>
      </c>
      <c r="G1582" s="1" t="s">
        <v>6038</v>
      </c>
      <c r="H1582" s="1" t="s">
        <v>4629</v>
      </c>
      <c r="I1582" s="1" t="s">
        <v>498</v>
      </c>
      <c r="J1582" s="1" t="s">
        <v>183</v>
      </c>
      <c r="K1582" s="1" t="s">
        <v>184</v>
      </c>
      <c r="L1582" s="30">
        <v>100</v>
      </c>
      <c r="M1582" s="30">
        <v>0.5</v>
      </c>
      <c r="N1582" s="31">
        <v>1900</v>
      </c>
      <c r="O1582" s="31">
        <v>700</v>
      </c>
      <c r="P1582" s="31">
        <v>189300</v>
      </c>
      <c r="Q1582" s="31">
        <v>190000</v>
      </c>
      <c r="R1582" s="1" t="s">
        <v>4940</v>
      </c>
      <c r="S1582" s="1" t="s">
        <v>5173</v>
      </c>
      <c r="T1582" s="1" t="s">
        <v>169</v>
      </c>
      <c r="U1582" s="1" t="s">
        <v>502</v>
      </c>
      <c r="V1582" s="1" t="s">
        <v>118</v>
      </c>
      <c r="W1582" s="33" t="str">
        <f>VLOOKUP(Table1[[#This Row],[Material Code]],'Product Master Data'!$A$1:$D$16,4,FALSE)</f>
        <v>Beignet Flour</v>
      </c>
      <c r="X1582" s="33" t="str">
        <f>VLOOKUP(Table1[[#This Row],[Material Code]],'Product Master Data'!$A$1:$D$15,3,FALSE)</f>
        <v>Local Label</v>
      </c>
      <c r="Y1582" s="33">
        <f>DAY(Table1[[#This Row],[Billing date]])</f>
        <v>15</v>
      </c>
      <c r="Z1582" s="33" t="str">
        <f>TEXT(Table1[[#This Row],[Billing date]],"mmm")</f>
        <v>Jan</v>
      </c>
      <c r="AA1582" s="33">
        <f>YEAR(Table1[[#This Row],[Billing date]])</f>
        <v>2022</v>
      </c>
    </row>
    <row r="1583" spans="1:27" ht="12.75" x14ac:dyDescent="0.2">
      <c r="A1583" s="1" t="s">
        <v>4576</v>
      </c>
      <c r="B1583" s="1" t="s">
        <v>171</v>
      </c>
      <c r="C1583" s="29">
        <v>44576</v>
      </c>
      <c r="D1583" s="1" t="s">
        <v>6035</v>
      </c>
      <c r="E1583" s="1" t="s">
        <v>6036</v>
      </c>
      <c r="F1583" s="1" t="s">
        <v>6037</v>
      </c>
      <c r="G1583" s="1" t="s">
        <v>6038</v>
      </c>
      <c r="H1583" s="1" t="s">
        <v>4629</v>
      </c>
      <c r="I1583" s="1" t="s">
        <v>498</v>
      </c>
      <c r="J1583" s="1" t="s">
        <v>125</v>
      </c>
      <c r="K1583" s="1" t="s">
        <v>126</v>
      </c>
      <c r="L1583" s="30">
        <v>100</v>
      </c>
      <c r="M1583" s="30">
        <v>5</v>
      </c>
      <c r="N1583" s="31">
        <v>19000</v>
      </c>
      <c r="O1583" s="31">
        <v>7000</v>
      </c>
      <c r="P1583" s="31">
        <v>1893000</v>
      </c>
      <c r="Q1583" s="31">
        <v>1900000</v>
      </c>
      <c r="R1583" s="1" t="s">
        <v>4940</v>
      </c>
      <c r="S1583" s="1" t="s">
        <v>5173</v>
      </c>
      <c r="T1583" s="1" t="s">
        <v>169</v>
      </c>
      <c r="U1583" s="1" t="s">
        <v>502</v>
      </c>
      <c r="V1583" s="1" t="s">
        <v>118</v>
      </c>
      <c r="W1583" s="33" t="str">
        <f>VLOOKUP(Table1[[#This Row],[Material Code]],'Product Master Data'!$A$1:$D$16,4,FALSE)</f>
        <v>Bread Flour</v>
      </c>
      <c r="X1583" s="33" t="str">
        <f>VLOOKUP(Table1[[#This Row],[Material Code]],'Product Master Data'!$A$1:$D$15,3,FALSE)</f>
        <v>Local Label</v>
      </c>
      <c r="Y1583" s="33">
        <f>DAY(Table1[[#This Row],[Billing date]])</f>
        <v>15</v>
      </c>
      <c r="Z1583" s="33" t="str">
        <f>TEXT(Table1[[#This Row],[Billing date]],"mmm")</f>
        <v>Jan</v>
      </c>
      <c r="AA1583" s="33">
        <f>YEAR(Table1[[#This Row],[Billing date]])</f>
        <v>2022</v>
      </c>
    </row>
    <row r="1584" spans="1:27" ht="12.75" x14ac:dyDescent="0.2">
      <c r="A1584" s="1" t="s">
        <v>4526</v>
      </c>
      <c r="B1584" s="1" t="s">
        <v>120</v>
      </c>
      <c r="C1584" s="29">
        <v>44576</v>
      </c>
      <c r="D1584" s="1" t="s">
        <v>6039</v>
      </c>
      <c r="E1584" s="1" t="s">
        <v>6040</v>
      </c>
      <c r="F1584" s="1" t="s">
        <v>6041</v>
      </c>
      <c r="G1584" s="1" t="s">
        <v>6042</v>
      </c>
      <c r="H1584" s="1" t="s">
        <v>4665</v>
      </c>
      <c r="I1584" s="1" t="s">
        <v>30</v>
      </c>
      <c r="J1584" s="1" t="s">
        <v>164</v>
      </c>
      <c r="K1584" s="1" t="s">
        <v>165</v>
      </c>
      <c r="L1584" s="30">
        <v>100</v>
      </c>
      <c r="M1584" s="30">
        <v>5</v>
      </c>
      <c r="N1584" s="31">
        <v>18300</v>
      </c>
      <c r="O1584" s="31">
        <v>7000</v>
      </c>
      <c r="P1584" s="31">
        <v>1823000</v>
      </c>
      <c r="Q1584" s="31">
        <v>1830000</v>
      </c>
      <c r="R1584" s="1" t="s">
        <v>127</v>
      </c>
      <c r="S1584" s="1" t="s">
        <v>6043</v>
      </c>
      <c r="T1584" s="1" t="s">
        <v>169</v>
      </c>
      <c r="U1584" s="1" t="s">
        <v>169</v>
      </c>
      <c r="V1584" s="1" t="s">
        <v>118</v>
      </c>
      <c r="W1584" s="33" t="str">
        <f>VLOOKUP(Table1[[#This Row],[Material Code]],'Product Master Data'!$A$1:$D$16,4,FALSE)</f>
        <v>Bread Flour</v>
      </c>
      <c r="X1584" s="33" t="str">
        <f>VLOOKUP(Table1[[#This Row],[Material Code]],'Product Master Data'!$A$1:$D$15,3,FALSE)</f>
        <v>Local Label</v>
      </c>
      <c r="Y1584" s="33">
        <f>DAY(Table1[[#This Row],[Billing date]])</f>
        <v>15</v>
      </c>
      <c r="Z1584" s="33" t="str">
        <f>TEXT(Table1[[#This Row],[Billing date]],"mmm")</f>
        <v>Jan</v>
      </c>
      <c r="AA1584" s="33">
        <f>YEAR(Table1[[#This Row],[Billing date]])</f>
        <v>2022</v>
      </c>
    </row>
    <row r="1585" spans="1:27" ht="12.75" x14ac:dyDescent="0.2">
      <c r="A1585" s="1" t="s">
        <v>4511</v>
      </c>
      <c r="B1585" s="1" t="s">
        <v>158</v>
      </c>
      <c r="C1585" s="29">
        <v>44576</v>
      </c>
      <c r="D1585" s="1" t="s">
        <v>6044</v>
      </c>
      <c r="E1585" s="1" t="s">
        <v>6045</v>
      </c>
      <c r="F1585" s="1" t="s">
        <v>6046</v>
      </c>
      <c r="G1585" s="1" t="s">
        <v>6047</v>
      </c>
      <c r="H1585" s="1" t="s">
        <v>5814</v>
      </c>
      <c r="I1585" s="1" t="s">
        <v>2250</v>
      </c>
      <c r="J1585" s="1" t="s">
        <v>24</v>
      </c>
      <c r="K1585" s="1" t="s">
        <v>113</v>
      </c>
      <c r="L1585" s="30">
        <v>300</v>
      </c>
      <c r="M1585" s="30">
        <v>12</v>
      </c>
      <c r="N1585" s="31">
        <v>1800</v>
      </c>
      <c r="O1585" s="31">
        <v>10588</v>
      </c>
      <c r="P1585" s="31">
        <v>529412</v>
      </c>
      <c r="Q1585" s="31">
        <v>540000</v>
      </c>
      <c r="R1585" s="1" t="s">
        <v>944</v>
      </c>
      <c r="S1585" s="1" t="s">
        <v>2696</v>
      </c>
      <c r="T1585" s="1" t="s">
        <v>169</v>
      </c>
      <c r="U1585" s="1" t="s">
        <v>6048</v>
      </c>
      <c r="V1585" s="1" t="s">
        <v>118</v>
      </c>
      <c r="W1585" s="33" t="str">
        <f>VLOOKUP(Table1[[#This Row],[Material Code]],'Product Master Data'!$A$1:$D$16,4,FALSE)</f>
        <v>Bread Flour</v>
      </c>
      <c r="X1585" s="33" t="str">
        <f>VLOOKUP(Table1[[#This Row],[Material Code]],'Product Master Data'!$A$1:$D$15,3,FALSE)</f>
        <v>Local Label</v>
      </c>
      <c r="Y1585" s="33">
        <f>DAY(Table1[[#This Row],[Billing date]])</f>
        <v>15</v>
      </c>
      <c r="Z1585" s="33" t="str">
        <f>TEXT(Table1[[#This Row],[Billing date]],"mmm")</f>
        <v>Jan</v>
      </c>
      <c r="AA1585" s="33">
        <f>YEAR(Table1[[#This Row],[Billing date]])</f>
        <v>2022</v>
      </c>
    </row>
    <row r="1586" spans="1:27" ht="12.75" x14ac:dyDescent="0.2">
      <c r="A1586" s="1" t="s">
        <v>4496</v>
      </c>
      <c r="B1586" s="1" t="s">
        <v>132</v>
      </c>
      <c r="C1586" s="29">
        <v>44576</v>
      </c>
      <c r="D1586" s="1" t="s">
        <v>6049</v>
      </c>
      <c r="E1586" s="1" t="s">
        <v>6050</v>
      </c>
      <c r="F1586" s="1" t="s">
        <v>6051</v>
      </c>
      <c r="G1586" s="1" t="s">
        <v>6052</v>
      </c>
      <c r="H1586" s="1" t="s">
        <v>4804</v>
      </c>
      <c r="I1586" s="1" t="s">
        <v>38</v>
      </c>
      <c r="J1586" s="1" t="s">
        <v>125</v>
      </c>
      <c r="K1586" s="1" t="s">
        <v>126</v>
      </c>
      <c r="L1586" s="30">
        <v>640</v>
      </c>
      <c r="M1586" s="30">
        <v>32</v>
      </c>
      <c r="N1586" s="31">
        <v>19000</v>
      </c>
      <c r="O1586" s="31">
        <v>44800</v>
      </c>
      <c r="P1586" s="31">
        <v>12115200</v>
      </c>
      <c r="Q1586" s="31">
        <v>12160000</v>
      </c>
      <c r="R1586" s="1" t="s">
        <v>3641</v>
      </c>
      <c r="S1586" s="1" t="s">
        <v>6053</v>
      </c>
      <c r="T1586" s="1" t="s">
        <v>169</v>
      </c>
      <c r="U1586" s="1" t="s">
        <v>169</v>
      </c>
      <c r="V1586" s="1" t="s">
        <v>118</v>
      </c>
      <c r="W1586" s="33" t="str">
        <f>VLOOKUP(Table1[[#This Row],[Material Code]],'Product Master Data'!$A$1:$D$16,4,FALSE)</f>
        <v>Bread Flour</v>
      </c>
      <c r="X1586" s="33" t="str">
        <f>VLOOKUP(Table1[[#This Row],[Material Code]],'Product Master Data'!$A$1:$D$15,3,FALSE)</f>
        <v>Local Label</v>
      </c>
      <c r="Y1586" s="33">
        <f>DAY(Table1[[#This Row],[Billing date]])</f>
        <v>15</v>
      </c>
      <c r="Z1586" s="33" t="str">
        <f>TEXT(Table1[[#This Row],[Billing date]],"mmm")</f>
        <v>Jan</v>
      </c>
      <c r="AA1586" s="33">
        <f>YEAR(Table1[[#This Row],[Billing date]])</f>
        <v>2022</v>
      </c>
    </row>
    <row r="1587" spans="1:27" ht="12.75" x14ac:dyDescent="0.2">
      <c r="A1587" s="1" t="s">
        <v>4496</v>
      </c>
      <c r="B1587" s="1" t="s">
        <v>132</v>
      </c>
      <c r="C1587" s="29">
        <v>44576</v>
      </c>
      <c r="D1587" s="1" t="s">
        <v>6049</v>
      </c>
      <c r="E1587" s="1" t="s">
        <v>6054</v>
      </c>
      <c r="F1587" s="1" t="s">
        <v>6051</v>
      </c>
      <c r="G1587" s="1" t="s">
        <v>6055</v>
      </c>
      <c r="H1587" s="1" t="s">
        <v>4804</v>
      </c>
      <c r="I1587" s="1" t="s">
        <v>38</v>
      </c>
      <c r="J1587" s="1" t="s">
        <v>125</v>
      </c>
      <c r="K1587" s="1" t="s">
        <v>126</v>
      </c>
      <c r="L1587" s="30">
        <v>620</v>
      </c>
      <c r="M1587" s="30">
        <v>31</v>
      </c>
      <c r="N1587" s="31">
        <v>19000</v>
      </c>
      <c r="O1587" s="31">
        <v>43400</v>
      </c>
      <c r="P1587" s="31">
        <v>11736600</v>
      </c>
      <c r="Q1587" s="31">
        <v>11780000</v>
      </c>
      <c r="R1587" s="1" t="s">
        <v>6056</v>
      </c>
      <c r="S1587" s="1" t="s">
        <v>6057</v>
      </c>
      <c r="T1587" s="1" t="s">
        <v>169</v>
      </c>
      <c r="U1587" s="1" t="s">
        <v>169</v>
      </c>
      <c r="V1587" s="1" t="s">
        <v>118</v>
      </c>
      <c r="W1587" s="33" t="str">
        <f>VLOOKUP(Table1[[#This Row],[Material Code]],'Product Master Data'!$A$1:$D$16,4,FALSE)</f>
        <v>Bread Flour</v>
      </c>
      <c r="X1587" s="33" t="str">
        <f>VLOOKUP(Table1[[#This Row],[Material Code]],'Product Master Data'!$A$1:$D$15,3,FALSE)</f>
        <v>Local Label</v>
      </c>
      <c r="Y1587" s="33">
        <f>DAY(Table1[[#This Row],[Billing date]])</f>
        <v>15</v>
      </c>
      <c r="Z1587" s="33" t="str">
        <f>TEXT(Table1[[#This Row],[Billing date]],"mmm")</f>
        <v>Jan</v>
      </c>
      <c r="AA1587" s="33">
        <f>YEAR(Table1[[#This Row],[Billing date]])</f>
        <v>2022</v>
      </c>
    </row>
    <row r="1588" spans="1:27" ht="12.75" x14ac:dyDescent="0.2">
      <c r="A1588" s="1" t="s">
        <v>4496</v>
      </c>
      <c r="B1588" s="1" t="s">
        <v>132</v>
      </c>
      <c r="C1588" s="29">
        <v>44576</v>
      </c>
      <c r="D1588" s="1" t="s">
        <v>6049</v>
      </c>
      <c r="E1588" s="1" t="s">
        <v>6058</v>
      </c>
      <c r="F1588" s="1" t="s">
        <v>6051</v>
      </c>
      <c r="G1588" s="1" t="s">
        <v>6059</v>
      </c>
      <c r="H1588" s="1" t="s">
        <v>4804</v>
      </c>
      <c r="I1588" s="1" t="s">
        <v>38</v>
      </c>
      <c r="J1588" s="1" t="s">
        <v>125</v>
      </c>
      <c r="K1588" s="1" t="s">
        <v>126</v>
      </c>
      <c r="L1588" s="30">
        <v>620</v>
      </c>
      <c r="M1588" s="30">
        <v>31</v>
      </c>
      <c r="N1588" s="31">
        <v>19000</v>
      </c>
      <c r="O1588" s="31">
        <v>43400</v>
      </c>
      <c r="P1588" s="31">
        <v>11736600</v>
      </c>
      <c r="Q1588" s="31">
        <v>11780000</v>
      </c>
      <c r="R1588" s="1" t="s">
        <v>6060</v>
      </c>
      <c r="S1588" s="1" t="s">
        <v>6061</v>
      </c>
      <c r="T1588" s="1" t="s">
        <v>169</v>
      </c>
      <c r="U1588" s="1" t="s">
        <v>169</v>
      </c>
      <c r="V1588" s="1" t="s">
        <v>118</v>
      </c>
      <c r="W1588" s="33" t="str">
        <f>VLOOKUP(Table1[[#This Row],[Material Code]],'Product Master Data'!$A$1:$D$16,4,FALSE)</f>
        <v>Bread Flour</v>
      </c>
      <c r="X1588" s="33" t="str">
        <f>VLOOKUP(Table1[[#This Row],[Material Code]],'Product Master Data'!$A$1:$D$15,3,FALSE)</f>
        <v>Local Label</v>
      </c>
      <c r="Y1588" s="33">
        <f>DAY(Table1[[#This Row],[Billing date]])</f>
        <v>15</v>
      </c>
      <c r="Z1588" s="33" t="str">
        <f>TEXT(Table1[[#This Row],[Billing date]],"mmm")</f>
        <v>Jan</v>
      </c>
      <c r="AA1588" s="33">
        <f>YEAR(Table1[[#This Row],[Billing date]])</f>
        <v>2022</v>
      </c>
    </row>
    <row r="1589" spans="1:27" ht="12.75" x14ac:dyDescent="0.2">
      <c r="A1589" s="1" t="s">
        <v>4496</v>
      </c>
      <c r="B1589" s="1" t="s">
        <v>132</v>
      </c>
      <c r="C1589" s="29">
        <v>44576</v>
      </c>
      <c r="D1589" s="1" t="s">
        <v>6049</v>
      </c>
      <c r="E1589" s="1" t="s">
        <v>6058</v>
      </c>
      <c r="F1589" s="1" t="s">
        <v>6051</v>
      </c>
      <c r="G1589" s="1" t="s">
        <v>6062</v>
      </c>
      <c r="H1589" s="1" t="s">
        <v>4804</v>
      </c>
      <c r="I1589" s="1" t="s">
        <v>38</v>
      </c>
      <c r="J1589" s="1" t="s">
        <v>125</v>
      </c>
      <c r="K1589" s="1" t="s">
        <v>126</v>
      </c>
      <c r="L1589" s="30">
        <v>600</v>
      </c>
      <c r="M1589" s="30">
        <v>30</v>
      </c>
      <c r="N1589" s="31">
        <v>19000</v>
      </c>
      <c r="O1589" s="31">
        <v>42000</v>
      </c>
      <c r="P1589" s="31">
        <v>11358000</v>
      </c>
      <c r="Q1589" s="31">
        <v>11400000</v>
      </c>
      <c r="R1589" s="1" t="s">
        <v>6063</v>
      </c>
      <c r="S1589" s="1" t="s">
        <v>6064</v>
      </c>
      <c r="T1589" s="1" t="s">
        <v>169</v>
      </c>
      <c r="U1589" s="1" t="s">
        <v>169</v>
      </c>
      <c r="V1589" s="1" t="s">
        <v>118</v>
      </c>
      <c r="W1589" s="33" t="str">
        <f>VLOOKUP(Table1[[#This Row],[Material Code]],'Product Master Data'!$A$1:$D$16,4,FALSE)</f>
        <v>Bread Flour</v>
      </c>
      <c r="X1589" s="33" t="str">
        <f>VLOOKUP(Table1[[#This Row],[Material Code]],'Product Master Data'!$A$1:$D$15,3,FALSE)</f>
        <v>Local Label</v>
      </c>
      <c r="Y1589" s="33">
        <f>DAY(Table1[[#This Row],[Billing date]])</f>
        <v>15</v>
      </c>
      <c r="Z1589" s="33" t="str">
        <f>TEXT(Table1[[#This Row],[Billing date]],"mmm")</f>
        <v>Jan</v>
      </c>
      <c r="AA1589" s="33">
        <f>YEAR(Table1[[#This Row],[Billing date]])</f>
        <v>2022</v>
      </c>
    </row>
    <row r="1590" spans="1:27" ht="12.75" x14ac:dyDescent="0.2">
      <c r="A1590" s="1" t="s">
        <v>4596</v>
      </c>
      <c r="B1590" s="1" t="s">
        <v>289</v>
      </c>
      <c r="C1590" s="29">
        <v>44576</v>
      </c>
      <c r="D1590" s="1" t="s">
        <v>6065</v>
      </c>
      <c r="E1590" s="1" t="s">
        <v>6066</v>
      </c>
      <c r="F1590" s="1" t="s">
        <v>6067</v>
      </c>
      <c r="G1590" s="1" t="s">
        <v>6068</v>
      </c>
      <c r="H1590" s="1" t="s">
        <v>6069</v>
      </c>
      <c r="I1590" s="1" t="s">
        <v>1242</v>
      </c>
      <c r="J1590" s="1" t="s">
        <v>24</v>
      </c>
      <c r="K1590" s="1" t="s">
        <v>113</v>
      </c>
      <c r="L1590" s="30">
        <v>125</v>
      </c>
      <c r="M1590" s="30">
        <v>5</v>
      </c>
      <c r="N1590" s="31">
        <v>1800</v>
      </c>
      <c r="O1590" s="31">
        <v>4412</v>
      </c>
      <c r="P1590" s="31">
        <v>220588</v>
      </c>
      <c r="Q1590" s="31">
        <v>225000</v>
      </c>
      <c r="R1590" s="1" t="s">
        <v>841</v>
      </c>
      <c r="S1590" s="1" t="s">
        <v>842</v>
      </c>
      <c r="T1590" s="1" t="s">
        <v>169</v>
      </c>
      <c r="U1590" s="1" t="s">
        <v>6070</v>
      </c>
      <c r="V1590" s="1" t="s">
        <v>118</v>
      </c>
      <c r="W1590" s="33" t="str">
        <f>VLOOKUP(Table1[[#This Row],[Material Code]],'Product Master Data'!$A$1:$D$16,4,FALSE)</f>
        <v>Bread Flour</v>
      </c>
      <c r="X1590" s="33" t="str">
        <f>VLOOKUP(Table1[[#This Row],[Material Code]],'Product Master Data'!$A$1:$D$15,3,FALSE)</f>
        <v>Local Label</v>
      </c>
      <c r="Y1590" s="33">
        <f>DAY(Table1[[#This Row],[Billing date]])</f>
        <v>15</v>
      </c>
      <c r="Z1590" s="33" t="str">
        <f>TEXT(Table1[[#This Row],[Billing date]],"mmm")</f>
        <v>Jan</v>
      </c>
      <c r="AA1590" s="33">
        <f>YEAR(Table1[[#This Row],[Billing date]])</f>
        <v>2022</v>
      </c>
    </row>
    <row r="1591" spans="1:27" ht="12.75" x14ac:dyDescent="0.2">
      <c r="A1591" s="1" t="s">
        <v>4596</v>
      </c>
      <c r="B1591" s="1" t="s">
        <v>452</v>
      </c>
      <c r="C1591" s="29">
        <v>44576</v>
      </c>
      <c r="D1591" s="1" t="s">
        <v>5563</v>
      </c>
      <c r="E1591" s="1" t="s">
        <v>6071</v>
      </c>
      <c r="F1591" s="1" t="s">
        <v>5565</v>
      </c>
      <c r="G1591" s="1" t="s">
        <v>6072</v>
      </c>
      <c r="H1591" s="1" t="s">
        <v>4797</v>
      </c>
      <c r="I1591" s="1" t="s">
        <v>33</v>
      </c>
      <c r="J1591" s="1" t="s">
        <v>24</v>
      </c>
      <c r="K1591" s="1" t="s">
        <v>113</v>
      </c>
      <c r="L1591" s="30">
        <v>400</v>
      </c>
      <c r="M1591" s="30">
        <v>16</v>
      </c>
      <c r="N1591" s="31">
        <v>1800</v>
      </c>
      <c r="O1591" s="31">
        <v>14118</v>
      </c>
      <c r="P1591" s="31">
        <v>705882</v>
      </c>
      <c r="Q1591" s="31">
        <v>720000</v>
      </c>
      <c r="R1591" s="1" t="s">
        <v>5831</v>
      </c>
      <c r="S1591" s="1" t="s">
        <v>5568</v>
      </c>
      <c r="T1591" s="1" t="s">
        <v>169</v>
      </c>
      <c r="U1591" s="1" t="s">
        <v>5569</v>
      </c>
      <c r="V1591" s="1" t="s">
        <v>118</v>
      </c>
      <c r="W1591" s="33" t="str">
        <f>VLOOKUP(Table1[[#This Row],[Material Code]],'Product Master Data'!$A$1:$D$16,4,FALSE)</f>
        <v>Bread Flour</v>
      </c>
      <c r="X1591" s="33" t="str">
        <f>VLOOKUP(Table1[[#This Row],[Material Code]],'Product Master Data'!$A$1:$D$15,3,FALSE)</f>
        <v>Local Label</v>
      </c>
      <c r="Y1591" s="33">
        <f>DAY(Table1[[#This Row],[Billing date]])</f>
        <v>15</v>
      </c>
      <c r="Z1591" s="33" t="str">
        <f>TEXT(Table1[[#This Row],[Billing date]],"mmm")</f>
        <v>Jan</v>
      </c>
      <c r="AA1591" s="33">
        <f>YEAR(Table1[[#This Row],[Billing date]])</f>
        <v>2022</v>
      </c>
    </row>
    <row r="1592" spans="1:27" ht="12.75" x14ac:dyDescent="0.2">
      <c r="A1592" s="1" t="s">
        <v>4511</v>
      </c>
      <c r="B1592" s="1" t="s">
        <v>158</v>
      </c>
      <c r="C1592" s="29">
        <v>44577</v>
      </c>
      <c r="D1592" s="1" t="s">
        <v>6073</v>
      </c>
      <c r="E1592" s="1" t="s">
        <v>6074</v>
      </c>
      <c r="F1592" s="1" t="s">
        <v>6075</v>
      </c>
      <c r="G1592" s="1" t="s">
        <v>6076</v>
      </c>
      <c r="H1592" s="1" t="s">
        <v>6077</v>
      </c>
      <c r="I1592" s="1" t="s">
        <v>1422</v>
      </c>
      <c r="J1592" s="1" t="s">
        <v>176</v>
      </c>
      <c r="K1592" s="1" t="s">
        <v>177</v>
      </c>
      <c r="L1592" s="30">
        <v>350</v>
      </c>
      <c r="M1592" s="30">
        <v>17.5</v>
      </c>
      <c r="N1592" s="31">
        <v>18700</v>
      </c>
      <c r="O1592" s="31">
        <v>24500</v>
      </c>
      <c r="P1592" s="31">
        <v>6520500</v>
      </c>
      <c r="Q1592" s="31">
        <v>6545000</v>
      </c>
      <c r="R1592" s="1" t="s">
        <v>4750</v>
      </c>
      <c r="S1592" s="1" t="s">
        <v>6078</v>
      </c>
      <c r="T1592" s="1" t="s">
        <v>169</v>
      </c>
      <c r="U1592" s="1" t="s">
        <v>169</v>
      </c>
      <c r="V1592" s="1" t="s">
        <v>118</v>
      </c>
      <c r="W1592" s="33" t="str">
        <f>VLOOKUP(Table1[[#This Row],[Material Code]],'Product Master Data'!$A$1:$D$16,4,FALSE)</f>
        <v>Beignet Flour</v>
      </c>
      <c r="X1592" s="33" t="str">
        <f>VLOOKUP(Table1[[#This Row],[Material Code]],'Product Master Data'!$A$1:$D$15,3,FALSE)</f>
        <v>Local Label</v>
      </c>
      <c r="Y1592" s="33">
        <f>DAY(Table1[[#This Row],[Billing date]])</f>
        <v>16</v>
      </c>
      <c r="Z1592" s="33" t="str">
        <f>TEXT(Table1[[#This Row],[Billing date]],"mmm")</f>
        <v>Jan</v>
      </c>
      <c r="AA1592" s="33">
        <f>YEAR(Table1[[#This Row],[Billing date]])</f>
        <v>2022</v>
      </c>
    </row>
    <row r="1593" spans="1:27" ht="12.75" x14ac:dyDescent="0.2">
      <c r="A1593" s="1" t="s">
        <v>4511</v>
      </c>
      <c r="B1593" s="1" t="s">
        <v>158</v>
      </c>
      <c r="C1593" s="29">
        <v>44577</v>
      </c>
      <c r="D1593" s="1" t="s">
        <v>6073</v>
      </c>
      <c r="E1593" s="1" t="s">
        <v>6074</v>
      </c>
      <c r="F1593" s="1" t="s">
        <v>6075</v>
      </c>
      <c r="G1593" s="1" t="s">
        <v>6076</v>
      </c>
      <c r="H1593" s="1" t="s">
        <v>6077</v>
      </c>
      <c r="I1593" s="1" t="s">
        <v>1422</v>
      </c>
      <c r="J1593" s="1" t="s">
        <v>181</v>
      </c>
      <c r="K1593" s="1" t="s">
        <v>182</v>
      </c>
      <c r="L1593" s="30">
        <v>100</v>
      </c>
      <c r="M1593" s="30">
        <v>2.5</v>
      </c>
      <c r="N1593" s="31">
        <v>9350</v>
      </c>
      <c r="O1593" s="31">
        <v>3500</v>
      </c>
      <c r="P1593" s="31">
        <v>931500</v>
      </c>
      <c r="Q1593" s="31">
        <v>935000</v>
      </c>
      <c r="R1593" s="1" t="s">
        <v>4750</v>
      </c>
      <c r="S1593" s="1" t="s">
        <v>6078</v>
      </c>
      <c r="T1593" s="1" t="s">
        <v>169</v>
      </c>
      <c r="U1593" s="1" t="s">
        <v>169</v>
      </c>
      <c r="V1593" s="1" t="s">
        <v>118</v>
      </c>
      <c r="W1593" s="33" t="str">
        <f>VLOOKUP(Table1[[#This Row],[Material Code]],'Product Master Data'!$A$1:$D$16,4,FALSE)</f>
        <v>Beignet Flour</v>
      </c>
      <c r="X1593" s="33" t="str">
        <f>VLOOKUP(Table1[[#This Row],[Material Code]],'Product Master Data'!$A$1:$D$15,3,FALSE)</f>
        <v>Local Label</v>
      </c>
      <c r="Y1593" s="33">
        <f>DAY(Table1[[#This Row],[Billing date]])</f>
        <v>16</v>
      </c>
      <c r="Z1593" s="33" t="str">
        <f>TEXT(Table1[[#This Row],[Billing date]],"mmm")</f>
        <v>Jan</v>
      </c>
      <c r="AA1593" s="33">
        <f>YEAR(Table1[[#This Row],[Billing date]])</f>
        <v>2022</v>
      </c>
    </row>
    <row r="1594" spans="1:27" ht="12.75" x14ac:dyDescent="0.2">
      <c r="A1594" s="1" t="s">
        <v>4511</v>
      </c>
      <c r="B1594" s="1" t="s">
        <v>158</v>
      </c>
      <c r="C1594" s="29">
        <v>44577</v>
      </c>
      <c r="D1594" s="1" t="s">
        <v>6073</v>
      </c>
      <c r="E1594" s="1" t="s">
        <v>6074</v>
      </c>
      <c r="F1594" s="1" t="s">
        <v>6075</v>
      </c>
      <c r="G1594" s="1" t="s">
        <v>6076</v>
      </c>
      <c r="H1594" s="1" t="s">
        <v>6077</v>
      </c>
      <c r="I1594" s="1" t="s">
        <v>1422</v>
      </c>
      <c r="J1594" s="1" t="s">
        <v>164</v>
      </c>
      <c r="K1594" s="1" t="s">
        <v>165</v>
      </c>
      <c r="L1594" s="30">
        <v>200</v>
      </c>
      <c r="M1594" s="30">
        <v>10</v>
      </c>
      <c r="N1594" s="31">
        <v>18700</v>
      </c>
      <c r="O1594" s="31">
        <v>14000</v>
      </c>
      <c r="P1594" s="31">
        <v>3726000</v>
      </c>
      <c r="Q1594" s="31">
        <v>3740000</v>
      </c>
      <c r="R1594" s="1" t="s">
        <v>4750</v>
      </c>
      <c r="S1594" s="1" t="s">
        <v>6078</v>
      </c>
      <c r="T1594" s="1" t="s">
        <v>169</v>
      </c>
      <c r="U1594" s="1" t="s">
        <v>169</v>
      </c>
      <c r="V1594" s="1" t="s">
        <v>118</v>
      </c>
      <c r="W1594" s="33" t="str">
        <f>VLOOKUP(Table1[[#This Row],[Material Code]],'Product Master Data'!$A$1:$D$16,4,FALSE)</f>
        <v>Bread Flour</v>
      </c>
      <c r="X1594" s="33" t="str">
        <f>VLOOKUP(Table1[[#This Row],[Material Code]],'Product Master Data'!$A$1:$D$15,3,FALSE)</f>
        <v>Local Label</v>
      </c>
      <c r="Y1594" s="33">
        <f>DAY(Table1[[#This Row],[Billing date]])</f>
        <v>16</v>
      </c>
      <c r="Z1594" s="33" t="str">
        <f>TEXT(Table1[[#This Row],[Billing date]],"mmm")</f>
        <v>Jan</v>
      </c>
      <c r="AA1594" s="33">
        <f>YEAR(Table1[[#This Row],[Billing date]])</f>
        <v>2022</v>
      </c>
    </row>
    <row r="1595" spans="1:27" ht="12.75" x14ac:dyDescent="0.2">
      <c r="A1595" s="1" t="s">
        <v>4511</v>
      </c>
      <c r="B1595" s="1" t="s">
        <v>158</v>
      </c>
      <c r="C1595" s="29">
        <v>44577</v>
      </c>
      <c r="D1595" s="1" t="s">
        <v>6079</v>
      </c>
      <c r="E1595" s="1" t="s">
        <v>6080</v>
      </c>
      <c r="F1595" s="1" t="s">
        <v>6081</v>
      </c>
      <c r="G1595" s="1" t="s">
        <v>6082</v>
      </c>
      <c r="H1595" s="1" t="s">
        <v>6083</v>
      </c>
      <c r="I1595" s="1" t="s">
        <v>65</v>
      </c>
      <c r="J1595" s="1" t="s">
        <v>164</v>
      </c>
      <c r="K1595" s="1" t="s">
        <v>165</v>
      </c>
      <c r="L1595" s="30">
        <v>600</v>
      </c>
      <c r="M1595" s="30">
        <v>30</v>
      </c>
      <c r="N1595" s="31">
        <v>18700</v>
      </c>
      <c r="O1595" s="31">
        <v>0</v>
      </c>
      <c r="P1595" s="31">
        <v>11220000</v>
      </c>
      <c r="Q1595" s="31">
        <v>11220000</v>
      </c>
      <c r="R1595" s="1" t="s">
        <v>473</v>
      </c>
      <c r="S1595" s="1" t="s">
        <v>6084</v>
      </c>
      <c r="T1595" s="1" t="s">
        <v>169</v>
      </c>
      <c r="U1595" s="1" t="s">
        <v>169</v>
      </c>
      <c r="V1595" s="1" t="s">
        <v>118</v>
      </c>
      <c r="W1595" s="33" t="str">
        <f>VLOOKUP(Table1[[#This Row],[Material Code]],'Product Master Data'!$A$1:$D$16,4,FALSE)</f>
        <v>Bread Flour</v>
      </c>
      <c r="X1595" s="33" t="str">
        <f>VLOOKUP(Table1[[#This Row],[Material Code]],'Product Master Data'!$A$1:$D$15,3,FALSE)</f>
        <v>Local Label</v>
      </c>
      <c r="Y1595" s="33">
        <f>DAY(Table1[[#This Row],[Billing date]])</f>
        <v>16</v>
      </c>
      <c r="Z1595" s="33" t="str">
        <f>TEXT(Table1[[#This Row],[Billing date]],"mmm")</f>
        <v>Jan</v>
      </c>
      <c r="AA1595" s="33">
        <f>YEAR(Table1[[#This Row],[Billing date]])</f>
        <v>2022</v>
      </c>
    </row>
    <row r="1596" spans="1:27" ht="12.75" x14ac:dyDescent="0.2">
      <c r="A1596" s="1" t="s">
        <v>4526</v>
      </c>
      <c r="B1596" s="1" t="s">
        <v>120</v>
      </c>
      <c r="C1596" s="29">
        <v>44577</v>
      </c>
      <c r="D1596" s="1" t="s">
        <v>6085</v>
      </c>
      <c r="E1596" s="1" t="s">
        <v>6086</v>
      </c>
      <c r="F1596" s="1" t="s">
        <v>6087</v>
      </c>
      <c r="G1596" s="1" t="s">
        <v>6088</v>
      </c>
      <c r="H1596" s="1" t="s">
        <v>4665</v>
      </c>
      <c r="I1596" s="1" t="s">
        <v>30</v>
      </c>
      <c r="J1596" s="1" t="s">
        <v>125</v>
      </c>
      <c r="K1596" s="1" t="s">
        <v>126</v>
      </c>
      <c r="L1596" s="30">
        <v>25</v>
      </c>
      <c r="M1596" s="30">
        <v>1.25</v>
      </c>
      <c r="N1596" s="31">
        <v>19000</v>
      </c>
      <c r="O1596" s="31">
        <v>1750</v>
      </c>
      <c r="P1596" s="31">
        <v>473250</v>
      </c>
      <c r="Q1596" s="31">
        <v>475000</v>
      </c>
      <c r="R1596" s="1" t="s">
        <v>926</v>
      </c>
      <c r="S1596" s="1" t="s">
        <v>1658</v>
      </c>
      <c r="T1596" s="1" t="s">
        <v>169</v>
      </c>
      <c r="U1596" s="1" t="s">
        <v>169</v>
      </c>
      <c r="V1596" s="1" t="s">
        <v>118</v>
      </c>
      <c r="W1596" s="33" t="str">
        <f>VLOOKUP(Table1[[#This Row],[Material Code]],'Product Master Data'!$A$1:$D$16,4,FALSE)</f>
        <v>Bread Flour</v>
      </c>
      <c r="X1596" s="33" t="str">
        <f>VLOOKUP(Table1[[#This Row],[Material Code]],'Product Master Data'!$A$1:$D$15,3,FALSE)</f>
        <v>Local Label</v>
      </c>
      <c r="Y1596" s="33">
        <f>DAY(Table1[[#This Row],[Billing date]])</f>
        <v>16</v>
      </c>
      <c r="Z1596" s="33" t="str">
        <f>TEXT(Table1[[#This Row],[Billing date]],"mmm")</f>
        <v>Jan</v>
      </c>
      <c r="AA1596" s="33">
        <f>YEAR(Table1[[#This Row],[Billing date]])</f>
        <v>2022</v>
      </c>
    </row>
    <row r="1597" spans="1:27" ht="12.75" x14ac:dyDescent="0.2">
      <c r="A1597" s="1" t="s">
        <v>5369</v>
      </c>
      <c r="B1597" s="1" t="s">
        <v>171</v>
      </c>
      <c r="C1597" s="29">
        <v>44577</v>
      </c>
      <c r="D1597" s="1" t="s">
        <v>6089</v>
      </c>
      <c r="E1597" s="1" t="s">
        <v>6090</v>
      </c>
      <c r="F1597" s="1" t="s">
        <v>6091</v>
      </c>
      <c r="G1597" s="1" t="s">
        <v>6092</v>
      </c>
      <c r="H1597" s="1" t="s">
        <v>5374</v>
      </c>
      <c r="I1597" s="1" t="s">
        <v>42</v>
      </c>
      <c r="J1597" s="1" t="s">
        <v>176</v>
      </c>
      <c r="K1597" s="1" t="s">
        <v>177</v>
      </c>
      <c r="L1597" s="30">
        <v>350</v>
      </c>
      <c r="M1597" s="30">
        <v>17.5</v>
      </c>
      <c r="N1597" s="31">
        <v>18400</v>
      </c>
      <c r="O1597" s="31">
        <v>24500</v>
      </c>
      <c r="P1597" s="31">
        <v>6415500</v>
      </c>
      <c r="Q1597" s="31">
        <v>6440000</v>
      </c>
      <c r="R1597" s="1" t="s">
        <v>166</v>
      </c>
      <c r="S1597" s="1" t="s">
        <v>167</v>
      </c>
      <c r="T1597" s="1" t="s">
        <v>169</v>
      </c>
      <c r="U1597" s="1" t="s">
        <v>169</v>
      </c>
      <c r="V1597" s="1" t="s">
        <v>118</v>
      </c>
      <c r="W1597" s="33" t="str">
        <f>VLOOKUP(Table1[[#This Row],[Material Code]],'Product Master Data'!$A$1:$D$16,4,FALSE)</f>
        <v>Beignet Flour</v>
      </c>
      <c r="X1597" s="33" t="str">
        <f>VLOOKUP(Table1[[#This Row],[Material Code]],'Product Master Data'!$A$1:$D$15,3,FALSE)</f>
        <v>Local Label</v>
      </c>
      <c r="Y1597" s="33">
        <f>DAY(Table1[[#This Row],[Billing date]])</f>
        <v>16</v>
      </c>
      <c r="Z1597" s="33" t="str">
        <f>TEXT(Table1[[#This Row],[Billing date]],"mmm")</f>
        <v>Jan</v>
      </c>
      <c r="AA1597" s="33">
        <f>YEAR(Table1[[#This Row],[Billing date]])</f>
        <v>2022</v>
      </c>
    </row>
    <row r="1598" spans="1:27" ht="12.75" x14ac:dyDescent="0.2">
      <c r="A1598" s="1" t="s">
        <v>5369</v>
      </c>
      <c r="B1598" s="1" t="s">
        <v>171</v>
      </c>
      <c r="C1598" s="29">
        <v>44577</v>
      </c>
      <c r="D1598" s="1" t="s">
        <v>6089</v>
      </c>
      <c r="E1598" s="1" t="s">
        <v>6090</v>
      </c>
      <c r="F1598" s="1" t="s">
        <v>6091</v>
      </c>
      <c r="G1598" s="1" t="s">
        <v>6092</v>
      </c>
      <c r="H1598" s="1" t="s">
        <v>5374</v>
      </c>
      <c r="I1598" s="1" t="s">
        <v>42</v>
      </c>
      <c r="J1598" s="1" t="s">
        <v>181</v>
      </c>
      <c r="K1598" s="1" t="s">
        <v>182</v>
      </c>
      <c r="L1598" s="30">
        <v>400</v>
      </c>
      <c r="M1598" s="30">
        <v>10</v>
      </c>
      <c r="N1598" s="31">
        <v>9200</v>
      </c>
      <c r="O1598" s="31">
        <v>14000</v>
      </c>
      <c r="P1598" s="31">
        <v>3666000</v>
      </c>
      <c r="Q1598" s="31">
        <v>3680000</v>
      </c>
      <c r="R1598" s="1" t="s">
        <v>166</v>
      </c>
      <c r="S1598" s="1" t="s">
        <v>167</v>
      </c>
      <c r="T1598" s="1" t="s">
        <v>169</v>
      </c>
      <c r="U1598" s="1" t="s">
        <v>169</v>
      </c>
      <c r="V1598" s="1" t="s">
        <v>118</v>
      </c>
      <c r="W1598" s="33" t="str">
        <f>VLOOKUP(Table1[[#This Row],[Material Code]],'Product Master Data'!$A$1:$D$16,4,FALSE)</f>
        <v>Beignet Flour</v>
      </c>
      <c r="X1598" s="33" t="str">
        <f>VLOOKUP(Table1[[#This Row],[Material Code]],'Product Master Data'!$A$1:$D$15,3,FALSE)</f>
        <v>Local Label</v>
      </c>
      <c r="Y1598" s="33">
        <f>DAY(Table1[[#This Row],[Billing date]])</f>
        <v>16</v>
      </c>
      <c r="Z1598" s="33" t="str">
        <f>TEXT(Table1[[#This Row],[Billing date]],"mmm")</f>
        <v>Jan</v>
      </c>
      <c r="AA1598" s="33">
        <f>YEAR(Table1[[#This Row],[Billing date]])</f>
        <v>2022</v>
      </c>
    </row>
    <row r="1599" spans="1:27" ht="12.75" x14ac:dyDescent="0.2">
      <c r="A1599" s="1" t="s">
        <v>5369</v>
      </c>
      <c r="B1599" s="1" t="s">
        <v>171</v>
      </c>
      <c r="C1599" s="29">
        <v>44577</v>
      </c>
      <c r="D1599" s="1" t="s">
        <v>6089</v>
      </c>
      <c r="E1599" s="1" t="s">
        <v>6090</v>
      </c>
      <c r="F1599" s="1" t="s">
        <v>6091</v>
      </c>
      <c r="G1599" s="1" t="s">
        <v>6092</v>
      </c>
      <c r="H1599" s="1" t="s">
        <v>5374</v>
      </c>
      <c r="I1599" s="1" t="s">
        <v>42</v>
      </c>
      <c r="J1599" s="1" t="s">
        <v>183</v>
      </c>
      <c r="K1599" s="1" t="s">
        <v>184</v>
      </c>
      <c r="L1599" s="30">
        <v>500</v>
      </c>
      <c r="M1599" s="30">
        <v>2.5</v>
      </c>
      <c r="N1599" s="31">
        <v>1890</v>
      </c>
      <c r="O1599" s="31">
        <v>3500</v>
      </c>
      <c r="P1599" s="31">
        <v>941500</v>
      </c>
      <c r="Q1599" s="31">
        <v>945000</v>
      </c>
      <c r="R1599" s="1" t="s">
        <v>166</v>
      </c>
      <c r="S1599" s="1" t="s">
        <v>167</v>
      </c>
      <c r="T1599" s="1" t="s">
        <v>169</v>
      </c>
      <c r="U1599" s="1" t="s">
        <v>169</v>
      </c>
      <c r="V1599" s="1" t="s">
        <v>118</v>
      </c>
      <c r="W1599" s="33" t="str">
        <f>VLOOKUP(Table1[[#This Row],[Material Code]],'Product Master Data'!$A$1:$D$16,4,FALSE)</f>
        <v>Beignet Flour</v>
      </c>
      <c r="X1599" s="33" t="str">
        <f>VLOOKUP(Table1[[#This Row],[Material Code]],'Product Master Data'!$A$1:$D$15,3,FALSE)</f>
        <v>Local Label</v>
      </c>
      <c r="Y1599" s="33">
        <f>DAY(Table1[[#This Row],[Billing date]])</f>
        <v>16</v>
      </c>
      <c r="Z1599" s="33" t="str">
        <f>TEXT(Table1[[#This Row],[Billing date]],"mmm")</f>
        <v>Jan</v>
      </c>
      <c r="AA1599" s="33">
        <f>YEAR(Table1[[#This Row],[Billing date]])</f>
        <v>2022</v>
      </c>
    </row>
    <row r="1600" spans="1:27" ht="12.75" x14ac:dyDescent="0.2">
      <c r="A1600" s="1" t="s">
        <v>4596</v>
      </c>
      <c r="B1600" s="1" t="s">
        <v>452</v>
      </c>
      <c r="C1600" s="29">
        <v>44577</v>
      </c>
      <c r="D1600" s="1" t="s">
        <v>6093</v>
      </c>
      <c r="E1600" s="1" t="s">
        <v>6094</v>
      </c>
      <c r="F1600" s="1" t="s">
        <v>6095</v>
      </c>
      <c r="G1600" s="1" t="s">
        <v>6096</v>
      </c>
      <c r="H1600" s="1" t="s">
        <v>4797</v>
      </c>
      <c r="I1600" s="1" t="s">
        <v>33</v>
      </c>
      <c r="J1600" s="1" t="s">
        <v>183</v>
      </c>
      <c r="K1600" s="1" t="s">
        <v>184</v>
      </c>
      <c r="L1600" s="30">
        <v>29</v>
      </c>
      <c r="M1600" s="30">
        <v>0.14499999999999999</v>
      </c>
      <c r="N1600" s="31">
        <v>1825</v>
      </c>
      <c r="O1600" s="31">
        <v>203</v>
      </c>
      <c r="P1600" s="31">
        <v>52722</v>
      </c>
      <c r="Q1600" s="31">
        <v>52925</v>
      </c>
      <c r="R1600" s="1" t="s">
        <v>4206</v>
      </c>
      <c r="S1600" s="1" t="s">
        <v>4207</v>
      </c>
      <c r="T1600" s="1" t="s">
        <v>169</v>
      </c>
      <c r="U1600" s="1" t="s">
        <v>460</v>
      </c>
      <c r="V1600" s="1" t="s">
        <v>118</v>
      </c>
      <c r="W1600" s="33" t="str">
        <f>VLOOKUP(Table1[[#This Row],[Material Code]],'Product Master Data'!$A$1:$D$16,4,FALSE)</f>
        <v>Beignet Flour</v>
      </c>
      <c r="X1600" s="33" t="str">
        <f>VLOOKUP(Table1[[#This Row],[Material Code]],'Product Master Data'!$A$1:$D$15,3,FALSE)</f>
        <v>Local Label</v>
      </c>
      <c r="Y1600" s="33">
        <f>DAY(Table1[[#This Row],[Billing date]])</f>
        <v>16</v>
      </c>
      <c r="Z1600" s="33" t="str">
        <f>TEXT(Table1[[#This Row],[Billing date]],"mmm")</f>
        <v>Jan</v>
      </c>
      <c r="AA1600" s="33">
        <f>YEAR(Table1[[#This Row],[Billing date]])</f>
        <v>2022</v>
      </c>
    </row>
    <row r="1601" spans="1:27" ht="12.75" x14ac:dyDescent="0.2">
      <c r="A1601" s="1" t="s">
        <v>4596</v>
      </c>
      <c r="B1601" s="1" t="s">
        <v>452</v>
      </c>
      <c r="C1601" s="29">
        <v>44577</v>
      </c>
      <c r="D1601" s="1" t="s">
        <v>6093</v>
      </c>
      <c r="E1601" s="1" t="s">
        <v>6094</v>
      </c>
      <c r="F1601" s="1" t="s">
        <v>6095</v>
      </c>
      <c r="G1601" s="1" t="s">
        <v>6096</v>
      </c>
      <c r="H1601" s="1" t="s">
        <v>4797</v>
      </c>
      <c r="I1601" s="1" t="s">
        <v>33</v>
      </c>
      <c r="J1601" s="1" t="s">
        <v>183</v>
      </c>
      <c r="K1601" s="1" t="s">
        <v>184</v>
      </c>
      <c r="L1601" s="30">
        <v>376</v>
      </c>
      <c r="M1601" s="30">
        <v>1.88</v>
      </c>
      <c r="N1601" s="31">
        <v>1825</v>
      </c>
      <c r="O1601" s="31">
        <v>2632</v>
      </c>
      <c r="P1601" s="31">
        <v>683568</v>
      </c>
      <c r="Q1601" s="31">
        <v>686200</v>
      </c>
      <c r="R1601" s="1" t="s">
        <v>4206</v>
      </c>
      <c r="S1601" s="1" t="s">
        <v>4207</v>
      </c>
      <c r="T1601" s="1" t="s">
        <v>169</v>
      </c>
      <c r="U1601" s="1" t="s">
        <v>460</v>
      </c>
      <c r="V1601" s="1" t="s">
        <v>118</v>
      </c>
      <c r="W1601" s="33" t="str">
        <f>VLOOKUP(Table1[[#This Row],[Material Code]],'Product Master Data'!$A$1:$D$16,4,FALSE)</f>
        <v>Beignet Flour</v>
      </c>
      <c r="X1601" s="33" t="str">
        <f>VLOOKUP(Table1[[#This Row],[Material Code]],'Product Master Data'!$A$1:$D$15,3,FALSE)</f>
        <v>Local Label</v>
      </c>
      <c r="Y1601" s="33">
        <f>DAY(Table1[[#This Row],[Billing date]])</f>
        <v>16</v>
      </c>
      <c r="Z1601" s="33" t="str">
        <f>TEXT(Table1[[#This Row],[Billing date]],"mmm")</f>
        <v>Jan</v>
      </c>
      <c r="AA1601" s="33">
        <f>YEAR(Table1[[#This Row],[Billing date]])</f>
        <v>2022</v>
      </c>
    </row>
    <row r="1602" spans="1:27" ht="12.75" x14ac:dyDescent="0.2">
      <c r="A1602" s="1" t="s">
        <v>4596</v>
      </c>
      <c r="B1602" s="1" t="s">
        <v>452</v>
      </c>
      <c r="C1602" s="29">
        <v>44577</v>
      </c>
      <c r="D1602" s="1" t="s">
        <v>6093</v>
      </c>
      <c r="E1602" s="1" t="s">
        <v>6094</v>
      </c>
      <c r="F1602" s="1" t="s">
        <v>6095</v>
      </c>
      <c r="G1602" s="1" t="s">
        <v>6096</v>
      </c>
      <c r="H1602" s="1" t="s">
        <v>4797</v>
      </c>
      <c r="I1602" s="1" t="s">
        <v>33</v>
      </c>
      <c r="J1602" s="1" t="s">
        <v>183</v>
      </c>
      <c r="K1602" s="1" t="s">
        <v>184</v>
      </c>
      <c r="L1602" s="30">
        <v>3595</v>
      </c>
      <c r="M1602" s="30">
        <v>17.975000000000001</v>
      </c>
      <c r="N1602" s="31">
        <v>1825</v>
      </c>
      <c r="O1602" s="31">
        <v>25165</v>
      </c>
      <c r="P1602" s="31">
        <v>6535710</v>
      </c>
      <c r="Q1602" s="31">
        <v>6560875</v>
      </c>
      <c r="R1602" s="1" t="s">
        <v>4206</v>
      </c>
      <c r="S1602" s="1" t="s">
        <v>4207</v>
      </c>
      <c r="T1602" s="1" t="s">
        <v>169</v>
      </c>
      <c r="U1602" s="1" t="s">
        <v>460</v>
      </c>
      <c r="V1602" s="1" t="s">
        <v>118</v>
      </c>
      <c r="W1602" s="33" t="str">
        <f>VLOOKUP(Table1[[#This Row],[Material Code]],'Product Master Data'!$A$1:$D$16,4,FALSE)</f>
        <v>Beignet Flour</v>
      </c>
      <c r="X1602" s="33" t="str">
        <f>VLOOKUP(Table1[[#This Row],[Material Code]],'Product Master Data'!$A$1:$D$15,3,FALSE)</f>
        <v>Local Label</v>
      </c>
      <c r="Y1602" s="33">
        <f>DAY(Table1[[#This Row],[Billing date]])</f>
        <v>16</v>
      </c>
      <c r="Z1602" s="33" t="str">
        <f>TEXT(Table1[[#This Row],[Billing date]],"mmm")</f>
        <v>Jan</v>
      </c>
      <c r="AA1602" s="33">
        <f>YEAR(Table1[[#This Row],[Billing date]])</f>
        <v>2022</v>
      </c>
    </row>
    <row r="1603" spans="1:27" ht="12.75" x14ac:dyDescent="0.2">
      <c r="A1603" s="1" t="s">
        <v>4596</v>
      </c>
      <c r="B1603" s="1" t="s">
        <v>452</v>
      </c>
      <c r="C1603" s="29">
        <v>44577</v>
      </c>
      <c r="D1603" s="1" t="s">
        <v>6093</v>
      </c>
      <c r="E1603" s="1" t="s">
        <v>6094</v>
      </c>
      <c r="F1603" s="1" t="s">
        <v>6095</v>
      </c>
      <c r="G1603" s="1" t="s">
        <v>6096</v>
      </c>
      <c r="H1603" s="1" t="s">
        <v>4797</v>
      </c>
      <c r="I1603" s="1" t="s">
        <v>33</v>
      </c>
      <c r="J1603" s="1" t="s">
        <v>181</v>
      </c>
      <c r="K1603" s="1" t="s">
        <v>182</v>
      </c>
      <c r="L1603" s="30">
        <v>480</v>
      </c>
      <c r="M1603" s="30">
        <v>12</v>
      </c>
      <c r="N1603" s="31">
        <v>9000</v>
      </c>
      <c r="O1603" s="31">
        <v>16800</v>
      </c>
      <c r="P1603" s="31">
        <v>4303200</v>
      </c>
      <c r="Q1603" s="31">
        <v>4320000</v>
      </c>
      <c r="R1603" s="1" t="s">
        <v>4206</v>
      </c>
      <c r="S1603" s="1" t="s">
        <v>4207</v>
      </c>
      <c r="T1603" s="1" t="s">
        <v>169</v>
      </c>
      <c r="U1603" s="1" t="s">
        <v>460</v>
      </c>
      <c r="V1603" s="1" t="s">
        <v>118</v>
      </c>
      <c r="W1603" s="33" t="str">
        <f>VLOOKUP(Table1[[#This Row],[Material Code]],'Product Master Data'!$A$1:$D$16,4,FALSE)</f>
        <v>Beignet Flour</v>
      </c>
      <c r="X1603" s="33" t="str">
        <f>VLOOKUP(Table1[[#This Row],[Material Code]],'Product Master Data'!$A$1:$D$15,3,FALSE)</f>
        <v>Local Label</v>
      </c>
      <c r="Y1603" s="33">
        <f>DAY(Table1[[#This Row],[Billing date]])</f>
        <v>16</v>
      </c>
      <c r="Z1603" s="33" t="str">
        <f>TEXT(Table1[[#This Row],[Billing date]],"mmm")</f>
        <v>Jan</v>
      </c>
      <c r="AA1603" s="33">
        <f>YEAR(Table1[[#This Row],[Billing date]])</f>
        <v>2022</v>
      </c>
    </row>
    <row r="1604" spans="1:27" ht="12.75" x14ac:dyDescent="0.2">
      <c r="A1604" s="1" t="s">
        <v>4511</v>
      </c>
      <c r="B1604" s="1" t="s">
        <v>158</v>
      </c>
      <c r="C1604" s="29">
        <v>44577</v>
      </c>
      <c r="D1604" s="1" t="s">
        <v>6097</v>
      </c>
      <c r="E1604" s="1" t="s">
        <v>6098</v>
      </c>
      <c r="F1604" s="1" t="s">
        <v>6099</v>
      </c>
      <c r="G1604" s="1" t="s">
        <v>6100</v>
      </c>
      <c r="H1604" s="1" t="s">
        <v>4574</v>
      </c>
      <c r="I1604" s="1" t="s">
        <v>1504</v>
      </c>
      <c r="J1604" s="1" t="s">
        <v>164</v>
      </c>
      <c r="K1604" s="1" t="s">
        <v>165</v>
      </c>
      <c r="L1604" s="30">
        <v>600</v>
      </c>
      <c r="M1604" s="30">
        <v>30</v>
      </c>
      <c r="N1604" s="31">
        <v>18700</v>
      </c>
      <c r="O1604" s="31">
        <v>42000</v>
      </c>
      <c r="P1604" s="31">
        <v>11178000</v>
      </c>
      <c r="Q1604" s="31">
        <v>11220000</v>
      </c>
      <c r="R1604" s="1" t="s">
        <v>970</v>
      </c>
      <c r="S1604" s="1" t="s">
        <v>6101</v>
      </c>
      <c r="T1604" s="1" t="s">
        <v>169</v>
      </c>
      <c r="U1604" s="1" t="s">
        <v>169</v>
      </c>
      <c r="V1604" s="1" t="s">
        <v>118</v>
      </c>
      <c r="W1604" s="33" t="str">
        <f>VLOOKUP(Table1[[#This Row],[Material Code]],'Product Master Data'!$A$1:$D$16,4,FALSE)</f>
        <v>Bread Flour</v>
      </c>
      <c r="X1604" s="33" t="str">
        <f>VLOOKUP(Table1[[#This Row],[Material Code]],'Product Master Data'!$A$1:$D$15,3,FALSE)</f>
        <v>Local Label</v>
      </c>
      <c r="Y1604" s="33">
        <f>DAY(Table1[[#This Row],[Billing date]])</f>
        <v>16</v>
      </c>
      <c r="Z1604" s="33" t="str">
        <f>TEXT(Table1[[#This Row],[Billing date]],"mmm")</f>
        <v>Jan</v>
      </c>
      <c r="AA1604" s="33">
        <f>YEAR(Table1[[#This Row],[Billing date]])</f>
        <v>2022</v>
      </c>
    </row>
    <row r="1605" spans="1:27" ht="12.75" x14ac:dyDescent="0.2">
      <c r="A1605" s="1" t="s">
        <v>4511</v>
      </c>
      <c r="B1605" s="1" t="s">
        <v>158</v>
      </c>
      <c r="C1605" s="29">
        <v>44577</v>
      </c>
      <c r="D1605" s="1" t="s">
        <v>6102</v>
      </c>
      <c r="E1605" s="1" t="s">
        <v>6103</v>
      </c>
      <c r="F1605" s="1" t="s">
        <v>6104</v>
      </c>
      <c r="G1605" s="1" t="s">
        <v>6105</v>
      </c>
      <c r="H1605" s="1" t="s">
        <v>5183</v>
      </c>
      <c r="I1605" s="1" t="s">
        <v>613</v>
      </c>
      <c r="J1605" s="1" t="s">
        <v>176</v>
      </c>
      <c r="K1605" s="1" t="s">
        <v>177</v>
      </c>
      <c r="L1605" s="30">
        <v>250</v>
      </c>
      <c r="M1605" s="30">
        <v>12.5</v>
      </c>
      <c r="N1605" s="31">
        <v>18700</v>
      </c>
      <c r="O1605" s="31">
        <v>17500</v>
      </c>
      <c r="P1605" s="31">
        <v>4657500</v>
      </c>
      <c r="Q1605" s="31">
        <v>4675000</v>
      </c>
      <c r="R1605" s="1" t="s">
        <v>4745</v>
      </c>
      <c r="S1605" s="1" t="s">
        <v>6106</v>
      </c>
      <c r="T1605" s="1" t="s">
        <v>169</v>
      </c>
      <c r="U1605" s="1" t="s">
        <v>169</v>
      </c>
      <c r="V1605" s="1" t="s">
        <v>118</v>
      </c>
      <c r="W1605" s="33" t="str">
        <f>VLOOKUP(Table1[[#This Row],[Material Code]],'Product Master Data'!$A$1:$D$16,4,FALSE)</f>
        <v>Beignet Flour</v>
      </c>
      <c r="X1605" s="33" t="str">
        <f>VLOOKUP(Table1[[#This Row],[Material Code]],'Product Master Data'!$A$1:$D$15,3,FALSE)</f>
        <v>Local Label</v>
      </c>
      <c r="Y1605" s="33">
        <f>DAY(Table1[[#This Row],[Billing date]])</f>
        <v>16</v>
      </c>
      <c r="Z1605" s="33" t="str">
        <f>TEXT(Table1[[#This Row],[Billing date]],"mmm")</f>
        <v>Jan</v>
      </c>
      <c r="AA1605" s="33">
        <f>YEAR(Table1[[#This Row],[Billing date]])</f>
        <v>2022</v>
      </c>
    </row>
    <row r="1606" spans="1:27" ht="12.75" x14ac:dyDescent="0.2">
      <c r="A1606" s="1" t="s">
        <v>4511</v>
      </c>
      <c r="B1606" s="1" t="s">
        <v>158</v>
      </c>
      <c r="C1606" s="29">
        <v>44577</v>
      </c>
      <c r="D1606" s="1" t="s">
        <v>6102</v>
      </c>
      <c r="E1606" s="1" t="s">
        <v>6103</v>
      </c>
      <c r="F1606" s="1" t="s">
        <v>6104</v>
      </c>
      <c r="G1606" s="1" t="s">
        <v>6105</v>
      </c>
      <c r="H1606" s="1" t="s">
        <v>5183</v>
      </c>
      <c r="I1606" s="1" t="s">
        <v>613</v>
      </c>
      <c r="J1606" s="1" t="s">
        <v>181</v>
      </c>
      <c r="K1606" s="1" t="s">
        <v>182</v>
      </c>
      <c r="L1606" s="30">
        <v>100</v>
      </c>
      <c r="M1606" s="30">
        <v>2.5</v>
      </c>
      <c r="N1606" s="31">
        <v>9350</v>
      </c>
      <c r="O1606" s="31">
        <v>3500</v>
      </c>
      <c r="P1606" s="31">
        <v>931500</v>
      </c>
      <c r="Q1606" s="31">
        <v>935000</v>
      </c>
      <c r="R1606" s="1" t="s">
        <v>4745</v>
      </c>
      <c r="S1606" s="1" t="s">
        <v>6106</v>
      </c>
      <c r="T1606" s="1" t="s">
        <v>169</v>
      </c>
      <c r="U1606" s="1" t="s">
        <v>169</v>
      </c>
      <c r="V1606" s="1" t="s">
        <v>118</v>
      </c>
      <c r="W1606" s="33" t="str">
        <f>VLOOKUP(Table1[[#This Row],[Material Code]],'Product Master Data'!$A$1:$D$16,4,FALSE)</f>
        <v>Beignet Flour</v>
      </c>
      <c r="X1606" s="33" t="str">
        <f>VLOOKUP(Table1[[#This Row],[Material Code]],'Product Master Data'!$A$1:$D$15,3,FALSE)</f>
        <v>Local Label</v>
      </c>
      <c r="Y1606" s="33">
        <f>DAY(Table1[[#This Row],[Billing date]])</f>
        <v>16</v>
      </c>
      <c r="Z1606" s="33" t="str">
        <f>TEXT(Table1[[#This Row],[Billing date]],"mmm")</f>
        <v>Jan</v>
      </c>
      <c r="AA1606" s="33">
        <f>YEAR(Table1[[#This Row],[Billing date]])</f>
        <v>2022</v>
      </c>
    </row>
    <row r="1607" spans="1:27" ht="12.75" x14ac:dyDescent="0.2">
      <c r="A1607" s="1" t="s">
        <v>4511</v>
      </c>
      <c r="B1607" s="1" t="s">
        <v>158</v>
      </c>
      <c r="C1607" s="29">
        <v>44577</v>
      </c>
      <c r="D1607" s="1" t="s">
        <v>6102</v>
      </c>
      <c r="E1607" s="1" t="s">
        <v>6103</v>
      </c>
      <c r="F1607" s="1" t="s">
        <v>6104</v>
      </c>
      <c r="G1607" s="1" t="s">
        <v>6105</v>
      </c>
      <c r="H1607" s="1" t="s">
        <v>5183</v>
      </c>
      <c r="I1607" s="1" t="s">
        <v>613</v>
      </c>
      <c r="J1607" s="1" t="s">
        <v>164</v>
      </c>
      <c r="K1607" s="1" t="s">
        <v>165</v>
      </c>
      <c r="L1607" s="30">
        <v>300</v>
      </c>
      <c r="M1607" s="30">
        <v>15</v>
      </c>
      <c r="N1607" s="31">
        <v>18700</v>
      </c>
      <c r="O1607" s="31">
        <v>21000</v>
      </c>
      <c r="P1607" s="31">
        <v>5589000</v>
      </c>
      <c r="Q1607" s="31">
        <v>5610000</v>
      </c>
      <c r="R1607" s="1" t="s">
        <v>4745</v>
      </c>
      <c r="S1607" s="1" t="s">
        <v>6106</v>
      </c>
      <c r="T1607" s="1" t="s">
        <v>169</v>
      </c>
      <c r="U1607" s="1" t="s">
        <v>169</v>
      </c>
      <c r="V1607" s="1" t="s">
        <v>118</v>
      </c>
      <c r="W1607" s="33" t="str">
        <f>VLOOKUP(Table1[[#This Row],[Material Code]],'Product Master Data'!$A$1:$D$16,4,FALSE)</f>
        <v>Bread Flour</v>
      </c>
      <c r="X1607" s="33" t="str">
        <f>VLOOKUP(Table1[[#This Row],[Material Code]],'Product Master Data'!$A$1:$D$15,3,FALSE)</f>
        <v>Local Label</v>
      </c>
      <c r="Y1607" s="33">
        <f>DAY(Table1[[#This Row],[Billing date]])</f>
        <v>16</v>
      </c>
      <c r="Z1607" s="33" t="str">
        <f>TEXT(Table1[[#This Row],[Billing date]],"mmm")</f>
        <v>Jan</v>
      </c>
      <c r="AA1607" s="33">
        <f>YEAR(Table1[[#This Row],[Billing date]])</f>
        <v>2022</v>
      </c>
    </row>
    <row r="1608" spans="1:27" ht="12.75" x14ac:dyDescent="0.2">
      <c r="A1608" s="1" t="s">
        <v>4666</v>
      </c>
      <c r="B1608" s="1" t="s">
        <v>108</v>
      </c>
      <c r="C1608" s="29">
        <v>44577</v>
      </c>
      <c r="D1608" s="1" t="s">
        <v>6107</v>
      </c>
      <c r="E1608" s="1" t="s">
        <v>6108</v>
      </c>
      <c r="F1608" s="1" t="s">
        <v>6109</v>
      </c>
      <c r="G1608" s="1" t="s">
        <v>6110</v>
      </c>
      <c r="H1608" s="1" t="s">
        <v>4686</v>
      </c>
      <c r="I1608" s="1" t="s">
        <v>45</v>
      </c>
      <c r="J1608" s="1" t="s">
        <v>164</v>
      </c>
      <c r="K1608" s="1" t="s">
        <v>165</v>
      </c>
      <c r="L1608" s="30">
        <v>400</v>
      </c>
      <c r="M1608" s="30">
        <v>20</v>
      </c>
      <c r="N1608" s="31">
        <v>18200</v>
      </c>
      <c r="O1608" s="31">
        <v>28000</v>
      </c>
      <c r="P1608" s="31">
        <v>7252000</v>
      </c>
      <c r="Q1608" s="31">
        <v>7280000</v>
      </c>
      <c r="R1608" s="1" t="s">
        <v>819</v>
      </c>
      <c r="S1608" s="1" t="s">
        <v>6111</v>
      </c>
      <c r="T1608" s="1" t="s">
        <v>169</v>
      </c>
      <c r="U1608" s="1" t="s">
        <v>169</v>
      </c>
      <c r="V1608" s="1" t="s">
        <v>118</v>
      </c>
      <c r="W1608" s="33" t="str">
        <f>VLOOKUP(Table1[[#This Row],[Material Code]],'Product Master Data'!$A$1:$D$16,4,FALSE)</f>
        <v>Bread Flour</v>
      </c>
      <c r="X1608" s="33" t="str">
        <f>VLOOKUP(Table1[[#This Row],[Material Code]],'Product Master Data'!$A$1:$D$15,3,FALSE)</f>
        <v>Local Label</v>
      </c>
      <c r="Y1608" s="33">
        <f>DAY(Table1[[#This Row],[Billing date]])</f>
        <v>16</v>
      </c>
      <c r="Z1608" s="33" t="str">
        <f>TEXT(Table1[[#This Row],[Billing date]],"mmm")</f>
        <v>Jan</v>
      </c>
      <c r="AA1608" s="33">
        <f>YEAR(Table1[[#This Row],[Billing date]])</f>
        <v>2022</v>
      </c>
    </row>
    <row r="1609" spans="1:27" ht="12.75" x14ac:dyDescent="0.2">
      <c r="A1609" s="1" t="s">
        <v>4666</v>
      </c>
      <c r="B1609" s="1" t="s">
        <v>108</v>
      </c>
      <c r="C1609" s="29">
        <v>44577</v>
      </c>
      <c r="D1609" s="1" t="s">
        <v>6107</v>
      </c>
      <c r="E1609" s="1" t="s">
        <v>6108</v>
      </c>
      <c r="F1609" s="1" t="s">
        <v>6109</v>
      </c>
      <c r="G1609" s="1" t="s">
        <v>6110</v>
      </c>
      <c r="H1609" s="1" t="s">
        <v>4686</v>
      </c>
      <c r="I1609" s="1" t="s">
        <v>45</v>
      </c>
      <c r="J1609" s="1" t="s">
        <v>125</v>
      </c>
      <c r="K1609" s="1" t="s">
        <v>126</v>
      </c>
      <c r="L1609" s="30">
        <v>100</v>
      </c>
      <c r="M1609" s="30">
        <v>5</v>
      </c>
      <c r="N1609" s="31">
        <v>18900</v>
      </c>
      <c r="O1609" s="31">
        <v>7000</v>
      </c>
      <c r="P1609" s="31">
        <v>1883000</v>
      </c>
      <c r="Q1609" s="31">
        <v>1890000</v>
      </c>
      <c r="R1609" s="1" t="s">
        <v>819</v>
      </c>
      <c r="S1609" s="1" t="s">
        <v>6111</v>
      </c>
      <c r="T1609" s="1" t="s">
        <v>169</v>
      </c>
      <c r="U1609" s="1" t="s">
        <v>169</v>
      </c>
      <c r="V1609" s="1" t="s">
        <v>118</v>
      </c>
      <c r="W1609" s="33" t="str">
        <f>VLOOKUP(Table1[[#This Row],[Material Code]],'Product Master Data'!$A$1:$D$16,4,FALSE)</f>
        <v>Bread Flour</v>
      </c>
      <c r="X1609" s="33" t="str">
        <f>VLOOKUP(Table1[[#This Row],[Material Code]],'Product Master Data'!$A$1:$D$15,3,FALSE)</f>
        <v>Local Label</v>
      </c>
      <c r="Y1609" s="33">
        <f>DAY(Table1[[#This Row],[Billing date]])</f>
        <v>16</v>
      </c>
      <c r="Z1609" s="33" t="str">
        <f>TEXT(Table1[[#This Row],[Billing date]],"mmm")</f>
        <v>Jan</v>
      </c>
      <c r="AA1609" s="33">
        <f>YEAR(Table1[[#This Row],[Billing date]])</f>
        <v>2022</v>
      </c>
    </row>
    <row r="1610" spans="1:27" ht="12.75" x14ac:dyDescent="0.2">
      <c r="A1610" s="1" t="s">
        <v>4596</v>
      </c>
      <c r="B1610" s="1" t="s">
        <v>289</v>
      </c>
      <c r="C1610" s="29">
        <v>44577</v>
      </c>
      <c r="D1610" s="1" t="s">
        <v>6112</v>
      </c>
      <c r="E1610" s="1" t="s">
        <v>6113</v>
      </c>
      <c r="F1610" s="1" t="s">
        <v>6114</v>
      </c>
      <c r="G1610" s="1" t="s">
        <v>6115</v>
      </c>
      <c r="H1610" s="1" t="s">
        <v>4601</v>
      </c>
      <c r="I1610" s="1" t="s">
        <v>32</v>
      </c>
      <c r="J1610" s="1" t="s">
        <v>181</v>
      </c>
      <c r="K1610" s="1" t="s">
        <v>182</v>
      </c>
      <c r="L1610" s="30">
        <v>400</v>
      </c>
      <c r="M1610" s="30">
        <v>10</v>
      </c>
      <c r="N1610" s="31">
        <v>8875</v>
      </c>
      <c r="O1610" s="31">
        <v>14000</v>
      </c>
      <c r="P1610" s="31">
        <v>3536000</v>
      </c>
      <c r="Q1610" s="31">
        <v>3550000</v>
      </c>
      <c r="R1610" s="1" t="s">
        <v>6116</v>
      </c>
      <c r="S1610" s="1" t="s">
        <v>6117</v>
      </c>
      <c r="T1610" s="1" t="s">
        <v>169</v>
      </c>
      <c r="U1610" s="1" t="s">
        <v>169</v>
      </c>
      <c r="V1610" s="1" t="s">
        <v>118</v>
      </c>
      <c r="W1610" s="33" t="str">
        <f>VLOOKUP(Table1[[#This Row],[Material Code]],'Product Master Data'!$A$1:$D$16,4,FALSE)</f>
        <v>Beignet Flour</v>
      </c>
      <c r="X1610" s="33" t="str">
        <f>VLOOKUP(Table1[[#This Row],[Material Code]],'Product Master Data'!$A$1:$D$15,3,FALSE)</f>
        <v>Local Label</v>
      </c>
      <c r="Y1610" s="33">
        <f>DAY(Table1[[#This Row],[Billing date]])</f>
        <v>16</v>
      </c>
      <c r="Z1610" s="33" t="str">
        <f>TEXT(Table1[[#This Row],[Billing date]],"mmm")</f>
        <v>Jan</v>
      </c>
      <c r="AA1610" s="33">
        <f>YEAR(Table1[[#This Row],[Billing date]])</f>
        <v>2022</v>
      </c>
    </row>
    <row r="1611" spans="1:27" ht="12.75" x14ac:dyDescent="0.2">
      <c r="A1611" s="1" t="s">
        <v>4596</v>
      </c>
      <c r="B1611" s="1" t="s">
        <v>289</v>
      </c>
      <c r="C1611" s="29">
        <v>44577</v>
      </c>
      <c r="D1611" s="1" t="s">
        <v>6112</v>
      </c>
      <c r="E1611" s="1" t="s">
        <v>6113</v>
      </c>
      <c r="F1611" s="1" t="s">
        <v>6114</v>
      </c>
      <c r="G1611" s="1" t="s">
        <v>6115</v>
      </c>
      <c r="H1611" s="1" t="s">
        <v>4601</v>
      </c>
      <c r="I1611" s="1" t="s">
        <v>32</v>
      </c>
      <c r="J1611" s="1" t="s">
        <v>183</v>
      </c>
      <c r="K1611" s="1" t="s">
        <v>184</v>
      </c>
      <c r="L1611" s="30">
        <v>2400</v>
      </c>
      <c r="M1611" s="30">
        <v>12</v>
      </c>
      <c r="N1611" s="31">
        <v>1850</v>
      </c>
      <c r="O1611" s="31">
        <v>16800</v>
      </c>
      <c r="P1611" s="31">
        <v>4423200</v>
      </c>
      <c r="Q1611" s="31">
        <v>4440000</v>
      </c>
      <c r="R1611" s="1" t="s">
        <v>6116</v>
      </c>
      <c r="S1611" s="1" t="s">
        <v>6117</v>
      </c>
      <c r="T1611" s="1" t="s">
        <v>169</v>
      </c>
      <c r="U1611" s="1" t="s">
        <v>169</v>
      </c>
      <c r="V1611" s="1" t="s">
        <v>118</v>
      </c>
      <c r="W1611" s="33" t="str">
        <f>VLOOKUP(Table1[[#This Row],[Material Code]],'Product Master Data'!$A$1:$D$16,4,FALSE)</f>
        <v>Beignet Flour</v>
      </c>
      <c r="X1611" s="33" t="str">
        <f>VLOOKUP(Table1[[#This Row],[Material Code]],'Product Master Data'!$A$1:$D$15,3,FALSE)</f>
        <v>Local Label</v>
      </c>
      <c r="Y1611" s="33">
        <f>DAY(Table1[[#This Row],[Billing date]])</f>
        <v>16</v>
      </c>
      <c r="Z1611" s="33" t="str">
        <f>TEXT(Table1[[#This Row],[Billing date]],"mmm")</f>
        <v>Jan</v>
      </c>
      <c r="AA1611" s="33">
        <f>YEAR(Table1[[#This Row],[Billing date]])</f>
        <v>2022</v>
      </c>
    </row>
    <row r="1612" spans="1:27" ht="12.75" x14ac:dyDescent="0.2">
      <c r="A1612" s="1" t="s">
        <v>4596</v>
      </c>
      <c r="B1612" s="1" t="s">
        <v>289</v>
      </c>
      <c r="C1612" s="29">
        <v>44577</v>
      </c>
      <c r="D1612" s="1" t="s">
        <v>6112</v>
      </c>
      <c r="E1612" s="1" t="s">
        <v>6113</v>
      </c>
      <c r="F1612" s="1" t="s">
        <v>6114</v>
      </c>
      <c r="G1612" s="1" t="s">
        <v>6115</v>
      </c>
      <c r="H1612" s="1" t="s">
        <v>4601</v>
      </c>
      <c r="I1612" s="1" t="s">
        <v>32</v>
      </c>
      <c r="J1612" s="1" t="s">
        <v>176</v>
      </c>
      <c r="K1612" s="1" t="s">
        <v>177</v>
      </c>
      <c r="L1612" s="30">
        <v>220</v>
      </c>
      <c r="M1612" s="30">
        <v>11</v>
      </c>
      <c r="N1612" s="31">
        <v>17750</v>
      </c>
      <c r="O1612" s="31">
        <v>15400</v>
      </c>
      <c r="P1612" s="31">
        <v>3889600</v>
      </c>
      <c r="Q1612" s="31">
        <v>3905000</v>
      </c>
      <c r="R1612" s="1" t="s">
        <v>6116</v>
      </c>
      <c r="S1612" s="1" t="s">
        <v>6117</v>
      </c>
      <c r="T1612" s="1" t="s">
        <v>169</v>
      </c>
      <c r="U1612" s="1" t="s">
        <v>169</v>
      </c>
      <c r="V1612" s="1" t="s">
        <v>118</v>
      </c>
      <c r="W1612" s="33" t="str">
        <f>VLOOKUP(Table1[[#This Row],[Material Code]],'Product Master Data'!$A$1:$D$16,4,FALSE)</f>
        <v>Beignet Flour</v>
      </c>
      <c r="X1612" s="33" t="str">
        <f>VLOOKUP(Table1[[#This Row],[Material Code]],'Product Master Data'!$A$1:$D$15,3,FALSE)</f>
        <v>Local Label</v>
      </c>
      <c r="Y1612" s="33">
        <f>DAY(Table1[[#This Row],[Billing date]])</f>
        <v>16</v>
      </c>
      <c r="Z1612" s="33" t="str">
        <f>TEXT(Table1[[#This Row],[Billing date]],"mmm")</f>
        <v>Jan</v>
      </c>
      <c r="AA1612" s="33">
        <f>YEAR(Table1[[#This Row],[Billing date]])</f>
        <v>2022</v>
      </c>
    </row>
    <row r="1613" spans="1:27" ht="12.75" x14ac:dyDescent="0.2">
      <c r="A1613" s="1" t="s">
        <v>4496</v>
      </c>
      <c r="B1613" s="1" t="s">
        <v>132</v>
      </c>
      <c r="C1613" s="29">
        <v>44577</v>
      </c>
      <c r="D1613" s="1" t="s">
        <v>5974</v>
      </c>
      <c r="E1613" s="1" t="s">
        <v>6118</v>
      </c>
      <c r="F1613" s="1" t="s">
        <v>5976</v>
      </c>
      <c r="G1613" s="1" t="s">
        <v>6119</v>
      </c>
      <c r="H1613" s="1" t="s">
        <v>5004</v>
      </c>
      <c r="I1613" s="1" t="s">
        <v>31</v>
      </c>
      <c r="J1613" s="1" t="s">
        <v>181</v>
      </c>
      <c r="K1613" s="1" t="s">
        <v>182</v>
      </c>
      <c r="L1613" s="30">
        <v>680</v>
      </c>
      <c r="M1613" s="30">
        <v>17</v>
      </c>
      <c r="N1613" s="31">
        <v>9000</v>
      </c>
      <c r="O1613" s="31">
        <v>23800</v>
      </c>
      <c r="P1613" s="31">
        <v>6096200</v>
      </c>
      <c r="Q1613" s="31">
        <v>6120000</v>
      </c>
      <c r="R1613" s="1" t="s">
        <v>6120</v>
      </c>
      <c r="S1613" s="1" t="s">
        <v>6121</v>
      </c>
      <c r="T1613" s="1" t="s">
        <v>169</v>
      </c>
      <c r="U1613" s="1" t="s">
        <v>169</v>
      </c>
      <c r="V1613" s="1" t="s">
        <v>118</v>
      </c>
      <c r="W1613" s="33" t="str">
        <f>VLOOKUP(Table1[[#This Row],[Material Code]],'Product Master Data'!$A$1:$D$16,4,FALSE)</f>
        <v>Beignet Flour</v>
      </c>
      <c r="X1613" s="33" t="str">
        <f>VLOOKUP(Table1[[#This Row],[Material Code]],'Product Master Data'!$A$1:$D$15,3,FALSE)</f>
        <v>Local Label</v>
      </c>
      <c r="Y1613" s="33">
        <f>DAY(Table1[[#This Row],[Billing date]])</f>
        <v>16</v>
      </c>
      <c r="Z1613" s="33" t="str">
        <f>TEXT(Table1[[#This Row],[Billing date]],"mmm")</f>
        <v>Jan</v>
      </c>
      <c r="AA1613" s="33">
        <f>YEAR(Table1[[#This Row],[Billing date]])</f>
        <v>2022</v>
      </c>
    </row>
    <row r="1614" spans="1:27" ht="12.75" x14ac:dyDescent="0.2">
      <c r="A1614" s="1" t="s">
        <v>4496</v>
      </c>
      <c r="B1614" s="1" t="s">
        <v>132</v>
      </c>
      <c r="C1614" s="29">
        <v>44577</v>
      </c>
      <c r="D1614" s="1" t="s">
        <v>5974</v>
      </c>
      <c r="E1614" s="1" t="s">
        <v>6118</v>
      </c>
      <c r="F1614" s="1" t="s">
        <v>5976</v>
      </c>
      <c r="G1614" s="1" t="s">
        <v>6119</v>
      </c>
      <c r="H1614" s="1" t="s">
        <v>5004</v>
      </c>
      <c r="I1614" s="1" t="s">
        <v>31</v>
      </c>
      <c r="J1614" s="1" t="s">
        <v>176</v>
      </c>
      <c r="K1614" s="1" t="s">
        <v>177</v>
      </c>
      <c r="L1614" s="30">
        <v>300</v>
      </c>
      <c r="M1614" s="30">
        <v>15</v>
      </c>
      <c r="N1614" s="31">
        <v>18000</v>
      </c>
      <c r="O1614" s="31">
        <v>21000</v>
      </c>
      <c r="P1614" s="31">
        <v>5379000</v>
      </c>
      <c r="Q1614" s="31">
        <v>5400000</v>
      </c>
      <c r="R1614" s="1" t="s">
        <v>6120</v>
      </c>
      <c r="S1614" s="1" t="s">
        <v>6121</v>
      </c>
      <c r="T1614" s="1" t="s">
        <v>169</v>
      </c>
      <c r="U1614" s="1" t="s">
        <v>169</v>
      </c>
      <c r="V1614" s="1" t="s">
        <v>118</v>
      </c>
      <c r="W1614" s="33" t="str">
        <f>VLOOKUP(Table1[[#This Row],[Material Code]],'Product Master Data'!$A$1:$D$16,4,FALSE)</f>
        <v>Beignet Flour</v>
      </c>
      <c r="X1614" s="33" t="str">
        <f>VLOOKUP(Table1[[#This Row],[Material Code]],'Product Master Data'!$A$1:$D$15,3,FALSE)</f>
        <v>Local Label</v>
      </c>
      <c r="Y1614" s="33">
        <f>DAY(Table1[[#This Row],[Billing date]])</f>
        <v>16</v>
      </c>
      <c r="Z1614" s="33" t="str">
        <f>TEXT(Table1[[#This Row],[Billing date]],"mmm")</f>
        <v>Jan</v>
      </c>
      <c r="AA1614" s="33">
        <f>YEAR(Table1[[#This Row],[Billing date]])</f>
        <v>2022</v>
      </c>
    </row>
    <row r="1615" spans="1:27" ht="12.75" x14ac:dyDescent="0.2">
      <c r="A1615" s="1" t="s">
        <v>4496</v>
      </c>
      <c r="B1615" s="1" t="s">
        <v>132</v>
      </c>
      <c r="C1615" s="29">
        <v>44577</v>
      </c>
      <c r="D1615" s="1" t="s">
        <v>5974</v>
      </c>
      <c r="E1615" s="1" t="s">
        <v>6118</v>
      </c>
      <c r="F1615" s="1" t="s">
        <v>5976</v>
      </c>
      <c r="G1615" s="1" t="s">
        <v>6122</v>
      </c>
      <c r="H1615" s="1" t="s">
        <v>5004</v>
      </c>
      <c r="I1615" s="1" t="s">
        <v>31</v>
      </c>
      <c r="J1615" s="1" t="s">
        <v>164</v>
      </c>
      <c r="K1615" s="1" t="s">
        <v>165</v>
      </c>
      <c r="L1615" s="30">
        <v>640</v>
      </c>
      <c r="M1615" s="30">
        <v>32</v>
      </c>
      <c r="N1615" s="31">
        <v>18000</v>
      </c>
      <c r="O1615" s="31">
        <v>44800</v>
      </c>
      <c r="P1615" s="31">
        <v>11475200</v>
      </c>
      <c r="Q1615" s="31">
        <v>11520000</v>
      </c>
      <c r="R1615" s="1" t="s">
        <v>6123</v>
      </c>
      <c r="S1615" s="1" t="s">
        <v>6124</v>
      </c>
      <c r="T1615" s="1" t="s">
        <v>169</v>
      </c>
      <c r="U1615" s="1" t="s">
        <v>169</v>
      </c>
      <c r="V1615" s="1" t="s">
        <v>118</v>
      </c>
      <c r="W1615" s="33" t="str">
        <f>VLOOKUP(Table1[[#This Row],[Material Code]],'Product Master Data'!$A$1:$D$16,4,FALSE)</f>
        <v>Bread Flour</v>
      </c>
      <c r="X1615" s="33" t="str">
        <f>VLOOKUP(Table1[[#This Row],[Material Code]],'Product Master Data'!$A$1:$D$15,3,FALSE)</f>
        <v>Local Label</v>
      </c>
      <c r="Y1615" s="33">
        <f>DAY(Table1[[#This Row],[Billing date]])</f>
        <v>16</v>
      </c>
      <c r="Z1615" s="33" t="str">
        <f>TEXT(Table1[[#This Row],[Billing date]],"mmm")</f>
        <v>Jan</v>
      </c>
      <c r="AA1615" s="33">
        <f>YEAR(Table1[[#This Row],[Billing date]])</f>
        <v>2022</v>
      </c>
    </row>
    <row r="1616" spans="1:27" ht="12.75" x14ac:dyDescent="0.2">
      <c r="A1616" s="1" t="s">
        <v>4596</v>
      </c>
      <c r="B1616" s="1" t="s">
        <v>289</v>
      </c>
      <c r="C1616" s="29">
        <v>44577</v>
      </c>
      <c r="D1616" s="1" t="s">
        <v>6125</v>
      </c>
      <c r="E1616" s="1" t="s">
        <v>6126</v>
      </c>
      <c r="F1616" s="1" t="s">
        <v>6127</v>
      </c>
      <c r="G1616" s="1" t="s">
        <v>6128</v>
      </c>
      <c r="H1616" s="1" t="s">
        <v>4601</v>
      </c>
      <c r="I1616" s="1" t="s">
        <v>32</v>
      </c>
      <c r="J1616" s="1" t="s">
        <v>125</v>
      </c>
      <c r="K1616" s="1" t="s">
        <v>126</v>
      </c>
      <c r="L1616" s="30">
        <v>640</v>
      </c>
      <c r="M1616" s="30">
        <v>32</v>
      </c>
      <c r="N1616" s="31">
        <v>18500</v>
      </c>
      <c r="O1616" s="31">
        <v>44800</v>
      </c>
      <c r="P1616" s="31">
        <v>11795200</v>
      </c>
      <c r="Q1616" s="31">
        <v>11840000</v>
      </c>
      <c r="R1616" s="1" t="s">
        <v>2547</v>
      </c>
      <c r="S1616" s="1" t="s">
        <v>5335</v>
      </c>
      <c r="T1616" s="1" t="s">
        <v>169</v>
      </c>
      <c r="U1616" s="1" t="s">
        <v>169</v>
      </c>
      <c r="V1616" s="1" t="s">
        <v>118</v>
      </c>
      <c r="W1616" s="33" t="str">
        <f>VLOOKUP(Table1[[#This Row],[Material Code]],'Product Master Data'!$A$1:$D$16,4,FALSE)</f>
        <v>Bread Flour</v>
      </c>
      <c r="X1616" s="33" t="str">
        <f>VLOOKUP(Table1[[#This Row],[Material Code]],'Product Master Data'!$A$1:$D$15,3,FALSE)</f>
        <v>Local Label</v>
      </c>
      <c r="Y1616" s="33">
        <f>DAY(Table1[[#This Row],[Billing date]])</f>
        <v>16</v>
      </c>
      <c r="Z1616" s="33" t="str">
        <f>TEXT(Table1[[#This Row],[Billing date]],"mmm")</f>
        <v>Jan</v>
      </c>
      <c r="AA1616" s="33">
        <f>YEAR(Table1[[#This Row],[Billing date]])</f>
        <v>2022</v>
      </c>
    </row>
    <row r="1617" spans="1:27" ht="12.75" x14ac:dyDescent="0.2">
      <c r="A1617" s="1" t="s">
        <v>4526</v>
      </c>
      <c r="B1617" s="1" t="s">
        <v>120</v>
      </c>
      <c r="C1617" s="29">
        <v>44577</v>
      </c>
      <c r="D1617" s="1" t="s">
        <v>6129</v>
      </c>
      <c r="E1617" s="1" t="s">
        <v>6130</v>
      </c>
      <c r="F1617" s="1" t="s">
        <v>6131</v>
      </c>
      <c r="G1617" s="1" t="s">
        <v>6132</v>
      </c>
      <c r="H1617" s="1" t="s">
        <v>4665</v>
      </c>
      <c r="I1617" s="1" t="s">
        <v>30</v>
      </c>
      <c r="J1617" s="1" t="s">
        <v>176</v>
      </c>
      <c r="K1617" s="1" t="s">
        <v>177</v>
      </c>
      <c r="L1617" s="30">
        <v>100</v>
      </c>
      <c r="M1617" s="30">
        <v>5</v>
      </c>
      <c r="N1617" s="31">
        <v>18500</v>
      </c>
      <c r="O1617" s="31">
        <v>7000</v>
      </c>
      <c r="P1617" s="31">
        <v>1843000</v>
      </c>
      <c r="Q1617" s="31">
        <v>1850000</v>
      </c>
      <c r="R1617" s="1" t="s">
        <v>926</v>
      </c>
      <c r="S1617" s="1" t="s">
        <v>1658</v>
      </c>
      <c r="T1617" s="1" t="s">
        <v>169</v>
      </c>
      <c r="U1617" s="1" t="s">
        <v>169</v>
      </c>
      <c r="V1617" s="1" t="s">
        <v>118</v>
      </c>
      <c r="W1617" s="33" t="str">
        <f>VLOOKUP(Table1[[#This Row],[Material Code]],'Product Master Data'!$A$1:$D$16,4,FALSE)</f>
        <v>Beignet Flour</v>
      </c>
      <c r="X1617" s="33" t="str">
        <f>VLOOKUP(Table1[[#This Row],[Material Code]],'Product Master Data'!$A$1:$D$15,3,FALSE)</f>
        <v>Local Label</v>
      </c>
      <c r="Y1617" s="33">
        <f>DAY(Table1[[#This Row],[Billing date]])</f>
        <v>16</v>
      </c>
      <c r="Z1617" s="33" t="str">
        <f>TEXT(Table1[[#This Row],[Billing date]],"mmm")</f>
        <v>Jan</v>
      </c>
      <c r="AA1617" s="33">
        <f>YEAR(Table1[[#This Row],[Billing date]])</f>
        <v>2022</v>
      </c>
    </row>
    <row r="1618" spans="1:27" ht="12.75" x14ac:dyDescent="0.2">
      <c r="A1618" s="1" t="s">
        <v>4526</v>
      </c>
      <c r="B1618" s="1" t="s">
        <v>120</v>
      </c>
      <c r="C1618" s="29">
        <v>44577</v>
      </c>
      <c r="D1618" s="1" t="s">
        <v>6129</v>
      </c>
      <c r="E1618" s="1" t="s">
        <v>6130</v>
      </c>
      <c r="F1618" s="1" t="s">
        <v>6131</v>
      </c>
      <c r="G1618" s="1" t="s">
        <v>6132</v>
      </c>
      <c r="H1618" s="1" t="s">
        <v>4665</v>
      </c>
      <c r="I1618" s="1" t="s">
        <v>30</v>
      </c>
      <c r="J1618" s="1" t="s">
        <v>181</v>
      </c>
      <c r="K1618" s="1" t="s">
        <v>182</v>
      </c>
      <c r="L1618" s="30">
        <v>100</v>
      </c>
      <c r="M1618" s="30">
        <v>2.5</v>
      </c>
      <c r="N1618" s="31">
        <v>9250</v>
      </c>
      <c r="O1618" s="31">
        <v>3500</v>
      </c>
      <c r="P1618" s="31">
        <v>921500</v>
      </c>
      <c r="Q1618" s="31">
        <v>925000</v>
      </c>
      <c r="R1618" s="1" t="s">
        <v>926</v>
      </c>
      <c r="S1618" s="1" t="s">
        <v>1658</v>
      </c>
      <c r="T1618" s="1" t="s">
        <v>169</v>
      </c>
      <c r="U1618" s="1" t="s">
        <v>169</v>
      </c>
      <c r="V1618" s="1" t="s">
        <v>118</v>
      </c>
      <c r="W1618" s="33" t="str">
        <f>VLOOKUP(Table1[[#This Row],[Material Code]],'Product Master Data'!$A$1:$D$16,4,FALSE)</f>
        <v>Beignet Flour</v>
      </c>
      <c r="X1618" s="33" t="str">
        <f>VLOOKUP(Table1[[#This Row],[Material Code]],'Product Master Data'!$A$1:$D$15,3,FALSE)</f>
        <v>Local Label</v>
      </c>
      <c r="Y1618" s="33">
        <f>DAY(Table1[[#This Row],[Billing date]])</f>
        <v>16</v>
      </c>
      <c r="Z1618" s="33" t="str">
        <f>TEXT(Table1[[#This Row],[Billing date]],"mmm")</f>
        <v>Jan</v>
      </c>
      <c r="AA1618" s="33">
        <f>YEAR(Table1[[#This Row],[Billing date]])</f>
        <v>2022</v>
      </c>
    </row>
    <row r="1619" spans="1:27" ht="12.75" x14ac:dyDescent="0.2">
      <c r="A1619" s="1" t="s">
        <v>4511</v>
      </c>
      <c r="B1619" s="1" t="s">
        <v>158</v>
      </c>
      <c r="C1619" s="29">
        <v>44577</v>
      </c>
      <c r="D1619" s="1" t="s">
        <v>6133</v>
      </c>
      <c r="E1619" s="1" t="s">
        <v>6134</v>
      </c>
      <c r="F1619" s="1" t="s">
        <v>6135</v>
      </c>
      <c r="G1619" s="1" t="s">
        <v>6136</v>
      </c>
      <c r="H1619" s="1" t="s">
        <v>4635</v>
      </c>
      <c r="I1619" s="1" t="s">
        <v>28</v>
      </c>
      <c r="J1619" s="1" t="s">
        <v>164</v>
      </c>
      <c r="K1619" s="1" t="s">
        <v>165</v>
      </c>
      <c r="L1619" s="30">
        <v>600</v>
      </c>
      <c r="M1619" s="30">
        <v>30</v>
      </c>
      <c r="N1619" s="31">
        <v>18700</v>
      </c>
      <c r="O1619" s="31">
        <v>42000</v>
      </c>
      <c r="P1619" s="31">
        <v>11178000</v>
      </c>
      <c r="Q1619" s="31">
        <v>11220000</v>
      </c>
      <c r="R1619" s="1" t="s">
        <v>4636</v>
      </c>
      <c r="S1619" s="1" t="s">
        <v>2792</v>
      </c>
      <c r="T1619" s="1" t="s">
        <v>169</v>
      </c>
      <c r="U1619" s="1" t="s">
        <v>169</v>
      </c>
      <c r="V1619" s="1" t="s">
        <v>118</v>
      </c>
      <c r="W1619" s="33" t="str">
        <f>VLOOKUP(Table1[[#This Row],[Material Code]],'Product Master Data'!$A$1:$D$16,4,FALSE)</f>
        <v>Bread Flour</v>
      </c>
      <c r="X1619" s="33" t="str">
        <f>VLOOKUP(Table1[[#This Row],[Material Code]],'Product Master Data'!$A$1:$D$15,3,FALSE)</f>
        <v>Local Label</v>
      </c>
      <c r="Y1619" s="33">
        <f>DAY(Table1[[#This Row],[Billing date]])</f>
        <v>16</v>
      </c>
      <c r="Z1619" s="33" t="str">
        <f>TEXT(Table1[[#This Row],[Billing date]],"mmm")</f>
        <v>Jan</v>
      </c>
      <c r="AA1619" s="33">
        <f>YEAR(Table1[[#This Row],[Billing date]])</f>
        <v>2022</v>
      </c>
    </row>
    <row r="1620" spans="1:27" ht="12.75" x14ac:dyDescent="0.2">
      <c r="A1620" s="1" t="s">
        <v>4511</v>
      </c>
      <c r="B1620" s="1" t="s">
        <v>158</v>
      </c>
      <c r="C1620" s="29">
        <v>44577</v>
      </c>
      <c r="D1620" s="1" t="s">
        <v>6133</v>
      </c>
      <c r="E1620" s="1" t="s">
        <v>6134</v>
      </c>
      <c r="F1620" s="1" t="s">
        <v>6135</v>
      </c>
      <c r="G1620" s="1" t="s">
        <v>6137</v>
      </c>
      <c r="H1620" s="1" t="s">
        <v>4635</v>
      </c>
      <c r="I1620" s="1" t="s">
        <v>28</v>
      </c>
      <c r="J1620" s="1" t="s">
        <v>164</v>
      </c>
      <c r="K1620" s="1" t="s">
        <v>165</v>
      </c>
      <c r="L1620" s="30">
        <v>600</v>
      </c>
      <c r="M1620" s="30">
        <v>30</v>
      </c>
      <c r="N1620" s="31">
        <v>18700</v>
      </c>
      <c r="O1620" s="31">
        <v>42000</v>
      </c>
      <c r="P1620" s="31">
        <v>11178000</v>
      </c>
      <c r="Q1620" s="31">
        <v>11220000</v>
      </c>
      <c r="R1620" s="1" t="s">
        <v>1323</v>
      </c>
      <c r="S1620" s="1" t="s">
        <v>6138</v>
      </c>
      <c r="T1620" s="1" t="s">
        <v>169</v>
      </c>
      <c r="U1620" s="1" t="s">
        <v>169</v>
      </c>
      <c r="V1620" s="1" t="s">
        <v>118</v>
      </c>
      <c r="W1620" s="33" t="str">
        <f>VLOOKUP(Table1[[#This Row],[Material Code]],'Product Master Data'!$A$1:$D$16,4,FALSE)</f>
        <v>Bread Flour</v>
      </c>
      <c r="X1620" s="33" t="str">
        <f>VLOOKUP(Table1[[#This Row],[Material Code]],'Product Master Data'!$A$1:$D$15,3,FALSE)</f>
        <v>Local Label</v>
      </c>
      <c r="Y1620" s="33">
        <f>DAY(Table1[[#This Row],[Billing date]])</f>
        <v>16</v>
      </c>
      <c r="Z1620" s="33" t="str">
        <f>TEXT(Table1[[#This Row],[Billing date]],"mmm")</f>
        <v>Jan</v>
      </c>
      <c r="AA1620" s="33">
        <f>YEAR(Table1[[#This Row],[Billing date]])</f>
        <v>2022</v>
      </c>
    </row>
    <row r="1621" spans="1:27" ht="12.75" x14ac:dyDescent="0.2">
      <c r="A1621" s="1" t="s">
        <v>4496</v>
      </c>
      <c r="B1621" s="1" t="s">
        <v>132</v>
      </c>
      <c r="C1621" s="29">
        <v>44577</v>
      </c>
      <c r="D1621" s="1" t="s">
        <v>6049</v>
      </c>
      <c r="E1621" s="1" t="s">
        <v>6139</v>
      </c>
      <c r="F1621" s="1" t="s">
        <v>6051</v>
      </c>
      <c r="G1621" s="1" t="s">
        <v>6140</v>
      </c>
      <c r="H1621" s="1" t="s">
        <v>4804</v>
      </c>
      <c r="I1621" s="1" t="s">
        <v>38</v>
      </c>
      <c r="J1621" s="1" t="s">
        <v>125</v>
      </c>
      <c r="K1621" s="1" t="s">
        <v>126</v>
      </c>
      <c r="L1621" s="30">
        <v>600</v>
      </c>
      <c r="M1621" s="30">
        <v>30</v>
      </c>
      <c r="N1621" s="31">
        <v>19000</v>
      </c>
      <c r="O1621" s="31">
        <v>42000</v>
      </c>
      <c r="P1621" s="31">
        <v>11358000</v>
      </c>
      <c r="Q1621" s="31">
        <v>11400000</v>
      </c>
      <c r="R1621" s="1" t="s">
        <v>6141</v>
      </c>
      <c r="S1621" s="1" t="s">
        <v>6142</v>
      </c>
      <c r="T1621" s="1" t="s">
        <v>169</v>
      </c>
      <c r="U1621" s="1" t="s">
        <v>169</v>
      </c>
      <c r="V1621" s="1" t="s">
        <v>118</v>
      </c>
      <c r="W1621" s="33" t="str">
        <f>VLOOKUP(Table1[[#This Row],[Material Code]],'Product Master Data'!$A$1:$D$16,4,FALSE)</f>
        <v>Bread Flour</v>
      </c>
      <c r="X1621" s="33" t="str">
        <f>VLOOKUP(Table1[[#This Row],[Material Code]],'Product Master Data'!$A$1:$D$15,3,FALSE)</f>
        <v>Local Label</v>
      </c>
      <c r="Y1621" s="33">
        <f>DAY(Table1[[#This Row],[Billing date]])</f>
        <v>16</v>
      </c>
      <c r="Z1621" s="33" t="str">
        <f>TEXT(Table1[[#This Row],[Billing date]],"mmm")</f>
        <v>Jan</v>
      </c>
      <c r="AA1621" s="33">
        <f>YEAR(Table1[[#This Row],[Billing date]])</f>
        <v>2022</v>
      </c>
    </row>
    <row r="1622" spans="1:27" ht="12.75" x14ac:dyDescent="0.2">
      <c r="A1622" s="1" t="s">
        <v>4666</v>
      </c>
      <c r="B1622" s="1" t="s">
        <v>108</v>
      </c>
      <c r="C1622" s="29">
        <v>44577</v>
      </c>
      <c r="D1622" s="1" t="s">
        <v>6143</v>
      </c>
      <c r="E1622" s="1" t="s">
        <v>6144</v>
      </c>
      <c r="F1622" s="1" t="s">
        <v>6145</v>
      </c>
      <c r="G1622" s="1" t="s">
        <v>6146</v>
      </c>
      <c r="H1622" s="1" t="s">
        <v>4947</v>
      </c>
      <c r="I1622" s="1" t="s">
        <v>41</v>
      </c>
      <c r="J1622" s="1" t="s">
        <v>183</v>
      </c>
      <c r="K1622" s="1" t="s">
        <v>184</v>
      </c>
      <c r="L1622" s="30">
        <v>800</v>
      </c>
      <c r="M1622" s="30">
        <v>4</v>
      </c>
      <c r="N1622" s="31">
        <v>1950</v>
      </c>
      <c r="O1622" s="31">
        <v>5600</v>
      </c>
      <c r="P1622" s="31">
        <v>1554400</v>
      </c>
      <c r="Q1622" s="31">
        <v>1560000</v>
      </c>
      <c r="R1622" s="1" t="s">
        <v>4473</v>
      </c>
      <c r="S1622" s="1" t="s">
        <v>3219</v>
      </c>
      <c r="T1622" s="1" t="s">
        <v>169</v>
      </c>
      <c r="U1622" s="1" t="s">
        <v>169</v>
      </c>
      <c r="V1622" s="1" t="s">
        <v>118</v>
      </c>
      <c r="W1622" s="33" t="str">
        <f>VLOOKUP(Table1[[#This Row],[Material Code]],'Product Master Data'!$A$1:$D$16,4,FALSE)</f>
        <v>Beignet Flour</v>
      </c>
      <c r="X1622" s="33" t="str">
        <f>VLOOKUP(Table1[[#This Row],[Material Code]],'Product Master Data'!$A$1:$D$15,3,FALSE)</f>
        <v>Local Label</v>
      </c>
      <c r="Y1622" s="33">
        <f>DAY(Table1[[#This Row],[Billing date]])</f>
        <v>16</v>
      </c>
      <c r="Z1622" s="33" t="str">
        <f>TEXT(Table1[[#This Row],[Billing date]],"mmm")</f>
        <v>Jan</v>
      </c>
      <c r="AA1622" s="33">
        <f>YEAR(Table1[[#This Row],[Billing date]])</f>
        <v>2022</v>
      </c>
    </row>
    <row r="1623" spans="1:27" ht="12.75" x14ac:dyDescent="0.2">
      <c r="A1623" s="1" t="s">
        <v>4666</v>
      </c>
      <c r="B1623" s="1" t="s">
        <v>108</v>
      </c>
      <c r="C1623" s="29">
        <v>44577</v>
      </c>
      <c r="D1623" s="1" t="s">
        <v>6143</v>
      </c>
      <c r="E1623" s="1" t="s">
        <v>6144</v>
      </c>
      <c r="F1623" s="1" t="s">
        <v>6145</v>
      </c>
      <c r="G1623" s="1" t="s">
        <v>6146</v>
      </c>
      <c r="H1623" s="1" t="s">
        <v>4947</v>
      </c>
      <c r="I1623" s="1" t="s">
        <v>41</v>
      </c>
      <c r="J1623" s="1" t="s">
        <v>164</v>
      </c>
      <c r="K1623" s="1" t="s">
        <v>165</v>
      </c>
      <c r="L1623" s="30">
        <v>500</v>
      </c>
      <c r="M1623" s="30">
        <v>25</v>
      </c>
      <c r="N1623" s="31">
        <v>18300</v>
      </c>
      <c r="O1623" s="31">
        <v>35000</v>
      </c>
      <c r="P1623" s="31">
        <v>9115000</v>
      </c>
      <c r="Q1623" s="31">
        <v>9150000</v>
      </c>
      <c r="R1623" s="1" t="s">
        <v>4473</v>
      </c>
      <c r="S1623" s="1" t="s">
        <v>3219</v>
      </c>
      <c r="T1623" s="1" t="s">
        <v>169</v>
      </c>
      <c r="U1623" s="1" t="s">
        <v>169</v>
      </c>
      <c r="V1623" s="1" t="s">
        <v>118</v>
      </c>
      <c r="W1623" s="33" t="str">
        <f>VLOOKUP(Table1[[#This Row],[Material Code]],'Product Master Data'!$A$1:$D$16,4,FALSE)</f>
        <v>Bread Flour</v>
      </c>
      <c r="X1623" s="33" t="str">
        <f>VLOOKUP(Table1[[#This Row],[Material Code]],'Product Master Data'!$A$1:$D$15,3,FALSE)</f>
        <v>Local Label</v>
      </c>
      <c r="Y1623" s="33">
        <f>DAY(Table1[[#This Row],[Billing date]])</f>
        <v>16</v>
      </c>
      <c r="Z1623" s="33" t="str">
        <f>TEXT(Table1[[#This Row],[Billing date]],"mmm")</f>
        <v>Jan</v>
      </c>
      <c r="AA1623" s="33">
        <f>YEAR(Table1[[#This Row],[Billing date]])</f>
        <v>2022</v>
      </c>
    </row>
    <row r="1624" spans="1:27" ht="12.75" x14ac:dyDescent="0.2">
      <c r="A1624" s="1" t="s">
        <v>4576</v>
      </c>
      <c r="B1624" s="1" t="s">
        <v>171</v>
      </c>
      <c r="C1624" s="29">
        <v>44577</v>
      </c>
      <c r="D1624" s="1" t="s">
        <v>6147</v>
      </c>
      <c r="E1624" s="1" t="s">
        <v>6148</v>
      </c>
      <c r="F1624" s="1" t="s">
        <v>6149</v>
      </c>
      <c r="G1624" s="1" t="s">
        <v>6150</v>
      </c>
      <c r="H1624" s="1" t="s">
        <v>4759</v>
      </c>
      <c r="I1624" s="1" t="s">
        <v>37</v>
      </c>
      <c r="J1624" s="1" t="s">
        <v>164</v>
      </c>
      <c r="K1624" s="1" t="s">
        <v>165</v>
      </c>
      <c r="L1624" s="30">
        <v>400</v>
      </c>
      <c r="M1624" s="30">
        <v>20</v>
      </c>
      <c r="N1624" s="31">
        <v>18300</v>
      </c>
      <c r="O1624" s="31">
        <v>0</v>
      </c>
      <c r="P1624" s="31">
        <v>7320000</v>
      </c>
      <c r="Q1624" s="31">
        <v>7320000</v>
      </c>
      <c r="R1624" s="1" t="s">
        <v>4760</v>
      </c>
      <c r="S1624" s="1" t="s">
        <v>5281</v>
      </c>
      <c r="T1624" s="1" t="s">
        <v>169</v>
      </c>
      <c r="U1624" s="1" t="s">
        <v>370</v>
      </c>
      <c r="V1624" s="1" t="s">
        <v>118</v>
      </c>
      <c r="W1624" s="33" t="str">
        <f>VLOOKUP(Table1[[#This Row],[Material Code]],'Product Master Data'!$A$1:$D$16,4,FALSE)</f>
        <v>Bread Flour</v>
      </c>
      <c r="X1624" s="33" t="str">
        <f>VLOOKUP(Table1[[#This Row],[Material Code]],'Product Master Data'!$A$1:$D$15,3,FALSE)</f>
        <v>Local Label</v>
      </c>
      <c r="Y1624" s="33">
        <f>DAY(Table1[[#This Row],[Billing date]])</f>
        <v>16</v>
      </c>
      <c r="Z1624" s="33" t="str">
        <f>TEXT(Table1[[#This Row],[Billing date]],"mmm")</f>
        <v>Jan</v>
      </c>
      <c r="AA1624" s="33">
        <f>YEAR(Table1[[#This Row],[Billing date]])</f>
        <v>2022</v>
      </c>
    </row>
    <row r="1625" spans="1:27" ht="12.75" x14ac:dyDescent="0.2">
      <c r="A1625" s="1" t="s">
        <v>4596</v>
      </c>
      <c r="B1625" s="1" t="s">
        <v>452</v>
      </c>
      <c r="C1625" s="29">
        <v>44577</v>
      </c>
      <c r="D1625" s="1" t="s">
        <v>6151</v>
      </c>
      <c r="E1625" s="1" t="s">
        <v>6152</v>
      </c>
      <c r="F1625" s="1" t="s">
        <v>6153</v>
      </c>
      <c r="G1625" s="1" t="s">
        <v>6154</v>
      </c>
      <c r="H1625" s="1" t="s">
        <v>4797</v>
      </c>
      <c r="I1625" s="1" t="s">
        <v>33</v>
      </c>
      <c r="J1625" s="1" t="s">
        <v>181</v>
      </c>
      <c r="K1625" s="1" t="s">
        <v>182</v>
      </c>
      <c r="L1625" s="30">
        <v>1280</v>
      </c>
      <c r="M1625" s="30">
        <v>32</v>
      </c>
      <c r="N1625" s="31">
        <v>9000</v>
      </c>
      <c r="O1625" s="31">
        <v>44800</v>
      </c>
      <c r="P1625" s="31">
        <v>11475200</v>
      </c>
      <c r="Q1625" s="31">
        <v>11520000</v>
      </c>
      <c r="R1625" s="1" t="s">
        <v>6155</v>
      </c>
      <c r="S1625" s="1" t="s">
        <v>6156</v>
      </c>
      <c r="T1625" s="1" t="s">
        <v>169</v>
      </c>
      <c r="U1625" s="1" t="s">
        <v>460</v>
      </c>
      <c r="V1625" s="1" t="s">
        <v>118</v>
      </c>
      <c r="W1625" s="33" t="str">
        <f>VLOOKUP(Table1[[#This Row],[Material Code]],'Product Master Data'!$A$1:$D$16,4,FALSE)</f>
        <v>Beignet Flour</v>
      </c>
      <c r="X1625" s="33" t="str">
        <f>VLOOKUP(Table1[[#This Row],[Material Code]],'Product Master Data'!$A$1:$D$15,3,FALSE)</f>
        <v>Local Label</v>
      </c>
      <c r="Y1625" s="33">
        <f>DAY(Table1[[#This Row],[Billing date]])</f>
        <v>16</v>
      </c>
      <c r="Z1625" s="33" t="str">
        <f>TEXT(Table1[[#This Row],[Billing date]],"mmm")</f>
        <v>Jan</v>
      </c>
      <c r="AA1625" s="33">
        <f>YEAR(Table1[[#This Row],[Billing date]])</f>
        <v>2022</v>
      </c>
    </row>
    <row r="1626" spans="1:27" ht="12.75" x14ac:dyDescent="0.2">
      <c r="A1626" s="1" t="s">
        <v>4526</v>
      </c>
      <c r="B1626" s="1" t="s">
        <v>120</v>
      </c>
      <c r="C1626" s="29">
        <v>44577</v>
      </c>
      <c r="D1626" s="1" t="s">
        <v>6157</v>
      </c>
      <c r="E1626" s="1" t="s">
        <v>6158</v>
      </c>
      <c r="F1626" s="1" t="s">
        <v>6159</v>
      </c>
      <c r="G1626" s="1" t="s">
        <v>6160</v>
      </c>
      <c r="H1626" s="1" t="s">
        <v>6161</v>
      </c>
      <c r="I1626" s="1" t="s">
        <v>27</v>
      </c>
      <c r="J1626" s="1" t="s">
        <v>164</v>
      </c>
      <c r="K1626" s="1" t="s">
        <v>165</v>
      </c>
      <c r="L1626" s="30">
        <v>270</v>
      </c>
      <c r="M1626" s="30">
        <v>13.5</v>
      </c>
      <c r="N1626" s="31">
        <v>18300</v>
      </c>
      <c r="O1626" s="31">
        <v>18900</v>
      </c>
      <c r="P1626" s="31">
        <v>4922100</v>
      </c>
      <c r="Q1626" s="31">
        <v>4941000</v>
      </c>
      <c r="R1626" s="1" t="s">
        <v>127</v>
      </c>
      <c r="S1626" s="1" t="s">
        <v>1051</v>
      </c>
      <c r="T1626" s="1" t="s">
        <v>169</v>
      </c>
      <c r="U1626" s="1" t="s">
        <v>169</v>
      </c>
      <c r="V1626" s="1" t="s">
        <v>118</v>
      </c>
      <c r="W1626" s="33" t="str">
        <f>VLOOKUP(Table1[[#This Row],[Material Code]],'Product Master Data'!$A$1:$D$16,4,FALSE)</f>
        <v>Bread Flour</v>
      </c>
      <c r="X1626" s="33" t="str">
        <f>VLOOKUP(Table1[[#This Row],[Material Code]],'Product Master Data'!$A$1:$D$15,3,FALSE)</f>
        <v>Local Label</v>
      </c>
      <c r="Y1626" s="33">
        <f>DAY(Table1[[#This Row],[Billing date]])</f>
        <v>16</v>
      </c>
      <c r="Z1626" s="33" t="str">
        <f>TEXT(Table1[[#This Row],[Billing date]],"mmm")</f>
        <v>Jan</v>
      </c>
      <c r="AA1626" s="33">
        <f>YEAR(Table1[[#This Row],[Billing date]])</f>
        <v>2022</v>
      </c>
    </row>
    <row r="1627" spans="1:27" ht="12.75" x14ac:dyDescent="0.2">
      <c r="A1627" s="1" t="s">
        <v>4526</v>
      </c>
      <c r="B1627" s="1" t="s">
        <v>120</v>
      </c>
      <c r="C1627" s="29">
        <v>44577</v>
      </c>
      <c r="D1627" s="1" t="s">
        <v>6085</v>
      </c>
      <c r="E1627" s="1" t="s">
        <v>6162</v>
      </c>
      <c r="F1627" s="1" t="s">
        <v>6087</v>
      </c>
      <c r="G1627" s="1" t="s">
        <v>6163</v>
      </c>
      <c r="H1627" s="1" t="s">
        <v>4665</v>
      </c>
      <c r="I1627" s="1" t="s">
        <v>30</v>
      </c>
      <c r="J1627" s="1" t="s">
        <v>176</v>
      </c>
      <c r="K1627" s="1" t="s">
        <v>177</v>
      </c>
      <c r="L1627" s="30">
        <v>60</v>
      </c>
      <c r="M1627" s="30">
        <v>3</v>
      </c>
      <c r="N1627" s="31">
        <v>18500</v>
      </c>
      <c r="O1627" s="31">
        <v>4200</v>
      </c>
      <c r="P1627" s="31">
        <v>1105800</v>
      </c>
      <c r="Q1627" s="31">
        <v>1110000</v>
      </c>
      <c r="R1627" s="1" t="s">
        <v>926</v>
      </c>
      <c r="S1627" s="1" t="s">
        <v>1658</v>
      </c>
      <c r="T1627" s="1" t="s">
        <v>169</v>
      </c>
      <c r="U1627" s="1" t="s">
        <v>169</v>
      </c>
      <c r="V1627" s="1" t="s">
        <v>118</v>
      </c>
      <c r="W1627" s="33" t="str">
        <f>VLOOKUP(Table1[[#This Row],[Material Code]],'Product Master Data'!$A$1:$D$16,4,FALSE)</f>
        <v>Beignet Flour</v>
      </c>
      <c r="X1627" s="33" t="str">
        <f>VLOOKUP(Table1[[#This Row],[Material Code]],'Product Master Data'!$A$1:$D$15,3,FALSE)</f>
        <v>Local Label</v>
      </c>
      <c r="Y1627" s="33">
        <f>DAY(Table1[[#This Row],[Billing date]])</f>
        <v>16</v>
      </c>
      <c r="Z1627" s="33" t="str">
        <f>TEXT(Table1[[#This Row],[Billing date]],"mmm")</f>
        <v>Jan</v>
      </c>
      <c r="AA1627" s="33">
        <f>YEAR(Table1[[#This Row],[Billing date]])</f>
        <v>2022</v>
      </c>
    </row>
    <row r="1628" spans="1:27" ht="12.75" x14ac:dyDescent="0.2">
      <c r="A1628" s="1" t="s">
        <v>4526</v>
      </c>
      <c r="B1628" s="1" t="s">
        <v>120</v>
      </c>
      <c r="C1628" s="29">
        <v>44577</v>
      </c>
      <c r="D1628" s="1" t="s">
        <v>6085</v>
      </c>
      <c r="E1628" s="1" t="s">
        <v>6162</v>
      </c>
      <c r="F1628" s="1" t="s">
        <v>6087</v>
      </c>
      <c r="G1628" s="1" t="s">
        <v>6163</v>
      </c>
      <c r="H1628" s="1" t="s">
        <v>4665</v>
      </c>
      <c r="I1628" s="1" t="s">
        <v>30</v>
      </c>
      <c r="J1628" s="1" t="s">
        <v>183</v>
      </c>
      <c r="K1628" s="1" t="s">
        <v>184</v>
      </c>
      <c r="L1628" s="30">
        <v>50</v>
      </c>
      <c r="M1628" s="30">
        <v>0.25</v>
      </c>
      <c r="N1628" s="31">
        <v>1900</v>
      </c>
      <c r="O1628" s="31">
        <v>350</v>
      </c>
      <c r="P1628" s="31">
        <v>94650</v>
      </c>
      <c r="Q1628" s="31">
        <v>95000</v>
      </c>
      <c r="R1628" s="1" t="s">
        <v>926</v>
      </c>
      <c r="S1628" s="1" t="s">
        <v>1658</v>
      </c>
      <c r="T1628" s="1" t="s">
        <v>169</v>
      </c>
      <c r="U1628" s="1" t="s">
        <v>169</v>
      </c>
      <c r="V1628" s="1" t="s">
        <v>118</v>
      </c>
      <c r="W1628" s="33" t="str">
        <f>VLOOKUP(Table1[[#This Row],[Material Code]],'Product Master Data'!$A$1:$D$16,4,FALSE)</f>
        <v>Beignet Flour</v>
      </c>
      <c r="X1628" s="33" t="str">
        <f>VLOOKUP(Table1[[#This Row],[Material Code]],'Product Master Data'!$A$1:$D$15,3,FALSE)</f>
        <v>Local Label</v>
      </c>
      <c r="Y1628" s="33">
        <f>DAY(Table1[[#This Row],[Billing date]])</f>
        <v>16</v>
      </c>
      <c r="Z1628" s="33" t="str">
        <f>TEXT(Table1[[#This Row],[Billing date]],"mmm")</f>
        <v>Jan</v>
      </c>
      <c r="AA1628" s="33">
        <f>YEAR(Table1[[#This Row],[Billing date]])</f>
        <v>2022</v>
      </c>
    </row>
    <row r="1629" spans="1:27" ht="12.75" x14ac:dyDescent="0.2">
      <c r="A1629" s="1" t="s">
        <v>4526</v>
      </c>
      <c r="B1629" s="1" t="s">
        <v>120</v>
      </c>
      <c r="C1629" s="29">
        <v>44577</v>
      </c>
      <c r="D1629" s="1" t="s">
        <v>6164</v>
      </c>
      <c r="E1629" s="1" t="s">
        <v>6165</v>
      </c>
      <c r="F1629" s="1" t="s">
        <v>6166</v>
      </c>
      <c r="G1629" s="1" t="s">
        <v>6167</v>
      </c>
      <c r="H1629" s="1" t="s">
        <v>4665</v>
      </c>
      <c r="I1629" s="1" t="s">
        <v>30</v>
      </c>
      <c r="J1629" s="1" t="s">
        <v>176</v>
      </c>
      <c r="K1629" s="1" t="s">
        <v>177</v>
      </c>
      <c r="L1629" s="30">
        <v>60</v>
      </c>
      <c r="M1629" s="30">
        <v>3</v>
      </c>
      <c r="N1629" s="31">
        <v>18500</v>
      </c>
      <c r="O1629" s="31">
        <v>4200</v>
      </c>
      <c r="P1629" s="31">
        <v>1105800</v>
      </c>
      <c r="Q1629" s="31">
        <v>1110000</v>
      </c>
      <c r="R1629" s="1" t="s">
        <v>926</v>
      </c>
      <c r="S1629" s="1" t="s">
        <v>1658</v>
      </c>
      <c r="T1629" s="1" t="s">
        <v>169</v>
      </c>
      <c r="U1629" s="1" t="s">
        <v>169</v>
      </c>
      <c r="V1629" s="1" t="s">
        <v>118</v>
      </c>
      <c r="W1629" s="33" t="str">
        <f>VLOOKUP(Table1[[#This Row],[Material Code]],'Product Master Data'!$A$1:$D$16,4,FALSE)</f>
        <v>Beignet Flour</v>
      </c>
      <c r="X1629" s="33" t="str">
        <f>VLOOKUP(Table1[[#This Row],[Material Code]],'Product Master Data'!$A$1:$D$15,3,FALSE)</f>
        <v>Local Label</v>
      </c>
      <c r="Y1629" s="33">
        <f>DAY(Table1[[#This Row],[Billing date]])</f>
        <v>16</v>
      </c>
      <c r="Z1629" s="33" t="str">
        <f>TEXT(Table1[[#This Row],[Billing date]],"mmm")</f>
        <v>Jan</v>
      </c>
      <c r="AA1629" s="33">
        <f>YEAR(Table1[[#This Row],[Billing date]])</f>
        <v>2022</v>
      </c>
    </row>
    <row r="1630" spans="1:27" ht="12.75" x14ac:dyDescent="0.2">
      <c r="A1630" s="1" t="s">
        <v>4526</v>
      </c>
      <c r="B1630" s="1" t="s">
        <v>120</v>
      </c>
      <c r="C1630" s="29">
        <v>44577</v>
      </c>
      <c r="D1630" s="1" t="s">
        <v>6164</v>
      </c>
      <c r="E1630" s="1" t="s">
        <v>6165</v>
      </c>
      <c r="F1630" s="1" t="s">
        <v>6166</v>
      </c>
      <c r="G1630" s="1" t="s">
        <v>6167</v>
      </c>
      <c r="H1630" s="1" t="s">
        <v>4665</v>
      </c>
      <c r="I1630" s="1" t="s">
        <v>30</v>
      </c>
      <c r="J1630" s="1" t="s">
        <v>181</v>
      </c>
      <c r="K1630" s="1" t="s">
        <v>182</v>
      </c>
      <c r="L1630" s="30">
        <v>70</v>
      </c>
      <c r="M1630" s="30">
        <v>1.75</v>
      </c>
      <c r="N1630" s="31">
        <v>9250</v>
      </c>
      <c r="O1630" s="31">
        <v>2450</v>
      </c>
      <c r="P1630" s="31">
        <v>645050</v>
      </c>
      <c r="Q1630" s="31">
        <v>647500</v>
      </c>
      <c r="R1630" s="1" t="s">
        <v>926</v>
      </c>
      <c r="S1630" s="1" t="s">
        <v>1658</v>
      </c>
      <c r="T1630" s="1" t="s">
        <v>169</v>
      </c>
      <c r="U1630" s="1" t="s">
        <v>169</v>
      </c>
      <c r="V1630" s="1" t="s">
        <v>118</v>
      </c>
      <c r="W1630" s="33" t="str">
        <f>VLOOKUP(Table1[[#This Row],[Material Code]],'Product Master Data'!$A$1:$D$16,4,FALSE)</f>
        <v>Beignet Flour</v>
      </c>
      <c r="X1630" s="33" t="str">
        <f>VLOOKUP(Table1[[#This Row],[Material Code]],'Product Master Data'!$A$1:$D$15,3,FALSE)</f>
        <v>Local Label</v>
      </c>
      <c r="Y1630" s="33">
        <f>DAY(Table1[[#This Row],[Billing date]])</f>
        <v>16</v>
      </c>
      <c r="Z1630" s="33" t="str">
        <f>TEXT(Table1[[#This Row],[Billing date]],"mmm")</f>
        <v>Jan</v>
      </c>
      <c r="AA1630" s="33">
        <f>YEAR(Table1[[#This Row],[Billing date]])</f>
        <v>2022</v>
      </c>
    </row>
    <row r="1631" spans="1:27" ht="12.75" x14ac:dyDescent="0.2">
      <c r="A1631" s="1" t="s">
        <v>4666</v>
      </c>
      <c r="B1631" s="1" t="s">
        <v>108</v>
      </c>
      <c r="C1631" s="29">
        <v>44577</v>
      </c>
      <c r="D1631" s="1" t="s">
        <v>6168</v>
      </c>
      <c r="E1631" s="1" t="s">
        <v>6169</v>
      </c>
      <c r="F1631" s="1" t="s">
        <v>6170</v>
      </c>
      <c r="G1631" s="1" t="s">
        <v>6171</v>
      </c>
      <c r="H1631" s="1" t="s">
        <v>4698</v>
      </c>
      <c r="I1631" s="1" t="s">
        <v>449</v>
      </c>
      <c r="J1631" s="1" t="s">
        <v>164</v>
      </c>
      <c r="K1631" s="1" t="s">
        <v>165</v>
      </c>
      <c r="L1631" s="30">
        <v>170</v>
      </c>
      <c r="M1631" s="30">
        <v>8.5</v>
      </c>
      <c r="N1631" s="31">
        <v>18300</v>
      </c>
      <c r="O1631" s="31">
        <v>11900</v>
      </c>
      <c r="P1631" s="31">
        <v>3099100</v>
      </c>
      <c r="Q1631" s="31">
        <v>3111000</v>
      </c>
      <c r="R1631" s="1" t="s">
        <v>6172</v>
      </c>
      <c r="S1631" s="1" t="s">
        <v>5613</v>
      </c>
      <c r="T1631" s="1" t="s">
        <v>169</v>
      </c>
      <c r="U1631" s="1" t="s">
        <v>450</v>
      </c>
      <c r="V1631" s="1" t="s">
        <v>118</v>
      </c>
      <c r="W1631" s="33" t="str">
        <f>VLOOKUP(Table1[[#This Row],[Material Code]],'Product Master Data'!$A$1:$D$16,4,FALSE)</f>
        <v>Bread Flour</v>
      </c>
      <c r="X1631" s="33" t="str">
        <f>VLOOKUP(Table1[[#This Row],[Material Code]],'Product Master Data'!$A$1:$D$15,3,FALSE)</f>
        <v>Local Label</v>
      </c>
      <c r="Y1631" s="33">
        <f>DAY(Table1[[#This Row],[Billing date]])</f>
        <v>16</v>
      </c>
      <c r="Z1631" s="33" t="str">
        <f>TEXT(Table1[[#This Row],[Billing date]],"mmm")</f>
        <v>Jan</v>
      </c>
      <c r="AA1631" s="33">
        <f>YEAR(Table1[[#This Row],[Billing date]])</f>
        <v>2022</v>
      </c>
    </row>
    <row r="1632" spans="1:27" ht="12.75" x14ac:dyDescent="0.2">
      <c r="A1632" s="1" t="s">
        <v>4666</v>
      </c>
      <c r="B1632" s="1" t="s">
        <v>108</v>
      </c>
      <c r="C1632" s="29">
        <v>44577</v>
      </c>
      <c r="D1632" s="1" t="s">
        <v>6173</v>
      </c>
      <c r="E1632" s="1" t="s">
        <v>6174</v>
      </c>
      <c r="F1632" s="1" t="s">
        <v>6175</v>
      </c>
      <c r="G1632" s="1" t="s">
        <v>6176</v>
      </c>
      <c r="H1632" s="1" t="s">
        <v>4698</v>
      </c>
      <c r="I1632" s="1" t="s">
        <v>449</v>
      </c>
      <c r="J1632" s="1" t="s">
        <v>176</v>
      </c>
      <c r="K1632" s="1" t="s">
        <v>177</v>
      </c>
      <c r="L1632" s="30">
        <v>20</v>
      </c>
      <c r="M1632" s="30">
        <v>1</v>
      </c>
      <c r="N1632" s="31">
        <v>18500</v>
      </c>
      <c r="O1632" s="31">
        <v>1400</v>
      </c>
      <c r="P1632" s="31">
        <v>368600</v>
      </c>
      <c r="Q1632" s="31">
        <v>370000</v>
      </c>
      <c r="R1632" s="1" t="s">
        <v>6172</v>
      </c>
      <c r="S1632" s="1" t="s">
        <v>5613</v>
      </c>
      <c r="T1632" s="1" t="s">
        <v>169</v>
      </c>
      <c r="U1632" s="1" t="s">
        <v>450</v>
      </c>
      <c r="V1632" s="1" t="s">
        <v>118</v>
      </c>
      <c r="W1632" s="33" t="str">
        <f>VLOOKUP(Table1[[#This Row],[Material Code]],'Product Master Data'!$A$1:$D$16,4,FALSE)</f>
        <v>Beignet Flour</v>
      </c>
      <c r="X1632" s="33" t="str">
        <f>VLOOKUP(Table1[[#This Row],[Material Code]],'Product Master Data'!$A$1:$D$15,3,FALSE)</f>
        <v>Local Label</v>
      </c>
      <c r="Y1632" s="33">
        <f>DAY(Table1[[#This Row],[Billing date]])</f>
        <v>16</v>
      </c>
      <c r="Z1632" s="33" t="str">
        <f>TEXT(Table1[[#This Row],[Billing date]],"mmm")</f>
        <v>Jan</v>
      </c>
      <c r="AA1632" s="33">
        <f>YEAR(Table1[[#This Row],[Billing date]])</f>
        <v>2022</v>
      </c>
    </row>
    <row r="1633" spans="1:27" ht="12.75" x14ac:dyDescent="0.2">
      <c r="A1633" s="1" t="s">
        <v>4666</v>
      </c>
      <c r="B1633" s="1" t="s">
        <v>108</v>
      </c>
      <c r="C1633" s="29">
        <v>44577</v>
      </c>
      <c r="D1633" s="1" t="s">
        <v>6173</v>
      </c>
      <c r="E1633" s="1" t="s">
        <v>6174</v>
      </c>
      <c r="F1633" s="1" t="s">
        <v>6175</v>
      </c>
      <c r="G1633" s="1" t="s">
        <v>6176</v>
      </c>
      <c r="H1633" s="1" t="s">
        <v>4698</v>
      </c>
      <c r="I1633" s="1" t="s">
        <v>449</v>
      </c>
      <c r="J1633" s="1" t="s">
        <v>181</v>
      </c>
      <c r="K1633" s="1" t="s">
        <v>182</v>
      </c>
      <c r="L1633" s="30">
        <v>40</v>
      </c>
      <c r="M1633" s="30">
        <v>1</v>
      </c>
      <c r="N1633" s="31">
        <v>9250</v>
      </c>
      <c r="O1633" s="31">
        <v>1400</v>
      </c>
      <c r="P1633" s="31">
        <v>368600</v>
      </c>
      <c r="Q1633" s="31">
        <v>370000</v>
      </c>
      <c r="R1633" s="1" t="s">
        <v>6172</v>
      </c>
      <c r="S1633" s="1" t="s">
        <v>5613</v>
      </c>
      <c r="T1633" s="1" t="s">
        <v>169</v>
      </c>
      <c r="U1633" s="1" t="s">
        <v>450</v>
      </c>
      <c r="V1633" s="1" t="s">
        <v>118</v>
      </c>
      <c r="W1633" s="33" t="str">
        <f>VLOOKUP(Table1[[#This Row],[Material Code]],'Product Master Data'!$A$1:$D$16,4,FALSE)</f>
        <v>Beignet Flour</v>
      </c>
      <c r="X1633" s="33" t="str">
        <f>VLOOKUP(Table1[[#This Row],[Material Code]],'Product Master Data'!$A$1:$D$15,3,FALSE)</f>
        <v>Local Label</v>
      </c>
      <c r="Y1633" s="33">
        <f>DAY(Table1[[#This Row],[Billing date]])</f>
        <v>16</v>
      </c>
      <c r="Z1633" s="33" t="str">
        <f>TEXT(Table1[[#This Row],[Billing date]],"mmm")</f>
        <v>Jan</v>
      </c>
      <c r="AA1633" s="33">
        <f>YEAR(Table1[[#This Row],[Billing date]])</f>
        <v>2022</v>
      </c>
    </row>
    <row r="1634" spans="1:27" ht="12.75" x14ac:dyDescent="0.2">
      <c r="A1634" s="1" t="s">
        <v>4666</v>
      </c>
      <c r="B1634" s="1" t="s">
        <v>108</v>
      </c>
      <c r="C1634" s="29">
        <v>44577</v>
      </c>
      <c r="D1634" s="1" t="s">
        <v>6173</v>
      </c>
      <c r="E1634" s="1" t="s">
        <v>6174</v>
      </c>
      <c r="F1634" s="1" t="s">
        <v>6175</v>
      </c>
      <c r="G1634" s="1" t="s">
        <v>6176</v>
      </c>
      <c r="H1634" s="1" t="s">
        <v>4698</v>
      </c>
      <c r="I1634" s="1" t="s">
        <v>449</v>
      </c>
      <c r="J1634" s="1" t="s">
        <v>164</v>
      </c>
      <c r="K1634" s="1" t="s">
        <v>165</v>
      </c>
      <c r="L1634" s="30">
        <v>202</v>
      </c>
      <c r="M1634" s="30">
        <v>10.1</v>
      </c>
      <c r="N1634" s="31">
        <v>18300</v>
      </c>
      <c r="O1634" s="31">
        <v>14140</v>
      </c>
      <c r="P1634" s="31">
        <v>3682460</v>
      </c>
      <c r="Q1634" s="31">
        <v>3696600</v>
      </c>
      <c r="R1634" s="1" t="s">
        <v>6172</v>
      </c>
      <c r="S1634" s="1" t="s">
        <v>5613</v>
      </c>
      <c r="T1634" s="1" t="s">
        <v>169</v>
      </c>
      <c r="U1634" s="1" t="s">
        <v>450</v>
      </c>
      <c r="V1634" s="1" t="s">
        <v>118</v>
      </c>
      <c r="W1634" s="33" t="str">
        <f>VLOOKUP(Table1[[#This Row],[Material Code]],'Product Master Data'!$A$1:$D$16,4,FALSE)</f>
        <v>Bread Flour</v>
      </c>
      <c r="X1634" s="33" t="str">
        <f>VLOOKUP(Table1[[#This Row],[Material Code]],'Product Master Data'!$A$1:$D$15,3,FALSE)</f>
        <v>Local Label</v>
      </c>
      <c r="Y1634" s="33">
        <f>DAY(Table1[[#This Row],[Billing date]])</f>
        <v>16</v>
      </c>
      <c r="Z1634" s="33" t="str">
        <f>TEXT(Table1[[#This Row],[Billing date]],"mmm")</f>
        <v>Jan</v>
      </c>
      <c r="AA1634" s="33">
        <f>YEAR(Table1[[#This Row],[Billing date]])</f>
        <v>2022</v>
      </c>
    </row>
    <row r="1635" spans="1:27" ht="12.75" x14ac:dyDescent="0.2">
      <c r="A1635" s="1" t="s">
        <v>4511</v>
      </c>
      <c r="B1635" s="1" t="s">
        <v>158</v>
      </c>
      <c r="C1635" s="29">
        <v>44577</v>
      </c>
      <c r="D1635" s="1" t="s">
        <v>6177</v>
      </c>
      <c r="E1635" s="1" t="s">
        <v>6178</v>
      </c>
      <c r="F1635" s="1" t="s">
        <v>6179</v>
      </c>
      <c r="G1635" s="1" t="s">
        <v>6180</v>
      </c>
      <c r="H1635" s="1" t="s">
        <v>4744</v>
      </c>
      <c r="I1635" s="1" t="s">
        <v>35</v>
      </c>
      <c r="J1635" s="1" t="s">
        <v>24</v>
      </c>
      <c r="K1635" s="1" t="s">
        <v>113</v>
      </c>
      <c r="L1635" s="30">
        <v>575</v>
      </c>
      <c r="M1635" s="30">
        <v>23</v>
      </c>
      <c r="N1635" s="31">
        <v>1800</v>
      </c>
      <c r="O1635" s="31">
        <v>20294</v>
      </c>
      <c r="P1635" s="31">
        <v>1014706</v>
      </c>
      <c r="Q1635" s="31">
        <v>1035000</v>
      </c>
      <c r="R1635" s="1" t="s">
        <v>169</v>
      </c>
      <c r="S1635" s="1" t="s">
        <v>169</v>
      </c>
      <c r="T1635" s="1" t="s">
        <v>169</v>
      </c>
      <c r="U1635" s="1" t="s">
        <v>6181</v>
      </c>
      <c r="V1635" s="1" t="s">
        <v>118</v>
      </c>
      <c r="W1635" s="33" t="str">
        <f>VLOOKUP(Table1[[#This Row],[Material Code]],'Product Master Data'!$A$1:$D$16,4,FALSE)</f>
        <v>Bread Flour</v>
      </c>
      <c r="X1635" s="33" t="str">
        <f>VLOOKUP(Table1[[#This Row],[Material Code]],'Product Master Data'!$A$1:$D$15,3,FALSE)</f>
        <v>Local Label</v>
      </c>
      <c r="Y1635" s="33">
        <f>DAY(Table1[[#This Row],[Billing date]])</f>
        <v>16</v>
      </c>
      <c r="Z1635" s="33" t="str">
        <f>TEXT(Table1[[#This Row],[Billing date]],"mmm")</f>
        <v>Jan</v>
      </c>
      <c r="AA1635" s="33">
        <f>YEAR(Table1[[#This Row],[Billing date]])</f>
        <v>2022</v>
      </c>
    </row>
    <row r="1636" spans="1:27" ht="12.75" x14ac:dyDescent="0.2">
      <c r="A1636" s="1" t="s">
        <v>4511</v>
      </c>
      <c r="B1636" s="1" t="s">
        <v>158</v>
      </c>
      <c r="C1636" s="29">
        <v>44577</v>
      </c>
      <c r="D1636" s="1" t="s">
        <v>6177</v>
      </c>
      <c r="E1636" s="1" t="s">
        <v>6178</v>
      </c>
      <c r="F1636" s="1" t="s">
        <v>6179</v>
      </c>
      <c r="G1636" s="1" t="s">
        <v>6182</v>
      </c>
      <c r="H1636" s="1" t="s">
        <v>4744</v>
      </c>
      <c r="I1636" s="1" t="s">
        <v>35</v>
      </c>
      <c r="J1636" s="1" t="s">
        <v>24</v>
      </c>
      <c r="K1636" s="1" t="s">
        <v>113</v>
      </c>
      <c r="L1636" s="30">
        <v>575</v>
      </c>
      <c r="M1636" s="30">
        <v>23</v>
      </c>
      <c r="N1636" s="31">
        <v>1800</v>
      </c>
      <c r="O1636" s="31">
        <v>20294</v>
      </c>
      <c r="P1636" s="31">
        <v>1014706</v>
      </c>
      <c r="Q1636" s="31">
        <v>1035000</v>
      </c>
      <c r="R1636" s="1" t="s">
        <v>169</v>
      </c>
      <c r="S1636" s="1" t="s">
        <v>169</v>
      </c>
      <c r="T1636" s="1" t="s">
        <v>169</v>
      </c>
      <c r="U1636" s="1" t="s">
        <v>6181</v>
      </c>
      <c r="V1636" s="1" t="s">
        <v>118</v>
      </c>
      <c r="W1636" s="33" t="str">
        <f>VLOOKUP(Table1[[#This Row],[Material Code]],'Product Master Data'!$A$1:$D$16,4,FALSE)</f>
        <v>Bread Flour</v>
      </c>
      <c r="X1636" s="33" t="str">
        <f>VLOOKUP(Table1[[#This Row],[Material Code]],'Product Master Data'!$A$1:$D$15,3,FALSE)</f>
        <v>Local Label</v>
      </c>
      <c r="Y1636" s="33">
        <f>DAY(Table1[[#This Row],[Billing date]])</f>
        <v>16</v>
      </c>
      <c r="Z1636" s="33" t="str">
        <f>TEXT(Table1[[#This Row],[Billing date]],"mmm")</f>
        <v>Jan</v>
      </c>
      <c r="AA1636" s="33">
        <f>YEAR(Table1[[#This Row],[Billing date]])</f>
        <v>2022</v>
      </c>
    </row>
    <row r="1637" spans="1:27" ht="12.75" x14ac:dyDescent="0.2">
      <c r="A1637" s="1" t="s">
        <v>4596</v>
      </c>
      <c r="B1637" s="1" t="s">
        <v>452</v>
      </c>
      <c r="C1637" s="29">
        <v>44578</v>
      </c>
      <c r="D1637" s="1" t="s">
        <v>5479</v>
      </c>
      <c r="E1637" s="1" t="s">
        <v>6183</v>
      </c>
      <c r="F1637" s="1" t="s">
        <v>5481</v>
      </c>
      <c r="G1637" s="1" t="s">
        <v>6184</v>
      </c>
      <c r="H1637" s="1" t="s">
        <v>5067</v>
      </c>
      <c r="I1637" s="1" t="s">
        <v>34</v>
      </c>
      <c r="J1637" s="1" t="s">
        <v>164</v>
      </c>
      <c r="K1637" s="1" t="s">
        <v>165</v>
      </c>
      <c r="L1637" s="30">
        <v>640</v>
      </c>
      <c r="M1637" s="30">
        <v>32</v>
      </c>
      <c r="N1637" s="31">
        <v>17500</v>
      </c>
      <c r="O1637" s="31">
        <v>44800</v>
      </c>
      <c r="P1637" s="31">
        <v>11155200</v>
      </c>
      <c r="Q1637" s="31">
        <v>11200000</v>
      </c>
      <c r="R1637" s="1" t="s">
        <v>6185</v>
      </c>
      <c r="S1637" s="1" t="s">
        <v>6186</v>
      </c>
      <c r="T1637" s="1" t="s">
        <v>169</v>
      </c>
      <c r="U1637" s="1" t="s">
        <v>1046</v>
      </c>
      <c r="V1637" s="1" t="s">
        <v>118</v>
      </c>
      <c r="W1637" s="33" t="str">
        <f>VLOOKUP(Table1[[#This Row],[Material Code]],'Product Master Data'!$A$1:$D$16,4,FALSE)</f>
        <v>Bread Flour</v>
      </c>
      <c r="X1637" s="33" t="str">
        <f>VLOOKUP(Table1[[#This Row],[Material Code]],'Product Master Data'!$A$1:$D$15,3,FALSE)</f>
        <v>Local Label</v>
      </c>
      <c r="Y1637" s="33">
        <f>DAY(Table1[[#This Row],[Billing date]])</f>
        <v>17</v>
      </c>
      <c r="Z1637" s="33" t="str">
        <f>TEXT(Table1[[#This Row],[Billing date]],"mmm")</f>
        <v>Jan</v>
      </c>
      <c r="AA1637" s="33">
        <f>YEAR(Table1[[#This Row],[Billing date]])</f>
        <v>2022</v>
      </c>
    </row>
    <row r="1638" spans="1:27" ht="12.75" x14ac:dyDescent="0.2">
      <c r="A1638" s="1" t="s">
        <v>4496</v>
      </c>
      <c r="B1638" s="1" t="s">
        <v>1246</v>
      </c>
      <c r="C1638" s="29">
        <v>44578</v>
      </c>
      <c r="D1638" s="1" t="s">
        <v>6187</v>
      </c>
      <c r="E1638" s="1" t="s">
        <v>6188</v>
      </c>
      <c r="F1638" s="1" t="s">
        <v>6189</v>
      </c>
      <c r="G1638" s="1" t="s">
        <v>6190</v>
      </c>
      <c r="H1638" s="1" t="s">
        <v>4501</v>
      </c>
      <c r="I1638" s="1" t="s">
        <v>1251</v>
      </c>
      <c r="J1638" s="1" t="s">
        <v>176</v>
      </c>
      <c r="K1638" s="1" t="s">
        <v>177</v>
      </c>
      <c r="L1638" s="30">
        <v>250</v>
      </c>
      <c r="M1638" s="30">
        <v>12.5</v>
      </c>
      <c r="N1638" s="31">
        <v>18000</v>
      </c>
      <c r="O1638" s="31">
        <v>17500</v>
      </c>
      <c r="P1638" s="31">
        <v>4482500</v>
      </c>
      <c r="Q1638" s="31">
        <v>4500000</v>
      </c>
      <c r="R1638" s="1" t="s">
        <v>6191</v>
      </c>
      <c r="S1638" s="1" t="s">
        <v>6192</v>
      </c>
      <c r="T1638" s="1" t="s">
        <v>169</v>
      </c>
      <c r="U1638" s="1" t="s">
        <v>169</v>
      </c>
      <c r="V1638" s="1" t="s">
        <v>118</v>
      </c>
      <c r="W1638" s="33" t="str">
        <f>VLOOKUP(Table1[[#This Row],[Material Code]],'Product Master Data'!$A$1:$D$16,4,FALSE)</f>
        <v>Beignet Flour</v>
      </c>
      <c r="X1638" s="33" t="str">
        <f>VLOOKUP(Table1[[#This Row],[Material Code]],'Product Master Data'!$A$1:$D$15,3,FALSE)</f>
        <v>Local Label</v>
      </c>
      <c r="Y1638" s="33">
        <f>DAY(Table1[[#This Row],[Billing date]])</f>
        <v>17</v>
      </c>
      <c r="Z1638" s="33" t="str">
        <f>TEXT(Table1[[#This Row],[Billing date]],"mmm")</f>
        <v>Jan</v>
      </c>
      <c r="AA1638" s="33">
        <f>YEAR(Table1[[#This Row],[Billing date]])</f>
        <v>2022</v>
      </c>
    </row>
    <row r="1639" spans="1:27" ht="12.75" x14ac:dyDescent="0.2">
      <c r="A1639" s="1" t="s">
        <v>4496</v>
      </c>
      <c r="B1639" s="1" t="s">
        <v>1246</v>
      </c>
      <c r="C1639" s="29">
        <v>44578</v>
      </c>
      <c r="D1639" s="1" t="s">
        <v>6187</v>
      </c>
      <c r="E1639" s="1" t="s">
        <v>6188</v>
      </c>
      <c r="F1639" s="1" t="s">
        <v>6189</v>
      </c>
      <c r="G1639" s="1" t="s">
        <v>6190</v>
      </c>
      <c r="H1639" s="1" t="s">
        <v>4501</v>
      </c>
      <c r="I1639" s="1" t="s">
        <v>1251</v>
      </c>
      <c r="J1639" s="1" t="s">
        <v>181</v>
      </c>
      <c r="K1639" s="1" t="s">
        <v>182</v>
      </c>
      <c r="L1639" s="30">
        <v>680</v>
      </c>
      <c r="M1639" s="30">
        <v>17</v>
      </c>
      <c r="N1639" s="31">
        <v>9000</v>
      </c>
      <c r="O1639" s="31">
        <v>23800</v>
      </c>
      <c r="P1639" s="31">
        <v>6096200</v>
      </c>
      <c r="Q1639" s="31">
        <v>6120000</v>
      </c>
      <c r="R1639" s="1" t="s">
        <v>6191</v>
      </c>
      <c r="S1639" s="1" t="s">
        <v>6192</v>
      </c>
      <c r="T1639" s="1" t="s">
        <v>169</v>
      </c>
      <c r="U1639" s="1" t="s">
        <v>169</v>
      </c>
      <c r="V1639" s="1" t="s">
        <v>118</v>
      </c>
      <c r="W1639" s="33" t="str">
        <f>VLOOKUP(Table1[[#This Row],[Material Code]],'Product Master Data'!$A$1:$D$16,4,FALSE)</f>
        <v>Beignet Flour</v>
      </c>
      <c r="X1639" s="33" t="str">
        <f>VLOOKUP(Table1[[#This Row],[Material Code]],'Product Master Data'!$A$1:$D$15,3,FALSE)</f>
        <v>Local Label</v>
      </c>
      <c r="Y1639" s="33">
        <f>DAY(Table1[[#This Row],[Billing date]])</f>
        <v>17</v>
      </c>
      <c r="Z1639" s="33" t="str">
        <f>TEXT(Table1[[#This Row],[Billing date]],"mmm")</f>
        <v>Jan</v>
      </c>
      <c r="AA1639" s="33">
        <f>YEAR(Table1[[#This Row],[Billing date]])</f>
        <v>2022</v>
      </c>
    </row>
    <row r="1640" spans="1:27" ht="12.75" x14ac:dyDescent="0.2">
      <c r="A1640" s="1" t="s">
        <v>4496</v>
      </c>
      <c r="B1640" s="1" t="s">
        <v>1246</v>
      </c>
      <c r="C1640" s="29">
        <v>44578</v>
      </c>
      <c r="D1640" s="1" t="s">
        <v>6187</v>
      </c>
      <c r="E1640" s="1" t="s">
        <v>6188</v>
      </c>
      <c r="F1640" s="1" t="s">
        <v>6189</v>
      </c>
      <c r="G1640" s="1" t="s">
        <v>6190</v>
      </c>
      <c r="H1640" s="1" t="s">
        <v>4501</v>
      </c>
      <c r="I1640" s="1" t="s">
        <v>1251</v>
      </c>
      <c r="J1640" s="1" t="s">
        <v>183</v>
      </c>
      <c r="K1640" s="1" t="s">
        <v>184</v>
      </c>
      <c r="L1640" s="30">
        <v>500</v>
      </c>
      <c r="M1640" s="30">
        <v>2.5</v>
      </c>
      <c r="N1640" s="31">
        <v>1850</v>
      </c>
      <c r="O1640" s="31">
        <v>3500</v>
      </c>
      <c r="P1640" s="31">
        <v>921500</v>
      </c>
      <c r="Q1640" s="31">
        <v>925000</v>
      </c>
      <c r="R1640" s="1" t="s">
        <v>6191</v>
      </c>
      <c r="S1640" s="1" t="s">
        <v>6192</v>
      </c>
      <c r="T1640" s="1" t="s">
        <v>169</v>
      </c>
      <c r="U1640" s="1" t="s">
        <v>169</v>
      </c>
      <c r="V1640" s="1" t="s">
        <v>118</v>
      </c>
      <c r="W1640" s="33" t="str">
        <f>VLOOKUP(Table1[[#This Row],[Material Code]],'Product Master Data'!$A$1:$D$16,4,FALSE)</f>
        <v>Beignet Flour</v>
      </c>
      <c r="X1640" s="33" t="str">
        <f>VLOOKUP(Table1[[#This Row],[Material Code]],'Product Master Data'!$A$1:$D$15,3,FALSE)</f>
        <v>Local Label</v>
      </c>
      <c r="Y1640" s="33">
        <f>DAY(Table1[[#This Row],[Billing date]])</f>
        <v>17</v>
      </c>
      <c r="Z1640" s="33" t="str">
        <f>TEXT(Table1[[#This Row],[Billing date]],"mmm")</f>
        <v>Jan</v>
      </c>
      <c r="AA1640" s="33">
        <f>YEAR(Table1[[#This Row],[Billing date]])</f>
        <v>2022</v>
      </c>
    </row>
    <row r="1641" spans="1:27" ht="12.75" x14ac:dyDescent="0.2">
      <c r="A1641" s="1" t="s">
        <v>4526</v>
      </c>
      <c r="B1641" s="1" t="s">
        <v>120</v>
      </c>
      <c r="C1641" s="29">
        <v>44578</v>
      </c>
      <c r="D1641" s="1" t="s">
        <v>6193</v>
      </c>
      <c r="E1641" s="1" t="s">
        <v>6194</v>
      </c>
      <c r="F1641" s="1" t="s">
        <v>6195</v>
      </c>
      <c r="G1641" s="1" t="s">
        <v>6196</v>
      </c>
      <c r="H1641" s="1" t="s">
        <v>6197</v>
      </c>
      <c r="I1641" s="1" t="s">
        <v>62</v>
      </c>
      <c r="J1641" s="1" t="s">
        <v>183</v>
      </c>
      <c r="K1641" s="1" t="s">
        <v>184</v>
      </c>
      <c r="L1641" s="30">
        <v>100</v>
      </c>
      <c r="M1641" s="30">
        <v>0.5</v>
      </c>
      <c r="N1641" s="31">
        <v>1900</v>
      </c>
      <c r="O1641" s="31">
        <v>700</v>
      </c>
      <c r="P1641" s="31">
        <v>189300</v>
      </c>
      <c r="Q1641" s="31">
        <v>190000</v>
      </c>
      <c r="R1641" s="1" t="s">
        <v>169</v>
      </c>
      <c r="S1641" s="1" t="s">
        <v>169</v>
      </c>
      <c r="T1641" s="1" t="s">
        <v>169</v>
      </c>
      <c r="U1641" s="1" t="s">
        <v>2455</v>
      </c>
      <c r="V1641" s="1" t="s">
        <v>118</v>
      </c>
      <c r="W1641" s="33" t="str">
        <f>VLOOKUP(Table1[[#This Row],[Material Code]],'Product Master Data'!$A$1:$D$16,4,FALSE)</f>
        <v>Beignet Flour</v>
      </c>
      <c r="X1641" s="33" t="str">
        <f>VLOOKUP(Table1[[#This Row],[Material Code]],'Product Master Data'!$A$1:$D$15,3,FALSE)</f>
        <v>Local Label</v>
      </c>
      <c r="Y1641" s="33">
        <f>DAY(Table1[[#This Row],[Billing date]])</f>
        <v>17</v>
      </c>
      <c r="Z1641" s="33" t="str">
        <f>TEXT(Table1[[#This Row],[Billing date]],"mmm")</f>
        <v>Jan</v>
      </c>
      <c r="AA1641" s="33">
        <f>YEAR(Table1[[#This Row],[Billing date]])</f>
        <v>2022</v>
      </c>
    </row>
    <row r="1642" spans="1:27" ht="12.75" x14ac:dyDescent="0.2">
      <c r="A1642" s="1" t="s">
        <v>4526</v>
      </c>
      <c r="B1642" s="1" t="s">
        <v>120</v>
      </c>
      <c r="C1642" s="29">
        <v>44578</v>
      </c>
      <c r="D1642" s="1" t="s">
        <v>5867</v>
      </c>
      <c r="E1642" s="1" t="s">
        <v>6198</v>
      </c>
      <c r="F1642" s="1" t="s">
        <v>5869</v>
      </c>
      <c r="G1642" s="1" t="s">
        <v>6199</v>
      </c>
      <c r="H1642" s="1" t="s">
        <v>4790</v>
      </c>
      <c r="I1642" s="1" t="s">
        <v>40</v>
      </c>
      <c r="J1642" s="1" t="s">
        <v>181</v>
      </c>
      <c r="K1642" s="1" t="s">
        <v>182</v>
      </c>
      <c r="L1642" s="30">
        <v>50</v>
      </c>
      <c r="M1642" s="30">
        <v>1.25</v>
      </c>
      <c r="N1642" s="31">
        <v>8500</v>
      </c>
      <c r="O1642" s="31">
        <v>1750</v>
      </c>
      <c r="P1642" s="31">
        <v>423250</v>
      </c>
      <c r="Q1642" s="31">
        <v>425000</v>
      </c>
      <c r="R1642" s="1" t="s">
        <v>169</v>
      </c>
      <c r="S1642" s="1" t="s">
        <v>169</v>
      </c>
      <c r="T1642" s="1" t="s">
        <v>169</v>
      </c>
      <c r="U1642" s="1" t="s">
        <v>169</v>
      </c>
      <c r="V1642" s="1" t="s">
        <v>118</v>
      </c>
      <c r="W1642" s="33" t="str">
        <f>VLOOKUP(Table1[[#This Row],[Material Code]],'Product Master Data'!$A$1:$D$16,4,FALSE)</f>
        <v>Beignet Flour</v>
      </c>
      <c r="X1642" s="33" t="str">
        <f>VLOOKUP(Table1[[#This Row],[Material Code]],'Product Master Data'!$A$1:$D$15,3,FALSE)</f>
        <v>Local Label</v>
      </c>
      <c r="Y1642" s="33">
        <f>DAY(Table1[[#This Row],[Billing date]])</f>
        <v>17</v>
      </c>
      <c r="Z1642" s="33" t="str">
        <f>TEXT(Table1[[#This Row],[Billing date]],"mmm")</f>
        <v>Jan</v>
      </c>
      <c r="AA1642" s="33">
        <f>YEAR(Table1[[#This Row],[Billing date]])</f>
        <v>2022</v>
      </c>
    </row>
    <row r="1643" spans="1:27" ht="12.75" x14ac:dyDescent="0.2">
      <c r="A1643" s="1" t="s">
        <v>4511</v>
      </c>
      <c r="B1643" s="1" t="s">
        <v>158</v>
      </c>
      <c r="C1643" s="29">
        <v>44578</v>
      </c>
      <c r="D1643" s="1" t="s">
        <v>5984</v>
      </c>
      <c r="E1643" s="1" t="s">
        <v>6200</v>
      </c>
      <c r="F1643" s="1" t="s">
        <v>5986</v>
      </c>
      <c r="G1643" s="1" t="s">
        <v>6201</v>
      </c>
      <c r="H1643" s="1" t="s">
        <v>4744</v>
      </c>
      <c r="I1643" s="1" t="s">
        <v>35</v>
      </c>
      <c r="J1643" s="1" t="s">
        <v>24</v>
      </c>
      <c r="K1643" s="1" t="s">
        <v>113</v>
      </c>
      <c r="L1643" s="30">
        <v>250</v>
      </c>
      <c r="M1643" s="30">
        <v>10</v>
      </c>
      <c r="N1643" s="31">
        <v>1800</v>
      </c>
      <c r="O1643" s="31">
        <v>8824</v>
      </c>
      <c r="P1643" s="31">
        <v>441176</v>
      </c>
      <c r="Q1643" s="31">
        <v>450000</v>
      </c>
      <c r="R1643" s="1" t="s">
        <v>944</v>
      </c>
      <c r="S1643" s="1" t="s">
        <v>1012</v>
      </c>
      <c r="T1643" s="1" t="s">
        <v>169</v>
      </c>
      <c r="U1643" s="1" t="s">
        <v>5989</v>
      </c>
      <c r="V1643" s="1" t="s">
        <v>118</v>
      </c>
      <c r="W1643" s="33" t="str">
        <f>VLOOKUP(Table1[[#This Row],[Material Code]],'Product Master Data'!$A$1:$D$16,4,FALSE)</f>
        <v>Bread Flour</v>
      </c>
      <c r="X1643" s="33" t="str">
        <f>VLOOKUP(Table1[[#This Row],[Material Code]],'Product Master Data'!$A$1:$D$15,3,FALSE)</f>
        <v>Local Label</v>
      </c>
      <c r="Y1643" s="33">
        <f>DAY(Table1[[#This Row],[Billing date]])</f>
        <v>17</v>
      </c>
      <c r="Z1643" s="33" t="str">
        <f>TEXT(Table1[[#This Row],[Billing date]],"mmm")</f>
        <v>Jan</v>
      </c>
      <c r="AA1643" s="33">
        <f>YEAR(Table1[[#This Row],[Billing date]])</f>
        <v>2022</v>
      </c>
    </row>
    <row r="1644" spans="1:27" ht="12.75" x14ac:dyDescent="0.2">
      <c r="A1644" s="1" t="s">
        <v>4526</v>
      </c>
      <c r="B1644" s="1" t="s">
        <v>120</v>
      </c>
      <c r="C1644" s="29">
        <v>44578</v>
      </c>
      <c r="D1644" s="1" t="s">
        <v>6202</v>
      </c>
      <c r="E1644" s="1" t="s">
        <v>6203</v>
      </c>
      <c r="F1644" s="1" t="s">
        <v>6204</v>
      </c>
      <c r="G1644" s="1" t="s">
        <v>6205</v>
      </c>
      <c r="H1644" s="1" t="s">
        <v>4817</v>
      </c>
      <c r="I1644" s="1" t="s">
        <v>443</v>
      </c>
      <c r="J1644" s="1" t="s">
        <v>181</v>
      </c>
      <c r="K1644" s="1" t="s">
        <v>182</v>
      </c>
      <c r="L1644" s="30">
        <v>100</v>
      </c>
      <c r="M1644" s="30">
        <v>2.5</v>
      </c>
      <c r="N1644" s="31">
        <v>8875</v>
      </c>
      <c r="O1644" s="31">
        <v>3500</v>
      </c>
      <c r="P1644" s="31">
        <v>884000</v>
      </c>
      <c r="Q1644" s="31">
        <v>887500</v>
      </c>
      <c r="R1644" s="1" t="s">
        <v>216</v>
      </c>
      <c r="S1644" s="1" t="s">
        <v>6206</v>
      </c>
      <c r="T1644" s="1" t="s">
        <v>169</v>
      </c>
      <c r="U1644" s="1" t="s">
        <v>169</v>
      </c>
      <c r="V1644" s="1" t="s">
        <v>118</v>
      </c>
      <c r="W1644" s="33" t="str">
        <f>VLOOKUP(Table1[[#This Row],[Material Code]],'Product Master Data'!$A$1:$D$16,4,FALSE)</f>
        <v>Beignet Flour</v>
      </c>
      <c r="X1644" s="33" t="str">
        <f>VLOOKUP(Table1[[#This Row],[Material Code]],'Product Master Data'!$A$1:$D$15,3,FALSE)</f>
        <v>Local Label</v>
      </c>
      <c r="Y1644" s="33">
        <f>DAY(Table1[[#This Row],[Billing date]])</f>
        <v>17</v>
      </c>
      <c r="Z1644" s="33" t="str">
        <f>TEXT(Table1[[#This Row],[Billing date]],"mmm")</f>
        <v>Jan</v>
      </c>
      <c r="AA1644" s="33">
        <f>YEAR(Table1[[#This Row],[Billing date]])</f>
        <v>2022</v>
      </c>
    </row>
    <row r="1645" spans="1:27" ht="12.75" x14ac:dyDescent="0.2">
      <c r="A1645" s="1" t="s">
        <v>4526</v>
      </c>
      <c r="B1645" s="1" t="s">
        <v>120</v>
      </c>
      <c r="C1645" s="29">
        <v>44578</v>
      </c>
      <c r="D1645" s="1" t="s">
        <v>6202</v>
      </c>
      <c r="E1645" s="1" t="s">
        <v>6203</v>
      </c>
      <c r="F1645" s="1" t="s">
        <v>6204</v>
      </c>
      <c r="G1645" s="1" t="s">
        <v>6205</v>
      </c>
      <c r="H1645" s="1" t="s">
        <v>4817</v>
      </c>
      <c r="I1645" s="1" t="s">
        <v>443</v>
      </c>
      <c r="J1645" s="1" t="s">
        <v>183</v>
      </c>
      <c r="K1645" s="1" t="s">
        <v>184</v>
      </c>
      <c r="L1645" s="30">
        <v>300</v>
      </c>
      <c r="M1645" s="30">
        <v>1.5</v>
      </c>
      <c r="N1645" s="31">
        <v>1900</v>
      </c>
      <c r="O1645" s="31">
        <v>2100</v>
      </c>
      <c r="P1645" s="31">
        <v>567900</v>
      </c>
      <c r="Q1645" s="31">
        <v>570000</v>
      </c>
      <c r="R1645" s="1" t="s">
        <v>216</v>
      </c>
      <c r="S1645" s="1" t="s">
        <v>6206</v>
      </c>
      <c r="T1645" s="1" t="s">
        <v>169</v>
      </c>
      <c r="U1645" s="1" t="s">
        <v>169</v>
      </c>
      <c r="V1645" s="1" t="s">
        <v>118</v>
      </c>
      <c r="W1645" s="33" t="str">
        <f>VLOOKUP(Table1[[#This Row],[Material Code]],'Product Master Data'!$A$1:$D$16,4,FALSE)</f>
        <v>Beignet Flour</v>
      </c>
      <c r="X1645" s="33" t="str">
        <f>VLOOKUP(Table1[[#This Row],[Material Code]],'Product Master Data'!$A$1:$D$15,3,FALSE)</f>
        <v>Local Label</v>
      </c>
      <c r="Y1645" s="33">
        <f>DAY(Table1[[#This Row],[Billing date]])</f>
        <v>17</v>
      </c>
      <c r="Z1645" s="33" t="str">
        <f>TEXT(Table1[[#This Row],[Billing date]],"mmm")</f>
        <v>Jan</v>
      </c>
      <c r="AA1645" s="33">
        <f>YEAR(Table1[[#This Row],[Billing date]])</f>
        <v>2022</v>
      </c>
    </row>
    <row r="1646" spans="1:27" ht="12.75" x14ac:dyDescent="0.2">
      <c r="A1646" s="1" t="s">
        <v>4526</v>
      </c>
      <c r="B1646" s="1" t="s">
        <v>120</v>
      </c>
      <c r="C1646" s="29">
        <v>44578</v>
      </c>
      <c r="D1646" s="1" t="s">
        <v>6202</v>
      </c>
      <c r="E1646" s="1" t="s">
        <v>6203</v>
      </c>
      <c r="F1646" s="1" t="s">
        <v>6204</v>
      </c>
      <c r="G1646" s="1" t="s">
        <v>6205</v>
      </c>
      <c r="H1646" s="1" t="s">
        <v>4817</v>
      </c>
      <c r="I1646" s="1" t="s">
        <v>443</v>
      </c>
      <c r="J1646" s="1" t="s">
        <v>125</v>
      </c>
      <c r="K1646" s="1" t="s">
        <v>126</v>
      </c>
      <c r="L1646" s="30">
        <v>20</v>
      </c>
      <c r="M1646" s="30">
        <v>1</v>
      </c>
      <c r="N1646" s="31">
        <v>19000</v>
      </c>
      <c r="O1646" s="31">
        <v>1400</v>
      </c>
      <c r="P1646" s="31">
        <v>378600</v>
      </c>
      <c r="Q1646" s="31">
        <v>380000</v>
      </c>
      <c r="R1646" s="1" t="s">
        <v>216</v>
      </c>
      <c r="S1646" s="1" t="s">
        <v>6206</v>
      </c>
      <c r="T1646" s="1" t="s">
        <v>169</v>
      </c>
      <c r="U1646" s="1" t="s">
        <v>169</v>
      </c>
      <c r="V1646" s="1" t="s">
        <v>118</v>
      </c>
      <c r="W1646" s="33" t="str">
        <f>VLOOKUP(Table1[[#This Row],[Material Code]],'Product Master Data'!$A$1:$D$16,4,FALSE)</f>
        <v>Bread Flour</v>
      </c>
      <c r="X1646" s="33" t="str">
        <f>VLOOKUP(Table1[[#This Row],[Material Code]],'Product Master Data'!$A$1:$D$15,3,FALSE)</f>
        <v>Local Label</v>
      </c>
      <c r="Y1646" s="33">
        <f>DAY(Table1[[#This Row],[Billing date]])</f>
        <v>17</v>
      </c>
      <c r="Z1646" s="33" t="str">
        <f>TEXT(Table1[[#This Row],[Billing date]],"mmm")</f>
        <v>Jan</v>
      </c>
      <c r="AA1646" s="33">
        <f>YEAR(Table1[[#This Row],[Billing date]])</f>
        <v>2022</v>
      </c>
    </row>
    <row r="1647" spans="1:27" ht="12.75" x14ac:dyDescent="0.2">
      <c r="A1647" s="1" t="s">
        <v>4526</v>
      </c>
      <c r="B1647" s="1" t="s">
        <v>120</v>
      </c>
      <c r="C1647" s="29">
        <v>44578</v>
      </c>
      <c r="D1647" s="1" t="s">
        <v>6207</v>
      </c>
      <c r="E1647" s="1" t="s">
        <v>6208</v>
      </c>
      <c r="F1647" s="1" t="s">
        <v>6209</v>
      </c>
      <c r="G1647" s="1" t="s">
        <v>6210</v>
      </c>
      <c r="H1647" s="1" t="s">
        <v>4790</v>
      </c>
      <c r="I1647" s="1" t="s">
        <v>40</v>
      </c>
      <c r="J1647" s="1" t="s">
        <v>164</v>
      </c>
      <c r="K1647" s="1" t="s">
        <v>165</v>
      </c>
      <c r="L1647" s="30">
        <v>200</v>
      </c>
      <c r="M1647" s="30">
        <v>10</v>
      </c>
      <c r="N1647" s="31">
        <v>18300</v>
      </c>
      <c r="O1647" s="31">
        <v>14000</v>
      </c>
      <c r="P1647" s="31">
        <v>3646000</v>
      </c>
      <c r="Q1647" s="31">
        <v>3660000</v>
      </c>
      <c r="R1647" s="1" t="s">
        <v>169</v>
      </c>
      <c r="S1647" s="1" t="s">
        <v>169</v>
      </c>
      <c r="T1647" s="1" t="s">
        <v>169</v>
      </c>
      <c r="U1647" s="1" t="s">
        <v>169</v>
      </c>
      <c r="V1647" s="1" t="s">
        <v>118</v>
      </c>
      <c r="W1647" s="33" t="str">
        <f>VLOOKUP(Table1[[#This Row],[Material Code]],'Product Master Data'!$A$1:$D$16,4,FALSE)</f>
        <v>Bread Flour</v>
      </c>
      <c r="X1647" s="33" t="str">
        <f>VLOOKUP(Table1[[#This Row],[Material Code]],'Product Master Data'!$A$1:$D$15,3,FALSE)</f>
        <v>Local Label</v>
      </c>
      <c r="Y1647" s="33">
        <f>DAY(Table1[[#This Row],[Billing date]])</f>
        <v>17</v>
      </c>
      <c r="Z1647" s="33" t="str">
        <f>TEXT(Table1[[#This Row],[Billing date]],"mmm")</f>
        <v>Jan</v>
      </c>
      <c r="AA1647" s="33">
        <f>YEAR(Table1[[#This Row],[Billing date]])</f>
        <v>2022</v>
      </c>
    </row>
    <row r="1648" spans="1:27" ht="12.75" x14ac:dyDescent="0.2">
      <c r="A1648" s="1" t="s">
        <v>4526</v>
      </c>
      <c r="B1648" s="1" t="s">
        <v>120</v>
      </c>
      <c r="C1648" s="29">
        <v>44578</v>
      </c>
      <c r="D1648" s="1" t="s">
        <v>6211</v>
      </c>
      <c r="E1648" s="1" t="s">
        <v>6212</v>
      </c>
      <c r="F1648" s="1" t="s">
        <v>6213</v>
      </c>
      <c r="G1648" s="1" t="s">
        <v>6214</v>
      </c>
      <c r="H1648" s="1" t="s">
        <v>6215</v>
      </c>
      <c r="I1648" s="1" t="s">
        <v>49</v>
      </c>
      <c r="J1648" s="1" t="s">
        <v>183</v>
      </c>
      <c r="K1648" s="1" t="s">
        <v>184</v>
      </c>
      <c r="L1648" s="30">
        <v>105</v>
      </c>
      <c r="M1648" s="30">
        <v>0.52500000000000002</v>
      </c>
      <c r="N1648" s="31">
        <v>1650</v>
      </c>
      <c r="O1648" s="31">
        <v>24255</v>
      </c>
      <c r="P1648" s="31">
        <v>0</v>
      </c>
      <c r="Q1648" s="31">
        <v>24255</v>
      </c>
      <c r="R1648" s="1" t="s">
        <v>216</v>
      </c>
      <c r="S1648" s="1" t="s">
        <v>6206</v>
      </c>
      <c r="T1648" s="1" t="s">
        <v>169</v>
      </c>
      <c r="U1648" s="1" t="s">
        <v>6216</v>
      </c>
      <c r="V1648" s="1" t="s">
        <v>118</v>
      </c>
      <c r="W1648" s="33" t="str">
        <f>VLOOKUP(Table1[[#This Row],[Material Code]],'Product Master Data'!$A$1:$D$16,4,FALSE)</f>
        <v>Beignet Flour</v>
      </c>
      <c r="X1648" s="33" t="str">
        <f>VLOOKUP(Table1[[#This Row],[Material Code]],'Product Master Data'!$A$1:$D$15,3,FALSE)</f>
        <v>Local Label</v>
      </c>
      <c r="Y1648" s="33">
        <f>DAY(Table1[[#This Row],[Billing date]])</f>
        <v>17</v>
      </c>
      <c r="Z1648" s="33" t="str">
        <f>TEXT(Table1[[#This Row],[Billing date]],"mmm")</f>
        <v>Jan</v>
      </c>
      <c r="AA1648" s="33">
        <f>YEAR(Table1[[#This Row],[Billing date]])</f>
        <v>2022</v>
      </c>
    </row>
    <row r="1649" spans="1:27" ht="12.75" x14ac:dyDescent="0.2">
      <c r="A1649" s="1" t="s">
        <v>4526</v>
      </c>
      <c r="B1649" s="1" t="s">
        <v>120</v>
      </c>
      <c r="C1649" s="29">
        <v>44578</v>
      </c>
      <c r="D1649" s="1" t="s">
        <v>6211</v>
      </c>
      <c r="E1649" s="1" t="s">
        <v>6212</v>
      </c>
      <c r="F1649" s="1" t="s">
        <v>6213</v>
      </c>
      <c r="G1649" s="1" t="s">
        <v>6217</v>
      </c>
      <c r="H1649" s="1" t="s">
        <v>6215</v>
      </c>
      <c r="I1649" s="1" t="s">
        <v>49</v>
      </c>
      <c r="J1649" s="1" t="s">
        <v>183</v>
      </c>
      <c r="K1649" s="1" t="s">
        <v>184</v>
      </c>
      <c r="L1649" s="30">
        <v>72</v>
      </c>
      <c r="M1649" s="30">
        <v>0.36</v>
      </c>
      <c r="N1649" s="31">
        <v>1650</v>
      </c>
      <c r="O1649" s="31">
        <v>16632</v>
      </c>
      <c r="P1649" s="31">
        <v>0</v>
      </c>
      <c r="Q1649" s="31">
        <v>16632</v>
      </c>
      <c r="R1649" s="1" t="s">
        <v>216</v>
      </c>
      <c r="S1649" s="1" t="s">
        <v>6206</v>
      </c>
      <c r="T1649" s="1" t="s">
        <v>169</v>
      </c>
      <c r="U1649" s="1" t="s">
        <v>6216</v>
      </c>
      <c r="V1649" s="1" t="s">
        <v>118</v>
      </c>
      <c r="W1649" s="33" t="str">
        <f>VLOOKUP(Table1[[#This Row],[Material Code]],'Product Master Data'!$A$1:$D$16,4,FALSE)</f>
        <v>Beignet Flour</v>
      </c>
      <c r="X1649" s="33" t="str">
        <f>VLOOKUP(Table1[[#This Row],[Material Code]],'Product Master Data'!$A$1:$D$15,3,FALSE)</f>
        <v>Local Label</v>
      </c>
      <c r="Y1649" s="33">
        <f>DAY(Table1[[#This Row],[Billing date]])</f>
        <v>17</v>
      </c>
      <c r="Z1649" s="33" t="str">
        <f>TEXT(Table1[[#This Row],[Billing date]],"mmm")</f>
        <v>Jan</v>
      </c>
      <c r="AA1649" s="33">
        <f>YEAR(Table1[[#This Row],[Billing date]])</f>
        <v>2022</v>
      </c>
    </row>
    <row r="1650" spans="1:27" ht="12.75" x14ac:dyDescent="0.2">
      <c r="A1650" s="1" t="s">
        <v>4526</v>
      </c>
      <c r="B1650" s="1" t="s">
        <v>120</v>
      </c>
      <c r="C1650" s="29">
        <v>44578</v>
      </c>
      <c r="D1650" s="1" t="s">
        <v>6211</v>
      </c>
      <c r="E1650" s="1" t="s">
        <v>6212</v>
      </c>
      <c r="F1650" s="1" t="s">
        <v>6213</v>
      </c>
      <c r="G1650" s="1" t="s">
        <v>6218</v>
      </c>
      <c r="H1650" s="1" t="s">
        <v>6215</v>
      </c>
      <c r="I1650" s="1" t="s">
        <v>49</v>
      </c>
      <c r="J1650" s="1" t="s">
        <v>183</v>
      </c>
      <c r="K1650" s="1" t="s">
        <v>184</v>
      </c>
      <c r="L1650" s="30">
        <v>42</v>
      </c>
      <c r="M1650" s="30">
        <v>0.21</v>
      </c>
      <c r="N1650" s="31">
        <v>1650</v>
      </c>
      <c r="O1650" s="31">
        <v>9702</v>
      </c>
      <c r="P1650" s="31">
        <v>0</v>
      </c>
      <c r="Q1650" s="31">
        <v>9702</v>
      </c>
      <c r="R1650" s="1" t="s">
        <v>216</v>
      </c>
      <c r="S1650" s="1" t="s">
        <v>6206</v>
      </c>
      <c r="T1650" s="1" t="s">
        <v>169</v>
      </c>
      <c r="U1650" s="1" t="s">
        <v>6216</v>
      </c>
      <c r="V1650" s="1" t="s">
        <v>118</v>
      </c>
      <c r="W1650" s="33" t="str">
        <f>VLOOKUP(Table1[[#This Row],[Material Code]],'Product Master Data'!$A$1:$D$16,4,FALSE)</f>
        <v>Beignet Flour</v>
      </c>
      <c r="X1650" s="33" t="str">
        <f>VLOOKUP(Table1[[#This Row],[Material Code]],'Product Master Data'!$A$1:$D$15,3,FALSE)</f>
        <v>Local Label</v>
      </c>
      <c r="Y1650" s="33">
        <f>DAY(Table1[[#This Row],[Billing date]])</f>
        <v>17</v>
      </c>
      <c r="Z1650" s="33" t="str">
        <f>TEXT(Table1[[#This Row],[Billing date]],"mmm")</f>
        <v>Jan</v>
      </c>
      <c r="AA1650" s="33">
        <f>YEAR(Table1[[#This Row],[Billing date]])</f>
        <v>2022</v>
      </c>
    </row>
    <row r="1651" spans="1:27" ht="12.75" x14ac:dyDescent="0.2">
      <c r="A1651" s="1" t="s">
        <v>4526</v>
      </c>
      <c r="B1651" s="1" t="s">
        <v>120</v>
      </c>
      <c r="C1651" s="29">
        <v>44578</v>
      </c>
      <c r="D1651" s="1" t="s">
        <v>6211</v>
      </c>
      <c r="E1651" s="1" t="s">
        <v>6219</v>
      </c>
      <c r="F1651" s="1" t="s">
        <v>6213</v>
      </c>
      <c r="G1651" s="1" t="s">
        <v>6220</v>
      </c>
      <c r="H1651" s="1" t="s">
        <v>6215</v>
      </c>
      <c r="I1651" s="1" t="s">
        <v>49</v>
      </c>
      <c r="J1651" s="1" t="s">
        <v>183</v>
      </c>
      <c r="K1651" s="1" t="s">
        <v>184</v>
      </c>
      <c r="L1651" s="30">
        <v>40</v>
      </c>
      <c r="M1651" s="30">
        <v>0.2</v>
      </c>
      <c r="N1651" s="31">
        <v>1650</v>
      </c>
      <c r="O1651" s="31">
        <v>9240</v>
      </c>
      <c r="P1651" s="31">
        <v>0</v>
      </c>
      <c r="Q1651" s="31">
        <v>9240</v>
      </c>
      <c r="R1651" s="1" t="s">
        <v>216</v>
      </c>
      <c r="S1651" s="1" t="s">
        <v>6206</v>
      </c>
      <c r="T1651" s="1" t="s">
        <v>169</v>
      </c>
      <c r="U1651" s="1" t="s">
        <v>6216</v>
      </c>
      <c r="V1651" s="1" t="s">
        <v>118</v>
      </c>
      <c r="W1651" s="33" t="str">
        <f>VLOOKUP(Table1[[#This Row],[Material Code]],'Product Master Data'!$A$1:$D$16,4,FALSE)</f>
        <v>Beignet Flour</v>
      </c>
      <c r="X1651" s="33" t="str">
        <f>VLOOKUP(Table1[[#This Row],[Material Code]],'Product Master Data'!$A$1:$D$15,3,FALSE)</f>
        <v>Local Label</v>
      </c>
      <c r="Y1651" s="33">
        <f>DAY(Table1[[#This Row],[Billing date]])</f>
        <v>17</v>
      </c>
      <c r="Z1651" s="33" t="str">
        <f>TEXT(Table1[[#This Row],[Billing date]],"mmm")</f>
        <v>Jan</v>
      </c>
      <c r="AA1651" s="33">
        <f>YEAR(Table1[[#This Row],[Billing date]])</f>
        <v>2022</v>
      </c>
    </row>
    <row r="1652" spans="1:27" ht="12.75" x14ac:dyDescent="0.2">
      <c r="A1652" s="1" t="s">
        <v>4526</v>
      </c>
      <c r="B1652" s="1" t="s">
        <v>120</v>
      </c>
      <c r="C1652" s="29">
        <v>44578</v>
      </c>
      <c r="D1652" s="1" t="s">
        <v>6211</v>
      </c>
      <c r="E1652" s="1" t="s">
        <v>6219</v>
      </c>
      <c r="F1652" s="1" t="s">
        <v>6213</v>
      </c>
      <c r="G1652" s="1" t="s">
        <v>6221</v>
      </c>
      <c r="H1652" s="1" t="s">
        <v>6215</v>
      </c>
      <c r="I1652" s="1" t="s">
        <v>49</v>
      </c>
      <c r="J1652" s="1" t="s">
        <v>183</v>
      </c>
      <c r="K1652" s="1" t="s">
        <v>184</v>
      </c>
      <c r="L1652" s="30">
        <v>22</v>
      </c>
      <c r="M1652" s="30">
        <v>0.11</v>
      </c>
      <c r="N1652" s="31">
        <v>1650</v>
      </c>
      <c r="O1652" s="31">
        <v>5082</v>
      </c>
      <c r="P1652" s="31">
        <v>0</v>
      </c>
      <c r="Q1652" s="31">
        <v>5082</v>
      </c>
      <c r="R1652" s="1" t="s">
        <v>216</v>
      </c>
      <c r="S1652" s="1" t="s">
        <v>6206</v>
      </c>
      <c r="T1652" s="1" t="s">
        <v>169</v>
      </c>
      <c r="U1652" s="1" t="s">
        <v>6216</v>
      </c>
      <c r="V1652" s="1" t="s">
        <v>118</v>
      </c>
      <c r="W1652" s="33" t="str">
        <f>VLOOKUP(Table1[[#This Row],[Material Code]],'Product Master Data'!$A$1:$D$16,4,FALSE)</f>
        <v>Beignet Flour</v>
      </c>
      <c r="X1652" s="33" t="str">
        <f>VLOOKUP(Table1[[#This Row],[Material Code]],'Product Master Data'!$A$1:$D$15,3,FALSE)</f>
        <v>Local Label</v>
      </c>
      <c r="Y1652" s="33">
        <f>DAY(Table1[[#This Row],[Billing date]])</f>
        <v>17</v>
      </c>
      <c r="Z1652" s="33" t="str">
        <f>TEXT(Table1[[#This Row],[Billing date]],"mmm")</f>
        <v>Jan</v>
      </c>
      <c r="AA1652" s="33">
        <f>YEAR(Table1[[#This Row],[Billing date]])</f>
        <v>2022</v>
      </c>
    </row>
    <row r="1653" spans="1:27" ht="12.75" x14ac:dyDescent="0.2">
      <c r="A1653" s="1" t="s">
        <v>4596</v>
      </c>
      <c r="B1653" s="1" t="s">
        <v>289</v>
      </c>
      <c r="C1653" s="29">
        <v>44578</v>
      </c>
      <c r="D1653" s="1" t="s">
        <v>6222</v>
      </c>
      <c r="E1653" s="1" t="s">
        <v>6223</v>
      </c>
      <c r="F1653" s="1" t="s">
        <v>6224</v>
      </c>
      <c r="G1653" s="1" t="s">
        <v>6225</v>
      </c>
      <c r="H1653" s="1" t="s">
        <v>4601</v>
      </c>
      <c r="I1653" s="1" t="s">
        <v>32</v>
      </c>
      <c r="J1653" s="1" t="s">
        <v>176</v>
      </c>
      <c r="K1653" s="1" t="s">
        <v>177</v>
      </c>
      <c r="L1653" s="30">
        <v>280</v>
      </c>
      <c r="M1653" s="30">
        <v>14</v>
      </c>
      <c r="N1653" s="31">
        <v>18000</v>
      </c>
      <c r="O1653" s="31">
        <v>19600</v>
      </c>
      <c r="P1653" s="31">
        <v>5020400</v>
      </c>
      <c r="Q1653" s="31">
        <v>5040000</v>
      </c>
      <c r="R1653" s="1" t="s">
        <v>6226</v>
      </c>
      <c r="S1653" s="1" t="s">
        <v>6227</v>
      </c>
      <c r="T1653" s="1" t="s">
        <v>169</v>
      </c>
      <c r="U1653" s="1" t="s">
        <v>169</v>
      </c>
      <c r="V1653" s="1" t="s">
        <v>118</v>
      </c>
      <c r="W1653" s="33" t="str">
        <f>VLOOKUP(Table1[[#This Row],[Material Code]],'Product Master Data'!$A$1:$D$16,4,FALSE)</f>
        <v>Beignet Flour</v>
      </c>
      <c r="X1653" s="33" t="str">
        <f>VLOOKUP(Table1[[#This Row],[Material Code]],'Product Master Data'!$A$1:$D$15,3,FALSE)</f>
        <v>Local Label</v>
      </c>
      <c r="Y1653" s="33">
        <f>DAY(Table1[[#This Row],[Billing date]])</f>
        <v>17</v>
      </c>
      <c r="Z1653" s="33" t="str">
        <f>TEXT(Table1[[#This Row],[Billing date]],"mmm")</f>
        <v>Jan</v>
      </c>
      <c r="AA1653" s="33">
        <f>YEAR(Table1[[#This Row],[Billing date]])</f>
        <v>2022</v>
      </c>
    </row>
    <row r="1654" spans="1:27" ht="12.75" x14ac:dyDescent="0.2">
      <c r="A1654" s="1" t="s">
        <v>4596</v>
      </c>
      <c r="B1654" s="1" t="s">
        <v>289</v>
      </c>
      <c r="C1654" s="29">
        <v>44578</v>
      </c>
      <c r="D1654" s="1" t="s">
        <v>6222</v>
      </c>
      <c r="E1654" s="1" t="s">
        <v>6223</v>
      </c>
      <c r="F1654" s="1" t="s">
        <v>6224</v>
      </c>
      <c r="G1654" s="1" t="s">
        <v>6225</v>
      </c>
      <c r="H1654" s="1" t="s">
        <v>4601</v>
      </c>
      <c r="I1654" s="1" t="s">
        <v>32</v>
      </c>
      <c r="J1654" s="1" t="s">
        <v>181</v>
      </c>
      <c r="K1654" s="1" t="s">
        <v>182</v>
      </c>
      <c r="L1654" s="30">
        <v>200</v>
      </c>
      <c r="M1654" s="30">
        <v>5</v>
      </c>
      <c r="N1654" s="31">
        <v>9000</v>
      </c>
      <c r="O1654" s="31">
        <v>7000</v>
      </c>
      <c r="P1654" s="31">
        <v>1793000</v>
      </c>
      <c r="Q1654" s="31">
        <v>1800000</v>
      </c>
      <c r="R1654" s="1" t="s">
        <v>6226</v>
      </c>
      <c r="S1654" s="1" t="s">
        <v>6227</v>
      </c>
      <c r="T1654" s="1" t="s">
        <v>169</v>
      </c>
      <c r="U1654" s="1" t="s">
        <v>169</v>
      </c>
      <c r="V1654" s="1" t="s">
        <v>118</v>
      </c>
      <c r="W1654" s="33" t="str">
        <f>VLOOKUP(Table1[[#This Row],[Material Code]],'Product Master Data'!$A$1:$D$16,4,FALSE)</f>
        <v>Beignet Flour</v>
      </c>
      <c r="X1654" s="33" t="str">
        <f>VLOOKUP(Table1[[#This Row],[Material Code]],'Product Master Data'!$A$1:$D$15,3,FALSE)</f>
        <v>Local Label</v>
      </c>
      <c r="Y1654" s="33">
        <f>DAY(Table1[[#This Row],[Billing date]])</f>
        <v>17</v>
      </c>
      <c r="Z1654" s="33" t="str">
        <f>TEXT(Table1[[#This Row],[Billing date]],"mmm")</f>
        <v>Jan</v>
      </c>
      <c r="AA1654" s="33">
        <f>YEAR(Table1[[#This Row],[Billing date]])</f>
        <v>2022</v>
      </c>
    </row>
    <row r="1655" spans="1:27" ht="12.75" x14ac:dyDescent="0.2">
      <c r="A1655" s="1" t="s">
        <v>4596</v>
      </c>
      <c r="B1655" s="1" t="s">
        <v>289</v>
      </c>
      <c r="C1655" s="29">
        <v>44578</v>
      </c>
      <c r="D1655" s="1" t="s">
        <v>6222</v>
      </c>
      <c r="E1655" s="1" t="s">
        <v>6223</v>
      </c>
      <c r="F1655" s="1" t="s">
        <v>6224</v>
      </c>
      <c r="G1655" s="1" t="s">
        <v>6225</v>
      </c>
      <c r="H1655" s="1" t="s">
        <v>4601</v>
      </c>
      <c r="I1655" s="1" t="s">
        <v>32</v>
      </c>
      <c r="J1655" s="1" t="s">
        <v>183</v>
      </c>
      <c r="K1655" s="1" t="s">
        <v>184</v>
      </c>
      <c r="L1655" s="30">
        <v>400</v>
      </c>
      <c r="M1655" s="30">
        <v>2</v>
      </c>
      <c r="N1655" s="31">
        <v>1850</v>
      </c>
      <c r="O1655" s="31">
        <v>2800</v>
      </c>
      <c r="P1655" s="31">
        <v>737200</v>
      </c>
      <c r="Q1655" s="31">
        <v>740000</v>
      </c>
      <c r="R1655" s="1" t="s">
        <v>6226</v>
      </c>
      <c r="S1655" s="1" t="s">
        <v>6227</v>
      </c>
      <c r="T1655" s="1" t="s">
        <v>169</v>
      </c>
      <c r="U1655" s="1" t="s">
        <v>169</v>
      </c>
      <c r="V1655" s="1" t="s">
        <v>118</v>
      </c>
      <c r="W1655" s="33" t="str">
        <f>VLOOKUP(Table1[[#This Row],[Material Code]],'Product Master Data'!$A$1:$D$16,4,FALSE)</f>
        <v>Beignet Flour</v>
      </c>
      <c r="X1655" s="33" t="str">
        <f>VLOOKUP(Table1[[#This Row],[Material Code]],'Product Master Data'!$A$1:$D$15,3,FALSE)</f>
        <v>Local Label</v>
      </c>
      <c r="Y1655" s="33">
        <f>DAY(Table1[[#This Row],[Billing date]])</f>
        <v>17</v>
      </c>
      <c r="Z1655" s="33" t="str">
        <f>TEXT(Table1[[#This Row],[Billing date]],"mmm")</f>
        <v>Jan</v>
      </c>
      <c r="AA1655" s="33">
        <f>YEAR(Table1[[#This Row],[Billing date]])</f>
        <v>2022</v>
      </c>
    </row>
    <row r="1656" spans="1:27" ht="12.75" x14ac:dyDescent="0.2">
      <c r="A1656" s="1" t="s">
        <v>4511</v>
      </c>
      <c r="B1656" s="1" t="s">
        <v>158</v>
      </c>
      <c r="C1656" s="29">
        <v>44578</v>
      </c>
      <c r="D1656" s="1" t="s">
        <v>6177</v>
      </c>
      <c r="E1656" s="1" t="s">
        <v>6228</v>
      </c>
      <c r="F1656" s="1" t="s">
        <v>6179</v>
      </c>
      <c r="G1656" s="1" t="s">
        <v>6229</v>
      </c>
      <c r="H1656" s="1" t="s">
        <v>4744</v>
      </c>
      <c r="I1656" s="1" t="s">
        <v>35</v>
      </c>
      <c r="J1656" s="1" t="s">
        <v>24</v>
      </c>
      <c r="K1656" s="1" t="s">
        <v>113</v>
      </c>
      <c r="L1656" s="30">
        <v>575</v>
      </c>
      <c r="M1656" s="30">
        <v>23</v>
      </c>
      <c r="N1656" s="31">
        <v>1800</v>
      </c>
      <c r="O1656" s="31">
        <v>20294</v>
      </c>
      <c r="P1656" s="31">
        <v>1014706</v>
      </c>
      <c r="Q1656" s="31">
        <v>1035000</v>
      </c>
      <c r="R1656" s="1" t="s">
        <v>6230</v>
      </c>
      <c r="S1656" s="1" t="s">
        <v>6231</v>
      </c>
      <c r="T1656" s="1" t="s">
        <v>169</v>
      </c>
      <c r="U1656" s="1" t="s">
        <v>6181</v>
      </c>
      <c r="V1656" s="1" t="s">
        <v>118</v>
      </c>
      <c r="W1656" s="33" t="str">
        <f>VLOOKUP(Table1[[#This Row],[Material Code]],'Product Master Data'!$A$1:$D$16,4,FALSE)</f>
        <v>Bread Flour</v>
      </c>
      <c r="X1656" s="33" t="str">
        <f>VLOOKUP(Table1[[#This Row],[Material Code]],'Product Master Data'!$A$1:$D$15,3,FALSE)</f>
        <v>Local Label</v>
      </c>
      <c r="Y1656" s="33">
        <f>DAY(Table1[[#This Row],[Billing date]])</f>
        <v>17</v>
      </c>
      <c r="Z1656" s="33" t="str">
        <f>TEXT(Table1[[#This Row],[Billing date]],"mmm")</f>
        <v>Jan</v>
      </c>
      <c r="AA1656" s="33">
        <f>YEAR(Table1[[#This Row],[Billing date]])</f>
        <v>2022</v>
      </c>
    </row>
    <row r="1657" spans="1:27" ht="12.75" x14ac:dyDescent="0.2">
      <c r="A1657" s="1" t="s">
        <v>4526</v>
      </c>
      <c r="B1657" s="1" t="s">
        <v>120</v>
      </c>
      <c r="C1657" s="29">
        <v>44578</v>
      </c>
      <c r="D1657" s="1" t="s">
        <v>6232</v>
      </c>
      <c r="E1657" s="1" t="s">
        <v>6233</v>
      </c>
      <c r="F1657" s="1" t="s">
        <v>6234</v>
      </c>
      <c r="G1657" s="1" t="s">
        <v>6235</v>
      </c>
      <c r="H1657" s="1" t="s">
        <v>4817</v>
      </c>
      <c r="I1657" s="1" t="s">
        <v>443</v>
      </c>
      <c r="J1657" s="1" t="s">
        <v>176</v>
      </c>
      <c r="K1657" s="1" t="s">
        <v>177</v>
      </c>
      <c r="L1657" s="30">
        <v>50</v>
      </c>
      <c r="M1657" s="30">
        <v>2.5</v>
      </c>
      <c r="N1657" s="31">
        <v>18500</v>
      </c>
      <c r="O1657" s="31">
        <v>3500</v>
      </c>
      <c r="P1657" s="31">
        <v>921500</v>
      </c>
      <c r="Q1657" s="31">
        <v>925000</v>
      </c>
      <c r="R1657" s="1" t="s">
        <v>775</v>
      </c>
      <c r="S1657" s="1" t="s">
        <v>4879</v>
      </c>
      <c r="T1657" s="1" t="s">
        <v>169</v>
      </c>
      <c r="U1657" s="1" t="s">
        <v>169</v>
      </c>
      <c r="V1657" s="1" t="s">
        <v>118</v>
      </c>
      <c r="W1657" s="33" t="str">
        <f>VLOOKUP(Table1[[#This Row],[Material Code]],'Product Master Data'!$A$1:$D$16,4,FALSE)</f>
        <v>Beignet Flour</v>
      </c>
      <c r="X1657" s="33" t="str">
        <f>VLOOKUP(Table1[[#This Row],[Material Code]],'Product Master Data'!$A$1:$D$15,3,FALSE)</f>
        <v>Local Label</v>
      </c>
      <c r="Y1657" s="33">
        <f>DAY(Table1[[#This Row],[Billing date]])</f>
        <v>17</v>
      </c>
      <c r="Z1657" s="33" t="str">
        <f>TEXT(Table1[[#This Row],[Billing date]],"mmm")</f>
        <v>Jan</v>
      </c>
      <c r="AA1657" s="33">
        <f>YEAR(Table1[[#This Row],[Billing date]])</f>
        <v>2022</v>
      </c>
    </row>
    <row r="1658" spans="1:27" ht="12.75" x14ac:dyDescent="0.2">
      <c r="A1658" s="1" t="s">
        <v>4526</v>
      </c>
      <c r="B1658" s="1" t="s">
        <v>120</v>
      </c>
      <c r="C1658" s="29">
        <v>44578</v>
      </c>
      <c r="D1658" s="1" t="s">
        <v>6232</v>
      </c>
      <c r="E1658" s="1" t="s">
        <v>6233</v>
      </c>
      <c r="F1658" s="1" t="s">
        <v>6234</v>
      </c>
      <c r="G1658" s="1" t="s">
        <v>6235</v>
      </c>
      <c r="H1658" s="1" t="s">
        <v>4817</v>
      </c>
      <c r="I1658" s="1" t="s">
        <v>443</v>
      </c>
      <c r="J1658" s="1" t="s">
        <v>125</v>
      </c>
      <c r="K1658" s="1" t="s">
        <v>126</v>
      </c>
      <c r="L1658" s="30">
        <v>57</v>
      </c>
      <c r="M1658" s="30">
        <v>2.85</v>
      </c>
      <c r="N1658" s="31">
        <v>19000</v>
      </c>
      <c r="O1658" s="31">
        <v>3990</v>
      </c>
      <c r="P1658" s="31">
        <v>1079010</v>
      </c>
      <c r="Q1658" s="31">
        <v>1083000</v>
      </c>
      <c r="R1658" s="1" t="s">
        <v>775</v>
      </c>
      <c r="S1658" s="1" t="s">
        <v>4879</v>
      </c>
      <c r="T1658" s="1" t="s">
        <v>169</v>
      </c>
      <c r="U1658" s="1" t="s">
        <v>169</v>
      </c>
      <c r="V1658" s="1" t="s">
        <v>118</v>
      </c>
      <c r="W1658" s="33" t="str">
        <f>VLOOKUP(Table1[[#This Row],[Material Code]],'Product Master Data'!$A$1:$D$16,4,FALSE)</f>
        <v>Bread Flour</v>
      </c>
      <c r="X1658" s="33" t="str">
        <f>VLOOKUP(Table1[[#This Row],[Material Code]],'Product Master Data'!$A$1:$D$15,3,FALSE)</f>
        <v>Local Label</v>
      </c>
      <c r="Y1658" s="33">
        <f>DAY(Table1[[#This Row],[Billing date]])</f>
        <v>17</v>
      </c>
      <c r="Z1658" s="33" t="str">
        <f>TEXT(Table1[[#This Row],[Billing date]],"mmm")</f>
        <v>Jan</v>
      </c>
      <c r="AA1658" s="33">
        <f>YEAR(Table1[[#This Row],[Billing date]])</f>
        <v>2022</v>
      </c>
    </row>
    <row r="1659" spans="1:27" ht="12.75" x14ac:dyDescent="0.2">
      <c r="A1659" s="1" t="s">
        <v>4496</v>
      </c>
      <c r="B1659" s="1" t="s">
        <v>132</v>
      </c>
      <c r="C1659" s="29">
        <v>44578</v>
      </c>
      <c r="D1659" s="1" t="s">
        <v>6236</v>
      </c>
      <c r="E1659" s="1" t="s">
        <v>6237</v>
      </c>
      <c r="F1659" s="1" t="s">
        <v>6238</v>
      </c>
      <c r="G1659" s="1" t="s">
        <v>6239</v>
      </c>
      <c r="H1659" s="1" t="s">
        <v>4804</v>
      </c>
      <c r="I1659" s="1" t="s">
        <v>38</v>
      </c>
      <c r="J1659" s="1" t="s">
        <v>24</v>
      </c>
      <c r="K1659" s="1" t="s">
        <v>113</v>
      </c>
      <c r="L1659" s="30">
        <v>575</v>
      </c>
      <c r="M1659" s="30">
        <v>23</v>
      </c>
      <c r="N1659" s="31">
        <v>1800</v>
      </c>
      <c r="O1659" s="31">
        <v>20294</v>
      </c>
      <c r="P1659" s="31">
        <v>1014706</v>
      </c>
      <c r="Q1659" s="31">
        <v>1035000</v>
      </c>
      <c r="R1659" s="1" t="s">
        <v>328</v>
      </c>
      <c r="S1659" s="1" t="s">
        <v>329</v>
      </c>
      <c r="T1659" s="1" t="s">
        <v>169</v>
      </c>
      <c r="U1659" s="1" t="s">
        <v>6240</v>
      </c>
      <c r="V1659" s="1" t="s">
        <v>118</v>
      </c>
      <c r="W1659" s="33" t="str">
        <f>VLOOKUP(Table1[[#This Row],[Material Code]],'Product Master Data'!$A$1:$D$16,4,FALSE)</f>
        <v>Bread Flour</v>
      </c>
      <c r="X1659" s="33" t="str">
        <f>VLOOKUP(Table1[[#This Row],[Material Code]],'Product Master Data'!$A$1:$D$15,3,FALSE)</f>
        <v>Local Label</v>
      </c>
      <c r="Y1659" s="33">
        <f>DAY(Table1[[#This Row],[Billing date]])</f>
        <v>17</v>
      </c>
      <c r="Z1659" s="33" t="str">
        <f>TEXT(Table1[[#This Row],[Billing date]],"mmm")</f>
        <v>Jan</v>
      </c>
      <c r="AA1659" s="33">
        <f>YEAR(Table1[[#This Row],[Billing date]])</f>
        <v>2022</v>
      </c>
    </row>
    <row r="1660" spans="1:27" ht="12.75" x14ac:dyDescent="0.2">
      <c r="A1660" s="1" t="s">
        <v>4496</v>
      </c>
      <c r="B1660" s="1" t="s">
        <v>132</v>
      </c>
      <c r="C1660" s="29">
        <v>44578</v>
      </c>
      <c r="D1660" s="1" t="s">
        <v>6236</v>
      </c>
      <c r="E1660" s="1" t="s">
        <v>6237</v>
      </c>
      <c r="F1660" s="1" t="s">
        <v>6238</v>
      </c>
      <c r="G1660" s="1" t="s">
        <v>6241</v>
      </c>
      <c r="H1660" s="1" t="s">
        <v>4804</v>
      </c>
      <c r="I1660" s="1" t="s">
        <v>38</v>
      </c>
      <c r="J1660" s="1" t="s">
        <v>24</v>
      </c>
      <c r="K1660" s="1" t="s">
        <v>113</v>
      </c>
      <c r="L1660" s="30">
        <v>575</v>
      </c>
      <c r="M1660" s="30">
        <v>23</v>
      </c>
      <c r="N1660" s="31">
        <v>1800</v>
      </c>
      <c r="O1660" s="31">
        <v>20294</v>
      </c>
      <c r="P1660" s="31">
        <v>1014706</v>
      </c>
      <c r="Q1660" s="31">
        <v>1035000</v>
      </c>
      <c r="R1660" s="1" t="s">
        <v>804</v>
      </c>
      <c r="S1660" s="1" t="s">
        <v>3417</v>
      </c>
      <c r="T1660" s="1" t="s">
        <v>169</v>
      </c>
      <c r="U1660" s="1" t="s">
        <v>6240</v>
      </c>
      <c r="V1660" s="1" t="s">
        <v>118</v>
      </c>
      <c r="W1660" s="33" t="str">
        <f>VLOOKUP(Table1[[#This Row],[Material Code]],'Product Master Data'!$A$1:$D$16,4,FALSE)</f>
        <v>Bread Flour</v>
      </c>
      <c r="X1660" s="33" t="str">
        <f>VLOOKUP(Table1[[#This Row],[Material Code]],'Product Master Data'!$A$1:$D$15,3,FALSE)</f>
        <v>Local Label</v>
      </c>
      <c r="Y1660" s="33">
        <f>DAY(Table1[[#This Row],[Billing date]])</f>
        <v>17</v>
      </c>
      <c r="Z1660" s="33" t="str">
        <f>TEXT(Table1[[#This Row],[Billing date]],"mmm")</f>
        <v>Jan</v>
      </c>
      <c r="AA1660" s="33">
        <f>YEAR(Table1[[#This Row],[Billing date]])</f>
        <v>2022</v>
      </c>
    </row>
    <row r="1661" spans="1:27" ht="12.75" x14ac:dyDescent="0.2">
      <c r="A1661" s="1" t="s">
        <v>4496</v>
      </c>
      <c r="B1661" s="1" t="s">
        <v>132</v>
      </c>
      <c r="C1661" s="29">
        <v>44578</v>
      </c>
      <c r="D1661" s="1" t="s">
        <v>6236</v>
      </c>
      <c r="E1661" s="1" t="s">
        <v>6237</v>
      </c>
      <c r="F1661" s="1" t="s">
        <v>6238</v>
      </c>
      <c r="G1661" s="1" t="s">
        <v>6242</v>
      </c>
      <c r="H1661" s="1" t="s">
        <v>4804</v>
      </c>
      <c r="I1661" s="1" t="s">
        <v>38</v>
      </c>
      <c r="J1661" s="1" t="s">
        <v>24</v>
      </c>
      <c r="K1661" s="1" t="s">
        <v>113</v>
      </c>
      <c r="L1661" s="30">
        <v>575</v>
      </c>
      <c r="M1661" s="30">
        <v>23</v>
      </c>
      <c r="N1661" s="31">
        <v>1800</v>
      </c>
      <c r="O1661" s="31">
        <v>20294</v>
      </c>
      <c r="P1661" s="31">
        <v>1014706</v>
      </c>
      <c r="Q1661" s="31">
        <v>1035000</v>
      </c>
      <c r="R1661" s="1" t="s">
        <v>2880</v>
      </c>
      <c r="S1661" s="1" t="s">
        <v>4415</v>
      </c>
      <c r="T1661" s="1" t="s">
        <v>169</v>
      </c>
      <c r="U1661" s="1" t="s">
        <v>6240</v>
      </c>
      <c r="V1661" s="1" t="s">
        <v>118</v>
      </c>
      <c r="W1661" s="33" t="str">
        <f>VLOOKUP(Table1[[#This Row],[Material Code]],'Product Master Data'!$A$1:$D$16,4,FALSE)</f>
        <v>Bread Flour</v>
      </c>
      <c r="X1661" s="33" t="str">
        <f>VLOOKUP(Table1[[#This Row],[Material Code]],'Product Master Data'!$A$1:$D$15,3,FALSE)</f>
        <v>Local Label</v>
      </c>
      <c r="Y1661" s="33">
        <f>DAY(Table1[[#This Row],[Billing date]])</f>
        <v>17</v>
      </c>
      <c r="Z1661" s="33" t="str">
        <f>TEXT(Table1[[#This Row],[Billing date]],"mmm")</f>
        <v>Jan</v>
      </c>
      <c r="AA1661" s="33">
        <f>YEAR(Table1[[#This Row],[Billing date]])</f>
        <v>2022</v>
      </c>
    </row>
    <row r="1662" spans="1:27" ht="12.75" x14ac:dyDescent="0.2">
      <c r="A1662" s="1" t="s">
        <v>4496</v>
      </c>
      <c r="B1662" s="1" t="s">
        <v>132</v>
      </c>
      <c r="C1662" s="29">
        <v>44578</v>
      </c>
      <c r="D1662" s="1" t="s">
        <v>6236</v>
      </c>
      <c r="E1662" s="1" t="s">
        <v>6237</v>
      </c>
      <c r="F1662" s="1" t="s">
        <v>6238</v>
      </c>
      <c r="G1662" s="1" t="s">
        <v>6243</v>
      </c>
      <c r="H1662" s="1" t="s">
        <v>4804</v>
      </c>
      <c r="I1662" s="1" t="s">
        <v>38</v>
      </c>
      <c r="J1662" s="1" t="s">
        <v>24</v>
      </c>
      <c r="K1662" s="1" t="s">
        <v>113</v>
      </c>
      <c r="L1662" s="30">
        <v>575</v>
      </c>
      <c r="M1662" s="30">
        <v>23</v>
      </c>
      <c r="N1662" s="31">
        <v>1800</v>
      </c>
      <c r="O1662" s="31">
        <v>20294</v>
      </c>
      <c r="P1662" s="31">
        <v>1014706</v>
      </c>
      <c r="Q1662" s="31">
        <v>1035000</v>
      </c>
      <c r="R1662" s="1" t="s">
        <v>137</v>
      </c>
      <c r="S1662" s="1" t="s">
        <v>4543</v>
      </c>
      <c r="T1662" s="1" t="s">
        <v>169</v>
      </c>
      <c r="U1662" s="1" t="s">
        <v>6240</v>
      </c>
      <c r="V1662" s="1" t="s">
        <v>118</v>
      </c>
      <c r="W1662" s="33" t="str">
        <f>VLOOKUP(Table1[[#This Row],[Material Code]],'Product Master Data'!$A$1:$D$16,4,FALSE)</f>
        <v>Bread Flour</v>
      </c>
      <c r="X1662" s="33" t="str">
        <f>VLOOKUP(Table1[[#This Row],[Material Code]],'Product Master Data'!$A$1:$D$15,3,FALSE)</f>
        <v>Local Label</v>
      </c>
      <c r="Y1662" s="33">
        <f>DAY(Table1[[#This Row],[Billing date]])</f>
        <v>17</v>
      </c>
      <c r="Z1662" s="33" t="str">
        <f>TEXT(Table1[[#This Row],[Billing date]],"mmm")</f>
        <v>Jan</v>
      </c>
      <c r="AA1662" s="33">
        <f>YEAR(Table1[[#This Row],[Billing date]])</f>
        <v>2022</v>
      </c>
    </row>
    <row r="1663" spans="1:27" ht="12.75" x14ac:dyDescent="0.2">
      <c r="A1663" s="1" t="s">
        <v>4496</v>
      </c>
      <c r="B1663" s="1" t="s">
        <v>132</v>
      </c>
      <c r="C1663" s="29">
        <v>44578</v>
      </c>
      <c r="D1663" s="1" t="s">
        <v>6236</v>
      </c>
      <c r="E1663" s="1" t="s">
        <v>6237</v>
      </c>
      <c r="F1663" s="1" t="s">
        <v>6238</v>
      </c>
      <c r="G1663" s="1" t="s">
        <v>6244</v>
      </c>
      <c r="H1663" s="1" t="s">
        <v>4804</v>
      </c>
      <c r="I1663" s="1" t="s">
        <v>38</v>
      </c>
      <c r="J1663" s="1" t="s">
        <v>24</v>
      </c>
      <c r="K1663" s="1" t="s">
        <v>113</v>
      </c>
      <c r="L1663" s="30">
        <v>575</v>
      </c>
      <c r="M1663" s="30">
        <v>23</v>
      </c>
      <c r="N1663" s="31">
        <v>1800</v>
      </c>
      <c r="O1663" s="31">
        <v>20294</v>
      </c>
      <c r="P1663" s="31">
        <v>1014706</v>
      </c>
      <c r="Q1663" s="31">
        <v>1035000</v>
      </c>
      <c r="R1663" s="1" t="s">
        <v>5581</v>
      </c>
      <c r="S1663" s="1" t="s">
        <v>6245</v>
      </c>
      <c r="T1663" s="1" t="s">
        <v>169</v>
      </c>
      <c r="U1663" s="1" t="s">
        <v>6240</v>
      </c>
      <c r="V1663" s="1" t="s">
        <v>118</v>
      </c>
      <c r="W1663" s="33" t="str">
        <f>VLOOKUP(Table1[[#This Row],[Material Code]],'Product Master Data'!$A$1:$D$16,4,FALSE)</f>
        <v>Bread Flour</v>
      </c>
      <c r="X1663" s="33" t="str">
        <f>VLOOKUP(Table1[[#This Row],[Material Code]],'Product Master Data'!$A$1:$D$15,3,FALSE)</f>
        <v>Local Label</v>
      </c>
      <c r="Y1663" s="33">
        <f>DAY(Table1[[#This Row],[Billing date]])</f>
        <v>17</v>
      </c>
      <c r="Z1663" s="33" t="str">
        <f>TEXT(Table1[[#This Row],[Billing date]],"mmm")</f>
        <v>Jan</v>
      </c>
      <c r="AA1663" s="33">
        <f>YEAR(Table1[[#This Row],[Billing date]])</f>
        <v>2022</v>
      </c>
    </row>
    <row r="1664" spans="1:27" ht="12.75" x14ac:dyDescent="0.2">
      <c r="A1664" s="1" t="s">
        <v>4496</v>
      </c>
      <c r="B1664" s="1" t="s">
        <v>132</v>
      </c>
      <c r="C1664" s="29">
        <v>44578</v>
      </c>
      <c r="D1664" s="1" t="s">
        <v>6236</v>
      </c>
      <c r="E1664" s="1" t="s">
        <v>6237</v>
      </c>
      <c r="F1664" s="1" t="s">
        <v>6238</v>
      </c>
      <c r="G1664" s="1" t="s">
        <v>6246</v>
      </c>
      <c r="H1664" s="1" t="s">
        <v>4804</v>
      </c>
      <c r="I1664" s="1" t="s">
        <v>38</v>
      </c>
      <c r="J1664" s="1" t="s">
        <v>24</v>
      </c>
      <c r="K1664" s="1" t="s">
        <v>113</v>
      </c>
      <c r="L1664" s="30">
        <v>575</v>
      </c>
      <c r="M1664" s="30">
        <v>23</v>
      </c>
      <c r="N1664" s="31">
        <v>1800</v>
      </c>
      <c r="O1664" s="31">
        <v>20294</v>
      </c>
      <c r="P1664" s="31">
        <v>1014706</v>
      </c>
      <c r="Q1664" s="31">
        <v>1035000</v>
      </c>
      <c r="R1664" s="1" t="s">
        <v>324</v>
      </c>
      <c r="S1664" s="1" t="s">
        <v>325</v>
      </c>
      <c r="T1664" s="1" t="s">
        <v>169</v>
      </c>
      <c r="U1664" s="1" t="s">
        <v>6240</v>
      </c>
      <c r="V1664" s="1" t="s">
        <v>118</v>
      </c>
      <c r="W1664" s="33" t="str">
        <f>VLOOKUP(Table1[[#This Row],[Material Code]],'Product Master Data'!$A$1:$D$16,4,FALSE)</f>
        <v>Bread Flour</v>
      </c>
      <c r="X1664" s="33" t="str">
        <f>VLOOKUP(Table1[[#This Row],[Material Code]],'Product Master Data'!$A$1:$D$15,3,FALSE)</f>
        <v>Local Label</v>
      </c>
      <c r="Y1664" s="33">
        <f>DAY(Table1[[#This Row],[Billing date]])</f>
        <v>17</v>
      </c>
      <c r="Z1664" s="33" t="str">
        <f>TEXT(Table1[[#This Row],[Billing date]],"mmm")</f>
        <v>Jan</v>
      </c>
      <c r="AA1664" s="33">
        <f>YEAR(Table1[[#This Row],[Billing date]])</f>
        <v>2022</v>
      </c>
    </row>
    <row r="1665" spans="1:27" ht="12.75" x14ac:dyDescent="0.2">
      <c r="A1665" s="1" t="s">
        <v>4511</v>
      </c>
      <c r="B1665" s="1" t="s">
        <v>158</v>
      </c>
      <c r="C1665" s="29">
        <v>44578</v>
      </c>
      <c r="D1665" s="1" t="s">
        <v>5254</v>
      </c>
      <c r="E1665" s="1" t="s">
        <v>6247</v>
      </c>
      <c r="F1665" s="1" t="s">
        <v>5256</v>
      </c>
      <c r="G1665" s="1" t="s">
        <v>6248</v>
      </c>
      <c r="H1665" s="1" t="s">
        <v>4744</v>
      </c>
      <c r="I1665" s="1" t="s">
        <v>35</v>
      </c>
      <c r="J1665" s="1" t="s">
        <v>164</v>
      </c>
      <c r="K1665" s="1" t="s">
        <v>165</v>
      </c>
      <c r="L1665" s="30">
        <v>600</v>
      </c>
      <c r="M1665" s="30">
        <v>30</v>
      </c>
      <c r="N1665" s="31">
        <v>18250</v>
      </c>
      <c r="O1665" s="31">
        <v>42000</v>
      </c>
      <c r="P1665" s="31">
        <v>10908000</v>
      </c>
      <c r="Q1665" s="31">
        <v>10950000</v>
      </c>
      <c r="R1665" s="1" t="s">
        <v>601</v>
      </c>
      <c r="S1665" s="1" t="s">
        <v>6249</v>
      </c>
      <c r="T1665" s="1" t="s">
        <v>169</v>
      </c>
      <c r="U1665" s="1" t="s">
        <v>5259</v>
      </c>
      <c r="V1665" s="1" t="s">
        <v>118</v>
      </c>
      <c r="W1665" s="33" t="str">
        <f>VLOOKUP(Table1[[#This Row],[Material Code]],'Product Master Data'!$A$1:$D$16,4,FALSE)</f>
        <v>Bread Flour</v>
      </c>
      <c r="X1665" s="33" t="str">
        <f>VLOOKUP(Table1[[#This Row],[Material Code]],'Product Master Data'!$A$1:$D$15,3,FALSE)</f>
        <v>Local Label</v>
      </c>
      <c r="Y1665" s="33">
        <f>DAY(Table1[[#This Row],[Billing date]])</f>
        <v>17</v>
      </c>
      <c r="Z1665" s="33" t="str">
        <f>TEXT(Table1[[#This Row],[Billing date]],"mmm")</f>
        <v>Jan</v>
      </c>
      <c r="AA1665" s="33">
        <f>YEAR(Table1[[#This Row],[Billing date]])</f>
        <v>2022</v>
      </c>
    </row>
    <row r="1666" spans="1:27" ht="12.75" x14ac:dyDescent="0.2">
      <c r="A1666" s="1" t="s">
        <v>4511</v>
      </c>
      <c r="B1666" s="1" t="s">
        <v>158</v>
      </c>
      <c r="C1666" s="29">
        <v>44578</v>
      </c>
      <c r="D1666" s="1" t="s">
        <v>5254</v>
      </c>
      <c r="E1666" s="1" t="s">
        <v>6250</v>
      </c>
      <c r="F1666" s="1" t="s">
        <v>5256</v>
      </c>
      <c r="G1666" s="1" t="s">
        <v>6251</v>
      </c>
      <c r="H1666" s="1" t="s">
        <v>4744</v>
      </c>
      <c r="I1666" s="1" t="s">
        <v>35</v>
      </c>
      <c r="J1666" s="1" t="s">
        <v>164</v>
      </c>
      <c r="K1666" s="1" t="s">
        <v>165</v>
      </c>
      <c r="L1666" s="30">
        <v>600</v>
      </c>
      <c r="M1666" s="30">
        <v>30</v>
      </c>
      <c r="N1666" s="31">
        <v>18250</v>
      </c>
      <c r="O1666" s="31">
        <v>42000</v>
      </c>
      <c r="P1666" s="31">
        <v>10908000</v>
      </c>
      <c r="Q1666" s="31">
        <v>10950000</v>
      </c>
      <c r="R1666" s="1" t="s">
        <v>4735</v>
      </c>
      <c r="S1666" s="1" t="s">
        <v>6252</v>
      </c>
      <c r="T1666" s="1" t="s">
        <v>169</v>
      </c>
      <c r="U1666" s="1" t="s">
        <v>5259</v>
      </c>
      <c r="V1666" s="1" t="s">
        <v>118</v>
      </c>
      <c r="W1666" s="33" t="str">
        <f>VLOOKUP(Table1[[#This Row],[Material Code]],'Product Master Data'!$A$1:$D$16,4,FALSE)</f>
        <v>Bread Flour</v>
      </c>
      <c r="X1666" s="33" t="str">
        <f>VLOOKUP(Table1[[#This Row],[Material Code]],'Product Master Data'!$A$1:$D$15,3,FALSE)</f>
        <v>Local Label</v>
      </c>
      <c r="Y1666" s="33">
        <f>DAY(Table1[[#This Row],[Billing date]])</f>
        <v>17</v>
      </c>
      <c r="Z1666" s="33" t="str">
        <f>TEXT(Table1[[#This Row],[Billing date]],"mmm")</f>
        <v>Jan</v>
      </c>
      <c r="AA1666" s="33">
        <f>YEAR(Table1[[#This Row],[Billing date]])</f>
        <v>2022</v>
      </c>
    </row>
    <row r="1667" spans="1:27" ht="12.75" x14ac:dyDescent="0.2">
      <c r="A1667" s="1" t="s">
        <v>4496</v>
      </c>
      <c r="B1667" s="1" t="s">
        <v>132</v>
      </c>
      <c r="C1667" s="29">
        <v>44578</v>
      </c>
      <c r="D1667" s="1" t="s">
        <v>6253</v>
      </c>
      <c r="E1667" s="1" t="s">
        <v>6254</v>
      </c>
      <c r="F1667" s="1" t="s">
        <v>6255</v>
      </c>
      <c r="G1667" s="1" t="s">
        <v>6256</v>
      </c>
      <c r="H1667" s="1" t="s">
        <v>4804</v>
      </c>
      <c r="I1667" s="1" t="s">
        <v>38</v>
      </c>
      <c r="J1667" s="1" t="s">
        <v>125</v>
      </c>
      <c r="K1667" s="1" t="s">
        <v>126</v>
      </c>
      <c r="L1667" s="30">
        <v>600</v>
      </c>
      <c r="M1667" s="30">
        <v>30</v>
      </c>
      <c r="N1667" s="31">
        <v>19000</v>
      </c>
      <c r="O1667" s="31">
        <v>42000</v>
      </c>
      <c r="P1667" s="31">
        <v>11358000</v>
      </c>
      <c r="Q1667" s="31">
        <v>11400000</v>
      </c>
      <c r="R1667" s="1" t="s">
        <v>6257</v>
      </c>
      <c r="S1667" s="1" t="s">
        <v>6258</v>
      </c>
      <c r="T1667" s="1" t="s">
        <v>169</v>
      </c>
      <c r="U1667" s="1" t="s">
        <v>169</v>
      </c>
      <c r="V1667" s="1" t="s">
        <v>118</v>
      </c>
      <c r="W1667" s="33" t="str">
        <f>VLOOKUP(Table1[[#This Row],[Material Code]],'Product Master Data'!$A$1:$D$16,4,FALSE)</f>
        <v>Bread Flour</v>
      </c>
      <c r="X1667" s="33" t="str">
        <f>VLOOKUP(Table1[[#This Row],[Material Code]],'Product Master Data'!$A$1:$D$15,3,FALSE)</f>
        <v>Local Label</v>
      </c>
      <c r="Y1667" s="33">
        <f>DAY(Table1[[#This Row],[Billing date]])</f>
        <v>17</v>
      </c>
      <c r="Z1667" s="33" t="str">
        <f>TEXT(Table1[[#This Row],[Billing date]],"mmm")</f>
        <v>Jan</v>
      </c>
      <c r="AA1667" s="33">
        <f>YEAR(Table1[[#This Row],[Billing date]])</f>
        <v>2022</v>
      </c>
    </row>
    <row r="1668" spans="1:27" ht="12.75" x14ac:dyDescent="0.2">
      <c r="A1668" s="1" t="s">
        <v>4496</v>
      </c>
      <c r="B1668" s="1" t="s">
        <v>132</v>
      </c>
      <c r="C1668" s="29">
        <v>44578</v>
      </c>
      <c r="D1668" s="1" t="s">
        <v>6253</v>
      </c>
      <c r="E1668" s="1" t="s">
        <v>6254</v>
      </c>
      <c r="F1668" s="1" t="s">
        <v>6255</v>
      </c>
      <c r="G1668" s="1" t="s">
        <v>6259</v>
      </c>
      <c r="H1668" s="1" t="s">
        <v>4804</v>
      </c>
      <c r="I1668" s="1" t="s">
        <v>38</v>
      </c>
      <c r="J1668" s="1" t="s">
        <v>164</v>
      </c>
      <c r="K1668" s="1" t="s">
        <v>165</v>
      </c>
      <c r="L1668" s="30">
        <v>640</v>
      </c>
      <c r="M1668" s="30">
        <v>32</v>
      </c>
      <c r="N1668" s="31">
        <v>18500</v>
      </c>
      <c r="O1668" s="31">
        <v>44800</v>
      </c>
      <c r="P1668" s="31">
        <v>11795200</v>
      </c>
      <c r="Q1668" s="31">
        <v>11840000</v>
      </c>
      <c r="R1668" s="1" t="s">
        <v>876</v>
      </c>
      <c r="S1668" s="1" t="s">
        <v>2989</v>
      </c>
      <c r="T1668" s="1" t="s">
        <v>169</v>
      </c>
      <c r="U1668" s="1" t="s">
        <v>169</v>
      </c>
      <c r="V1668" s="1" t="s">
        <v>118</v>
      </c>
      <c r="W1668" s="33" t="str">
        <f>VLOOKUP(Table1[[#This Row],[Material Code]],'Product Master Data'!$A$1:$D$16,4,FALSE)</f>
        <v>Bread Flour</v>
      </c>
      <c r="X1668" s="33" t="str">
        <f>VLOOKUP(Table1[[#This Row],[Material Code]],'Product Master Data'!$A$1:$D$15,3,FALSE)</f>
        <v>Local Label</v>
      </c>
      <c r="Y1668" s="33">
        <f>DAY(Table1[[#This Row],[Billing date]])</f>
        <v>17</v>
      </c>
      <c r="Z1668" s="33" t="str">
        <f>TEXT(Table1[[#This Row],[Billing date]],"mmm")</f>
        <v>Jan</v>
      </c>
      <c r="AA1668" s="33">
        <f>YEAR(Table1[[#This Row],[Billing date]])</f>
        <v>2022</v>
      </c>
    </row>
    <row r="1669" spans="1:27" ht="12.75" x14ac:dyDescent="0.2">
      <c r="A1669" s="1" t="s">
        <v>4666</v>
      </c>
      <c r="B1669" s="1" t="s">
        <v>108</v>
      </c>
      <c r="C1669" s="29">
        <v>44578</v>
      </c>
      <c r="D1669" s="1" t="s">
        <v>6260</v>
      </c>
      <c r="E1669" s="1" t="s">
        <v>6261</v>
      </c>
      <c r="F1669" s="1" t="s">
        <v>6262</v>
      </c>
      <c r="G1669" s="1" t="s">
        <v>6263</v>
      </c>
      <c r="H1669" s="1" t="s">
        <v>4671</v>
      </c>
      <c r="I1669" s="1" t="s">
        <v>1677</v>
      </c>
      <c r="J1669" s="1" t="s">
        <v>181</v>
      </c>
      <c r="K1669" s="1" t="s">
        <v>182</v>
      </c>
      <c r="L1669" s="30">
        <v>100</v>
      </c>
      <c r="M1669" s="30">
        <v>2.5</v>
      </c>
      <c r="N1669" s="31">
        <v>9250</v>
      </c>
      <c r="O1669" s="31">
        <v>3500</v>
      </c>
      <c r="P1669" s="31">
        <v>921500</v>
      </c>
      <c r="Q1669" s="31">
        <v>925000</v>
      </c>
      <c r="R1669" s="1" t="s">
        <v>4672</v>
      </c>
      <c r="S1669" s="1" t="s">
        <v>6264</v>
      </c>
      <c r="T1669" s="1" t="s">
        <v>169</v>
      </c>
      <c r="U1669" s="1" t="s">
        <v>3339</v>
      </c>
      <c r="V1669" s="1" t="s">
        <v>118</v>
      </c>
      <c r="W1669" s="33" t="str">
        <f>VLOOKUP(Table1[[#This Row],[Material Code]],'Product Master Data'!$A$1:$D$16,4,FALSE)</f>
        <v>Beignet Flour</v>
      </c>
      <c r="X1669" s="33" t="str">
        <f>VLOOKUP(Table1[[#This Row],[Material Code]],'Product Master Data'!$A$1:$D$15,3,FALSE)</f>
        <v>Local Label</v>
      </c>
      <c r="Y1669" s="33">
        <f>DAY(Table1[[#This Row],[Billing date]])</f>
        <v>17</v>
      </c>
      <c r="Z1669" s="33" t="str">
        <f>TEXT(Table1[[#This Row],[Billing date]],"mmm")</f>
        <v>Jan</v>
      </c>
      <c r="AA1669" s="33">
        <f>YEAR(Table1[[#This Row],[Billing date]])</f>
        <v>2022</v>
      </c>
    </row>
    <row r="1670" spans="1:27" ht="12.75" x14ac:dyDescent="0.2">
      <c r="A1670" s="1" t="s">
        <v>4666</v>
      </c>
      <c r="B1670" s="1" t="s">
        <v>108</v>
      </c>
      <c r="C1670" s="29">
        <v>44578</v>
      </c>
      <c r="D1670" s="1" t="s">
        <v>6260</v>
      </c>
      <c r="E1670" s="1" t="s">
        <v>6261</v>
      </c>
      <c r="F1670" s="1" t="s">
        <v>6262</v>
      </c>
      <c r="G1670" s="1" t="s">
        <v>6263</v>
      </c>
      <c r="H1670" s="1" t="s">
        <v>4671</v>
      </c>
      <c r="I1670" s="1" t="s">
        <v>1677</v>
      </c>
      <c r="J1670" s="1" t="s">
        <v>164</v>
      </c>
      <c r="K1670" s="1" t="s">
        <v>165</v>
      </c>
      <c r="L1670" s="30">
        <v>410</v>
      </c>
      <c r="M1670" s="30">
        <v>20.5</v>
      </c>
      <c r="N1670" s="31">
        <v>18300</v>
      </c>
      <c r="O1670" s="31">
        <v>28700</v>
      </c>
      <c r="P1670" s="31">
        <v>7474300</v>
      </c>
      <c r="Q1670" s="31">
        <v>7503000</v>
      </c>
      <c r="R1670" s="1" t="s">
        <v>4672</v>
      </c>
      <c r="S1670" s="1" t="s">
        <v>6264</v>
      </c>
      <c r="T1670" s="1" t="s">
        <v>169</v>
      </c>
      <c r="U1670" s="1" t="s">
        <v>3339</v>
      </c>
      <c r="V1670" s="1" t="s">
        <v>118</v>
      </c>
      <c r="W1670" s="33" t="str">
        <f>VLOOKUP(Table1[[#This Row],[Material Code]],'Product Master Data'!$A$1:$D$16,4,FALSE)</f>
        <v>Bread Flour</v>
      </c>
      <c r="X1670" s="33" t="str">
        <f>VLOOKUP(Table1[[#This Row],[Material Code]],'Product Master Data'!$A$1:$D$15,3,FALSE)</f>
        <v>Local Label</v>
      </c>
      <c r="Y1670" s="33">
        <f>DAY(Table1[[#This Row],[Billing date]])</f>
        <v>17</v>
      </c>
      <c r="Z1670" s="33" t="str">
        <f>TEXT(Table1[[#This Row],[Billing date]],"mmm")</f>
        <v>Jan</v>
      </c>
      <c r="AA1670" s="33">
        <f>YEAR(Table1[[#This Row],[Billing date]])</f>
        <v>2022</v>
      </c>
    </row>
    <row r="1671" spans="1:27" ht="12.75" x14ac:dyDescent="0.2">
      <c r="A1671" s="1" t="s">
        <v>4666</v>
      </c>
      <c r="B1671" s="1" t="s">
        <v>108</v>
      </c>
      <c r="C1671" s="29">
        <v>44578</v>
      </c>
      <c r="D1671" s="1" t="s">
        <v>6265</v>
      </c>
      <c r="E1671" s="1" t="s">
        <v>6266</v>
      </c>
      <c r="F1671" s="1" t="s">
        <v>6267</v>
      </c>
      <c r="G1671" s="1" t="s">
        <v>6268</v>
      </c>
      <c r="H1671" s="1" t="s">
        <v>4698</v>
      </c>
      <c r="I1671" s="1" t="s">
        <v>449</v>
      </c>
      <c r="J1671" s="1" t="s">
        <v>164</v>
      </c>
      <c r="K1671" s="1" t="s">
        <v>165</v>
      </c>
      <c r="L1671" s="30">
        <v>400</v>
      </c>
      <c r="M1671" s="30">
        <v>20</v>
      </c>
      <c r="N1671" s="31">
        <v>18300</v>
      </c>
      <c r="O1671" s="31">
        <v>28000</v>
      </c>
      <c r="P1671" s="31">
        <v>7292000</v>
      </c>
      <c r="Q1671" s="31">
        <v>7320000</v>
      </c>
      <c r="R1671" s="1" t="s">
        <v>6269</v>
      </c>
      <c r="S1671" s="1" t="s">
        <v>6270</v>
      </c>
      <c r="T1671" s="1" t="s">
        <v>169</v>
      </c>
      <c r="U1671" s="1" t="s">
        <v>450</v>
      </c>
      <c r="V1671" s="1" t="s">
        <v>118</v>
      </c>
      <c r="W1671" s="33" t="str">
        <f>VLOOKUP(Table1[[#This Row],[Material Code]],'Product Master Data'!$A$1:$D$16,4,FALSE)</f>
        <v>Bread Flour</v>
      </c>
      <c r="X1671" s="33" t="str">
        <f>VLOOKUP(Table1[[#This Row],[Material Code]],'Product Master Data'!$A$1:$D$15,3,FALSE)</f>
        <v>Local Label</v>
      </c>
      <c r="Y1671" s="33">
        <f>DAY(Table1[[#This Row],[Billing date]])</f>
        <v>17</v>
      </c>
      <c r="Z1671" s="33" t="str">
        <f>TEXT(Table1[[#This Row],[Billing date]],"mmm")</f>
        <v>Jan</v>
      </c>
      <c r="AA1671" s="33">
        <f>YEAR(Table1[[#This Row],[Billing date]])</f>
        <v>2022</v>
      </c>
    </row>
    <row r="1672" spans="1:27" ht="12.75" x14ac:dyDescent="0.2">
      <c r="A1672" s="1" t="s">
        <v>4496</v>
      </c>
      <c r="B1672" s="1" t="s">
        <v>132</v>
      </c>
      <c r="C1672" s="29">
        <v>44578</v>
      </c>
      <c r="D1672" s="1" t="s">
        <v>6253</v>
      </c>
      <c r="E1672" s="1" t="s">
        <v>6271</v>
      </c>
      <c r="F1672" s="1" t="s">
        <v>6255</v>
      </c>
      <c r="G1672" s="1" t="s">
        <v>6272</v>
      </c>
      <c r="H1672" s="1" t="s">
        <v>4804</v>
      </c>
      <c r="I1672" s="1" t="s">
        <v>38</v>
      </c>
      <c r="J1672" s="1" t="s">
        <v>164</v>
      </c>
      <c r="K1672" s="1" t="s">
        <v>165</v>
      </c>
      <c r="L1672" s="30">
        <v>640</v>
      </c>
      <c r="M1672" s="30">
        <v>32</v>
      </c>
      <c r="N1672" s="31">
        <v>18500</v>
      </c>
      <c r="O1672" s="31">
        <v>44800</v>
      </c>
      <c r="P1672" s="31">
        <v>11795200</v>
      </c>
      <c r="Q1672" s="31">
        <v>11840000</v>
      </c>
      <c r="R1672" s="1" t="s">
        <v>6273</v>
      </c>
      <c r="S1672" s="1" t="s">
        <v>6274</v>
      </c>
      <c r="T1672" s="1" t="s">
        <v>169</v>
      </c>
      <c r="U1672" s="1" t="s">
        <v>169</v>
      </c>
      <c r="V1672" s="1" t="s">
        <v>118</v>
      </c>
      <c r="W1672" s="33" t="str">
        <f>VLOOKUP(Table1[[#This Row],[Material Code]],'Product Master Data'!$A$1:$D$16,4,FALSE)</f>
        <v>Bread Flour</v>
      </c>
      <c r="X1672" s="33" t="str">
        <f>VLOOKUP(Table1[[#This Row],[Material Code]],'Product Master Data'!$A$1:$D$15,3,FALSE)</f>
        <v>Local Label</v>
      </c>
      <c r="Y1672" s="33">
        <f>DAY(Table1[[#This Row],[Billing date]])</f>
        <v>17</v>
      </c>
      <c r="Z1672" s="33" t="str">
        <f>TEXT(Table1[[#This Row],[Billing date]],"mmm")</f>
        <v>Jan</v>
      </c>
      <c r="AA1672" s="33">
        <f>YEAR(Table1[[#This Row],[Billing date]])</f>
        <v>2022</v>
      </c>
    </row>
    <row r="1673" spans="1:27" ht="12.75" x14ac:dyDescent="0.2">
      <c r="A1673" s="1" t="s">
        <v>4576</v>
      </c>
      <c r="B1673" s="1" t="s">
        <v>171</v>
      </c>
      <c r="C1673" s="29">
        <v>44578</v>
      </c>
      <c r="D1673" s="1" t="s">
        <v>6275</v>
      </c>
      <c r="E1673" s="1" t="s">
        <v>6276</v>
      </c>
      <c r="F1673" s="1" t="s">
        <v>6277</v>
      </c>
      <c r="G1673" s="1" t="s">
        <v>6278</v>
      </c>
      <c r="H1673" s="1" t="s">
        <v>4629</v>
      </c>
      <c r="I1673" s="1" t="s">
        <v>498</v>
      </c>
      <c r="J1673" s="1" t="s">
        <v>24</v>
      </c>
      <c r="K1673" s="1" t="s">
        <v>113</v>
      </c>
      <c r="L1673" s="30">
        <v>550</v>
      </c>
      <c r="M1673" s="30">
        <v>22</v>
      </c>
      <c r="N1673" s="31">
        <v>2000</v>
      </c>
      <c r="O1673" s="31">
        <v>21569</v>
      </c>
      <c r="P1673" s="31">
        <v>1078431</v>
      </c>
      <c r="Q1673" s="31">
        <v>1100000</v>
      </c>
      <c r="R1673" s="1" t="s">
        <v>5445</v>
      </c>
      <c r="S1673" s="1" t="s">
        <v>6279</v>
      </c>
      <c r="T1673" s="1" t="s">
        <v>169</v>
      </c>
      <c r="U1673" s="1" t="s">
        <v>6280</v>
      </c>
      <c r="V1673" s="1" t="s">
        <v>118</v>
      </c>
      <c r="W1673" s="33" t="str">
        <f>VLOOKUP(Table1[[#This Row],[Material Code]],'Product Master Data'!$A$1:$D$16,4,FALSE)</f>
        <v>Bread Flour</v>
      </c>
      <c r="X1673" s="33" t="str">
        <f>VLOOKUP(Table1[[#This Row],[Material Code]],'Product Master Data'!$A$1:$D$15,3,FALSE)</f>
        <v>Local Label</v>
      </c>
      <c r="Y1673" s="33">
        <f>DAY(Table1[[#This Row],[Billing date]])</f>
        <v>17</v>
      </c>
      <c r="Z1673" s="33" t="str">
        <f>TEXT(Table1[[#This Row],[Billing date]],"mmm")</f>
        <v>Jan</v>
      </c>
      <c r="AA1673" s="33">
        <f>YEAR(Table1[[#This Row],[Billing date]])</f>
        <v>2022</v>
      </c>
    </row>
    <row r="1674" spans="1:27" ht="12.75" x14ac:dyDescent="0.2">
      <c r="A1674" s="1" t="s">
        <v>4576</v>
      </c>
      <c r="B1674" s="1" t="s">
        <v>171</v>
      </c>
      <c r="C1674" s="29">
        <v>44578</v>
      </c>
      <c r="D1674" s="1" t="s">
        <v>6275</v>
      </c>
      <c r="E1674" s="1" t="s">
        <v>6276</v>
      </c>
      <c r="F1674" s="1" t="s">
        <v>6277</v>
      </c>
      <c r="G1674" s="1" t="s">
        <v>6281</v>
      </c>
      <c r="H1674" s="1" t="s">
        <v>4629</v>
      </c>
      <c r="I1674" s="1" t="s">
        <v>498</v>
      </c>
      <c r="J1674" s="1" t="s">
        <v>24</v>
      </c>
      <c r="K1674" s="1" t="s">
        <v>113</v>
      </c>
      <c r="L1674" s="30">
        <v>550</v>
      </c>
      <c r="M1674" s="30">
        <v>22</v>
      </c>
      <c r="N1674" s="31">
        <v>2000</v>
      </c>
      <c r="O1674" s="31">
        <v>21569</v>
      </c>
      <c r="P1674" s="31">
        <v>1078431</v>
      </c>
      <c r="Q1674" s="31">
        <v>1100000</v>
      </c>
      <c r="R1674" s="1" t="s">
        <v>6282</v>
      </c>
      <c r="S1674" s="1" t="s">
        <v>6283</v>
      </c>
      <c r="T1674" s="1" t="s">
        <v>169</v>
      </c>
      <c r="U1674" s="1" t="s">
        <v>6280</v>
      </c>
      <c r="V1674" s="1" t="s">
        <v>118</v>
      </c>
      <c r="W1674" s="33" t="str">
        <f>VLOOKUP(Table1[[#This Row],[Material Code]],'Product Master Data'!$A$1:$D$16,4,FALSE)</f>
        <v>Bread Flour</v>
      </c>
      <c r="X1674" s="33" t="str">
        <f>VLOOKUP(Table1[[#This Row],[Material Code]],'Product Master Data'!$A$1:$D$15,3,FALSE)</f>
        <v>Local Label</v>
      </c>
      <c r="Y1674" s="33">
        <f>DAY(Table1[[#This Row],[Billing date]])</f>
        <v>17</v>
      </c>
      <c r="Z1674" s="33" t="str">
        <f>TEXT(Table1[[#This Row],[Billing date]],"mmm")</f>
        <v>Jan</v>
      </c>
      <c r="AA1674" s="33">
        <f>YEAR(Table1[[#This Row],[Billing date]])</f>
        <v>2022</v>
      </c>
    </row>
    <row r="1675" spans="1:27" ht="12.75" x14ac:dyDescent="0.2">
      <c r="A1675" s="1" t="s">
        <v>4526</v>
      </c>
      <c r="B1675" s="1" t="s">
        <v>120</v>
      </c>
      <c r="C1675" s="29">
        <v>44578</v>
      </c>
      <c r="D1675" s="1" t="s">
        <v>6284</v>
      </c>
      <c r="E1675" s="1" t="s">
        <v>6285</v>
      </c>
      <c r="F1675" s="1" t="s">
        <v>6286</v>
      </c>
      <c r="G1675" s="1" t="s">
        <v>6287</v>
      </c>
      <c r="H1675" s="1" t="s">
        <v>4665</v>
      </c>
      <c r="I1675" s="1" t="s">
        <v>30</v>
      </c>
      <c r="J1675" s="1" t="s">
        <v>164</v>
      </c>
      <c r="K1675" s="1" t="s">
        <v>165</v>
      </c>
      <c r="L1675" s="30">
        <v>100</v>
      </c>
      <c r="M1675" s="30">
        <v>5</v>
      </c>
      <c r="N1675" s="31">
        <v>18300</v>
      </c>
      <c r="O1675" s="31">
        <v>7000</v>
      </c>
      <c r="P1675" s="31">
        <v>1823000</v>
      </c>
      <c r="Q1675" s="31">
        <v>1830000</v>
      </c>
      <c r="R1675" s="1" t="s">
        <v>127</v>
      </c>
      <c r="S1675" s="1" t="s">
        <v>1051</v>
      </c>
      <c r="T1675" s="1" t="s">
        <v>169</v>
      </c>
      <c r="U1675" s="1" t="s">
        <v>169</v>
      </c>
      <c r="V1675" s="1" t="s">
        <v>118</v>
      </c>
      <c r="W1675" s="33" t="str">
        <f>VLOOKUP(Table1[[#This Row],[Material Code]],'Product Master Data'!$A$1:$D$16,4,FALSE)</f>
        <v>Bread Flour</v>
      </c>
      <c r="X1675" s="33" t="str">
        <f>VLOOKUP(Table1[[#This Row],[Material Code]],'Product Master Data'!$A$1:$D$15,3,FALSE)</f>
        <v>Local Label</v>
      </c>
      <c r="Y1675" s="33">
        <f>DAY(Table1[[#This Row],[Billing date]])</f>
        <v>17</v>
      </c>
      <c r="Z1675" s="33" t="str">
        <f>TEXT(Table1[[#This Row],[Billing date]],"mmm")</f>
        <v>Jan</v>
      </c>
      <c r="AA1675" s="33">
        <f>YEAR(Table1[[#This Row],[Billing date]])</f>
        <v>2022</v>
      </c>
    </row>
    <row r="1676" spans="1:27" ht="12.75" x14ac:dyDescent="0.2">
      <c r="A1676" s="1" t="s">
        <v>4526</v>
      </c>
      <c r="B1676" s="1" t="s">
        <v>120</v>
      </c>
      <c r="C1676" s="29">
        <v>44578</v>
      </c>
      <c r="D1676" s="1" t="s">
        <v>6288</v>
      </c>
      <c r="E1676" s="1" t="s">
        <v>6289</v>
      </c>
      <c r="F1676" s="1" t="s">
        <v>6290</v>
      </c>
      <c r="G1676" s="1" t="s">
        <v>6291</v>
      </c>
      <c r="H1676" s="1" t="s">
        <v>4817</v>
      </c>
      <c r="I1676" s="1" t="s">
        <v>443</v>
      </c>
      <c r="J1676" s="1" t="s">
        <v>164</v>
      </c>
      <c r="K1676" s="1" t="s">
        <v>165</v>
      </c>
      <c r="L1676" s="30">
        <v>120</v>
      </c>
      <c r="M1676" s="30">
        <v>6</v>
      </c>
      <c r="N1676" s="31">
        <v>18300</v>
      </c>
      <c r="O1676" s="31">
        <v>8400</v>
      </c>
      <c r="P1676" s="31">
        <v>2187600</v>
      </c>
      <c r="Q1676" s="31">
        <v>2196000</v>
      </c>
      <c r="R1676" s="1" t="s">
        <v>127</v>
      </c>
      <c r="S1676" s="1" t="s">
        <v>1051</v>
      </c>
      <c r="T1676" s="1" t="s">
        <v>169</v>
      </c>
      <c r="U1676" s="1" t="s">
        <v>169</v>
      </c>
      <c r="V1676" s="1" t="s">
        <v>118</v>
      </c>
      <c r="W1676" s="33" t="str">
        <f>VLOOKUP(Table1[[#This Row],[Material Code]],'Product Master Data'!$A$1:$D$16,4,FALSE)</f>
        <v>Bread Flour</v>
      </c>
      <c r="X1676" s="33" t="str">
        <f>VLOOKUP(Table1[[#This Row],[Material Code]],'Product Master Data'!$A$1:$D$15,3,FALSE)</f>
        <v>Local Label</v>
      </c>
      <c r="Y1676" s="33">
        <f>DAY(Table1[[#This Row],[Billing date]])</f>
        <v>17</v>
      </c>
      <c r="Z1676" s="33" t="str">
        <f>TEXT(Table1[[#This Row],[Billing date]],"mmm")</f>
        <v>Jan</v>
      </c>
      <c r="AA1676" s="33">
        <f>YEAR(Table1[[#This Row],[Billing date]])</f>
        <v>2022</v>
      </c>
    </row>
    <row r="1677" spans="1:27" ht="12.75" x14ac:dyDescent="0.2">
      <c r="A1677" s="1" t="s">
        <v>4526</v>
      </c>
      <c r="B1677" s="1" t="s">
        <v>120</v>
      </c>
      <c r="C1677" s="29">
        <v>44578</v>
      </c>
      <c r="D1677" s="1" t="s">
        <v>6288</v>
      </c>
      <c r="E1677" s="1" t="s">
        <v>6289</v>
      </c>
      <c r="F1677" s="1" t="s">
        <v>6290</v>
      </c>
      <c r="G1677" s="1" t="s">
        <v>6291</v>
      </c>
      <c r="H1677" s="1" t="s">
        <v>4817</v>
      </c>
      <c r="I1677" s="1" t="s">
        <v>443</v>
      </c>
      <c r="J1677" s="1" t="s">
        <v>125</v>
      </c>
      <c r="K1677" s="1" t="s">
        <v>126</v>
      </c>
      <c r="L1677" s="30">
        <v>40</v>
      </c>
      <c r="M1677" s="30">
        <v>2</v>
      </c>
      <c r="N1677" s="31">
        <v>19000</v>
      </c>
      <c r="O1677" s="31">
        <v>2800</v>
      </c>
      <c r="P1677" s="31">
        <v>757200</v>
      </c>
      <c r="Q1677" s="31">
        <v>760000</v>
      </c>
      <c r="R1677" s="1" t="s">
        <v>127</v>
      </c>
      <c r="S1677" s="1" t="s">
        <v>1051</v>
      </c>
      <c r="T1677" s="1" t="s">
        <v>169</v>
      </c>
      <c r="U1677" s="1" t="s">
        <v>169</v>
      </c>
      <c r="V1677" s="1" t="s">
        <v>118</v>
      </c>
      <c r="W1677" s="33" t="str">
        <f>VLOOKUP(Table1[[#This Row],[Material Code]],'Product Master Data'!$A$1:$D$16,4,FALSE)</f>
        <v>Bread Flour</v>
      </c>
      <c r="X1677" s="33" t="str">
        <f>VLOOKUP(Table1[[#This Row],[Material Code]],'Product Master Data'!$A$1:$D$15,3,FALSE)</f>
        <v>Local Label</v>
      </c>
      <c r="Y1677" s="33">
        <f>DAY(Table1[[#This Row],[Billing date]])</f>
        <v>17</v>
      </c>
      <c r="Z1677" s="33" t="str">
        <f>TEXT(Table1[[#This Row],[Billing date]],"mmm")</f>
        <v>Jan</v>
      </c>
      <c r="AA1677" s="33">
        <f>YEAR(Table1[[#This Row],[Billing date]])</f>
        <v>2022</v>
      </c>
    </row>
    <row r="1678" spans="1:27" ht="12.75" x14ac:dyDescent="0.2">
      <c r="A1678" s="1" t="s">
        <v>4511</v>
      </c>
      <c r="B1678" s="1" t="s">
        <v>158</v>
      </c>
      <c r="C1678" s="29">
        <v>44578</v>
      </c>
      <c r="D1678" s="1" t="s">
        <v>6292</v>
      </c>
      <c r="E1678" s="1" t="s">
        <v>6293</v>
      </c>
      <c r="F1678" s="1" t="s">
        <v>6294</v>
      </c>
      <c r="G1678" s="1" t="s">
        <v>6295</v>
      </c>
      <c r="H1678" s="1" t="s">
        <v>4635</v>
      </c>
      <c r="I1678" s="1" t="s">
        <v>28</v>
      </c>
      <c r="J1678" s="1" t="s">
        <v>164</v>
      </c>
      <c r="K1678" s="1" t="s">
        <v>165</v>
      </c>
      <c r="L1678" s="30">
        <v>600</v>
      </c>
      <c r="M1678" s="30">
        <v>30</v>
      </c>
      <c r="N1678" s="31">
        <v>18700</v>
      </c>
      <c r="O1678" s="31">
        <v>42000</v>
      </c>
      <c r="P1678" s="31">
        <v>11178000</v>
      </c>
      <c r="Q1678" s="31">
        <v>11220000</v>
      </c>
      <c r="R1678" s="1" t="s">
        <v>6296</v>
      </c>
      <c r="S1678" s="1" t="s">
        <v>6297</v>
      </c>
      <c r="T1678" s="1" t="s">
        <v>169</v>
      </c>
      <c r="U1678" s="1" t="s">
        <v>169</v>
      </c>
      <c r="V1678" s="1" t="s">
        <v>118</v>
      </c>
      <c r="W1678" s="33" t="str">
        <f>VLOOKUP(Table1[[#This Row],[Material Code]],'Product Master Data'!$A$1:$D$16,4,FALSE)</f>
        <v>Bread Flour</v>
      </c>
      <c r="X1678" s="33" t="str">
        <f>VLOOKUP(Table1[[#This Row],[Material Code]],'Product Master Data'!$A$1:$D$15,3,FALSE)</f>
        <v>Local Label</v>
      </c>
      <c r="Y1678" s="33">
        <f>DAY(Table1[[#This Row],[Billing date]])</f>
        <v>17</v>
      </c>
      <c r="Z1678" s="33" t="str">
        <f>TEXT(Table1[[#This Row],[Billing date]],"mmm")</f>
        <v>Jan</v>
      </c>
      <c r="AA1678" s="33">
        <f>YEAR(Table1[[#This Row],[Billing date]])</f>
        <v>2022</v>
      </c>
    </row>
    <row r="1679" spans="1:27" ht="12.75" x14ac:dyDescent="0.2">
      <c r="A1679" s="1" t="s">
        <v>4526</v>
      </c>
      <c r="B1679" s="1" t="s">
        <v>120</v>
      </c>
      <c r="C1679" s="29">
        <v>44578</v>
      </c>
      <c r="D1679" s="1" t="s">
        <v>6298</v>
      </c>
      <c r="E1679" s="1" t="s">
        <v>6299</v>
      </c>
      <c r="F1679" s="1" t="s">
        <v>6300</v>
      </c>
      <c r="G1679" s="1" t="s">
        <v>6301</v>
      </c>
      <c r="H1679" s="1" t="s">
        <v>4771</v>
      </c>
      <c r="I1679" s="1" t="s">
        <v>774</v>
      </c>
      <c r="J1679" s="1" t="s">
        <v>176</v>
      </c>
      <c r="K1679" s="1" t="s">
        <v>177</v>
      </c>
      <c r="L1679" s="30">
        <v>220</v>
      </c>
      <c r="M1679" s="30">
        <v>11</v>
      </c>
      <c r="N1679" s="31">
        <v>18500</v>
      </c>
      <c r="O1679" s="31">
        <v>15400</v>
      </c>
      <c r="P1679" s="31">
        <v>4054600</v>
      </c>
      <c r="Q1679" s="31">
        <v>4070000</v>
      </c>
      <c r="R1679" s="1" t="s">
        <v>4913</v>
      </c>
      <c r="S1679" s="1" t="s">
        <v>4914</v>
      </c>
      <c r="T1679" s="1" t="s">
        <v>169</v>
      </c>
      <c r="U1679" s="1" t="s">
        <v>169</v>
      </c>
      <c r="V1679" s="1" t="s">
        <v>118</v>
      </c>
      <c r="W1679" s="33" t="str">
        <f>VLOOKUP(Table1[[#This Row],[Material Code]],'Product Master Data'!$A$1:$D$16,4,FALSE)</f>
        <v>Beignet Flour</v>
      </c>
      <c r="X1679" s="33" t="str">
        <f>VLOOKUP(Table1[[#This Row],[Material Code]],'Product Master Data'!$A$1:$D$15,3,FALSE)</f>
        <v>Local Label</v>
      </c>
      <c r="Y1679" s="33">
        <f>DAY(Table1[[#This Row],[Billing date]])</f>
        <v>17</v>
      </c>
      <c r="Z1679" s="33" t="str">
        <f>TEXT(Table1[[#This Row],[Billing date]],"mmm")</f>
        <v>Jan</v>
      </c>
      <c r="AA1679" s="33">
        <f>YEAR(Table1[[#This Row],[Billing date]])</f>
        <v>2022</v>
      </c>
    </row>
    <row r="1680" spans="1:27" ht="12.75" x14ac:dyDescent="0.2">
      <c r="A1680" s="1" t="s">
        <v>4526</v>
      </c>
      <c r="B1680" s="1" t="s">
        <v>120</v>
      </c>
      <c r="C1680" s="29">
        <v>44578</v>
      </c>
      <c r="D1680" s="1" t="s">
        <v>6298</v>
      </c>
      <c r="E1680" s="1" t="s">
        <v>6299</v>
      </c>
      <c r="F1680" s="1" t="s">
        <v>6300</v>
      </c>
      <c r="G1680" s="1" t="s">
        <v>6301</v>
      </c>
      <c r="H1680" s="1" t="s">
        <v>4771</v>
      </c>
      <c r="I1680" s="1" t="s">
        <v>774</v>
      </c>
      <c r="J1680" s="1" t="s">
        <v>181</v>
      </c>
      <c r="K1680" s="1" t="s">
        <v>182</v>
      </c>
      <c r="L1680" s="30">
        <v>200</v>
      </c>
      <c r="M1680" s="30">
        <v>5</v>
      </c>
      <c r="N1680" s="31">
        <v>9250</v>
      </c>
      <c r="O1680" s="31">
        <v>7000</v>
      </c>
      <c r="P1680" s="31">
        <v>1843000</v>
      </c>
      <c r="Q1680" s="31">
        <v>1850000</v>
      </c>
      <c r="R1680" s="1" t="s">
        <v>4913</v>
      </c>
      <c r="S1680" s="1" t="s">
        <v>4914</v>
      </c>
      <c r="T1680" s="1" t="s">
        <v>169</v>
      </c>
      <c r="U1680" s="1" t="s">
        <v>169</v>
      </c>
      <c r="V1680" s="1" t="s">
        <v>118</v>
      </c>
      <c r="W1680" s="33" t="str">
        <f>VLOOKUP(Table1[[#This Row],[Material Code]],'Product Master Data'!$A$1:$D$16,4,FALSE)</f>
        <v>Beignet Flour</v>
      </c>
      <c r="X1680" s="33" t="str">
        <f>VLOOKUP(Table1[[#This Row],[Material Code]],'Product Master Data'!$A$1:$D$15,3,FALSE)</f>
        <v>Local Label</v>
      </c>
      <c r="Y1680" s="33">
        <f>DAY(Table1[[#This Row],[Billing date]])</f>
        <v>17</v>
      </c>
      <c r="Z1680" s="33" t="str">
        <f>TEXT(Table1[[#This Row],[Billing date]],"mmm")</f>
        <v>Jan</v>
      </c>
      <c r="AA1680" s="33">
        <f>YEAR(Table1[[#This Row],[Billing date]])</f>
        <v>2022</v>
      </c>
    </row>
    <row r="1681" spans="1:27" ht="12.75" x14ac:dyDescent="0.2">
      <c r="A1681" s="1" t="s">
        <v>4511</v>
      </c>
      <c r="B1681" s="1" t="s">
        <v>158</v>
      </c>
      <c r="C1681" s="29">
        <v>44578</v>
      </c>
      <c r="D1681" s="1" t="s">
        <v>6302</v>
      </c>
      <c r="E1681" s="1" t="s">
        <v>6303</v>
      </c>
      <c r="F1681" s="1" t="s">
        <v>6304</v>
      </c>
      <c r="G1681" s="1" t="s">
        <v>6305</v>
      </c>
      <c r="H1681" s="1" t="s">
        <v>4744</v>
      </c>
      <c r="I1681" s="1" t="s">
        <v>35</v>
      </c>
      <c r="J1681" s="1" t="s">
        <v>24</v>
      </c>
      <c r="K1681" s="1" t="s">
        <v>113</v>
      </c>
      <c r="L1681" s="30">
        <v>575</v>
      </c>
      <c r="M1681" s="30">
        <v>23</v>
      </c>
      <c r="N1681" s="31">
        <v>1800</v>
      </c>
      <c r="O1681" s="31">
        <v>20294</v>
      </c>
      <c r="P1681" s="31">
        <v>1014706</v>
      </c>
      <c r="Q1681" s="31">
        <v>1035000</v>
      </c>
      <c r="R1681" s="1" t="s">
        <v>6306</v>
      </c>
      <c r="S1681" s="1" t="s">
        <v>6307</v>
      </c>
      <c r="T1681" s="1" t="s">
        <v>169</v>
      </c>
      <c r="U1681" s="1" t="s">
        <v>6308</v>
      </c>
      <c r="V1681" s="1" t="s">
        <v>118</v>
      </c>
      <c r="W1681" s="33" t="str">
        <f>VLOOKUP(Table1[[#This Row],[Material Code]],'Product Master Data'!$A$1:$D$16,4,FALSE)</f>
        <v>Bread Flour</v>
      </c>
      <c r="X1681" s="33" t="str">
        <f>VLOOKUP(Table1[[#This Row],[Material Code]],'Product Master Data'!$A$1:$D$15,3,FALSE)</f>
        <v>Local Label</v>
      </c>
      <c r="Y1681" s="33">
        <f>DAY(Table1[[#This Row],[Billing date]])</f>
        <v>17</v>
      </c>
      <c r="Z1681" s="33" t="str">
        <f>TEXT(Table1[[#This Row],[Billing date]],"mmm")</f>
        <v>Jan</v>
      </c>
      <c r="AA1681" s="33">
        <f>YEAR(Table1[[#This Row],[Billing date]])</f>
        <v>2022</v>
      </c>
    </row>
    <row r="1682" spans="1:27" ht="12.75" x14ac:dyDescent="0.2">
      <c r="A1682" s="1" t="s">
        <v>4511</v>
      </c>
      <c r="B1682" s="1" t="s">
        <v>158</v>
      </c>
      <c r="C1682" s="29">
        <v>44578</v>
      </c>
      <c r="D1682" s="1" t="s">
        <v>6302</v>
      </c>
      <c r="E1682" s="1" t="s">
        <v>6309</v>
      </c>
      <c r="F1682" s="1" t="s">
        <v>6304</v>
      </c>
      <c r="G1682" s="1" t="s">
        <v>6310</v>
      </c>
      <c r="H1682" s="1" t="s">
        <v>4744</v>
      </c>
      <c r="I1682" s="1" t="s">
        <v>35</v>
      </c>
      <c r="J1682" s="1" t="s">
        <v>24</v>
      </c>
      <c r="K1682" s="1" t="s">
        <v>113</v>
      </c>
      <c r="L1682" s="30">
        <v>575</v>
      </c>
      <c r="M1682" s="30">
        <v>23</v>
      </c>
      <c r="N1682" s="31">
        <v>1800</v>
      </c>
      <c r="O1682" s="31">
        <v>20294</v>
      </c>
      <c r="P1682" s="31">
        <v>1014706</v>
      </c>
      <c r="Q1682" s="31">
        <v>1035000</v>
      </c>
      <c r="R1682" s="1" t="s">
        <v>6311</v>
      </c>
      <c r="S1682" s="1" t="s">
        <v>6312</v>
      </c>
      <c r="T1682" s="1" t="s">
        <v>169</v>
      </c>
      <c r="U1682" s="1" t="s">
        <v>6308</v>
      </c>
      <c r="V1682" s="1" t="s">
        <v>118</v>
      </c>
      <c r="W1682" s="33" t="str">
        <f>VLOOKUP(Table1[[#This Row],[Material Code]],'Product Master Data'!$A$1:$D$16,4,FALSE)</f>
        <v>Bread Flour</v>
      </c>
      <c r="X1682" s="33" t="str">
        <f>VLOOKUP(Table1[[#This Row],[Material Code]],'Product Master Data'!$A$1:$D$15,3,FALSE)</f>
        <v>Local Label</v>
      </c>
      <c r="Y1682" s="33">
        <f>DAY(Table1[[#This Row],[Billing date]])</f>
        <v>17</v>
      </c>
      <c r="Z1682" s="33" t="str">
        <f>TEXT(Table1[[#This Row],[Billing date]],"mmm")</f>
        <v>Jan</v>
      </c>
      <c r="AA1682" s="33">
        <f>YEAR(Table1[[#This Row],[Billing date]])</f>
        <v>2022</v>
      </c>
    </row>
    <row r="1683" spans="1:27" ht="12.75" x14ac:dyDescent="0.2">
      <c r="A1683" s="1" t="s">
        <v>4511</v>
      </c>
      <c r="B1683" s="1" t="s">
        <v>158</v>
      </c>
      <c r="C1683" s="29">
        <v>44578</v>
      </c>
      <c r="D1683" s="1" t="s">
        <v>6313</v>
      </c>
      <c r="E1683" s="1" t="s">
        <v>6314</v>
      </c>
      <c r="F1683" s="1" t="s">
        <v>6315</v>
      </c>
      <c r="G1683" s="1" t="s">
        <v>6316</v>
      </c>
      <c r="H1683" s="1" t="s">
        <v>6317</v>
      </c>
      <c r="I1683" s="1" t="s">
        <v>55</v>
      </c>
      <c r="J1683" s="1" t="s">
        <v>164</v>
      </c>
      <c r="K1683" s="1" t="s">
        <v>165</v>
      </c>
      <c r="L1683" s="30">
        <v>600</v>
      </c>
      <c r="M1683" s="30">
        <v>30</v>
      </c>
      <c r="N1683" s="31">
        <v>18700</v>
      </c>
      <c r="O1683" s="31">
        <v>0</v>
      </c>
      <c r="P1683" s="31">
        <v>11220000</v>
      </c>
      <c r="Q1683" s="31">
        <v>11220000</v>
      </c>
      <c r="R1683" s="1" t="s">
        <v>4750</v>
      </c>
      <c r="S1683" s="1" t="s">
        <v>6318</v>
      </c>
      <c r="T1683" s="1" t="s">
        <v>169</v>
      </c>
      <c r="U1683" s="1" t="s">
        <v>169</v>
      </c>
      <c r="V1683" s="1" t="s">
        <v>118</v>
      </c>
      <c r="W1683" s="33" t="str">
        <f>VLOOKUP(Table1[[#This Row],[Material Code]],'Product Master Data'!$A$1:$D$16,4,FALSE)</f>
        <v>Bread Flour</v>
      </c>
      <c r="X1683" s="33" t="str">
        <f>VLOOKUP(Table1[[#This Row],[Material Code]],'Product Master Data'!$A$1:$D$15,3,FALSE)</f>
        <v>Local Label</v>
      </c>
      <c r="Y1683" s="33">
        <f>DAY(Table1[[#This Row],[Billing date]])</f>
        <v>17</v>
      </c>
      <c r="Z1683" s="33" t="str">
        <f>TEXT(Table1[[#This Row],[Billing date]],"mmm")</f>
        <v>Jan</v>
      </c>
      <c r="AA1683" s="33">
        <f>YEAR(Table1[[#This Row],[Billing date]])</f>
        <v>2022</v>
      </c>
    </row>
    <row r="1684" spans="1:27" ht="12.75" x14ac:dyDescent="0.2">
      <c r="A1684" s="1" t="s">
        <v>4511</v>
      </c>
      <c r="B1684" s="1" t="s">
        <v>158</v>
      </c>
      <c r="C1684" s="29">
        <v>44578</v>
      </c>
      <c r="D1684" s="1" t="s">
        <v>6319</v>
      </c>
      <c r="E1684" s="1" t="s">
        <v>6320</v>
      </c>
      <c r="F1684" s="1" t="s">
        <v>6321</v>
      </c>
      <c r="G1684" s="1" t="s">
        <v>6322</v>
      </c>
      <c r="H1684" s="1" t="s">
        <v>4616</v>
      </c>
      <c r="I1684" s="1" t="s">
        <v>56</v>
      </c>
      <c r="J1684" s="1" t="s">
        <v>164</v>
      </c>
      <c r="K1684" s="1" t="s">
        <v>165</v>
      </c>
      <c r="L1684" s="30">
        <v>600</v>
      </c>
      <c r="M1684" s="30">
        <v>30</v>
      </c>
      <c r="N1684" s="31">
        <v>18700</v>
      </c>
      <c r="O1684" s="31">
        <v>0</v>
      </c>
      <c r="P1684" s="31">
        <v>11220000</v>
      </c>
      <c r="Q1684" s="31">
        <v>11220000</v>
      </c>
      <c r="R1684" s="1" t="s">
        <v>614</v>
      </c>
      <c r="S1684" s="1" t="s">
        <v>6323</v>
      </c>
      <c r="T1684" s="1" t="s">
        <v>169</v>
      </c>
      <c r="U1684" s="1" t="s">
        <v>169</v>
      </c>
      <c r="V1684" s="1" t="s">
        <v>118</v>
      </c>
      <c r="W1684" s="33" t="str">
        <f>VLOOKUP(Table1[[#This Row],[Material Code]],'Product Master Data'!$A$1:$D$16,4,FALSE)</f>
        <v>Bread Flour</v>
      </c>
      <c r="X1684" s="33" t="str">
        <f>VLOOKUP(Table1[[#This Row],[Material Code]],'Product Master Data'!$A$1:$D$15,3,FALSE)</f>
        <v>Local Label</v>
      </c>
      <c r="Y1684" s="33">
        <f>DAY(Table1[[#This Row],[Billing date]])</f>
        <v>17</v>
      </c>
      <c r="Z1684" s="33" t="str">
        <f>TEXT(Table1[[#This Row],[Billing date]],"mmm")</f>
        <v>Jan</v>
      </c>
      <c r="AA1684" s="33">
        <f>YEAR(Table1[[#This Row],[Billing date]])</f>
        <v>2022</v>
      </c>
    </row>
    <row r="1685" spans="1:27" ht="12.75" x14ac:dyDescent="0.2">
      <c r="A1685" s="1" t="s">
        <v>4511</v>
      </c>
      <c r="B1685" s="1" t="s">
        <v>158</v>
      </c>
      <c r="C1685" s="29">
        <v>44578</v>
      </c>
      <c r="D1685" s="1" t="s">
        <v>6324</v>
      </c>
      <c r="E1685" s="1" t="s">
        <v>6325</v>
      </c>
      <c r="F1685" s="1" t="s">
        <v>6326</v>
      </c>
      <c r="G1685" s="1" t="s">
        <v>6327</v>
      </c>
      <c r="H1685" s="1" t="s">
        <v>6328</v>
      </c>
      <c r="I1685" s="1" t="s">
        <v>398</v>
      </c>
      <c r="J1685" s="1" t="s">
        <v>183</v>
      </c>
      <c r="K1685" s="1" t="s">
        <v>184</v>
      </c>
      <c r="L1685" s="30">
        <v>2</v>
      </c>
      <c r="M1685" s="30">
        <v>0.01</v>
      </c>
      <c r="N1685" s="31">
        <v>1650</v>
      </c>
      <c r="O1685" s="31">
        <v>14</v>
      </c>
      <c r="P1685" s="31">
        <v>3286</v>
      </c>
      <c r="Q1685" s="31">
        <v>3300</v>
      </c>
      <c r="R1685" s="1" t="s">
        <v>169</v>
      </c>
      <c r="S1685" s="1" t="s">
        <v>169</v>
      </c>
      <c r="T1685" s="1" t="s">
        <v>169</v>
      </c>
      <c r="U1685" s="1" t="s">
        <v>6329</v>
      </c>
      <c r="V1685" s="1" t="s">
        <v>118</v>
      </c>
      <c r="W1685" s="33" t="str">
        <f>VLOOKUP(Table1[[#This Row],[Material Code]],'Product Master Data'!$A$1:$D$16,4,FALSE)</f>
        <v>Beignet Flour</v>
      </c>
      <c r="X1685" s="33" t="str">
        <f>VLOOKUP(Table1[[#This Row],[Material Code]],'Product Master Data'!$A$1:$D$15,3,FALSE)</f>
        <v>Local Label</v>
      </c>
      <c r="Y1685" s="33">
        <f>DAY(Table1[[#This Row],[Billing date]])</f>
        <v>17</v>
      </c>
      <c r="Z1685" s="33" t="str">
        <f>TEXT(Table1[[#This Row],[Billing date]],"mmm")</f>
        <v>Jan</v>
      </c>
      <c r="AA1685" s="33">
        <f>YEAR(Table1[[#This Row],[Billing date]])</f>
        <v>2022</v>
      </c>
    </row>
    <row r="1686" spans="1:27" ht="12.75" x14ac:dyDescent="0.2">
      <c r="A1686" s="1" t="s">
        <v>4496</v>
      </c>
      <c r="B1686" s="1" t="s">
        <v>132</v>
      </c>
      <c r="C1686" s="29">
        <v>44579</v>
      </c>
      <c r="D1686" s="1" t="s">
        <v>5150</v>
      </c>
      <c r="E1686" s="1" t="s">
        <v>6330</v>
      </c>
      <c r="F1686" s="1" t="s">
        <v>5152</v>
      </c>
      <c r="G1686" s="1" t="s">
        <v>6331</v>
      </c>
      <c r="H1686" s="1" t="s">
        <v>5004</v>
      </c>
      <c r="I1686" s="1" t="s">
        <v>31</v>
      </c>
      <c r="J1686" s="1" t="s">
        <v>164</v>
      </c>
      <c r="K1686" s="1" t="s">
        <v>165</v>
      </c>
      <c r="L1686" s="30">
        <v>300</v>
      </c>
      <c r="M1686" s="30">
        <v>15</v>
      </c>
      <c r="N1686" s="31">
        <v>18000</v>
      </c>
      <c r="O1686" s="31">
        <v>21000</v>
      </c>
      <c r="P1686" s="31">
        <v>5379000</v>
      </c>
      <c r="Q1686" s="31">
        <v>5400000</v>
      </c>
      <c r="R1686" s="1" t="s">
        <v>6332</v>
      </c>
      <c r="S1686" s="1" t="s">
        <v>6333</v>
      </c>
      <c r="T1686" s="1" t="s">
        <v>169</v>
      </c>
      <c r="U1686" s="1" t="s">
        <v>169</v>
      </c>
      <c r="V1686" s="1" t="s">
        <v>118</v>
      </c>
      <c r="W1686" s="33" t="str">
        <f>VLOOKUP(Table1[[#This Row],[Material Code]],'Product Master Data'!$A$1:$D$16,4,FALSE)</f>
        <v>Bread Flour</v>
      </c>
      <c r="X1686" s="33" t="str">
        <f>VLOOKUP(Table1[[#This Row],[Material Code]],'Product Master Data'!$A$1:$D$15,3,FALSE)</f>
        <v>Local Label</v>
      </c>
      <c r="Y1686" s="33">
        <f>DAY(Table1[[#This Row],[Billing date]])</f>
        <v>18</v>
      </c>
      <c r="Z1686" s="33" t="str">
        <f>TEXT(Table1[[#This Row],[Billing date]],"mmm")</f>
        <v>Jan</v>
      </c>
      <c r="AA1686" s="33">
        <f>YEAR(Table1[[#This Row],[Billing date]])</f>
        <v>2022</v>
      </c>
    </row>
    <row r="1687" spans="1:27" ht="12.75" x14ac:dyDescent="0.2">
      <c r="A1687" s="1" t="s">
        <v>4496</v>
      </c>
      <c r="B1687" s="1" t="s">
        <v>132</v>
      </c>
      <c r="C1687" s="29">
        <v>44579</v>
      </c>
      <c r="D1687" s="1" t="s">
        <v>5150</v>
      </c>
      <c r="E1687" s="1" t="s">
        <v>6330</v>
      </c>
      <c r="F1687" s="1" t="s">
        <v>5152</v>
      </c>
      <c r="G1687" s="1" t="s">
        <v>6331</v>
      </c>
      <c r="H1687" s="1" t="s">
        <v>5004</v>
      </c>
      <c r="I1687" s="1" t="s">
        <v>31</v>
      </c>
      <c r="J1687" s="1" t="s">
        <v>181</v>
      </c>
      <c r="K1687" s="1" t="s">
        <v>182</v>
      </c>
      <c r="L1687" s="30">
        <v>400</v>
      </c>
      <c r="M1687" s="30">
        <v>10</v>
      </c>
      <c r="N1687" s="31">
        <v>9000</v>
      </c>
      <c r="O1687" s="31">
        <v>14000</v>
      </c>
      <c r="P1687" s="31">
        <v>3586000</v>
      </c>
      <c r="Q1687" s="31">
        <v>3600000</v>
      </c>
      <c r="R1687" s="1" t="s">
        <v>6332</v>
      </c>
      <c r="S1687" s="1" t="s">
        <v>6333</v>
      </c>
      <c r="T1687" s="1" t="s">
        <v>169</v>
      </c>
      <c r="U1687" s="1" t="s">
        <v>169</v>
      </c>
      <c r="V1687" s="1" t="s">
        <v>118</v>
      </c>
      <c r="W1687" s="33" t="str">
        <f>VLOOKUP(Table1[[#This Row],[Material Code]],'Product Master Data'!$A$1:$D$16,4,FALSE)</f>
        <v>Beignet Flour</v>
      </c>
      <c r="X1687" s="33" t="str">
        <f>VLOOKUP(Table1[[#This Row],[Material Code]],'Product Master Data'!$A$1:$D$15,3,FALSE)</f>
        <v>Local Label</v>
      </c>
      <c r="Y1687" s="33">
        <f>DAY(Table1[[#This Row],[Billing date]])</f>
        <v>18</v>
      </c>
      <c r="Z1687" s="33" t="str">
        <f>TEXT(Table1[[#This Row],[Billing date]],"mmm")</f>
        <v>Jan</v>
      </c>
      <c r="AA1687" s="33">
        <f>YEAR(Table1[[#This Row],[Billing date]])</f>
        <v>2022</v>
      </c>
    </row>
    <row r="1688" spans="1:27" ht="12.75" x14ac:dyDescent="0.2">
      <c r="A1688" s="1" t="s">
        <v>4496</v>
      </c>
      <c r="B1688" s="1" t="s">
        <v>132</v>
      </c>
      <c r="C1688" s="29">
        <v>44579</v>
      </c>
      <c r="D1688" s="1" t="s">
        <v>5150</v>
      </c>
      <c r="E1688" s="1" t="s">
        <v>6330</v>
      </c>
      <c r="F1688" s="1" t="s">
        <v>5152</v>
      </c>
      <c r="G1688" s="1" t="s">
        <v>6331</v>
      </c>
      <c r="H1688" s="1" t="s">
        <v>5004</v>
      </c>
      <c r="I1688" s="1" t="s">
        <v>31</v>
      </c>
      <c r="J1688" s="1" t="s">
        <v>176</v>
      </c>
      <c r="K1688" s="1" t="s">
        <v>177</v>
      </c>
      <c r="L1688" s="30">
        <v>140</v>
      </c>
      <c r="M1688" s="30">
        <v>7</v>
      </c>
      <c r="N1688" s="31">
        <v>18000</v>
      </c>
      <c r="O1688" s="31">
        <v>9800</v>
      </c>
      <c r="P1688" s="31">
        <v>2510200</v>
      </c>
      <c r="Q1688" s="31">
        <v>2520000</v>
      </c>
      <c r="R1688" s="1" t="s">
        <v>6332</v>
      </c>
      <c r="S1688" s="1" t="s">
        <v>6333</v>
      </c>
      <c r="T1688" s="1" t="s">
        <v>169</v>
      </c>
      <c r="U1688" s="1" t="s">
        <v>169</v>
      </c>
      <c r="V1688" s="1" t="s">
        <v>118</v>
      </c>
      <c r="W1688" s="33" t="str">
        <f>VLOOKUP(Table1[[#This Row],[Material Code]],'Product Master Data'!$A$1:$D$16,4,FALSE)</f>
        <v>Beignet Flour</v>
      </c>
      <c r="X1688" s="33" t="str">
        <f>VLOOKUP(Table1[[#This Row],[Material Code]],'Product Master Data'!$A$1:$D$15,3,FALSE)</f>
        <v>Local Label</v>
      </c>
      <c r="Y1688" s="33">
        <f>DAY(Table1[[#This Row],[Billing date]])</f>
        <v>18</v>
      </c>
      <c r="Z1688" s="33" t="str">
        <f>TEXT(Table1[[#This Row],[Billing date]],"mmm")</f>
        <v>Jan</v>
      </c>
      <c r="AA1688" s="33">
        <f>YEAR(Table1[[#This Row],[Billing date]])</f>
        <v>2022</v>
      </c>
    </row>
    <row r="1689" spans="1:27" ht="12.75" x14ac:dyDescent="0.2">
      <c r="A1689" s="1" t="s">
        <v>4511</v>
      </c>
      <c r="B1689" s="1" t="s">
        <v>158</v>
      </c>
      <c r="C1689" s="29">
        <v>44579</v>
      </c>
      <c r="D1689" s="1" t="s">
        <v>5984</v>
      </c>
      <c r="E1689" s="1" t="s">
        <v>6334</v>
      </c>
      <c r="F1689" s="1" t="s">
        <v>5986</v>
      </c>
      <c r="G1689" s="1" t="s">
        <v>6335</v>
      </c>
      <c r="H1689" s="1" t="s">
        <v>4744</v>
      </c>
      <c r="I1689" s="1" t="s">
        <v>35</v>
      </c>
      <c r="J1689" s="1" t="s">
        <v>24</v>
      </c>
      <c r="K1689" s="1" t="s">
        <v>113</v>
      </c>
      <c r="L1689" s="30">
        <v>325</v>
      </c>
      <c r="M1689" s="30">
        <v>13</v>
      </c>
      <c r="N1689" s="31">
        <v>1800</v>
      </c>
      <c r="O1689" s="31">
        <v>11471</v>
      </c>
      <c r="P1689" s="31">
        <v>573529</v>
      </c>
      <c r="Q1689" s="31">
        <v>585000</v>
      </c>
      <c r="R1689" s="1" t="s">
        <v>944</v>
      </c>
      <c r="S1689" s="1" t="s">
        <v>2696</v>
      </c>
      <c r="T1689" s="1" t="s">
        <v>169</v>
      </c>
      <c r="U1689" s="1" t="s">
        <v>5989</v>
      </c>
      <c r="V1689" s="1" t="s">
        <v>118</v>
      </c>
      <c r="W1689" s="33" t="str">
        <f>VLOOKUP(Table1[[#This Row],[Material Code]],'Product Master Data'!$A$1:$D$16,4,FALSE)</f>
        <v>Bread Flour</v>
      </c>
      <c r="X1689" s="33" t="str">
        <f>VLOOKUP(Table1[[#This Row],[Material Code]],'Product Master Data'!$A$1:$D$15,3,FALSE)</f>
        <v>Local Label</v>
      </c>
      <c r="Y1689" s="33">
        <f>DAY(Table1[[#This Row],[Billing date]])</f>
        <v>18</v>
      </c>
      <c r="Z1689" s="33" t="str">
        <f>TEXT(Table1[[#This Row],[Billing date]],"mmm")</f>
        <v>Jan</v>
      </c>
      <c r="AA1689" s="33">
        <f>YEAR(Table1[[#This Row],[Billing date]])</f>
        <v>2022</v>
      </c>
    </row>
    <row r="1690" spans="1:27" ht="12.75" x14ac:dyDescent="0.2">
      <c r="A1690" s="1" t="s">
        <v>4596</v>
      </c>
      <c r="B1690" s="1" t="s">
        <v>289</v>
      </c>
      <c r="C1690" s="29">
        <v>44579</v>
      </c>
      <c r="D1690" s="1" t="s">
        <v>6336</v>
      </c>
      <c r="E1690" s="1" t="s">
        <v>6337</v>
      </c>
      <c r="F1690" s="1" t="s">
        <v>6338</v>
      </c>
      <c r="G1690" s="1" t="s">
        <v>6339</v>
      </c>
      <c r="H1690" s="1" t="s">
        <v>4601</v>
      </c>
      <c r="I1690" s="1" t="s">
        <v>32</v>
      </c>
      <c r="J1690" s="1" t="s">
        <v>183</v>
      </c>
      <c r="K1690" s="1" t="s">
        <v>184</v>
      </c>
      <c r="L1690" s="30">
        <v>3000</v>
      </c>
      <c r="M1690" s="30">
        <v>15</v>
      </c>
      <c r="N1690" s="31">
        <v>1850</v>
      </c>
      <c r="O1690" s="31">
        <v>21000</v>
      </c>
      <c r="P1690" s="31">
        <v>5529000</v>
      </c>
      <c r="Q1690" s="31">
        <v>5550000</v>
      </c>
      <c r="R1690" s="1" t="s">
        <v>6340</v>
      </c>
      <c r="S1690" s="1" t="s">
        <v>6341</v>
      </c>
      <c r="T1690" s="1" t="s">
        <v>169</v>
      </c>
      <c r="U1690" s="1" t="s">
        <v>169</v>
      </c>
      <c r="V1690" s="1" t="s">
        <v>118</v>
      </c>
      <c r="W1690" s="33" t="str">
        <f>VLOOKUP(Table1[[#This Row],[Material Code]],'Product Master Data'!$A$1:$D$16,4,FALSE)</f>
        <v>Beignet Flour</v>
      </c>
      <c r="X1690" s="33" t="str">
        <f>VLOOKUP(Table1[[#This Row],[Material Code]],'Product Master Data'!$A$1:$D$15,3,FALSE)</f>
        <v>Local Label</v>
      </c>
      <c r="Y1690" s="33">
        <f>DAY(Table1[[#This Row],[Billing date]])</f>
        <v>18</v>
      </c>
      <c r="Z1690" s="33" t="str">
        <f>TEXT(Table1[[#This Row],[Billing date]],"mmm")</f>
        <v>Jan</v>
      </c>
      <c r="AA1690" s="33">
        <f>YEAR(Table1[[#This Row],[Billing date]])</f>
        <v>2022</v>
      </c>
    </row>
    <row r="1691" spans="1:27" ht="12.75" x14ac:dyDescent="0.2">
      <c r="A1691" s="1" t="s">
        <v>4596</v>
      </c>
      <c r="B1691" s="1" t="s">
        <v>289</v>
      </c>
      <c r="C1691" s="29">
        <v>44579</v>
      </c>
      <c r="D1691" s="1" t="s">
        <v>6336</v>
      </c>
      <c r="E1691" s="1" t="s">
        <v>6337</v>
      </c>
      <c r="F1691" s="1" t="s">
        <v>6338</v>
      </c>
      <c r="G1691" s="1" t="s">
        <v>6339</v>
      </c>
      <c r="H1691" s="1" t="s">
        <v>4601</v>
      </c>
      <c r="I1691" s="1" t="s">
        <v>32</v>
      </c>
      <c r="J1691" s="1" t="s">
        <v>181</v>
      </c>
      <c r="K1691" s="1" t="s">
        <v>182</v>
      </c>
      <c r="L1691" s="30">
        <v>680</v>
      </c>
      <c r="M1691" s="30">
        <v>17</v>
      </c>
      <c r="N1691" s="31">
        <v>8875</v>
      </c>
      <c r="O1691" s="31">
        <v>23800</v>
      </c>
      <c r="P1691" s="31">
        <v>6011200</v>
      </c>
      <c r="Q1691" s="31">
        <v>6035000</v>
      </c>
      <c r="R1691" s="1" t="s">
        <v>6340</v>
      </c>
      <c r="S1691" s="1" t="s">
        <v>6341</v>
      </c>
      <c r="T1691" s="1" t="s">
        <v>169</v>
      </c>
      <c r="U1691" s="1" t="s">
        <v>169</v>
      </c>
      <c r="V1691" s="1" t="s">
        <v>118</v>
      </c>
      <c r="W1691" s="33" t="str">
        <f>VLOOKUP(Table1[[#This Row],[Material Code]],'Product Master Data'!$A$1:$D$16,4,FALSE)</f>
        <v>Beignet Flour</v>
      </c>
      <c r="X1691" s="33" t="str">
        <f>VLOOKUP(Table1[[#This Row],[Material Code]],'Product Master Data'!$A$1:$D$15,3,FALSE)</f>
        <v>Local Label</v>
      </c>
      <c r="Y1691" s="33">
        <f>DAY(Table1[[#This Row],[Billing date]])</f>
        <v>18</v>
      </c>
      <c r="Z1691" s="33" t="str">
        <f>TEXT(Table1[[#This Row],[Billing date]],"mmm")</f>
        <v>Jan</v>
      </c>
      <c r="AA1691" s="33">
        <f>YEAR(Table1[[#This Row],[Billing date]])</f>
        <v>2022</v>
      </c>
    </row>
    <row r="1692" spans="1:27" ht="12.75" x14ac:dyDescent="0.2">
      <c r="A1692" s="1" t="s">
        <v>4511</v>
      </c>
      <c r="B1692" s="1" t="s">
        <v>158</v>
      </c>
      <c r="C1692" s="29">
        <v>44579</v>
      </c>
      <c r="D1692" s="1" t="s">
        <v>6177</v>
      </c>
      <c r="E1692" s="1" t="s">
        <v>6342</v>
      </c>
      <c r="F1692" s="1" t="s">
        <v>6179</v>
      </c>
      <c r="G1692" s="1" t="s">
        <v>6343</v>
      </c>
      <c r="H1692" s="1" t="s">
        <v>4744</v>
      </c>
      <c r="I1692" s="1" t="s">
        <v>35</v>
      </c>
      <c r="J1692" s="1" t="s">
        <v>24</v>
      </c>
      <c r="K1692" s="1" t="s">
        <v>113</v>
      </c>
      <c r="L1692" s="30">
        <v>550</v>
      </c>
      <c r="M1692" s="30">
        <v>22</v>
      </c>
      <c r="N1692" s="31">
        <v>1800</v>
      </c>
      <c r="O1692" s="31">
        <v>19412</v>
      </c>
      <c r="P1692" s="31">
        <v>970588</v>
      </c>
      <c r="Q1692" s="31">
        <v>990000</v>
      </c>
      <c r="R1692" s="1" t="s">
        <v>2296</v>
      </c>
      <c r="S1692" s="1" t="s">
        <v>5702</v>
      </c>
      <c r="T1692" s="1" t="s">
        <v>169</v>
      </c>
      <c r="U1692" s="1" t="s">
        <v>6181</v>
      </c>
      <c r="V1692" s="1" t="s">
        <v>118</v>
      </c>
      <c r="W1692" s="33" t="str">
        <f>VLOOKUP(Table1[[#This Row],[Material Code]],'Product Master Data'!$A$1:$D$16,4,FALSE)</f>
        <v>Bread Flour</v>
      </c>
      <c r="X1692" s="33" t="str">
        <f>VLOOKUP(Table1[[#This Row],[Material Code]],'Product Master Data'!$A$1:$D$15,3,FALSE)</f>
        <v>Local Label</v>
      </c>
      <c r="Y1692" s="33">
        <f>DAY(Table1[[#This Row],[Billing date]])</f>
        <v>18</v>
      </c>
      <c r="Z1692" s="33" t="str">
        <f>TEXT(Table1[[#This Row],[Billing date]],"mmm")</f>
        <v>Jan</v>
      </c>
      <c r="AA1692" s="33">
        <f>YEAR(Table1[[#This Row],[Billing date]])</f>
        <v>2022</v>
      </c>
    </row>
    <row r="1693" spans="1:27" ht="12.75" x14ac:dyDescent="0.2">
      <c r="A1693" s="1" t="s">
        <v>4596</v>
      </c>
      <c r="B1693" s="1" t="s">
        <v>452</v>
      </c>
      <c r="C1693" s="29">
        <v>44579</v>
      </c>
      <c r="D1693" s="1" t="s">
        <v>6344</v>
      </c>
      <c r="E1693" s="1" t="s">
        <v>6345</v>
      </c>
      <c r="F1693" s="1" t="s">
        <v>6346</v>
      </c>
      <c r="G1693" s="1" t="s">
        <v>6347</v>
      </c>
      <c r="H1693" s="1" t="s">
        <v>4797</v>
      </c>
      <c r="I1693" s="1" t="s">
        <v>33</v>
      </c>
      <c r="J1693" s="1" t="s">
        <v>24</v>
      </c>
      <c r="K1693" s="1" t="s">
        <v>113</v>
      </c>
      <c r="L1693" s="30">
        <v>325</v>
      </c>
      <c r="M1693" s="30">
        <v>13</v>
      </c>
      <c r="N1693" s="31">
        <v>1800</v>
      </c>
      <c r="O1693" s="31">
        <v>11471</v>
      </c>
      <c r="P1693" s="31">
        <v>573529</v>
      </c>
      <c r="Q1693" s="31">
        <v>585000</v>
      </c>
      <c r="R1693" s="1" t="s">
        <v>5068</v>
      </c>
      <c r="S1693" s="1" t="s">
        <v>955</v>
      </c>
      <c r="T1693" s="1" t="s">
        <v>169</v>
      </c>
      <c r="U1693" s="1" t="s">
        <v>6348</v>
      </c>
      <c r="V1693" s="1" t="s">
        <v>118</v>
      </c>
      <c r="W1693" s="33" t="str">
        <f>VLOOKUP(Table1[[#This Row],[Material Code]],'Product Master Data'!$A$1:$D$16,4,FALSE)</f>
        <v>Bread Flour</v>
      </c>
      <c r="X1693" s="33" t="str">
        <f>VLOOKUP(Table1[[#This Row],[Material Code]],'Product Master Data'!$A$1:$D$15,3,FALSE)</f>
        <v>Local Label</v>
      </c>
      <c r="Y1693" s="33">
        <f>DAY(Table1[[#This Row],[Billing date]])</f>
        <v>18</v>
      </c>
      <c r="Z1693" s="33" t="str">
        <f>TEXT(Table1[[#This Row],[Billing date]],"mmm")</f>
        <v>Jan</v>
      </c>
      <c r="AA1693" s="33">
        <f>YEAR(Table1[[#This Row],[Billing date]])</f>
        <v>2022</v>
      </c>
    </row>
    <row r="1694" spans="1:27" ht="12.75" x14ac:dyDescent="0.2">
      <c r="A1694" s="1" t="s">
        <v>4576</v>
      </c>
      <c r="B1694" s="1" t="s">
        <v>171</v>
      </c>
      <c r="C1694" s="29">
        <v>44579</v>
      </c>
      <c r="D1694" s="1" t="s">
        <v>6349</v>
      </c>
      <c r="E1694" s="1" t="s">
        <v>6350</v>
      </c>
      <c r="F1694" s="1" t="s">
        <v>6351</v>
      </c>
      <c r="G1694" s="1" t="s">
        <v>6352</v>
      </c>
      <c r="H1694" s="1" t="s">
        <v>4629</v>
      </c>
      <c r="I1694" s="1" t="s">
        <v>498</v>
      </c>
      <c r="J1694" s="1" t="s">
        <v>176</v>
      </c>
      <c r="K1694" s="1" t="s">
        <v>177</v>
      </c>
      <c r="L1694" s="30">
        <v>50</v>
      </c>
      <c r="M1694" s="30">
        <v>2.5</v>
      </c>
      <c r="N1694" s="31">
        <v>18500</v>
      </c>
      <c r="O1694" s="31">
        <v>3500</v>
      </c>
      <c r="P1694" s="31">
        <v>921500</v>
      </c>
      <c r="Q1694" s="31">
        <v>925000</v>
      </c>
      <c r="R1694" s="1" t="s">
        <v>4940</v>
      </c>
      <c r="S1694" s="1" t="s">
        <v>4941</v>
      </c>
      <c r="T1694" s="1" t="s">
        <v>169</v>
      </c>
      <c r="U1694" s="1" t="s">
        <v>502</v>
      </c>
      <c r="V1694" s="1" t="s">
        <v>118</v>
      </c>
      <c r="W1694" s="33" t="str">
        <f>VLOOKUP(Table1[[#This Row],[Material Code]],'Product Master Data'!$A$1:$D$16,4,FALSE)</f>
        <v>Beignet Flour</v>
      </c>
      <c r="X1694" s="33" t="str">
        <f>VLOOKUP(Table1[[#This Row],[Material Code]],'Product Master Data'!$A$1:$D$15,3,FALSE)</f>
        <v>Local Label</v>
      </c>
      <c r="Y1694" s="33">
        <f>DAY(Table1[[#This Row],[Billing date]])</f>
        <v>18</v>
      </c>
      <c r="Z1694" s="33" t="str">
        <f>TEXT(Table1[[#This Row],[Billing date]],"mmm")</f>
        <v>Jan</v>
      </c>
      <c r="AA1694" s="33">
        <f>YEAR(Table1[[#This Row],[Billing date]])</f>
        <v>2022</v>
      </c>
    </row>
    <row r="1695" spans="1:27" ht="12.75" x14ac:dyDescent="0.2">
      <c r="A1695" s="1" t="s">
        <v>4576</v>
      </c>
      <c r="B1695" s="1" t="s">
        <v>171</v>
      </c>
      <c r="C1695" s="29">
        <v>44579</v>
      </c>
      <c r="D1695" s="1" t="s">
        <v>6349</v>
      </c>
      <c r="E1695" s="1" t="s">
        <v>6350</v>
      </c>
      <c r="F1695" s="1" t="s">
        <v>6351</v>
      </c>
      <c r="G1695" s="1" t="s">
        <v>6352</v>
      </c>
      <c r="H1695" s="1" t="s">
        <v>4629</v>
      </c>
      <c r="I1695" s="1" t="s">
        <v>498</v>
      </c>
      <c r="J1695" s="1" t="s">
        <v>183</v>
      </c>
      <c r="K1695" s="1" t="s">
        <v>184</v>
      </c>
      <c r="L1695" s="30">
        <v>1000</v>
      </c>
      <c r="M1695" s="30">
        <v>5</v>
      </c>
      <c r="N1695" s="31">
        <v>1900</v>
      </c>
      <c r="O1695" s="31">
        <v>7000</v>
      </c>
      <c r="P1695" s="31">
        <v>1893000</v>
      </c>
      <c r="Q1695" s="31">
        <v>1900000</v>
      </c>
      <c r="R1695" s="1" t="s">
        <v>4940</v>
      </c>
      <c r="S1695" s="1" t="s">
        <v>4941</v>
      </c>
      <c r="T1695" s="1" t="s">
        <v>169</v>
      </c>
      <c r="U1695" s="1" t="s">
        <v>502</v>
      </c>
      <c r="V1695" s="1" t="s">
        <v>118</v>
      </c>
      <c r="W1695" s="33" t="str">
        <f>VLOOKUP(Table1[[#This Row],[Material Code]],'Product Master Data'!$A$1:$D$16,4,FALSE)</f>
        <v>Beignet Flour</v>
      </c>
      <c r="X1695" s="33" t="str">
        <f>VLOOKUP(Table1[[#This Row],[Material Code]],'Product Master Data'!$A$1:$D$15,3,FALSE)</f>
        <v>Local Label</v>
      </c>
      <c r="Y1695" s="33">
        <f>DAY(Table1[[#This Row],[Billing date]])</f>
        <v>18</v>
      </c>
      <c r="Z1695" s="33" t="str">
        <f>TEXT(Table1[[#This Row],[Billing date]],"mmm")</f>
        <v>Jan</v>
      </c>
      <c r="AA1695" s="33">
        <f>YEAR(Table1[[#This Row],[Billing date]])</f>
        <v>2022</v>
      </c>
    </row>
    <row r="1696" spans="1:27" ht="12.75" x14ac:dyDescent="0.2">
      <c r="A1696" s="1" t="s">
        <v>4576</v>
      </c>
      <c r="B1696" s="1" t="s">
        <v>171</v>
      </c>
      <c r="C1696" s="29">
        <v>44579</v>
      </c>
      <c r="D1696" s="1" t="s">
        <v>6349</v>
      </c>
      <c r="E1696" s="1" t="s">
        <v>6350</v>
      </c>
      <c r="F1696" s="1" t="s">
        <v>6351</v>
      </c>
      <c r="G1696" s="1" t="s">
        <v>6352</v>
      </c>
      <c r="H1696" s="1" t="s">
        <v>4629</v>
      </c>
      <c r="I1696" s="1" t="s">
        <v>498</v>
      </c>
      <c r="J1696" s="1" t="s">
        <v>164</v>
      </c>
      <c r="K1696" s="1" t="s">
        <v>165</v>
      </c>
      <c r="L1696" s="30">
        <v>200</v>
      </c>
      <c r="M1696" s="30">
        <v>10</v>
      </c>
      <c r="N1696" s="31">
        <v>18300</v>
      </c>
      <c r="O1696" s="31">
        <v>14000</v>
      </c>
      <c r="P1696" s="31">
        <v>3646000</v>
      </c>
      <c r="Q1696" s="31">
        <v>3660000</v>
      </c>
      <c r="R1696" s="1" t="s">
        <v>4940</v>
      </c>
      <c r="S1696" s="1" t="s">
        <v>4941</v>
      </c>
      <c r="T1696" s="1" t="s">
        <v>169</v>
      </c>
      <c r="U1696" s="1" t="s">
        <v>502</v>
      </c>
      <c r="V1696" s="1" t="s">
        <v>118</v>
      </c>
      <c r="W1696" s="33" t="str">
        <f>VLOOKUP(Table1[[#This Row],[Material Code]],'Product Master Data'!$A$1:$D$16,4,FALSE)</f>
        <v>Bread Flour</v>
      </c>
      <c r="X1696" s="33" t="str">
        <f>VLOOKUP(Table1[[#This Row],[Material Code]],'Product Master Data'!$A$1:$D$15,3,FALSE)</f>
        <v>Local Label</v>
      </c>
      <c r="Y1696" s="33">
        <f>DAY(Table1[[#This Row],[Billing date]])</f>
        <v>18</v>
      </c>
      <c r="Z1696" s="33" t="str">
        <f>TEXT(Table1[[#This Row],[Billing date]],"mmm")</f>
        <v>Jan</v>
      </c>
      <c r="AA1696" s="33">
        <f>YEAR(Table1[[#This Row],[Billing date]])</f>
        <v>2022</v>
      </c>
    </row>
    <row r="1697" spans="1:27" ht="12.75" x14ac:dyDescent="0.2">
      <c r="A1697" s="1" t="s">
        <v>4526</v>
      </c>
      <c r="B1697" s="1" t="s">
        <v>120</v>
      </c>
      <c r="C1697" s="29">
        <v>44579</v>
      </c>
      <c r="D1697" s="1" t="s">
        <v>6353</v>
      </c>
      <c r="E1697" s="1" t="s">
        <v>6354</v>
      </c>
      <c r="F1697" s="1" t="s">
        <v>6355</v>
      </c>
      <c r="G1697" s="1" t="s">
        <v>6356</v>
      </c>
      <c r="H1697" s="1" t="s">
        <v>4878</v>
      </c>
      <c r="I1697" s="1" t="s">
        <v>465</v>
      </c>
      <c r="J1697" s="1" t="s">
        <v>164</v>
      </c>
      <c r="K1697" s="1" t="s">
        <v>165</v>
      </c>
      <c r="L1697" s="30">
        <v>200</v>
      </c>
      <c r="M1697" s="30">
        <v>10</v>
      </c>
      <c r="N1697" s="31">
        <v>18300</v>
      </c>
      <c r="O1697" s="31">
        <v>14000</v>
      </c>
      <c r="P1697" s="31">
        <v>3646000</v>
      </c>
      <c r="Q1697" s="31">
        <v>3660000</v>
      </c>
      <c r="R1697" s="1" t="s">
        <v>216</v>
      </c>
      <c r="S1697" s="1" t="s">
        <v>5325</v>
      </c>
      <c r="T1697" s="1" t="s">
        <v>169</v>
      </c>
      <c r="U1697" s="1" t="s">
        <v>169</v>
      </c>
      <c r="V1697" s="1" t="s">
        <v>118</v>
      </c>
      <c r="W1697" s="33" t="str">
        <f>VLOOKUP(Table1[[#This Row],[Material Code]],'Product Master Data'!$A$1:$D$16,4,FALSE)</f>
        <v>Bread Flour</v>
      </c>
      <c r="X1697" s="33" t="str">
        <f>VLOOKUP(Table1[[#This Row],[Material Code]],'Product Master Data'!$A$1:$D$15,3,FALSE)</f>
        <v>Local Label</v>
      </c>
      <c r="Y1697" s="33">
        <f>DAY(Table1[[#This Row],[Billing date]])</f>
        <v>18</v>
      </c>
      <c r="Z1697" s="33" t="str">
        <f>TEXT(Table1[[#This Row],[Billing date]],"mmm")</f>
        <v>Jan</v>
      </c>
      <c r="AA1697" s="33">
        <f>YEAR(Table1[[#This Row],[Billing date]])</f>
        <v>2022</v>
      </c>
    </row>
    <row r="1698" spans="1:27" ht="12.75" x14ac:dyDescent="0.2">
      <c r="A1698" s="1" t="s">
        <v>4596</v>
      </c>
      <c r="B1698" s="1" t="s">
        <v>289</v>
      </c>
      <c r="C1698" s="29">
        <v>44579</v>
      </c>
      <c r="D1698" s="1" t="s">
        <v>6357</v>
      </c>
      <c r="E1698" s="1" t="s">
        <v>6358</v>
      </c>
      <c r="F1698" s="1" t="s">
        <v>6359</v>
      </c>
      <c r="G1698" s="1" t="s">
        <v>6360</v>
      </c>
      <c r="H1698" s="1" t="s">
        <v>4601</v>
      </c>
      <c r="I1698" s="1" t="s">
        <v>32</v>
      </c>
      <c r="J1698" s="1" t="s">
        <v>125</v>
      </c>
      <c r="K1698" s="1" t="s">
        <v>126</v>
      </c>
      <c r="L1698" s="30">
        <v>620</v>
      </c>
      <c r="M1698" s="30">
        <v>31</v>
      </c>
      <c r="N1698" s="31">
        <v>18000</v>
      </c>
      <c r="O1698" s="31">
        <v>43400</v>
      </c>
      <c r="P1698" s="31">
        <v>11116600</v>
      </c>
      <c r="Q1698" s="31">
        <v>11160000</v>
      </c>
      <c r="R1698" s="1" t="s">
        <v>6361</v>
      </c>
      <c r="S1698" s="1" t="s">
        <v>6362</v>
      </c>
      <c r="T1698" s="1" t="s">
        <v>169</v>
      </c>
      <c r="U1698" s="1" t="s">
        <v>6363</v>
      </c>
      <c r="V1698" s="1" t="s">
        <v>118</v>
      </c>
      <c r="W1698" s="33" t="str">
        <f>VLOOKUP(Table1[[#This Row],[Material Code]],'Product Master Data'!$A$1:$D$16,4,FALSE)</f>
        <v>Bread Flour</v>
      </c>
      <c r="X1698" s="33" t="str">
        <f>VLOOKUP(Table1[[#This Row],[Material Code]],'Product Master Data'!$A$1:$D$15,3,FALSE)</f>
        <v>Local Label</v>
      </c>
      <c r="Y1698" s="33">
        <f>DAY(Table1[[#This Row],[Billing date]])</f>
        <v>18</v>
      </c>
      <c r="Z1698" s="33" t="str">
        <f>TEXT(Table1[[#This Row],[Billing date]],"mmm")</f>
        <v>Jan</v>
      </c>
      <c r="AA1698" s="33">
        <f>YEAR(Table1[[#This Row],[Billing date]])</f>
        <v>2022</v>
      </c>
    </row>
    <row r="1699" spans="1:27" ht="12.75" x14ac:dyDescent="0.2">
      <c r="A1699" s="1" t="s">
        <v>4596</v>
      </c>
      <c r="B1699" s="1" t="s">
        <v>289</v>
      </c>
      <c r="C1699" s="29">
        <v>44579</v>
      </c>
      <c r="D1699" s="1" t="s">
        <v>6364</v>
      </c>
      <c r="E1699" s="1" t="s">
        <v>6365</v>
      </c>
      <c r="F1699" s="1" t="s">
        <v>6366</v>
      </c>
      <c r="G1699" s="1" t="s">
        <v>6367</v>
      </c>
      <c r="H1699" s="1" t="s">
        <v>4601</v>
      </c>
      <c r="I1699" s="1" t="s">
        <v>32</v>
      </c>
      <c r="J1699" s="1" t="s">
        <v>183</v>
      </c>
      <c r="K1699" s="1" t="s">
        <v>184</v>
      </c>
      <c r="L1699" s="30">
        <v>1000</v>
      </c>
      <c r="M1699" s="30">
        <v>5</v>
      </c>
      <c r="N1699" s="31">
        <v>1850</v>
      </c>
      <c r="O1699" s="31">
        <v>7000</v>
      </c>
      <c r="P1699" s="31">
        <v>1843000</v>
      </c>
      <c r="Q1699" s="31">
        <v>1850000</v>
      </c>
      <c r="R1699" s="1" t="s">
        <v>6368</v>
      </c>
      <c r="S1699" s="1" t="s">
        <v>6369</v>
      </c>
      <c r="T1699" s="1" t="s">
        <v>169</v>
      </c>
      <c r="U1699" s="1" t="s">
        <v>169</v>
      </c>
      <c r="V1699" s="1" t="s">
        <v>118</v>
      </c>
      <c r="W1699" s="33" t="str">
        <f>VLOOKUP(Table1[[#This Row],[Material Code]],'Product Master Data'!$A$1:$D$16,4,FALSE)</f>
        <v>Beignet Flour</v>
      </c>
      <c r="X1699" s="33" t="str">
        <f>VLOOKUP(Table1[[#This Row],[Material Code]],'Product Master Data'!$A$1:$D$15,3,FALSE)</f>
        <v>Local Label</v>
      </c>
      <c r="Y1699" s="33">
        <f>DAY(Table1[[#This Row],[Billing date]])</f>
        <v>18</v>
      </c>
      <c r="Z1699" s="33" t="str">
        <f>TEXT(Table1[[#This Row],[Billing date]],"mmm")</f>
        <v>Jan</v>
      </c>
      <c r="AA1699" s="33">
        <f>YEAR(Table1[[#This Row],[Billing date]])</f>
        <v>2022</v>
      </c>
    </row>
    <row r="1700" spans="1:27" ht="12.75" x14ac:dyDescent="0.2">
      <c r="A1700" s="1" t="s">
        <v>4596</v>
      </c>
      <c r="B1700" s="1" t="s">
        <v>289</v>
      </c>
      <c r="C1700" s="29">
        <v>44579</v>
      </c>
      <c r="D1700" s="1" t="s">
        <v>6364</v>
      </c>
      <c r="E1700" s="1" t="s">
        <v>6365</v>
      </c>
      <c r="F1700" s="1" t="s">
        <v>6366</v>
      </c>
      <c r="G1700" s="1" t="s">
        <v>6367</v>
      </c>
      <c r="H1700" s="1" t="s">
        <v>4601</v>
      </c>
      <c r="I1700" s="1" t="s">
        <v>32</v>
      </c>
      <c r="J1700" s="1" t="s">
        <v>164</v>
      </c>
      <c r="K1700" s="1" t="s">
        <v>165</v>
      </c>
      <c r="L1700" s="30">
        <v>500</v>
      </c>
      <c r="M1700" s="30">
        <v>25</v>
      </c>
      <c r="N1700" s="31">
        <v>17750</v>
      </c>
      <c r="O1700" s="31">
        <v>35000</v>
      </c>
      <c r="P1700" s="31">
        <v>8840000</v>
      </c>
      <c r="Q1700" s="31">
        <v>8875000</v>
      </c>
      <c r="R1700" s="1" t="s">
        <v>6368</v>
      </c>
      <c r="S1700" s="1" t="s">
        <v>6369</v>
      </c>
      <c r="T1700" s="1" t="s">
        <v>169</v>
      </c>
      <c r="U1700" s="1" t="s">
        <v>169</v>
      </c>
      <c r="V1700" s="1" t="s">
        <v>118</v>
      </c>
      <c r="W1700" s="33" t="str">
        <f>VLOOKUP(Table1[[#This Row],[Material Code]],'Product Master Data'!$A$1:$D$16,4,FALSE)</f>
        <v>Bread Flour</v>
      </c>
      <c r="X1700" s="33" t="str">
        <f>VLOOKUP(Table1[[#This Row],[Material Code]],'Product Master Data'!$A$1:$D$15,3,FALSE)</f>
        <v>Local Label</v>
      </c>
      <c r="Y1700" s="33">
        <f>DAY(Table1[[#This Row],[Billing date]])</f>
        <v>18</v>
      </c>
      <c r="Z1700" s="33" t="str">
        <f>TEXT(Table1[[#This Row],[Billing date]],"mmm")</f>
        <v>Jan</v>
      </c>
      <c r="AA1700" s="33">
        <f>YEAR(Table1[[#This Row],[Billing date]])</f>
        <v>2022</v>
      </c>
    </row>
    <row r="1701" spans="1:27" ht="12.75" x14ac:dyDescent="0.2">
      <c r="A1701" s="1" t="s">
        <v>4496</v>
      </c>
      <c r="B1701" s="1" t="s">
        <v>132</v>
      </c>
      <c r="C1701" s="29">
        <v>44579</v>
      </c>
      <c r="D1701" s="1" t="s">
        <v>6253</v>
      </c>
      <c r="E1701" s="1" t="s">
        <v>6370</v>
      </c>
      <c r="F1701" s="1" t="s">
        <v>6255</v>
      </c>
      <c r="G1701" s="1" t="s">
        <v>6371</v>
      </c>
      <c r="H1701" s="1" t="s">
        <v>4804</v>
      </c>
      <c r="I1701" s="1" t="s">
        <v>38</v>
      </c>
      <c r="J1701" s="1" t="s">
        <v>125</v>
      </c>
      <c r="K1701" s="1" t="s">
        <v>126</v>
      </c>
      <c r="L1701" s="30">
        <v>640</v>
      </c>
      <c r="M1701" s="30">
        <v>32</v>
      </c>
      <c r="N1701" s="31">
        <v>19000</v>
      </c>
      <c r="O1701" s="31">
        <v>44800</v>
      </c>
      <c r="P1701" s="31">
        <v>12115200</v>
      </c>
      <c r="Q1701" s="31">
        <v>12160000</v>
      </c>
      <c r="R1701" s="1" t="s">
        <v>6372</v>
      </c>
      <c r="S1701" s="1" t="s">
        <v>6373</v>
      </c>
      <c r="T1701" s="1" t="s">
        <v>169</v>
      </c>
      <c r="U1701" s="1" t="s">
        <v>169</v>
      </c>
      <c r="V1701" s="1" t="s">
        <v>118</v>
      </c>
      <c r="W1701" s="33" t="str">
        <f>VLOOKUP(Table1[[#This Row],[Material Code]],'Product Master Data'!$A$1:$D$16,4,FALSE)</f>
        <v>Bread Flour</v>
      </c>
      <c r="X1701" s="33" t="str">
        <f>VLOOKUP(Table1[[#This Row],[Material Code]],'Product Master Data'!$A$1:$D$15,3,FALSE)</f>
        <v>Local Label</v>
      </c>
      <c r="Y1701" s="33">
        <f>DAY(Table1[[#This Row],[Billing date]])</f>
        <v>18</v>
      </c>
      <c r="Z1701" s="33" t="str">
        <f>TEXT(Table1[[#This Row],[Billing date]],"mmm")</f>
        <v>Jan</v>
      </c>
      <c r="AA1701" s="33">
        <f>YEAR(Table1[[#This Row],[Billing date]])</f>
        <v>2022</v>
      </c>
    </row>
    <row r="1702" spans="1:27" ht="12.75" x14ac:dyDescent="0.2">
      <c r="A1702" s="1" t="s">
        <v>4496</v>
      </c>
      <c r="B1702" s="1" t="s">
        <v>132</v>
      </c>
      <c r="C1702" s="29">
        <v>44579</v>
      </c>
      <c r="D1702" s="1" t="s">
        <v>6253</v>
      </c>
      <c r="E1702" s="1" t="s">
        <v>6374</v>
      </c>
      <c r="F1702" s="1" t="s">
        <v>6255</v>
      </c>
      <c r="G1702" s="1" t="s">
        <v>6375</v>
      </c>
      <c r="H1702" s="1" t="s">
        <v>4804</v>
      </c>
      <c r="I1702" s="1" t="s">
        <v>38</v>
      </c>
      <c r="J1702" s="1" t="s">
        <v>125</v>
      </c>
      <c r="K1702" s="1" t="s">
        <v>126</v>
      </c>
      <c r="L1702" s="30">
        <v>600</v>
      </c>
      <c r="M1702" s="30">
        <v>30</v>
      </c>
      <c r="N1702" s="31">
        <v>19000</v>
      </c>
      <c r="O1702" s="31">
        <v>42000</v>
      </c>
      <c r="P1702" s="31">
        <v>11358000</v>
      </c>
      <c r="Q1702" s="31">
        <v>11400000</v>
      </c>
      <c r="R1702" s="1" t="s">
        <v>6376</v>
      </c>
      <c r="S1702" s="1" t="s">
        <v>6377</v>
      </c>
      <c r="T1702" s="1" t="s">
        <v>169</v>
      </c>
      <c r="U1702" s="1" t="s">
        <v>169</v>
      </c>
      <c r="V1702" s="1" t="s">
        <v>118</v>
      </c>
      <c r="W1702" s="33" t="str">
        <f>VLOOKUP(Table1[[#This Row],[Material Code]],'Product Master Data'!$A$1:$D$16,4,FALSE)</f>
        <v>Bread Flour</v>
      </c>
      <c r="X1702" s="33" t="str">
        <f>VLOOKUP(Table1[[#This Row],[Material Code]],'Product Master Data'!$A$1:$D$15,3,FALSE)</f>
        <v>Local Label</v>
      </c>
      <c r="Y1702" s="33">
        <f>DAY(Table1[[#This Row],[Billing date]])</f>
        <v>18</v>
      </c>
      <c r="Z1702" s="33" t="str">
        <f>TEXT(Table1[[#This Row],[Billing date]],"mmm")</f>
        <v>Jan</v>
      </c>
      <c r="AA1702" s="33">
        <f>YEAR(Table1[[#This Row],[Billing date]])</f>
        <v>2022</v>
      </c>
    </row>
    <row r="1703" spans="1:27" ht="12.75" x14ac:dyDescent="0.2">
      <c r="A1703" s="1" t="s">
        <v>4496</v>
      </c>
      <c r="B1703" s="1" t="s">
        <v>132</v>
      </c>
      <c r="C1703" s="29">
        <v>44579</v>
      </c>
      <c r="D1703" s="1" t="s">
        <v>6236</v>
      </c>
      <c r="E1703" s="1" t="s">
        <v>6378</v>
      </c>
      <c r="F1703" s="1" t="s">
        <v>6238</v>
      </c>
      <c r="G1703" s="1" t="s">
        <v>6379</v>
      </c>
      <c r="H1703" s="1" t="s">
        <v>4804</v>
      </c>
      <c r="I1703" s="1" t="s">
        <v>38</v>
      </c>
      <c r="J1703" s="1" t="s">
        <v>24</v>
      </c>
      <c r="K1703" s="1" t="s">
        <v>113</v>
      </c>
      <c r="L1703" s="30">
        <v>750</v>
      </c>
      <c r="M1703" s="30">
        <v>30</v>
      </c>
      <c r="N1703" s="31">
        <v>1800</v>
      </c>
      <c r="O1703" s="31">
        <v>26471</v>
      </c>
      <c r="P1703" s="31">
        <v>1323529</v>
      </c>
      <c r="Q1703" s="31">
        <v>1350000</v>
      </c>
      <c r="R1703" s="1" t="s">
        <v>5225</v>
      </c>
      <c r="S1703" s="1" t="s">
        <v>5226</v>
      </c>
      <c r="T1703" s="1" t="s">
        <v>169</v>
      </c>
      <c r="U1703" s="1" t="s">
        <v>6240</v>
      </c>
      <c r="V1703" s="1" t="s">
        <v>118</v>
      </c>
      <c r="W1703" s="33" t="str">
        <f>VLOOKUP(Table1[[#This Row],[Material Code]],'Product Master Data'!$A$1:$D$16,4,FALSE)</f>
        <v>Bread Flour</v>
      </c>
      <c r="X1703" s="33" t="str">
        <f>VLOOKUP(Table1[[#This Row],[Material Code]],'Product Master Data'!$A$1:$D$15,3,FALSE)</f>
        <v>Local Label</v>
      </c>
      <c r="Y1703" s="33">
        <f>DAY(Table1[[#This Row],[Billing date]])</f>
        <v>18</v>
      </c>
      <c r="Z1703" s="33" t="str">
        <f>TEXT(Table1[[#This Row],[Billing date]],"mmm")</f>
        <v>Jan</v>
      </c>
      <c r="AA1703" s="33">
        <f>YEAR(Table1[[#This Row],[Billing date]])</f>
        <v>2022</v>
      </c>
    </row>
    <row r="1704" spans="1:27" ht="12.75" x14ac:dyDescent="0.2">
      <c r="A1704" s="1" t="s">
        <v>4496</v>
      </c>
      <c r="B1704" s="1" t="s">
        <v>132</v>
      </c>
      <c r="C1704" s="29">
        <v>44579</v>
      </c>
      <c r="D1704" s="1" t="s">
        <v>6236</v>
      </c>
      <c r="E1704" s="1" t="s">
        <v>6380</v>
      </c>
      <c r="F1704" s="1" t="s">
        <v>6238</v>
      </c>
      <c r="G1704" s="1" t="s">
        <v>6381</v>
      </c>
      <c r="H1704" s="1" t="s">
        <v>4804</v>
      </c>
      <c r="I1704" s="1" t="s">
        <v>38</v>
      </c>
      <c r="J1704" s="1" t="s">
        <v>24</v>
      </c>
      <c r="K1704" s="1" t="s">
        <v>113</v>
      </c>
      <c r="L1704" s="30">
        <v>575</v>
      </c>
      <c r="M1704" s="30">
        <v>23</v>
      </c>
      <c r="N1704" s="31">
        <v>1800</v>
      </c>
      <c r="O1704" s="31">
        <v>20294</v>
      </c>
      <c r="P1704" s="31">
        <v>1014706</v>
      </c>
      <c r="Q1704" s="31">
        <v>1035000</v>
      </c>
      <c r="R1704" s="1" t="s">
        <v>841</v>
      </c>
      <c r="S1704" s="1" t="s">
        <v>1943</v>
      </c>
      <c r="T1704" s="1" t="s">
        <v>169</v>
      </c>
      <c r="U1704" s="1" t="s">
        <v>6240</v>
      </c>
      <c r="V1704" s="1" t="s">
        <v>118</v>
      </c>
      <c r="W1704" s="33" t="str">
        <f>VLOOKUP(Table1[[#This Row],[Material Code]],'Product Master Data'!$A$1:$D$16,4,FALSE)</f>
        <v>Bread Flour</v>
      </c>
      <c r="X1704" s="33" t="str">
        <f>VLOOKUP(Table1[[#This Row],[Material Code]],'Product Master Data'!$A$1:$D$15,3,FALSE)</f>
        <v>Local Label</v>
      </c>
      <c r="Y1704" s="33">
        <f>DAY(Table1[[#This Row],[Billing date]])</f>
        <v>18</v>
      </c>
      <c r="Z1704" s="33" t="str">
        <f>TEXT(Table1[[#This Row],[Billing date]],"mmm")</f>
        <v>Jan</v>
      </c>
      <c r="AA1704" s="33">
        <f>YEAR(Table1[[#This Row],[Billing date]])</f>
        <v>2022</v>
      </c>
    </row>
    <row r="1705" spans="1:27" ht="12.75" x14ac:dyDescent="0.2">
      <c r="A1705" s="1" t="s">
        <v>4496</v>
      </c>
      <c r="B1705" s="1" t="s">
        <v>132</v>
      </c>
      <c r="C1705" s="29">
        <v>44579</v>
      </c>
      <c r="D1705" s="1" t="s">
        <v>6236</v>
      </c>
      <c r="E1705" s="1" t="s">
        <v>6382</v>
      </c>
      <c r="F1705" s="1" t="s">
        <v>6238</v>
      </c>
      <c r="G1705" s="1" t="s">
        <v>6383</v>
      </c>
      <c r="H1705" s="1" t="s">
        <v>4804</v>
      </c>
      <c r="I1705" s="1" t="s">
        <v>38</v>
      </c>
      <c r="J1705" s="1" t="s">
        <v>24</v>
      </c>
      <c r="K1705" s="1" t="s">
        <v>113</v>
      </c>
      <c r="L1705" s="30">
        <v>575</v>
      </c>
      <c r="M1705" s="30">
        <v>23</v>
      </c>
      <c r="N1705" s="31">
        <v>1800</v>
      </c>
      <c r="O1705" s="31">
        <v>20294</v>
      </c>
      <c r="P1705" s="31">
        <v>1014706</v>
      </c>
      <c r="Q1705" s="31">
        <v>1035000</v>
      </c>
      <c r="R1705" s="1" t="s">
        <v>143</v>
      </c>
      <c r="S1705" s="1" t="s">
        <v>6384</v>
      </c>
      <c r="T1705" s="1" t="s">
        <v>169</v>
      </c>
      <c r="U1705" s="1" t="s">
        <v>6240</v>
      </c>
      <c r="V1705" s="1" t="s">
        <v>118</v>
      </c>
      <c r="W1705" s="33" t="str">
        <f>VLOOKUP(Table1[[#This Row],[Material Code]],'Product Master Data'!$A$1:$D$16,4,FALSE)</f>
        <v>Bread Flour</v>
      </c>
      <c r="X1705" s="33" t="str">
        <f>VLOOKUP(Table1[[#This Row],[Material Code]],'Product Master Data'!$A$1:$D$15,3,FALSE)</f>
        <v>Local Label</v>
      </c>
      <c r="Y1705" s="33">
        <f>DAY(Table1[[#This Row],[Billing date]])</f>
        <v>18</v>
      </c>
      <c r="Z1705" s="33" t="str">
        <f>TEXT(Table1[[#This Row],[Billing date]],"mmm")</f>
        <v>Jan</v>
      </c>
      <c r="AA1705" s="33">
        <f>YEAR(Table1[[#This Row],[Billing date]])</f>
        <v>2022</v>
      </c>
    </row>
    <row r="1706" spans="1:27" ht="12.75" x14ac:dyDescent="0.2">
      <c r="A1706" s="1" t="s">
        <v>4526</v>
      </c>
      <c r="B1706" s="1" t="s">
        <v>120</v>
      </c>
      <c r="C1706" s="29">
        <v>44579</v>
      </c>
      <c r="D1706" s="1" t="s">
        <v>6385</v>
      </c>
      <c r="E1706" s="1" t="s">
        <v>6386</v>
      </c>
      <c r="F1706" s="1" t="s">
        <v>6387</v>
      </c>
      <c r="G1706" s="1" t="s">
        <v>6388</v>
      </c>
      <c r="H1706" s="1" t="s">
        <v>5734</v>
      </c>
      <c r="I1706" s="1" t="s">
        <v>5735</v>
      </c>
      <c r="J1706" s="1" t="s">
        <v>125</v>
      </c>
      <c r="K1706" s="1" t="s">
        <v>126</v>
      </c>
      <c r="L1706" s="30">
        <v>300</v>
      </c>
      <c r="M1706" s="30">
        <v>15</v>
      </c>
      <c r="N1706" s="31">
        <v>19000</v>
      </c>
      <c r="O1706" s="31">
        <v>0</v>
      </c>
      <c r="P1706" s="31">
        <v>5700000</v>
      </c>
      <c r="Q1706" s="31">
        <v>5700000</v>
      </c>
      <c r="R1706" s="1" t="s">
        <v>281</v>
      </c>
      <c r="S1706" s="1" t="s">
        <v>4624</v>
      </c>
      <c r="T1706" s="1" t="s">
        <v>169</v>
      </c>
      <c r="U1706" s="1" t="s">
        <v>169</v>
      </c>
      <c r="V1706" s="1" t="s">
        <v>118</v>
      </c>
      <c r="W1706" s="33" t="str">
        <f>VLOOKUP(Table1[[#This Row],[Material Code]],'Product Master Data'!$A$1:$D$16,4,FALSE)</f>
        <v>Bread Flour</v>
      </c>
      <c r="X1706" s="33" t="str">
        <f>VLOOKUP(Table1[[#This Row],[Material Code]],'Product Master Data'!$A$1:$D$15,3,FALSE)</f>
        <v>Local Label</v>
      </c>
      <c r="Y1706" s="33">
        <f>DAY(Table1[[#This Row],[Billing date]])</f>
        <v>18</v>
      </c>
      <c r="Z1706" s="33" t="str">
        <f>TEXT(Table1[[#This Row],[Billing date]],"mmm")</f>
        <v>Jan</v>
      </c>
      <c r="AA1706" s="33">
        <f>YEAR(Table1[[#This Row],[Billing date]])</f>
        <v>2022</v>
      </c>
    </row>
    <row r="1707" spans="1:27" ht="12.75" x14ac:dyDescent="0.2">
      <c r="A1707" s="1" t="s">
        <v>4526</v>
      </c>
      <c r="B1707" s="1" t="s">
        <v>120</v>
      </c>
      <c r="C1707" s="29">
        <v>44579</v>
      </c>
      <c r="D1707" s="1" t="s">
        <v>6389</v>
      </c>
      <c r="E1707" s="1" t="s">
        <v>6390</v>
      </c>
      <c r="F1707" s="1" t="s">
        <v>6391</v>
      </c>
      <c r="G1707" s="1" t="s">
        <v>6392</v>
      </c>
      <c r="H1707" s="1" t="s">
        <v>4790</v>
      </c>
      <c r="I1707" s="1" t="s">
        <v>40</v>
      </c>
      <c r="J1707" s="1" t="s">
        <v>24</v>
      </c>
      <c r="K1707" s="1" t="s">
        <v>113</v>
      </c>
      <c r="L1707" s="30">
        <v>250</v>
      </c>
      <c r="M1707" s="30">
        <v>10</v>
      </c>
      <c r="N1707" s="31">
        <v>1800</v>
      </c>
      <c r="O1707" s="31">
        <v>8824</v>
      </c>
      <c r="P1707" s="31">
        <v>441176</v>
      </c>
      <c r="Q1707" s="31">
        <v>450000</v>
      </c>
      <c r="R1707" s="1" t="s">
        <v>6393</v>
      </c>
      <c r="S1707" s="1" t="s">
        <v>6394</v>
      </c>
      <c r="T1707" s="1" t="s">
        <v>169</v>
      </c>
      <c r="U1707" s="1" t="s">
        <v>6395</v>
      </c>
      <c r="V1707" s="1" t="s">
        <v>118</v>
      </c>
      <c r="W1707" s="33" t="str">
        <f>VLOOKUP(Table1[[#This Row],[Material Code]],'Product Master Data'!$A$1:$D$16,4,FALSE)</f>
        <v>Bread Flour</v>
      </c>
      <c r="X1707" s="33" t="str">
        <f>VLOOKUP(Table1[[#This Row],[Material Code]],'Product Master Data'!$A$1:$D$15,3,FALSE)</f>
        <v>Local Label</v>
      </c>
      <c r="Y1707" s="33">
        <f>DAY(Table1[[#This Row],[Billing date]])</f>
        <v>18</v>
      </c>
      <c r="Z1707" s="33" t="str">
        <f>TEXT(Table1[[#This Row],[Billing date]],"mmm")</f>
        <v>Jan</v>
      </c>
      <c r="AA1707" s="33">
        <f>YEAR(Table1[[#This Row],[Billing date]])</f>
        <v>2022</v>
      </c>
    </row>
    <row r="1708" spans="1:27" ht="12.75" x14ac:dyDescent="0.2">
      <c r="A1708" s="1" t="s">
        <v>4526</v>
      </c>
      <c r="B1708" s="1" t="s">
        <v>120</v>
      </c>
      <c r="C1708" s="29">
        <v>44579</v>
      </c>
      <c r="D1708" s="1" t="s">
        <v>6389</v>
      </c>
      <c r="E1708" s="1" t="s">
        <v>6396</v>
      </c>
      <c r="F1708" s="1" t="s">
        <v>6391</v>
      </c>
      <c r="G1708" s="1" t="s">
        <v>6397</v>
      </c>
      <c r="H1708" s="1" t="s">
        <v>4790</v>
      </c>
      <c r="I1708" s="1" t="s">
        <v>40</v>
      </c>
      <c r="J1708" s="1" t="s">
        <v>24</v>
      </c>
      <c r="K1708" s="1" t="s">
        <v>113</v>
      </c>
      <c r="L1708" s="30">
        <v>250</v>
      </c>
      <c r="M1708" s="30">
        <v>10</v>
      </c>
      <c r="N1708" s="31">
        <v>1800</v>
      </c>
      <c r="O1708" s="31">
        <v>8824</v>
      </c>
      <c r="P1708" s="31">
        <v>441176</v>
      </c>
      <c r="Q1708" s="31">
        <v>450000</v>
      </c>
      <c r="R1708" s="1" t="s">
        <v>1471</v>
      </c>
      <c r="S1708" s="1" t="s">
        <v>1472</v>
      </c>
      <c r="T1708" s="1" t="s">
        <v>169</v>
      </c>
      <c r="U1708" s="1" t="s">
        <v>6395</v>
      </c>
      <c r="V1708" s="1" t="s">
        <v>118</v>
      </c>
      <c r="W1708" s="33" t="str">
        <f>VLOOKUP(Table1[[#This Row],[Material Code]],'Product Master Data'!$A$1:$D$16,4,FALSE)</f>
        <v>Bread Flour</v>
      </c>
      <c r="X1708" s="33" t="str">
        <f>VLOOKUP(Table1[[#This Row],[Material Code]],'Product Master Data'!$A$1:$D$15,3,FALSE)</f>
        <v>Local Label</v>
      </c>
      <c r="Y1708" s="33">
        <f>DAY(Table1[[#This Row],[Billing date]])</f>
        <v>18</v>
      </c>
      <c r="Z1708" s="33" t="str">
        <f>TEXT(Table1[[#This Row],[Billing date]],"mmm")</f>
        <v>Jan</v>
      </c>
      <c r="AA1708" s="33">
        <f>YEAR(Table1[[#This Row],[Billing date]])</f>
        <v>2022</v>
      </c>
    </row>
    <row r="1709" spans="1:27" ht="12.75" x14ac:dyDescent="0.2">
      <c r="A1709" s="1" t="s">
        <v>5369</v>
      </c>
      <c r="B1709" s="1" t="s">
        <v>171</v>
      </c>
      <c r="C1709" s="29">
        <v>44579</v>
      </c>
      <c r="D1709" s="1" t="s">
        <v>6398</v>
      </c>
      <c r="E1709" s="1" t="s">
        <v>6399</v>
      </c>
      <c r="F1709" s="1" t="s">
        <v>6400</v>
      </c>
      <c r="G1709" s="1" t="s">
        <v>6401</v>
      </c>
      <c r="H1709" s="1" t="s">
        <v>5374</v>
      </c>
      <c r="I1709" s="1" t="s">
        <v>42</v>
      </c>
      <c r="J1709" s="1" t="s">
        <v>176</v>
      </c>
      <c r="K1709" s="1" t="s">
        <v>177</v>
      </c>
      <c r="L1709" s="30">
        <v>100</v>
      </c>
      <c r="M1709" s="30">
        <v>5</v>
      </c>
      <c r="N1709" s="31">
        <v>18400</v>
      </c>
      <c r="O1709" s="31">
        <v>7000</v>
      </c>
      <c r="P1709" s="31">
        <v>1833000</v>
      </c>
      <c r="Q1709" s="31">
        <v>1840000</v>
      </c>
      <c r="R1709" s="1" t="s">
        <v>975</v>
      </c>
      <c r="S1709" s="1" t="s">
        <v>5265</v>
      </c>
      <c r="T1709" s="1" t="s">
        <v>169</v>
      </c>
      <c r="U1709" s="1" t="s">
        <v>169</v>
      </c>
      <c r="V1709" s="1" t="s">
        <v>118</v>
      </c>
      <c r="W1709" s="33" t="str">
        <f>VLOOKUP(Table1[[#This Row],[Material Code]],'Product Master Data'!$A$1:$D$16,4,FALSE)</f>
        <v>Beignet Flour</v>
      </c>
      <c r="X1709" s="33" t="str">
        <f>VLOOKUP(Table1[[#This Row],[Material Code]],'Product Master Data'!$A$1:$D$15,3,FALSE)</f>
        <v>Local Label</v>
      </c>
      <c r="Y1709" s="33">
        <f>DAY(Table1[[#This Row],[Billing date]])</f>
        <v>18</v>
      </c>
      <c r="Z1709" s="33" t="str">
        <f>TEXT(Table1[[#This Row],[Billing date]],"mmm")</f>
        <v>Jan</v>
      </c>
      <c r="AA1709" s="33">
        <f>YEAR(Table1[[#This Row],[Billing date]])</f>
        <v>2022</v>
      </c>
    </row>
    <row r="1710" spans="1:27" ht="12.75" x14ac:dyDescent="0.2">
      <c r="A1710" s="1" t="s">
        <v>5369</v>
      </c>
      <c r="B1710" s="1" t="s">
        <v>171</v>
      </c>
      <c r="C1710" s="29">
        <v>44579</v>
      </c>
      <c r="D1710" s="1" t="s">
        <v>6398</v>
      </c>
      <c r="E1710" s="1" t="s">
        <v>6399</v>
      </c>
      <c r="F1710" s="1" t="s">
        <v>6400</v>
      </c>
      <c r="G1710" s="1" t="s">
        <v>6401</v>
      </c>
      <c r="H1710" s="1" t="s">
        <v>5374</v>
      </c>
      <c r="I1710" s="1" t="s">
        <v>42</v>
      </c>
      <c r="J1710" s="1" t="s">
        <v>181</v>
      </c>
      <c r="K1710" s="1" t="s">
        <v>182</v>
      </c>
      <c r="L1710" s="30">
        <v>100</v>
      </c>
      <c r="M1710" s="30">
        <v>2.5</v>
      </c>
      <c r="N1710" s="31">
        <v>9200</v>
      </c>
      <c r="O1710" s="31">
        <v>3500</v>
      </c>
      <c r="P1710" s="31">
        <v>916500</v>
      </c>
      <c r="Q1710" s="31">
        <v>920000</v>
      </c>
      <c r="R1710" s="1" t="s">
        <v>975</v>
      </c>
      <c r="S1710" s="1" t="s">
        <v>5265</v>
      </c>
      <c r="T1710" s="1" t="s">
        <v>169</v>
      </c>
      <c r="U1710" s="1" t="s">
        <v>169</v>
      </c>
      <c r="V1710" s="1" t="s">
        <v>118</v>
      </c>
      <c r="W1710" s="33" t="str">
        <f>VLOOKUP(Table1[[#This Row],[Material Code]],'Product Master Data'!$A$1:$D$16,4,FALSE)</f>
        <v>Beignet Flour</v>
      </c>
      <c r="X1710" s="33" t="str">
        <f>VLOOKUP(Table1[[#This Row],[Material Code]],'Product Master Data'!$A$1:$D$15,3,FALSE)</f>
        <v>Local Label</v>
      </c>
      <c r="Y1710" s="33">
        <f>DAY(Table1[[#This Row],[Billing date]])</f>
        <v>18</v>
      </c>
      <c r="Z1710" s="33" t="str">
        <f>TEXT(Table1[[#This Row],[Billing date]],"mmm")</f>
        <v>Jan</v>
      </c>
      <c r="AA1710" s="33">
        <f>YEAR(Table1[[#This Row],[Billing date]])</f>
        <v>2022</v>
      </c>
    </row>
    <row r="1711" spans="1:27" ht="12.75" x14ac:dyDescent="0.2">
      <c r="A1711" s="1" t="s">
        <v>5369</v>
      </c>
      <c r="B1711" s="1" t="s">
        <v>171</v>
      </c>
      <c r="C1711" s="29">
        <v>44579</v>
      </c>
      <c r="D1711" s="1" t="s">
        <v>6398</v>
      </c>
      <c r="E1711" s="1" t="s">
        <v>6399</v>
      </c>
      <c r="F1711" s="1" t="s">
        <v>6400</v>
      </c>
      <c r="G1711" s="1" t="s">
        <v>6401</v>
      </c>
      <c r="H1711" s="1" t="s">
        <v>5374</v>
      </c>
      <c r="I1711" s="1" t="s">
        <v>42</v>
      </c>
      <c r="J1711" s="1" t="s">
        <v>183</v>
      </c>
      <c r="K1711" s="1" t="s">
        <v>184</v>
      </c>
      <c r="L1711" s="30">
        <v>500</v>
      </c>
      <c r="M1711" s="30">
        <v>2.5</v>
      </c>
      <c r="N1711" s="31">
        <v>1890</v>
      </c>
      <c r="O1711" s="31">
        <v>3500</v>
      </c>
      <c r="P1711" s="31">
        <v>941500</v>
      </c>
      <c r="Q1711" s="31">
        <v>945000</v>
      </c>
      <c r="R1711" s="1" t="s">
        <v>975</v>
      </c>
      <c r="S1711" s="1" t="s">
        <v>5265</v>
      </c>
      <c r="T1711" s="1" t="s">
        <v>169</v>
      </c>
      <c r="U1711" s="1" t="s">
        <v>169</v>
      </c>
      <c r="V1711" s="1" t="s">
        <v>118</v>
      </c>
      <c r="W1711" s="33" t="str">
        <f>VLOOKUP(Table1[[#This Row],[Material Code]],'Product Master Data'!$A$1:$D$16,4,FALSE)</f>
        <v>Beignet Flour</v>
      </c>
      <c r="X1711" s="33" t="str">
        <f>VLOOKUP(Table1[[#This Row],[Material Code]],'Product Master Data'!$A$1:$D$15,3,FALSE)</f>
        <v>Local Label</v>
      </c>
      <c r="Y1711" s="33">
        <f>DAY(Table1[[#This Row],[Billing date]])</f>
        <v>18</v>
      </c>
      <c r="Z1711" s="33" t="str">
        <f>TEXT(Table1[[#This Row],[Billing date]],"mmm")</f>
        <v>Jan</v>
      </c>
      <c r="AA1711" s="33">
        <f>YEAR(Table1[[#This Row],[Billing date]])</f>
        <v>2022</v>
      </c>
    </row>
    <row r="1712" spans="1:27" ht="12.75" x14ac:dyDescent="0.2">
      <c r="A1712" s="1" t="s">
        <v>5369</v>
      </c>
      <c r="B1712" s="1" t="s">
        <v>171</v>
      </c>
      <c r="C1712" s="29">
        <v>44579</v>
      </c>
      <c r="D1712" s="1" t="s">
        <v>6398</v>
      </c>
      <c r="E1712" s="1" t="s">
        <v>6399</v>
      </c>
      <c r="F1712" s="1" t="s">
        <v>6400</v>
      </c>
      <c r="G1712" s="1" t="s">
        <v>6401</v>
      </c>
      <c r="H1712" s="1" t="s">
        <v>5374</v>
      </c>
      <c r="I1712" s="1" t="s">
        <v>42</v>
      </c>
      <c r="J1712" s="1" t="s">
        <v>125</v>
      </c>
      <c r="K1712" s="1" t="s">
        <v>126</v>
      </c>
      <c r="L1712" s="30">
        <v>400</v>
      </c>
      <c r="M1712" s="30">
        <v>20</v>
      </c>
      <c r="N1712" s="31">
        <v>18800</v>
      </c>
      <c r="O1712" s="31">
        <v>28000</v>
      </c>
      <c r="P1712" s="31">
        <v>7492000</v>
      </c>
      <c r="Q1712" s="31">
        <v>7520000</v>
      </c>
      <c r="R1712" s="1" t="s">
        <v>975</v>
      </c>
      <c r="S1712" s="1" t="s">
        <v>5265</v>
      </c>
      <c r="T1712" s="1" t="s">
        <v>169</v>
      </c>
      <c r="U1712" s="1" t="s">
        <v>169</v>
      </c>
      <c r="V1712" s="1" t="s">
        <v>118</v>
      </c>
      <c r="W1712" s="33" t="str">
        <f>VLOOKUP(Table1[[#This Row],[Material Code]],'Product Master Data'!$A$1:$D$16,4,FALSE)</f>
        <v>Bread Flour</v>
      </c>
      <c r="X1712" s="33" t="str">
        <f>VLOOKUP(Table1[[#This Row],[Material Code]],'Product Master Data'!$A$1:$D$15,3,FALSE)</f>
        <v>Local Label</v>
      </c>
      <c r="Y1712" s="33">
        <f>DAY(Table1[[#This Row],[Billing date]])</f>
        <v>18</v>
      </c>
      <c r="Z1712" s="33" t="str">
        <f>TEXT(Table1[[#This Row],[Billing date]],"mmm")</f>
        <v>Jan</v>
      </c>
      <c r="AA1712" s="33">
        <f>YEAR(Table1[[#This Row],[Billing date]])</f>
        <v>2022</v>
      </c>
    </row>
    <row r="1713" spans="1:27" ht="12.75" x14ac:dyDescent="0.2">
      <c r="A1713" s="1" t="s">
        <v>4511</v>
      </c>
      <c r="B1713" s="1" t="s">
        <v>158</v>
      </c>
      <c r="C1713" s="29">
        <v>44579</v>
      </c>
      <c r="D1713" s="1" t="s">
        <v>5198</v>
      </c>
      <c r="E1713" s="1" t="s">
        <v>6402</v>
      </c>
      <c r="F1713" s="1" t="s">
        <v>5200</v>
      </c>
      <c r="G1713" s="1" t="s">
        <v>6403</v>
      </c>
      <c r="H1713" s="1" t="s">
        <v>4744</v>
      </c>
      <c r="I1713" s="1" t="s">
        <v>35</v>
      </c>
      <c r="J1713" s="1" t="s">
        <v>24</v>
      </c>
      <c r="K1713" s="1" t="s">
        <v>113</v>
      </c>
      <c r="L1713" s="30">
        <v>575</v>
      </c>
      <c r="M1713" s="30">
        <v>23</v>
      </c>
      <c r="N1713" s="31">
        <v>1800</v>
      </c>
      <c r="O1713" s="31">
        <v>20294</v>
      </c>
      <c r="P1713" s="31">
        <v>1014706</v>
      </c>
      <c r="Q1713" s="31">
        <v>1035000</v>
      </c>
      <c r="R1713" s="1" t="s">
        <v>6404</v>
      </c>
      <c r="S1713" s="1" t="s">
        <v>4419</v>
      </c>
      <c r="T1713" s="1" t="s">
        <v>169</v>
      </c>
      <c r="U1713" s="1" t="s">
        <v>5203</v>
      </c>
      <c r="V1713" s="1" t="s">
        <v>118</v>
      </c>
      <c r="W1713" s="33" t="str">
        <f>VLOOKUP(Table1[[#This Row],[Material Code]],'Product Master Data'!$A$1:$D$16,4,FALSE)</f>
        <v>Bread Flour</v>
      </c>
      <c r="X1713" s="33" t="str">
        <f>VLOOKUP(Table1[[#This Row],[Material Code]],'Product Master Data'!$A$1:$D$15,3,FALSE)</f>
        <v>Local Label</v>
      </c>
      <c r="Y1713" s="33">
        <f>DAY(Table1[[#This Row],[Billing date]])</f>
        <v>18</v>
      </c>
      <c r="Z1713" s="33" t="str">
        <f>TEXT(Table1[[#This Row],[Billing date]],"mmm")</f>
        <v>Jan</v>
      </c>
      <c r="AA1713" s="33">
        <f>YEAR(Table1[[#This Row],[Billing date]])</f>
        <v>2022</v>
      </c>
    </row>
    <row r="1714" spans="1:27" ht="12.75" x14ac:dyDescent="0.2">
      <c r="A1714" s="1" t="s">
        <v>4511</v>
      </c>
      <c r="B1714" s="1" t="s">
        <v>158</v>
      </c>
      <c r="C1714" s="29">
        <v>44579</v>
      </c>
      <c r="D1714" s="1" t="s">
        <v>5198</v>
      </c>
      <c r="E1714" s="1" t="s">
        <v>6405</v>
      </c>
      <c r="F1714" s="1" t="s">
        <v>5200</v>
      </c>
      <c r="G1714" s="1" t="s">
        <v>6406</v>
      </c>
      <c r="H1714" s="1" t="s">
        <v>4744</v>
      </c>
      <c r="I1714" s="1" t="s">
        <v>35</v>
      </c>
      <c r="J1714" s="1" t="s">
        <v>24</v>
      </c>
      <c r="K1714" s="1" t="s">
        <v>113</v>
      </c>
      <c r="L1714" s="30">
        <v>575</v>
      </c>
      <c r="M1714" s="30">
        <v>23</v>
      </c>
      <c r="N1714" s="31">
        <v>1800</v>
      </c>
      <c r="O1714" s="31">
        <v>20294</v>
      </c>
      <c r="P1714" s="31">
        <v>1014706</v>
      </c>
      <c r="Q1714" s="31">
        <v>1035000</v>
      </c>
      <c r="R1714" s="1" t="s">
        <v>6407</v>
      </c>
      <c r="S1714" s="1" t="s">
        <v>6408</v>
      </c>
      <c r="T1714" s="1" t="s">
        <v>169</v>
      </c>
      <c r="U1714" s="1" t="s">
        <v>5203</v>
      </c>
      <c r="V1714" s="1" t="s">
        <v>118</v>
      </c>
      <c r="W1714" s="33" t="str">
        <f>VLOOKUP(Table1[[#This Row],[Material Code]],'Product Master Data'!$A$1:$D$16,4,FALSE)</f>
        <v>Bread Flour</v>
      </c>
      <c r="X1714" s="33" t="str">
        <f>VLOOKUP(Table1[[#This Row],[Material Code]],'Product Master Data'!$A$1:$D$15,3,FALSE)</f>
        <v>Local Label</v>
      </c>
      <c r="Y1714" s="33">
        <f>DAY(Table1[[#This Row],[Billing date]])</f>
        <v>18</v>
      </c>
      <c r="Z1714" s="33" t="str">
        <f>TEXT(Table1[[#This Row],[Billing date]],"mmm")</f>
        <v>Jan</v>
      </c>
      <c r="AA1714" s="33">
        <f>YEAR(Table1[[#This Row],[Billing date]])</f>
        <v>2022</v>
      </c>
    </row>
    <row r="1715" spans="1:27" ht="12.75" x14ac:dyDescent="0.2">
      <c r="A1715" s="1" t="s">
        <v>4496</v>
      </c>
      <c r="B1715" s="1" t="s">
        <v>132</v>
      </c>
      <c r="C1715" s="29">
        <v>44579</v>
      </c>
      <c r="D1715" s="1" t="s">
        <v>6409</v>
      </c>
      <c r="E1715" s="1" t="s">
        <v>6410</v>
      </c>
      <c r="F1715" s="1" t="s">
        <v>6411</v>
      </c>
      <c r="G1715" s="1" t="s">
        <v>6412</v>
      </c>
      <c r="H1715" s="1" t="s">
        <v>4542</v>
      </c>
      <c r="I1715" s="1" t="s">
        <v>43</v>
      </c>
      <c r="J1715" s="1" t="s">
        <v>125</v>
      </c>
      <c r="K1715" s="1" t="s">
        <v>126</v>
      </c>
      <c r="L1715" s="30">
        <v>640</v>
      </c>
      <c r="M1715" s="30">
        <v>32</v>
      </c>
      <c r="N1715" s="31">
        <v>19000</v>
      </c>
      <c r="O1715" s="31">
        <v>44800</v>
      </c>
      <c r="P1715" s="31">
        <v>12115200</v>
      </c>
      <c r="Q1715" s="31">
        <v>12160000</v>
      </c>
      <c r="R1715" s="1" t="s">
        <v>6413</v>
      </c>
      <c r="S1715" s="1" t="s">
        <v>6414</v>
      </c>
      <c r="T1715" s="1" t="s">
        <v>169</v>
      </c>
      <c r="U1715" s="1" t="s">
        <v>661</v>
      </c>
      <c r="V1715" s="1" t="s">
        <v>118</v>
      </c>
      <c r="W1715" s="33" t="str">
        <f>VLOOKUP(Table1[[#This Row],[Material Code]],'Product Master Data'!$A$1:$D$16,4,FALSE)</f>
        <v>Bread Flour</v>
      </c>
      <c r="X1715" s="33" t="str">
        <f>VLOOKUP(Table1[[#This Row],[Material Code]],'Product Master Data'!$A$1:$D$15,3,FALSE)</f>
        <v>Local Label</v>
      </c>
      <c r="Y1715" s="33">
        <f>DAY(Table1[[#This Row],[Billing date]])</f>
        <v>18</v>
      </c>
      <c r="Z1715" s="33" t="str">
        <f>TEXT(Table1[[#This Row],[Billing date]],"mmm")</f>
        <v>Jan</v>
      </c>
      <c r="AA1715" s="33">
        <f>YEAR(Table1[[#This Row],[Billing date]])</f>
        <v>2022</v>
      </c>
    </row>
    <row r="1716" spans="1:27" ht="12.75" x14ac:dyDescent="0.2">
      <c r="A1716" s="1" t="s">
        <v>4496</v>
      </c>
      <c r="B1716" s="1" t="s">
        <v>132</v>
      </c>
      <c r="C1716" s="29">
        <v>44579</v>
      </c>
      <c r="D1716" s="1" t="s">
        <v>6409</v>
      </c>
      <c r="E1716" s="1" t="s">
        <v>6415</v>
      </c>
      <c r="F1716" s="1" t="s">
        <v>6411</v>
      </c>
      <c r="G1716" s="1" t="s">
        <v>6416</v>
      </c>
      <c r="H1716" s="1" t="s">
        <v>4542</v>
      </c>
      <c r="I1716" s="1" t="s">
        <v>43</v>
      </c>
      <c r="J1716" s="1" t="s">
        <v>125</v>
      </c>
      <c r="K1716" s="1" t="s">
        <v>126</v>
      </c>
      <c r="L1716" s="30">
        <v>640</v>
      </c>
      <c r="M1716" s="30">
        <v>32</v>
      </c>
      <c r="N1716" s="31">
        <v>19000</v>
      </c>
      <c r="O1716" s="31">
        <v>44800</v>
      </c>
      <c r="P1716" s="31">
        <v>12115200</v>
      </c>
      <c r="Q1716" s="31">
        <v>12160000</v>
      </c>
      <c r="R1716" s="1" t="s">
        <v>6417</v>
      </c>
      <c r="S1716" s="1" t="s">
        <v>6418</v>
      </c>
      <c r="T1716" s="1" t="s">
        <v>169</v>
      </c>
      <c r="U1716" s="1" t="s">
        <v>661</v>
      </c>
      <c r="V1716" s="1" t="s">
        <v>118</v>
      </c>
      <c r="W1716" s="33" t="str">
        <f>VLOOKUP(Table1[[#This Row],[Material Code]],'Product Master Data'!$A$1:$D$16,4,FALSE)</f>
        <v>Bread Flour</v>
      </c>
      <c r="X1716" s="33" t="str">
        <f>VLOOKUP(Table1[[#This Row],[Material Code]],'Product Master Data'!$A$1:$D$15,3,FALSE)</f>
        <v>Local Label</v>
      </c>
      <c r="Y1716" s="33">
        <f>DAY(Table1[[#This Row],[Billing date]])</f>
        <v>18</v>
      </c>
      <c r="Z1716" s="33" t="str">
        <f>TEXT(Table1[[#This Row],[Billing date]],"mmm")</f>
        <v>Jan</v>
      </c>
      <c r="AA1716" s="33">
        <f>YEAR(Table1[[#This Row],[Billing date]])</f>
        <v>2022</v>
      </c>
    </row>
    <row r="1717" spans="1:27" ht="12.75" x14ac:dyDescent="0.2">
      <c r="A1717" s="1" t="s">
        <v>4576</v>
      </c>
      <c r="B1717" s="1" t="s">
        <v>171</v>
      </c>
      <c r="C1717" s="29">
        <v>44579</v>
      </c>
      <c r="D1717" s="1" t="s">
        <v>6419</v>
      </c>
      <c r="E1717" s="1" t="s">
        <v>6420</v>
      </c>
      <c r="F1717" s="1" t="s">
        <v>6421</v>
      </c>
      <c r="G1717" s="1" t="s">
        <v>6422</v>
      </c>
      <c r="H1717" s="1" t="s">
        <v>4581</v>
      </c>
      <c r="I1717" s="1" t="s">
        <v>25</v>
      </c>
      <c r="J1717" s="1" t="s">
        <v>176</v>
      </c>
      <c r="K1717" s="1" t="s">
        <v>177</v>
      </c>
      <c r="L1717" s="30">
        <v>50</v>
      </c>
      <c r="M1717" s="30">
        <v>2.5</v>
      </c>
      <c r="N1717" s="31">
        <v>17900</v>
      </c>
      <c r="O1717" s="31">
        <v>0</v>
      </c>
      <c r="P1717" s="31">
        <v>895000</v>
      </c>
      <c r="Q1717" s="31">
        <v>895000</v>
      </c>
      <c r="R1717" s="1" t="s">
        <v>4582</v>
      </c>
      <c r="S1717" s="1" t="s">
        <v>5875</v>
      </c>
      <c r="T1717" s="1" t="s">
        <v>169</v>
      </c>
      <c r="U1717" s="1" t="s">
        <v>1482</v>
      </c>
      <c r="V1717" s="1" t="s">
        <v>118</v>
      </c>
      <c r="W1717" s="33" t="str">
        <f>VLOOKUP(Table1[[#This Row],[Material Code]],'Product Master Data'!$A$1:$D$16,4,FALSE)</f>
        <v>Beignet Flour</v>
      </c>
      <c r="X1717" s="33" t="str">
        <f>VLOOKUP(Table1[[#This Row],[Material Code]],'Product Master Data'!$A$1:$D$15,3,FALSE)</f>
        <v>Local Label</v>
      </c>
      <c r="Y1717" s="33">
        <f>DAY(Table1[[#This Row],[Billing date]])</f>
        <v>18</v>
      </c>
      <c r="Z1717" s="33" t="str">
        <f>TEXT(Table1[[#This Row],[Billing date]],"mmm")</f>
        <v>Jan</v>
      </c>
      <c r="AA1717" s="33">
        <f>YEAR(Table1[[#This Row],[Billing date]])</f>
        <v>2022</v>
      </c>
    </row>
    <row r="1718" spans="1:27" ht="12.75" x14ac:dyDescent="0.2">
      <c r="A1718" s="1" t="s">
        <v>4576</v>
      </c>
      <c r="B1718" s="1" t="s">
        <v>171</v>
      </c>
      <c r="C1718" s="29">
        <v>44579</v>
      </c>
      <c r="D1718" s="1" t="s">
        <v>6419</v>
      </c>
      <c r="E1718" s="1" t="s">
        <v>6420</v>
      </c>
      <c r="F1718" s="1" t="s">
        <v>6421</v>
      </c>
      <c r="G1718" s="1" t="s">
        <v>6422</v>
      </c>
      <c r="H1718" s="1" t="s">
        <v>4581</v>
      </c>
      <c r="I1718" s="1" t="s">
        <v>25</v>
      </c>
      <c r="J1718" s="1" t="s">
        <v>181</v>
      </c>
      <c r="K1718" s="1" t="s">
        <v>182</v>
      </c>
      <c r="L1718" s="30">
        <v>150</v>
      </c>
      <c r="M1718" s="30">
        <v>3.75</v>
      </c>
      <c r="N1718" s="31">
        <v>8950</v>
      </c>
      <c r="O1718" s="31">
        <v>0</v>
      </c>
      <c r="P1718" s="31">
        <v>1342500</v>
      </c>
      <c r="Q1718" s="31">
        <v>1342500</v>
      </c>
      <c r="R1718" s="1" t="s">
        <v>4582</v>
      </c>
      <c r="S1718" s="1" t="s">
        <v>5875</v>
      </c>
      <c r="T1718" s="1" t="s">
        <v>169</v>
      </c>
      <c r="U1718" s="1" t="s">
        <v>1482</v>
      </c>
      <c r="V1718" s="1" t="s">
        <v>118</v>
      </c>
      <c r="W1718" s="33" t="str">
        <f>VLOOKUP(Table1[[#This Row],[Material Code]],'Product Master Data'!$A$1:$D$16,4,FALSE)</f>
        <v>Beignet Flour</v>
      </c>
      <c r="X1718" s="33" t="str">
        <f>VLOOKUP(Table1[[#This Row],[Material Code]],'Product Master Data'!$A$1:$D$15,3,FALSE)</f>
        <v>Local Label</v>
      </c>
      <c r="Y1718" s="33">
        <f>DAY(Table1[[#This Row],[Billing date]])</f>
        <v>18</v>
      </c>
      <c r="Z1718" s="33" t="str">
        <f>TEXT(Table1[[#This Row],[Billing date]],"mmm")</f>
        <v>Jan</v>
      </c>
      <c r="AA1718" s="33">
        <f>YEAR(Table1[[#This Row],[Billing date]])</f>
        <v>2022</v>
      </c>
    </row>
    <row r="1719" spans="1:27" ht="12.75" x14ac:dyDescent="0.2">
      <c r="A1719" s="1" t="s">
        <v>4576</v>
      </c>
      <c r="B1719" s="1" t="s">
        <v>171</v>
      </c>
      <c r="C1719" s="29">
        <v>44579</v>
      </c>
      <c r="D1719" s="1" t="s">
        <v>6419</v>
      </c>
      <c r="E1719" s="1" t="s">
        <v>6420</v>
      </c>
      <c r="F1719" s="1" t="s">
        <v>6421</v>
      </c>
      <c r="G1719" s="1" t="s">
        <v>6422</v>
      </c>
      <c r="H1719" s="1" t="s">
        <v>4581</v>
      </c>
      <c r="I1719" s="1" t="s">
        <v>25</v>
      </c>
      <c r="J1719" s="1" t="s">
        <v>183</v>
      </c>
      <c r="K1719" s="1" t="s">
        <v>184</v>
      </c>
      <c r="L1719" s="30">
        <v>750</v>
      </c>
      <c r="M1719" s="30">
        <v>3.75</v>
      </c>
      <c r="N1719" s="31">
        <v>1840</v>
      </c>
      <c r="O1719" s="31">
        <v>0</v>
      </c>
      <c r="P1719" s="31">
        <v>1380000</v>
      </c>
      <c r="Q1719" s="31">
        <v>1380000</v>
      </c>
      <c r="R1719" s="1" t="s">
        <v>4582</v>
      </c>
      <c r="S1719" s="1" t="s">
        <v>5875</v>
      </c>
      <c r="T1719" s="1" t="s">
        <v>169</v>
      </c>
      <c r="U1719" s="1" t="s">
        <v>1482</v>
      </c>
      <c r="V1719" s="1" t="s">
        <v>118</v>
      </c>
      <c r="W1719" s="33" t="str">
        <f>VLOOKUP(Table1[[#This Row],[Material Code]],'Product Master Data'!$A$1:$D$16,4,FALSE)</f>
        <v>Beignet Flour</v>
      </c>
      <c r="X1719" s="33" t="str">
        <f>VLOOKUP(Table1[[#This Row],[Material Code]],'Product Master Data'!$A$1:$D$15,3,FALSE)</f>
        <v>Local Label</v>
      </c>
      <c r="Y1719" s="33">
        <f>DAY(Table1[[#This Row],[Billing date]])</f>
        <v>18</v>
      </c>
      <c r="Z1719" s="33" t="str">
        <f>TEXT(Table1[[#This Row],[Billing date]],"mmm")</f>
        <v>Jan</v>
      </c>
      <c r="AA1719" s="33">
        <f>YEAR(Table1[[#This Row],[Billing date]])</f>
        <v>2022</v>
      </c>
    </row>
    <row r="1720" spans="1:27" ht="12.75" x14ac:dyDescent="0.2">
      <c r="A1720" s="1" t="s">
        <v>4576</v>
      </c>
      <c r="B1720" s="1" t="s">
        <v>171</v>
      </c>
      <c r="C1720" s="29">
        <v>44580</v>
      </c>
      <c r="D1720" s="1" t="s">
        <v>6276</v>
      </c>
      <c r="E1720" s="1" t="s">
        <v>6423</v>
      </c>
      <c r="F1720" s="1" t="s">
        <v>6424</v>
      </c>
      <c r="G1720" s="1" t="s">
        <v>6424</v>
      </c>
      <c r="H1720" s="1" t="s">
        <v>4629</v>
      </c>
      <c r="I1720" s="1" t="s">
        <v>498</v>
      </c>
      <c r="J1720" s="1" t="s">
        <v>24</v>
      </c>
      <c r="K1720" s="1" t="s">
        <v>113</v>
      </c>
      <c r="L1720" s="30">
        <v>0</v>
      </c>
      <c r="M1720" s="30">
        <v>0</v>
      </c>
      <c r="N1720" s="31">
        <v>-200</v>
      </c>
      <c r="O1720" s="31">
        <v>-2157</v>
      </c>
      <c r="P1720" s="31">
        <v>-107843</v>
      </c>
      <c r="Q1720" s="31">
        <v>-110000</v>
      </c>
      <c r="R1720" s="1" t="s">
        <v>169</v>
      </c>
      <c r="S1720" s="1" t="s">
        <v>169</v>
      </c>
      <c r="T1720" s="1" t="s">
        <v>169</v>
      </c>
      <c r="U1720" s="1" t="s">
        <v>6276</v>
      </c>
      <c r="V1720" s="1" t="s">
        <v>118</v>
      </c>
      <c r="W1720" s="33" t="str">
        <f>VLOOKUP(Table1[[#This Row],[Material Code]],'Product Master Data'!$A$1:$D$16,4,FALSE)</f>
        <v>Bread Flour</v>
      </c>
      <c r="X1720" s="33" t="str">
        <f>VLOOKUP(Table1[[#This Row],[Material Code]],'Product Master Data'!$A$1:$D$15,3,FALSE)</f>
        <v>Local Label</v>
      </c>
      <c r="Y1720" s="33">
        <f>DAY(Table1[[#This Row],[Billing date]])</f>
        <v>19</v>
      </c>
      <c r="Z1720" s="33" t="str">
        <f>TEXT(Table1[[#This Row],[Billing date]],"mmm")</f>
        <v>Jan</v>
      </c>
      <c r="AA1720" s="33">
        <f>YEAR(Table1[[#This Row],[Billing date]])</f>
        <v>2022</v>
      </c>
    </row>
    <row r="1721" spans="1:27" ht="12.75" x14ac:dyDescent="0.2">
      <c r="A1721" s="1" t="s">
        <v>4576</v>
      </c>
      <c r="B1721" s="1" t="s">
        <v>171</v>
      </c>
      <c r="C1721" s="29">
        <v>44580</v>
      </c>
      <c r="D1721" s="1" t="s">
        <v>6276</v>
      </c>
      <c r="E1721" s="1" t="s">
        <v>6423</v>
      </c>
      <c r="F1721" s="1" t="s">
        <v>6424</v>
      </c>
      <c r="G1721" s="1" t="s">
        <v>6424</v>
      </c>
      <c r="H1721" s="1" t="s">
        <v>4629</v>
      </c>
      <c r="I1721" s="1" t="s">
        <v>498</v>
      </c>
      <c r="J1721" s="1" t="s">
        <v>24</v>
      </c>
      <c r="K1721" s="1" t="s">
        <v>113</v>
      </c>
      <c r="L1721" s="30">
        <v>0</v>
      </c>
      <c r="M1721" s="30">
        <v>0</v>
      </c>
      <c r="N1721" s="31">
        <v>-200</v>
      </c>
      <c r="O1721" s="31">
        <v>-2157</v>
      </c>
      <c r="P1721" s="31">
        <v>-107843</v>
      </c>
      <c r="Q1721" s="31">
        <v>-110000</v>
      </c>
      <c r="R1721" s="1" t="s">
        <v>169</v>
      </c>
      <c r="S1721" s="1" t="s">
        <v>169</v>
      </c>
      <c r="T1721" s="1" t="s">
        <v>169</v>
      </c>
      <c r="U1721" s="1" t="s">
        <v>6276</v>
      </c>
      <c r="V1721" s="1" t="s">
        <v>118</v>
      </c>
      <c r="W1721" s="33" t="str">
        <f>VLOOKUP(Table1[[#This Row],[Material Code]],'Product Master Data'!$A$1:$D$16,4,FALSE)</f>
        <v>Bread Flour</v>
      </c>
      <c r="X1721" s="33" t="str">
        <f>VLOOKUP(Table1[[#This Row],[Material Code]],'Product Master Data'!$A$1:$D$15,3,FALSE)</f>
        <v>Local Label</v>
      </c>
      <c r="Y1721" s="33">
        <f>DAY(Table1[[#This Row],[Billing date]])</f>
        <v>19</v>
      </c>
      <c r="Z1721" s="33" t="str">
        <f>TEXT(Table1[[#This Row],[Billing date]],"mmm")</f>
        <v>Jan</v>
      </c>
      <c r="AA1721" s="33">
        <f>YEAR(Table1[[#This Row],[Billing date]])</f>
        <v>2022</v>
      </c>
    </row>
    <row r="1722" spans="1:27" ht="12.75" x14ac:dyDescent="0.2">
      <c r="A1722" s="1" t="s">
        <v>4576</v>
      </c>
      <c r="B1722" s="1" t="s">
        <v>171</v>
      </c>
      <c r="C1722" s="29">
        <v>44580</v>
      </c>
      <c r="D1722" s="1" t="s">
        <v>6021</v>
      </c>
      <c r="E1722" s="1" t="s">
        <v>6425</v>
      </c>
      <c r="F1722" s="1" t="s">
        <v>6426</v>
      </c>
      <c r="G1722" s="1" t="s">
        <v>6426</v>
      </c>
      <c r="H1722" s="1" t="s">
        <v>4581</v>
      </c>
      <c r="I1722" s="1" t="s">
        <v>25</v>
      </c>
      <c r="J1722" s="1" t="s">
        <v>125</v>
      </c>
      <c r="K1722" s="1" t="s">
        <v>126</v>
      </c>
      <c r="L1722" s="30">
        <v>0</v>
      </c>
      <c r="M1722" s="30">
        <v>0</v>
      </c>
      <c r="N1722" s="31">
        <v>700</v>
      </c>
      <c r="O1722" s="31">
        <v>0</v>
      </c>
      <c r="P1722" s="31">
        <v>70000</v>
      </c>
      <c r="Q1722" s="31">
        <v>70000</v>
      </c>
      <c r="R1722" s="1" t="s">
        <v>169</v>
      </c>
      <c r="S1722" s="1" t="s">
        <v>169</v>
      </c>
      <c r="T1722" s="1" t="s">
        <v>169</v>
      </c>
      <c r="U1722" s="1" t="s">
        <v>6021</v>
      </c>
      <c r="V1722" s="1" t="s">
        <v>118</v>
      </c>
      <c r="W1722" s="33" t="str">
        <f>VLOOKUP(Table1[[#This Row],[Material Code]],'Product Master Data'!$A$1:$D$16,4,FALSE)</f>
        <v>Bread Flour</v>
      </c>
      <c r="X1722" s="33" t="str">
        <f>VLOOKUP(Table1[[#This Row],[Material Code]],'Product Master Data'!$A$1:$D$15,3,FALSE)</f>
        <v>Local Label</v>
      </c>
      <c r="Y1722" s="33">
        <f>DAY(Table1[[#This Row],[Billing date]])</f>
        <v>19</v>
      </c>
      <c r="Z1722" s="33" t="str">
        <f>TEXT(Table1[[#This Row],[Billing date]],"mmm")</f>
        <v>Jan</v>
      </c>
      <c r="AA1722" s="33">
        <f>YEAR(Table1[[#This Row],[Billing date]])</f>
        <v>2022</v>
      </c>
    </row>
    <row r="1723" spans="1:27" ht="12.75" x14ac:dyDescent="0.2">
      <c r="A1723" s="1" t="s">
        <v>4666</v>
      </c>
      <c r="B1723" s="1" t="s">
        <v>108</v>
      </c>
      <c r="C1723" s="29">
        <v>44580</v>
      </c>
      <c r="D1723" s="1" t="s">
        <v>6427</v>
      </c>
      <c r="E1723" s="1" t="s">
        <v>6428</v>
      </c>
      <c r="F1723" s="1" t="s">
        <v>6429</v>
      </c>
      <c r="G1723" s="1" t="s">
        <v>6430</v>
      </c>
      <c r="H1723" s="1" t="s">
        <v>4841</v>
      </c>
      <c r="I1723" s="1" t="s">
        <v>46</v>
      </c>
      <c r="J1723" s="1" t="s">
        <v>164</v>
      </c>
      <c r="K1723" s="1" t="s">
        <v>165</v>
      </c>
      <c r="L1723" s="30">
        <v>140</v>
      </c>
      <c r="M1723" s="30">
        <v>7</v>
      </c>
      <c r="N1723" s="31">
        <v>18300</v>
      </c>
      <c r="O1723" s="31">
        <v>0</v>
      </c>
      <c r="P1723" s="31">
        <v>2562000</v>
      </c>
      <c r="Q1723" s="31">
        <v>2562000</v>
      </c>
      <c r="R1723" s="1" t="s">
        <v>6431</v>
      </c>
      <c r="S1723" s="1" t="s">
        <v>6432</v>
      </c>
      <c r="T1723" s="1" t="s">
        <v>169</v>
      </c>
      <c r="U1723" s="1" t="s">
        <v>353</v>
      </c>
      <c r="V1723" s="1" t="s">
        <v>118</v>
      </c>
      <c r="W1723" s="33" t="str">
        <f>VLOOKUP(Table1[[#This Row],[Material Code]],'Product Master Data'!$A$1:$D$16,4,FALSE)</f>
        <v>Bread Flour</v>
      </c>
      <c r="X1723" s="33" t="str">
        <f>VLOOKUP(Table1[[#This Row],[Material Code]],'Product Master Data'!$A$1:$D$15,3,FALSE)</f>
        <v>Local Label</v>
      </c>
      <c r="Y1723" s="33">
        <f>DAY(Table1[[#This Row],[Billing date]])</f>
        <v>19</v>
      </c>
      <c r="Z1723" s="33" t="str">
        <f>TEXT(Table1[[#This Row],[Billing date]],"mmm")</f>
        <v>Jan</v>
      </c>
      <c r="AA1723" s="33">
        <f>YEAR(Table1[[#This Row],[Billing date]])</f>
        <v>2022</v>
      </c>
    </row>
    <row r="1724" spans="1:27" ht="12.75" x14ac:dyDescent="0.2">
      <c r="A1724" s="1" t="s">
        <v>4596</v>
      </c>
      <c r="B1724" s="1" t="s">
        <v>452</v>
      </c>
      <c r="C1724" s="29">
        <v>44580</v>
      </c>
      <c r="D1724" s="1" t="s">
        <v>5479</v>
      </c>
      <c r="E1724" s="1" t="s">
        <v>6433</v>
      </c>
      <c r="F1724" s="1" t="s">
        <v>5481</v>
      </c>
      <c r="G1724" s="1" t="s">
        <v>6434</v>
      </c>
      <c r="H1724" s="1" t="s">
        <v>5067</v>
      </c>
      <c r="I1724" s="1" t="s">
        <v>34</v>
      </c>
      <c r="J1724" s="1" t="s">
        <v>164</v>
      </c>
      <c r="K1724" s="1" t="s">
        <v>165</v>
      </c>
      <c r="L1724" s="30">
        <v>660</v>
      </c>
      <c r="M1724" s="30">
        <v>33</v>
      </c>
      <c r="N1724" s="31">
        <v>17500</v>
      </c>
      <c r="O1724" s="31">
        <v>46200</v>
      </c>
      <c r="P1724" s="31">
        <v>11503800</v>
      </c>
      <c r="Q1724" s="31">
        <v>11550000</v>
      </c>
      <c r="R1724" s="1" t="s">
        <v>799</v>
      </c>
      <c r="S1724" s="1" t="s">
        <v>2487</v>
      </c>
      <c r="T1724" s="1" t="s">
        <v>169</v>
      </c>
      <c r="U1724" s="1" t="s">
        <v>1046</v>
      </c>
      <c r="V1724" s="1" t="s">
        <v>118</v>
      </c>
      <c r="W1724" s="33" t="str">
        <f>VLOOKUP(Table1[[#This Row],[Material Code]],'Product Master Data'!$A$1:$D$16,4,FALSE)</f>
        <v>Bread Flour</v>
      </c>
      <c r="X1724" s="33" t="str">
        <f>VLOOKUP(Table1[[#This Row],[Material Code]],'Product Master Data'!$A$1:$D$15,3,FALSE)</f>
        <v>Local Label</v>
      </c>
      <c r="Y1724" s="33">
        <f>DAY(Table1[[#This Row],[Billing date]])</f>
        <v>19</v>
      </c>
      <c r="Z1724" s="33" t="str">
        <f>TEXT(Table1[[#This Row],[Billing date]],"mmm")</f>
        <v>Jan</v>
      </c>
      <c r="AA1724" s="33">
        <f>YEAR(Table1[[#This Row],[Billing date]])</f>
        <v>2022</v>
      </c>
    </row>
    <row r="1725" spans="1:27" ht="12.75" x14ac:dyDescent="0.2">
      <c r="A1725" s="1" t="s">
        <v>4596</v>
      </c>
      <c r="B1725" s="1" t="s">
        <v>452</v>
      </c>
      <c r="C1725" s="29">
        <v>44580</v>
      </c>
      <c r="D1725" s="1" t="s">
        <v>5789</v>
      </c>
      <c r="E1725" s="1" t="s">
        <v>6435</v>
      </c>
      <c r="F1725" s="1" t="s">
        <v>5791</v>
      </c>
      <c r="G1725" s="1" t="s">
        <v>6436</v>
      </c>
      <c r="H1725" s="1" t="s">
        <v>4797</v>
      </c>
      <c r="I1725" s="1" t="s">
        <v>33</v>
      </c>
      <c r="J1725" s="1" t="s">
        <v>164</v>
      </c>
      <c r="K1725" s="1" t="s">
        <v>165</v>
      </c>
      <c r="L1725" s="30">
        <v>640</v>
      </c>
      <c r="M1725" s="30">
        <v>32</v>
      </c>
      <c r="N1725" s="31">
        <v>18000</v>
      </c>
      <c r="O1725" s="31">
        <v>44800</v>
      </c>
      <c r="P1725" s="31">
        <v>11475200</v>
      </c>
      <c r="Q1725" s="31">
        <v>11520000</v>
      </c>
      <c r="R1725" s="1" t="s">
        <v>6437</v>
      </c>
      <c r="S1725" s="1" t="s">
        <v>6438</v>
      </c>
      <c r="T1725" s="1" t="s">
        <v>169</v>
      </c>
      <c r="U1725" s="1" t="s">
        <v>5795</v>
      </c>
      <c r="V1725" s="1" t="s">
        <v>118</v>
      </c>
      <c r="W1725" s="33" t="str">
        <f>VLOOKUP(Table1[[#This Row],[Material Code]],'Product Master Data'!$A$1:$D$16,4,FALSE)</f>
        <v>Bread Flour</v>
      </c>
      <c r="X1725" s="33" t="str">
        <f>VLOOKUP(Table1[[#This Row],[Material Code]],'Product Master Data'!$A$1:$D$15,3,FALSE)</f>
        <v>Local Label</v>
      </c>
      <c r="Y1725" s="33">
        <f>DAY(Table1[[#This Row],[Billing date]])</f>
        <v>19</v>
      </c>
      <c r="Z1725" s="33" t="str">
        <f>TEXT(Table1[[#This Row],[Billing date]],"mmm")</f>
        <v>Jan</v>
      </c>
      <c r="AA1725" s="33">
        <f>YEAR(Table1[[#This Row],[Billing date]])</f>
        <v>2022</v>
      </c>
    </row>
    <row r="1726" spans="1:27" ht="12.75" x14ac:dyDescent="0.2">
      <c r="A1726" s="1" t="s">
        <v>4496</v>
      </c>
      <c r="B1726" s="1" t="s">
        <v>132</v>
      </c>
      <c r="C1726" s="29">
        <v>44580</v>
      </c>
      <c r="D1726" s="1" t="s">
        <v>6439</v>
      </c>
      <c r="E1726" s="1" t="s">
        <v>6440</v>
      </c>
      <c r="F1726" s="1" t="s">
        <v>6441</v>
      </c>
      <c r="G1726" s="1" t="s">
        <v>6442</v>
      </c>
      <c r="H1726" s="1" t="s">
        <v>4508</v>
      </c>
      <c r="I1726" s="1" t="s">
        <v>1185</v>
      </c>
      <c r="J1726" s="1" t="s">
        <v>125</v>
      </c>
      <c r="K1726" s="1" t="s">
        <v>126</v>
      </c>
      <c r="L1726" s="30">
        <v>400</v>
      </c>
      <c r="M1726" s="30">
        <v>20</v>
      </c>
      <c r="N1726" s="31">
        <v>18500</v>
      </c>
      <c r="O1726" s="31">
        <v>28000</v>
      </c>
      <c r="P1726" s="31">
        <v>7372000</v>
      </c>
      <c r="Q1726" s="31">
        <v>7400000</v>
      </c>
      <c r="R1726" s="1" t="s">
        <v>6443</v>
      </c>
      <c r="S1726" s="1" t="s">
        <v>6444</v>
      </c>
      <c r="T1726" s="1" t="s">
        <v>169</v>
      </c>
      <c r="U1726" s="1" t="s">
        <v>169</v>
      </c>
      <c r="V1726" s="1" t="s">
        <v>118</v>
      </c>
      <c r="W1726" s="33" t="str">
        <f>VLOOKUP(Table1[[#This Row],[Material Code]],'Product Master Data'!$A$1:$D$16,4,FALSE)</f>
        <v>Bread Flour</v>
      </c>
      <c r="X1726" s="33" t="str">
        <f>VLOOKUP(Table1[[#This Row],[Material Code]],'Product Master Data'!$A$1:$D$15,3,FALSE)</f>
        <v>Local Label</v>
      </c>
      <c r="Y1726" s="33">
        <f>DAY(Table1[[#This Row],[Billing date]])</f>
        <v>19</v>
      </c>
      <c r="Z1726" s="33" t="str">
        <f>TEXT(Table1[[#This Row],[Billing date]],"mmm")</f>
        <v>Jan</v>
      </c>
      <c r="AA1726" s="33">
        <f>YEAR(Table1[[#This Row],[Billing date]])</f>
        <v>2022</v>
      </c>
    </row>
    <row r="1727" spans="1:27" ht="12.75" x14ac:dyDescent="0.2">
      <c r="A1727" s="1" t="s">
        <v>4496</v>
      </c>
      <c r="B1727" s="1" t="s">
        <v>132</v>
      </c>
      <c r="C1727" s="29">
        <v>44580</v>
      </c>
      <c r="D1727" s="1" t="s">
        <v>6439</v>
      </c>
      <c r="E1727" s="1" t="s">
        <v>6440</v>
      </c>
      <c r="F1727" s="1" t="s">
        <v>6441</v>
      </c>
      <c r="G1727" s="1" t="s">
        <v>6442</v>
      </c>
      <c r="H1727" s="1" t="s">
        <v>4508</v>
      </c>
      <c r="I1727" s="1" t="s">
        <v>1185</v>
      </c>
      <c r="J1727" s="1" t="s">
        <v>164</v>
      </c>
      <c r="K1727" s="1" t="s">
        <v>165</v>
      </c>
      <c r="L1727" s="30">
        <v>240</v>
      </c>
      <c r="M1727" s="30">
        <v>12</v>
      </c>
      <c r="N1727" s="31">
        <v>18000</v>
      </c>
      <c r="O1727" s="31">
        <v>16800</v>
      </c>
      <c r="P1727" s="31">
        <v>4303200</v>
      </c>
      <c r="Q1727" s="31">
        <v>4320000</v>
      </c>
      <c r="R1727" s="1" t="s">
        <v>6443</v>
      </c>
      <c r="S1727" s="1" t="s">
        <v>6444</v>
      </c>
      <c r="T1727" s="1" t="s">
        <v>169</v>
      </c>
      <c r="U1727" s="1" t="s">
        <v>169</v>
      </c>
      <c r="V1727" s="1" t="s">
        <v>118</v>
      </c>
      <c r="W1727" s="33" t="str">
        <f>VLOOKUP(Table1[[#This Row],[Material Code]],'Product Master Data'!$A$1:$D$16,4,FALSE)</f>
        <v>Bread Flour</v>
      </c>
      <c r="X1727" s="33" t="str">
        <f>VLOOKUP(Table1[[#This Row],[Material Code]],'Product Master Data'!$A$1:$D$15,3,FALSE)</f>
        <v>Local Label</v>
      </c>
      <c r="Y1727" s="33">
        <f>DAY(Table1[[#This Row],[Billing date]])</f>
        <v>19</v>
      </c>
      <c r="Z1727" s="33" t="str">
        <f>TEXT(Table1[[#This Row],[Billing date]],"mmm")</f>
        <v>Jan</v>
      </c>
      <c r="AA1727" s="33">
        <f>YEAR(Table1[[#This Row],[Billing date]])</f>
        <v>2022</v>
      </c>
    </row>
    <row r="1728" spans="1:27" ht="12.75" x14ac:dyDescent="0.2">
      <c r="A1728" s="1" t="s">
        <v>4666</v>
      </c>
      <c r="B1728" s="1" t="s">
        <v>108</v>
      </c>
      <c r="C1728" s="29">
        <v>44580</v>
      </c>
      <c r="D1728" s="1" t="s">
        <v>6445</v>
      </c>
      <c r="E1728" s="1" t="s">
        <v>6446</v>
      </c>
      <c r="F1728" s="1" t="s">
        <v>6447</v>
      </c>
      <c r="G1728" s="1" t="s">
        <v>6448</v>
      </c>
      <c r="H1728" s="1" t="s">
        <v>4841</v>
      </c>
      <c r="I1728" s="1" t="s">
        <v>46</v>
      </c>
      <c r="J1728" s="1" t="s">
        <v>164</v>
      </c>
      <c r="K1728" s="1" t="s">
        <v>165</v>
      </c>
      <c r="L1728" s="30">
        <v>200</v>
      </c>
      <c r="M1728" s="30">
        <v>10</v>
      </c>
      <c r="N1728" s="31">
        <v>18300</v>
      </c>
      <c r="O1728" s="31">
        <v>0</v>
      </c>
      <c r="P1728" s="31">
        <v>3660000</v>
      </c>
      <c r="Q1728" s="31">
        <v>3660000</v>
      </c>
      <c r="R1728" s="1" t="s">
        <v>6431</v>
      </c>
      <c r="S1728" s="1" t="s">
        <v>6432</v>
      </c>
      <c r="T1728" s="1" t="s">
        <v>169</v>
      </c>
      <c r="U1728" s="1" t="s">
        <v>353</v>
      </c>
      <c r="V1728" s="1" t="s">
        <v>118</v>
      </c>
      <c r="W1728" s="33" t="str">
        <f>VLOOKUP(Table1[[#This Row],[Material Code]],'Product Master Data'!$A$1:$D$16,4,FALSE)</f>
        <v>Bread Flour</v>
      </c>
      <c r="X1728" s="33" t="str">
        <f>VLOOKUP(Table1[[#This Row],[Material Code]],'Product Master Data'!$A$1:$D$15,3,FALSE)</f>
        <v>Local Label</v>
      </c>
      <c r="Y1728" s="33">
        <f>DAY(Table1[[#This Row],[Billing date]])</f>
        <v>19</v>
      </c>
      <c r="Z1728" s="33" t="str">
        <f>TEXT(Table1[[#This Row],[Billing date]],"mmm")</f>
        <v>Jan</v>
      </c>
      <c r="AA1728" s="33">
        <f>YEAR(Table1[[#This Row],[Billing date]])</f>
        <v>2022</v>
      </c>
    </row>
    <row r="1729" spans="1:27" ht="12.75" x14ac:dyDescent="0.2">
      <c r="A1729" s="1" t="s">
        <v>4526</v>
      </c>
      <c r="B1729" s="1" t="s">
        <v>120</v>
      </c>
      <c r="C1729" s="29">
        <v>44580</v>
      </c>
      <c r="D1729" s="1" t="s">
        <v>6232</v>
      </c>
      <c r="E1729" s="1" t="s">
        <v>6449</v>
      </c>
      <c r="F1729" s="1" t="s">
        <v>6234</v>
      </c>
      <c r="G1729" s="1" t="s">
        <v>6450</v>
      </c>
      <c r="H1729" s="1" t="s">
        <v>4817</v>
      </c>
      <c r="I1729" s="1" t="s">
        <v>443</v>
      </c>
      <c r="J1729" s="1" t="s">
        <v>164</v>
      </c>
      <c r="K1729" s="1" t="s">
        <v>165</v>
      </c>
      <c r="L1729" s="30">
        <v>100</v>
      </c>
      <c r="M1729" s="30">
        <v>5</v>
      </c>
      <c r="N1729" s="31">
        <v>18300</v>
      </c>
      <c r="O1729" s="31">
        <v>7000</v>
      </c>
      <c r="P1729" s="31">
        <v>1823000</v>
      </c>
      <c r="Q1729" s="31">
        <v>1830000</v>
      </c>
      <c r="R1729" s="1" t="s">
        <v>775</v>
      </c>
      <c r="S1729" s="1" t="s">
        <v>4879</v>
      </c>
      <c r="T1729" s="1" t="s">
        <v>169</v>
      </c>
      <c r="U1729" s="1" t="s">
        <v>169</v>
      </c>
      <c r="V1729" s="1" t="s">
        <v>118</v>
      </c>
      <c r="W1729" s="33" t="str">
        <f>VLOOKUP(Table1[[#This Row],[Material Code]],'Product Master Data'!$A$1:$D$16,4,FALSE)</f>
        <v>Bread Flour</v>
      </c>
      <c r="X1729" s="33" t="str">
        <f>VLOOKUP(Table1[[#This Row],[Material Code]],'Product Master Data'!$A$1:$D$15,3,FALSE)</f>
        <v>Local Label</v>
      </c>
      <c r="Y1729" s="33">
        <f>DAY(Table1[[#This Row],[Billing date]])</f>
        <v>19</v>
      </c>
      <c r="Z1729" s="33" t="str">
        <f>TEXT(Table1[[#This Row],[Billing date]],"mmm")</f>
        <v>Jan</v>
      </c>
      <c r="AA1729" s="33">
        <f>YEAR(Table1[[#This Row],[Billing date]])</f>
        <v>2022</v>
      </c>
    </row>
    <row r="1730" spans="1:27" ht="12.75" x14ac:dyDescent="0.2">
      <c r="A1730" s="1" t="s">
        <v>4526</v>
      </c>
      <c r="B1730" s="1" t="s">
        <v>120</v>
      </c>
      <c r="C1730" s="29">
        <v>44580</v>
      </c>
      <c r="D1730" s="1" t="s">
        <v>6451</v>
      </c>
      <c r="E1730" s="1" t="s">
        <v>6452</v>
      </c>
      <c r="F1730" s="1" t="s">
        <v>6453</v>
      </c>
      <c r="G1730" s="1" t="s">
        <v>6454</v>
      </c>
      <c r="H1730" s="1" t="s">
        <v>4665</v>
      </c>
      <c r="I1730" s="1" t="s">
        <v>30</v>
      </c>
      <c r="J1730" s="1" t="s">
        <v>164</v>
      </c>
      <c r="K1730" s="1" t="s">
        <v>165</v>
      </c>
      <c r="L1730" s="30">
        <v>50</v>
      </c>
      <c r="M1730" s="30">
        <v>2.5</v>
      </c>
      <c r="N1730" s="31">
        <v>18300</v>
      </c>
      <c r="O1730" s="31">
        <v>3500</v>
      </c>
      <c r="P1730" s="31">
        <v>911500</v>
      </c>
      <c r="Q1730" s="31">
        <v>915000</v>
      </c>
      <c r="R1730" s="1" t="s">
        <v>127</v>
      </c>
      <c r="S1730" s="1" t="s">
        <v>1051</v>
      </c>
      <c r="T1730" s="1" t="s">
        <v>169</v>
      </c>
      <c r="U1730" s="1" t="s">
        <v>169</v>
      </c>
      <c r="V1730" s="1" t="s">
        <v>118</v>
      </c>
      <c r="W1730" s="33" t="str">
        <f>VLOOKUP(Table1[[#This Row],[Material Code]],'Product Master Data'!$A$1:$D$16,4,FALSE)</f>
        <v>Bread Flour</v>
      </c>
      <c r="X1730" s="33" t="str">
        <f>VLOOKUP(Table1[[#This Row],[Material Code]],'Product Master Data'!$A$1:$D$15,3,FALSE)</f>
        <v>Local Label</v>
      </c>
      <c r="Y1730" s="33">
        <f>DAY(Table1[[#This Row],[Billing date]])</f>
        <v>19</v>
      </c>
      <c r="Z1730" s="33" t="str">
        <f>TEXT(Table1[[#This Row],[Billing date]],"mmm")</f>
        <v>Jan</v>
      </c>
      <c r="AA1730" s="33">
        <f>YEAR(Table1[[#This Row],[Billing date]])</f>
        <v>2022</v>
      </c>
    </row>
    <row r="1731" spans="1:27" ht="12.75" x14ac:dyDescent="0.2">
      <c r="A1731" s="1" t="s">
        <v>4496</v>
      </c>
      <c r="B1731" s="1" t="s">
        <v>1246</v>
      </c>
      <c r="C1731" s="29">
        <v>44580</v>
      </c>
      <c r="D1731" s="1" t="s">
        <v>6455</v>
      </c>
      <c r="E1731" s="1" t="s">
        <v>6456</v>
      </c>
      <c r="F1731" s="1" t="s">
        <v>6457</v>
      </c>
      <c r="G1731" s="1" t="s">
        <v>6458</v>
      </c>
      <c r="H1731" s="1" t="s">
        <v>4501</v>
      </c>
      <c r="I1731" s="1" t="s">
        <v>1251</v>
      </c>
      <c r="J1731" s="1" t="s">
        <v>183</v>
      </c>
      <c r="K1731" s="1" t="s">
        <v>184</v>
      </c>
      <c r="L1731" s="30">
        <v>4000</v>
      </c>
      <c r="M1731" s="30">
        <v>20</v>
      </c>
      <c r="N1731" s="31">
        <v>1850</v>
      </c>
      <c r="O1731" s="31">
        <v>28000</v>
      </c>
      <c r="P1731" s="31">
        <v>7372000</v>
      </c>
      <c r="Q1731" s="31">
        <v>7400000</v>
      </c>
      <c r="R1731" s="1" t="s">
        <v>6459</v>
      </c>
      <c r="S1731" s="1" t="s">
        <v>6460</v>
      </c>
      <c r="T1731" s="1" t="s">
        <v>169</v>
      </c>
      <c r="U1731" s="1" t="s">
        <v>169</v>
      </c>
      <c r="V1731" s="1" t="s">
        <v>118</v>
      </c>
      <c r="W1731" s="33" t="str">
        <f>VLOOKUP(Table1[[#This Row],[Material Code]],'Product Master Data'!$A$1:$D$16,4,FALSE)</f>
        <v>Beignet Flour</v>
      </c>
      <c r="X1731" s="33" t="str">
        <f>VLOOKUP(Table1[[#This Row],[Material Code]],'Product Master Data'!$A$1:$D$15,3,FALSE)</f>
        <v>Local Label</v>
      </c>
      <c r="Y1731" s="33">
        <f>DAY(Table1[[#This Row],[Billing date]])</f>
        <v>19</v>
      </c>
      <c r="Z1731" s="33" t="str">
        <f>TEXT(Table1[[#This Row],[Billing date]],"mmm")</f>
        <v>Jan</v>
      </c>
      <c r="AA1731" s="33">
        <f>YEAR(Table1[[#This Row],[Billing date]])</f>
        <v>2022</v>
      </c>
    </row>
    <row r="1732" spans="1:27" ht="12.75" x14ac:dyDescent="0.2">
      <c r="A1732" s="1" t="s">
        <v>4496</v>
      </c>
      <c r="B1732" s="1" t="s">
        <v>1246</v>
      </c>
      <c r="C1732" s="29">
        <v>44580</v>
      </c>
      <c r="D1732" s="1" t="s">
        <v>6455</v>
      </c>
      <c r="E1732" s="1" t="s">
        <v>6456</v>
      </c>
      <c r="F1732" s="1" t="s">
        <v>6457</v>
      </c>
      <c r="G1732" s="1" t="s">
        <v>6458</v>
      </c>
      <c r="H1732" s="1" t="s">
        <v>4501</v>
      </c>
      <c r="I1732" s="1" t="s">
        <v>1251</v>
      </c>
      <c r="J1732" s="1" t="s">
        <v>181</v>
      </c>
      <c r="K1732" s="1" t="s">
        <v>182</v>
      </c>
      <c r="L1732" s="30">
        <v>380</v>
      </c>
      <c r="M1732" s="30">
        <v>9.5</v>
      </c>
      <c r="N1732" s="31">
        <v>9000</v>
      </c>
      <c r="O1732" s="31">
        <v>13300</v>
      </c>
      <c r="P1732" s="31">
        <v>3406700</v>
      </c>
      <c r="Q1732" s="31">
        <v>3420000</v>
      </c>
      <c r="R1732" s="1" t="s">
        <v>6459</v>
      </c>
      <c r="S1732" s="1" t="s">
        <v>6460</v>
      </c>
      <c r="T1732" s="1" t="s">
        <v>169</v>
      </c>
      <c r="U1732" s="1" t="s">
        <v>169</v>
      </c>
      <c r="V1732" s="1" t="s">
        <v>118</v>
      </c>
      <c r="W1732" s="33" t="str">
        <f>VLOOKUP(Table1[[#This Row],[Material Code]],'Product Master Data'!$A$1:$D$16,4,FALSE)</f>
        <v>Beignet Flour</v>
      </c>
      <c r="X1732" s="33" t="str">
        <f>VLOOKUP(Table1[[#This Row],[Material Code]],'Product Master Data'!$A$1:$D$15,3,FALSE)</f>
        <v>Local Label</v>
      </c>
      <c r="Y1732" s="33">
        <f>DAY(Table1[[#This Row],[Billing date]])</f>
        <v>19</v>
      </c>
      <c r="Z1732" s="33" t="str">
        <f>TEXT(Table1[[#This Row],[Billing date]],"mmm")</f>
        <v>Jan</v>
      </c>
      <c r="AA1732" s="33">
        <f>YEAR(Table1[[#This Row],[Billing date]])</f>
        <v>2022</v>
      </c>
    </row>
    <row r="1733" spans="1:27" ht="12.75" x14ac:dyDescent="0.2">
      <c r="A1733" s="1" t="s">
        <v>4496</v>
      </c>
      <c r="B1733" s="1" t="s">
        <v>1246</v>
      </c>
      <c r="C1733" s="29">
        <v>44580</v>
      </c>
      <c r="D1733" s="1" t="s">
        <v>6455</v>
      </c>
      <c r="E1733" s="1" t="s">
        <v>6456</v>
      </c>
      <c r="F1733" s="1" t="s">
        <v>6457</v>
      </c>
      <c r="G1733" s="1" t="s">
        <v>6458</v>
      </c>
      <c r="H1733" s="1" t="s">
        <v>4501</v>
      </c>
      <c r="I1733" s="1" t="s">
        <v>1251</v>
      </c>
      <c r="J1733" s="1" t="s">
        <v>164</v>
      </c>
      <c r="K1733" s="1" t="s">
        <v>165</v>
      </c>
      <c r="L1733" s="30">
        <v>50</v>
      </c>
      <c r="M1733" s="30">
        <v>2.5</v>
      </c>
      <c r="N1733" s="31">
        <v>18000</v>
      </c>
      <c r="O1733" s="31">
        <v>3500</v>
      </c>
      <c r="P1733" s="31">
        <v>896500</v>
      </c>
      <c r="Q1733" s="31">
        <v>900000</v>
      </c>
      <c r="R1733" s="1" t="s">
        <v>6459</v>
      </c>
      <c r="S1733" s="1" t="s">
        <v>6460</v>
      </c>
      <c r="T1733" s="1" t="s">
        <v>169</v>
      </c>
      <c r="U1733" s="1" t="s">
        <v>169</v>
      </c>
      <c r="V1733" s="1" t="s">
        <v>118</v>
      </c>
      <c r="W1733" s="33" t="str">
        <f>VLOOKUP(Table1[[#This Row],[Material Code]],'Product Master Data'!$A$1:$D$16,4,FALSE)</f>
        <v>Bread Flour</v>
      </c>
      <c r="X1733" s="33" t="str">
        <f>VLOOKUP(Table1[[#This Row],[Material Code]],'Product Master Data'!$A$1:$D$15,3,FALSE)</f>
        <v>Local Label</v>
      </c>
      <c r="Y1733" s="33">
        <f>DAY(Table1[[#This Row],[Billing date]])</f>
        <v>19</v>
      </c>
      <c r="Z1733" s="33" t="str">
        <f>TEXT(Table1[[#This Row],[Billing date]],"mmm")</f>
        <v>Jan</v>
      </c>
      <c r="AA1733" s="33">
        <f>YEAR(Table1[[#This Row],[Billing date]])</f>
        <v>2022</v>
      </c>
    </row>
    <row r="1734" spans="1:27" ht="12.75" x14ac:dyDescent="0.2">
      <c r="A1734" s="1" t="s">
        <v>4511</v>
      </c>
      <c r="B1734" s="1" t="s">
        <v>158</v>
      </c>
      <c r="C1734" s="29">
        <v>44580</v>
      </c>
      <c r="D1734" s="1" t="s">
        <v>6461</v>
      </c>
      <c r="E1734" s="1" t="s">
        <v>6462</v>
      </c>
      <c r="F1734" s="1" t="s">
        <v>6463</v>
      </c>
      <c r="G1734" s="1" t="s">
        <v>6464</v>
      </c>
      <c r="H1734" s="1" t="s">
        <v>5055</v>
      </c>
      <c r="I1734" s="1" t="s">
        <v>2125</v>
      </c>
      <c r="J1734" s="1" t="s">
        <v>164</v>
      </c>
      <c r="K1734" s="1" t="s">
        <v>165</v>
      </c>
      <c r="L1734" s="30">
        <v>600</v>
      </c>
      <c r="M1734" s="30">
        <v>30</v>
      </c>
      <c r="N1734" s="31">
        <v>18700</v>
      </c>
      <c r="O1734" s="31">
        <v>42000</v>
      </c>
      <c r="P1734" s="31">
        <v>11178000</v>
      </c>
      <c r="Q1734" s="31">
        <v>11220000</v>
      </c>
      <c r="R1734" s="1" t="s">
        <v>5099</v>
      </c>
      <c r="S1734" s="1" t="s">
        <v>5960</v>
      </c>
      <c r="T1734" s="1" t="s">
        <v>169</v>
      </c>
      <c r="U1734" s="1" t="s">
        <v>169</v>
      </c>
      <c r="V1734" s="1" t="s">
        <v>118</v>
      </c>
      <c r="W1734" s="33" t="str">
        <f>VLOOKUP(Table1[[#This Row],[Material Code]],'Product Master Data'!$A$1:$D$16,4,FALSE)</f>
        <v>Bread Flour</v>
      </c>
      <c r="X1734" s="33" t="str">
        <f>VLOOKUP(Table1[[#This Row],[Material Code]],'Product Master Data'!$A$1:$D$15,3,FALSE)</f>
        <v>Local Label</v>
      </c>
      <c r="Y1734" s="33">
        <f>DAY(Table1[[#This Row],[Billing date]])</f>
        <v>19</v>
      </c>
      <c r="Z1734" s="33" t="str">
        <f>TEXT(Table1[[#This Row],[Billing date]],"mmm")</f>
        <v>Jan</v>
      </c>
      <c r="AA1734" s="33">
        <f>YEAR(Table1[[#This Row],[Billing date]])</f>
        <v>2022</v>
      </c>
    </row>
    <row r="1735" spans="1:27" ht="12.75" x14ac:dyDescent="0.2">
      <c r="A1735" s="1" t="s">
        <v>4526</v>
      </c>
      <c r="B1735" s="1" t="s">
        <v>120</v>
      </c>
      <c r="C1735" s="29">
        <v>44580</v>
      </c>
      <c r="D1735" s="1" t="s">
        <v>6465</v>
      </c>
      <c r="E1735" s="1" t="s">
        <v>6466</v>
      </c>
      <c r="F1735" s="1" t="s">
        <v>6467</v>
      </c>
      <c r="G1735" s="1" t="s">
        <v>6468</v>
      </c>
      <c r="H1735" s="1" t="s">
        <v>4723</v>
      </c>
      <c r="I1735" s="1" t="s">
        <v>59</v>
      </c>
      <c r="J1735" s="1" t="s">
        <v>164</v>
      </c>
      <c r="K1735" s="1" t="s">
        <v>165</v>
      </c>
      <c r="L1735" s="30">
        <v>210</v>
      </c>
      <c r="M1735" s="30">
        <v>10.5</v>
      </c>
      <c r="N1735" s="31">
        <v>18300</v>
      </c>
      <c r="O1735" s="31">
        <v>0</v>
      </c>
      <c r="P1735" s="31">
        <v>3843000</v>
      </c>
      <c r="Q1735" s="31">
        <v>3843000</v>
      </c>
      <c r="R1735" s="1" t="s">
        <v>169</v>
      </c>
      <c r="S1735" s="1" t="s">
        <v>169</v>
      </c>
      <c r="T1735" s="1" t="s">
        <v>169</v>
      </c>
      <c r="U1735" s="1" t="s">
        <v>169</v>
      </c>
      <c r="V1735" s="1" t="s">
        <v>118</v>
      </c>
      <c r="W1735" s="33" t="str">
        <f>VLOOKUP(Table1[[#This Row],[Material Code]],'Product Master Data'!$A$1:$D$16,4,FALSE)</f>
        <v>Bread Flour</v>
      </c>
      <c r="X1735" s="33" t="str">
        <f>VLOOKUP(Table1[[#This Row],[Material Code]],'Product Master Data'!$A$1:$D$15,3,FALSE)</f>
        <v>Local Label</v>
      </c>
      <c r="Y1735" s="33">
        <f>DAY(Table1[[#This Row],[Billing date]])</f>
        <v>19</v>
      </c>
      <c r="Z1735" s="33" t="str">
        <f>TEXT(Table1[[#This Row],[Billing date]],"mmm")</f>
        <v>Jan</v>
      </c>
      <c r="AA1735" s="33">
        <f>YEAR(Table1[[#This Row],[Billing date]])</f>
        <v>2022</v>
      </c>
    </row>
    <row r="1736" spans="1:27" ht="12.75" x14ac:dyDescent="0.2">
      <c r="A1736" s="1" t="s">
        <v>4511</v>
      </c>
      <c r="B1736" s="1" t="s">
        <v>158</v>
      </c>
      <c r="C1736" s="29">
        <v>44580</v>
      </c>
      <c r="D1736" s="1" t="s">
        <v>6469</v>
      </c>
      <c r="E1736" s="1" t="s">
        <v>6470</v>
      </c>
      <c r="F1736" s="1" t="s">
        <v>6471</v>
      </c>
      <c r="G1736" s="1" t="s">
        <v>6472</v>
      </c>
      <c r="H1736" s="1" t="s">
        <v>6473</v>
      </c>
      <c r="I1736" s="1" t="s">
        <v>67</v>
      </c>
      <c r="J1736" s="1" t="s">
        <v>164</v>
      </c>
      <c r="K1736" s="1" t="s">
        <v>165</v>
      </c>
      <c r="L1736" s="30">
        <v>600</v>
      </c>
      <c r="M1736" s="30">
        <v>30</v>
      </c>
      <c r="N1736" s="31">
        <v>18700</v>
      </c>
      <c r="O1736" s="31">
        <v>0</v>
      </c>
      <c r="P1736" s="31">
        <v>11220000</v>
      </c>
      <c r="Q1736" s="31">
        <v>11220000</v>
      </c>
      <c r="R1736" s="1" t="s">
        <v>4829</v>
      </c>
      <c r="S1736" s="1" t="s">
        <v>6474</v>
      </c>
      <c r="T1736" s="1" t="s">
        <v>169</v>
      </c>
      <c r="U1736" s="1" t="s">
        <v>6475</v>
      </c>
      <c r="V1736" s="1" t="s">
        <v>118</v>
      </c>
      <c r="W1736" s="33" t="str">
        <f>VLOOKUP(Table1[[#This Row],[Material Code]],'Product Master Data'!$A$1:$D$16,4,FALSE)</f>
        <v>Bread Flour</v>
      </c>
      <c r="X1736" s="33" t="str">
        <f>VLOOKUP(Table1[[#This Row],[Material Code]],'Product Master Data'!$A$1:$D$15,3,FALSE)</f>
        <v>Local Label</v>
      </c>
      <c r="Y1736" s="33">
        <f>DAY(Table1[[#This Row],[Billing date]])</f>
        <v>19</v>
      </c>
      <c r="Z1736" s="33" t="str">
        <f>TEXT(Table1[[#This Row],[Billing date]],"mmm")</f>
        <v>Jan</v>
      </c>
      <c r="AA1736" s="33">
        <f>YEAR(Table1[[#This Row],[Billing date]])</f>
        <v>2022</v>
      </c>
    </row>
    <row r="1737" spans="1:27" ht="12.75" x14ac:dyDescent="0.2">
      <c r="A1737" s="1" t="s">
        <v>4666</v>
      </c>
      <c r="B1737" s="1" t="s">
        <v>108</v>
      </c>
      <c r="C1737" s="29">
        <v>44580</v>
      </c>
      <c r="D1737" s="1" t="s">
        <v>6476</v>
      </c>
      <c r="E1737" s="1" t="s">
        <v>6477</v>
      </c>
      <c r="F1737" s="1" t="s">
        <v>6478</v>
      </c>
      <c r="G1737" s="1" t="s">
        <v>6479</v>
      </c>
      <c r="H1737" s="1" t="s">
        <v>4841</v>
      </c>
      <c r="I1737" s="1" t="s">
        <v>46</v>
      </c>
      <c r="J1737" s="1" t="s">
        <v>176</v>
      </c>
      <c r="K1737" s="1" t="s">
        <v>177</v>
      </c>
      <c r="L1737" s="30">
        <v>60</v>
      </c>
      <c r="M1737" s="30">
        <v>3</v>
      </c>
      <c r="N1737" s="31">
        <v>18500</v>
      </c>
      <c r="O1737" s="31">
        <v>0</v>
      </c>
      <c r="P1737" s="31">
        <v>1110000</v>
      </c>
      <c r="Q1737" s="31">
        <v>1110000</v>
      </c>
      <c r="R1737" s="1" t="s">
        <v>6431</v>
      </c>
      <c r="S1737" s="1" t="s">
        <v>6432</v>
      </c>
      <c r="T1737" s="1" t="s">
        <v>169</v>
      </c>
      <c r="U1737" s="1" t="s">
        <v>353</v>
      </c>
      <c r="V1737" s="1" t="s">
        <v>118</v>
      </c>
      <c r="W1737" s="33" t="str">
        <f>VLOOKUP(Table1[[#This Row],[Material Code]],'Product Master Data'!$A$1:$D$16,4,FALSE)</f>
        <v>Beignet Flour</v>
      </c>
      <c r="X1737" s="33" t="str">
        <f>VLOOKUP(Table1[[#This Row],[Material Code]],'Product Master Data'!$A$1:$D$15,3,FALSE)</f>
        <v>Local Label</v>
      </c>
      <c r="Y1737" s="33">
        <f>DAY(Table1[[#This Row],[Billing date]])</f>
        <v>19</v>
      </c>
      <c r="Z1737" s="33" t="str">
        <f>TEXT(Table1[[#This Row],[Billing date]],"mmm")</f>
        <v>Jan</v>
      </c>
      <c r="AA1737" s="33">
        <f>YEAR(Table1[[#This Row],[Billing date]])</f>
        <v>2022</v>
      </c>
    </row>
    <row r="1738" spans="1:27" ht="12.75" x14ac:dyDescent="0.2">
      <c r="A1738" s="1" t="s">
        <v>4666</v>
      </c>
      <c r="B1738" s="1" t="s">
        <v>108</v>
      </c>
      <c r="C1738" s="29">
        <v>44580</v>
      </c>
      <c r="D1738" s="1" t="s">
        <v>6476</v>
      </c>
      <c r="E1738" s="1" t="s">
        <v>6477</v>
      </c>
      <c r="F1738" s="1" t="s">
        <v>6478</v>
      </c>
      <c r="G1738" s="1" t="s">
        <v>6479</v>
      </c>
      <c r="H1738" s="1" t="s">
        <v>4841</v>
      </c>
      <c r="I1738" s="1" t="s">
        <v>46</v>
      </c>
      <c r="J1738" s="1" t="s">
        <v>181</v>
      </c>
      <c r="K1738" s="1" t="s">
        <v>182</v>
      </c>
      <c r="L1738" s="30">
        <v>120</v>
      </c>
      <c r="M1738" s="30">
        <v>3</v>
      </c>
      <c r="N1738" s="31">
        <v>9250</v>
      </c>
      <c r="O1738" s="31">
        <v>0</v>
      </c>
      <c r="P1738" s="31">
        <v>1110000</v>
      </c>
      <c r="Q1738" s="31">
        <v>1110000</v>
      </c>
      <c r="R1738" s="1" t="s">
        <v>6431</v>
      </c>
      <c r="S1738" s="1" t="s">
        <v>6432</v>
      </c>
      <c r="T1738" s="1" t="s">
        <v>169</v>
      </c>
      <c r="U1738" s="1" t="s">
        <v>353</v>
      </c>
      <c r="V1738" s="1" t="s">
        <v>118</v>
      </c>
      <c r="W1738" s="33" t="str">
        <f>VLOOKUP(Table1[[#This Row],[Material Code]],'Product Master Data'!$A$1:$D$16,4,FALSE)</f>
        <v>Beignet Flour</v>
      </c>
      <c r="X1738" s="33" t="str">
        <f>VLOOKUP(Table1[[#This Row],[Material Code]],'Product Master Data'!$A$1:$D$15,3,FALSE)</f>
        <v>Local Label</v>
      </c>
      <c r="Y1738" s="33">
        <f>DAY(Table1[[#This Row],[Billing date]])</f>
        <v>19</v>
      </c>
      <c r="Z1738" s="33" t="str">
        <f>TEXT(Table1[[#This Row],[Billing date]],"mmm")</f>
        <v>Jan</v>
      </c>
      <c r="AA1738" s="33">
        <f>YEAR(Table1[[#This Row],[Billing date]])</f>
        <v>2022</v>
      </c>
    </row>
    <row r="1739" spans="1:27" ht="12.75" x14ac:dyDescent="0.2">
      <c r="A1739" s="1" t="s">
        <v>4576</v>
      </c>
      <c r="B1739" s="1" t="s">
        <v>171</v>
      </c>
      <c r="C1739" s="29">
        <v>44580</v>
      </c>
      <c r="D1739" s="1" t="s">
        <v>6480</v>
      </c>
      <c r="E1739" s="1" t="s">
        <v>6481</v>
      </c>
      <c r="F1739" s="1" t="s">
        <v>6482</v>
      </c>
      <c r="G1739" s="1" t="s">
        <v>6483</v>
      </c>
      <c r="H1739" s="1" t="s">
        <v>4629</v>
      </c>
      <c r="I1739" s="1" t="s">
        <v>498</v>
      </c>
      <c r="J1739" s="1" t="s">
        <v>183</v>
      </c>
      <c r="K1739" s="1" t="s">
        <v>184</v>
      </c>
      <c r="L1739" s="30">
        <v>500</v>
      </c>
      <c r="M1739" s="30">
        <v>2.5</v>
      </c>
      <c r="N1739" s="31">
        <v>1900</v>
      </c>
      <c r="O1739" s="31">
        <v>3500</v>
      </c>
      <c r="P1739" s="31">
        <v>946500</v>
      </c>
      <c r="Q1739" s="31">
        <v>950000</v>
      </c>
      <c r="R1739" s="1" t="s">
        <v>4940</v>
      </c>
      <c r="S1739" s="1" t="s">
        <v>4941</v>
      </c>
      <c r="T1739" s="1" t="s">
        <v>169</v>
      </c>
      <c r="U1739" s="1" t="s">
        <v>502</v>
      </c>
      <c r="V1739" s="1" t="s">
        <v>118</v>
      </c>
      <c r="W1739" s="33" t="str">
        <f>VLOOKUP(Table1[[#This Row],[Material Code]],'Product Master Data'!$A$1:$D$16,4,FALSE)</f>
        <v>Beignet Flour</v>
      </c>
      <c r="X1739" s="33" t="str">
        <f>VLOOKUP(Table1[[#This Row],[Material Code]],'Product Master Data'!$A$1:$D$15,3,FALSE)</f>
        <v>Local Label</v>
      </c>
      <c r="Y1739" s="33">
        <f>DAY(Table1[[#This Row],[Billing date]])</f>
        <v>19</v>
      </c>
      <c r="Z1739" s="33" t="str">
        <f>TEXT(Table1[[#This Row],[Billing date]],"mmm")</f>
        <v>Jan</v>
      </c>
      <c r="AA1739" s="33">
        <f>YEAR(Table1[[#This Row],[Billing date]])</f>
        <v>2022</v>
      </c>
    </row>
    <row r="1740" spans="1:27" ht="12.75" x14ac:dyDescent="0.2">
      <c r="A1740" s="1" t="s">
        <v>4576</v>
      </c>
      <c r="B1740" s="1" t="s">
        <v>171</v>
      </c>
      <c r="C1740" s="29">
        <v>44580</v>
      </c>
      <c r="D1740" s="1" t="s">
        <v>6480</v>
      </c>
      <c r="E1740" s="1" t="s">
        <v>6481</v>
      </c>
      <c r="F1740" s="1" t="s">
        <v>6482</v>
      </c>
      <c r="G1740" s="1" t="s">
        <v>6483</v>
      </c>
      <c r="H1740" s="1" t="s">
        <v>4629</v>
      </c>
      <c r="I1740" s="1" t="s">
        <v>498</v>
      </c>
      <c r="J1740" s="1" t="s">
        <v>164</v>
      </c>
      <c r="K1740" s="1" t="s">
        <v>165</v>
      </c>
      <c r="L1740" s="30">
        <v>15</v>
      </c>
      <c r="M1740" s="30">
        <v>0.75</v>
      </c>
      <c r="N1740" s="31">
        <v>18300</v>
      </c>
      <c r="O1740" s="31">
        <v>1050</v>
      </c>
      <c r="P1740" s="31">
        <v>273450</v>
      </c>
      <c r="Q1740" s="31">
        <v>274500</v>
      </c>
      <c r="R1740" s="1" t="s">
        <v>4940</v>
      </c>
      <c r="S1740" s="1" t="s">
        <v>4941</v>
      </c>
      <c r="T1740" s="1" t="s">
        <v>169</v>
      </c>
      <c r="U1740" s="1" t="s">
        <v>502</v>
      </c>
      <c r="V1740" s="1" t="s">
        <v>118</v>
      </c>
      <c r="W1740" s="33" t="str">
        <f>VLOOKUP(Table1[[#This Row],[Material Code]],'Product Master Data'!$A$1:$D$16,4,FALSE)</f>
        <v>Bread Flour</v>
      </c>
      <c r="X1740" s="33" t="str">
        <f>VLOOKUP(Table1[[#This Row],[Material Code]],'Product Master Data'!$A$1:$D$15,3,FALSE)</f>
        <v>Local Label</v>
      </c>
      <c r="Y1740" s="33">
        <f>DAY(Table1[[#This Row],[Billing date]])</f>
        <v>19</v>
      </c>
      <c r="Z1740" s="33" t="str">
        <f>TEXT(Table1[[#This Row],[Billing date]],"mmm")</f>
        <v>Jan</v>
      </c>
      <c r="AA1740" s="33">
        <f>YEAR(Table1[[#This Row],[Billing date]])</f>
        <v>2022</v>
      </c>
    </row>
    <row r="1741" spans="1:27" ht="12.75" x14ac:dyDescent="0.2">
      <c r="A1741" s="1" t="s">
        <v>4576</v>
      </c>
      <c r="B1741" s="1" t="s">
        <v>171</v>
      </c>
      <c r="C1741" s="29">
        <v>44580</v>
      </c>
      <c r="D1741" s="1" t="s">
        <v>6480</v>
      </c>
      <c r="E1741" s="1" t="s">
        <v>6481</v>
      </c>
      <c r="F1741" s="1" t="s">
        <v>6482</v>
      </c>
      <c r="G1741" s="1" t="s">
        <v>6483</v>
      </c>
      <c r="H1741" s="1" t="s">
        <v>4629</v>
      </c>
      <c r="I1741" s="1" t="s">
        <v>498</v>
      </c>
      <c r="J1741" s="1" t="s">
        <v>164</v>
      </c>
      <c r="K1741" s="1" t="s">
        <v>165</v>
      </c>
      <c r="L1741" s="30">
        <v>99</v>
      </c>
      <c r="M1741" s="30">
        <v>4.95</v>
      </c>
      <c r="N1741" s="31">
        <v>18300</v>
      </c>
      <c r="O1741" s="31">
        <v>6930</v>
      </c>
      <c r="P1741" s="31">
        <v>1804770</v>
      </c>
      <c r="Q1741" s="31">
        <v>1811700</v>
      </c>
      <c r="R1741" s="1" t="s">
        <v>4940</v>
      </c>
      <c r="S1741" s="1" t="s">
        <v>4941</v>
      </c>
      <c r="T1741" s="1" t="s">
        <v>169</v>
      </c>
      <c r="U1741" s="1" t="s">
        <v>502</v>
      </c>
      <c r="V1741" s="1" t="s">
        <v>118</v>
      </c>
      <c r="W1741" s="33" t="str">
        <f>VLOOKUP(Table1[[#This Row],[Material Code]],'Product Master Data'!$A$1:$D$16,4,FALSE)</f>
        <v>Bread Flour</v>
      </c>
      <c r="X1741" s="33" t="str">
        <f>VLOOKUP(Table1[[#This Row],[Material Code]],'Product Master Data'!$A$1:$D$15,3,FALSE)</f>
        <v>Local Label</v>
      </c>
      <c r="Y1741" s="33">
        <f>DAY(Table1[[#This Row],[Billing date]])</f>
        <v>19</v>
      </c>
      <c r="Z1741" s="33" t="str">
        <f>TEXT(Table1[[#This Row],[Billing date]],"mmm")</f>
        <v>Jan</v>
      </c>
      <c r="AA1741" s="33">
        <f>YEAR(Table1[[#This Row],[Billing date]])</f>
        <v>2022</v>
      </c>
    </row>
    <row r="1742" spans="1:27" ht="12.75" x14ac:dyDescent="0.2">
      <c r="A1742" s="1" t="s">
        <v>4576</v>
      </c>
      <c r="B1742" s="1" t="s">
        <v>171</v>
      </c>
      <c r="C1742" s="29">
        <v>44580</v>
      </c>
      <c r="D1742" s="1" t="s">
        <v>6480</v>
      </c>
      <c r="E1742" s="1" t="s">
        <v>6481</v>
      </c>
      <c r="F1742" s="1" t="s">
        <v>6482</v>
      </c>
      <c r="G1742" s="1" t="s">
        <v>6483</v>
      </c>
      <c r="H1742" s="1" t="s">
        <v>4629</v>
      </c>
      <c r="I1742" s="1" t="s">
        <v>498</v>
      </c>
      <c r="J1742" s="1" t="s">
        <v>164</v>
      </c>
      <c r="K1742" s="1" t="s">
        <v>165</v>
      </c>
      <c r="L1742" s="30">
        <v>186</v>
      </c>
      <c r="M1742" s="30">
        <v>9.3000000000000007</v>
      </c>
      <c r="N1742" s="31">
        <v>18300</v>
      </c>
      <c r="O1742" s="31">
        <v>13020</v>
      </c>
      <c r="P1742" s="31">
        <v>3390780</v>
      </c>
      <c r="Q1742" s="31">
        <v>3403800</v>
      </c>
      <c r="R1742" s="1" t="s">
        <v>4940</v>
      </c>
      <c r="S1742" s="1" t="s">
        <v>4941</v>
      </c>
      <c r="T1742" s="1" t="s">
        <v>169</v>
      </c>
      <c r="U1742" s="1" t="s">
        <v>502</v>
      </c>
      <c r="V1742" s="1" t="s">
        <v>118</v>
      </c>
      <c r="W1742" s="33" t="str">
        <f>VLOOKUP(Table1[[#This Row],[Material Code]],'Product Master Data'!$A$1:$D$16,4,FALSE)</f>
        <v>Bread Flour</v>
      </c>
      <c r="X1742" s="33" t="str">
        <f>VLOOKUP(Table1[[#This Row],[Material Code]],'Product Master Data'!$A$1:$D$15,3,FALSE)</f>
        <v>Local Label</v>
      </c>
      <c r="Y1742" s="33">
        <f>DAY(Table1[[#This Row],[Billing date]])</f>
        <v>19</v>
      </c>
      <c r="Z1742" s="33" t="str">
        <f>TEXT(Table1[[#This Row],[Billing date]],"mmm")</f>
        <v>Jan</v>
      </c>
      <c r="AA1742" s="33">
        <f>YEAR(Table1[[#This Row],[Billing date]])</f>
        <v>2022</v>
      </c>
    </row>
    <row r="1743" spans="1:27" ht="12.75" x14ac:dyDescent="0.2">
      <c r="A1743" s="1" t="s">
        <v>4666</v>
      </c>
      <c r="B1743" s="1" t="s">
        <v>108</v>
      </c>
      <c r="C1743" s="29">
        <v>44580</v>
      </c>
      <c r="D1743" s="1" t="s">
        <v>6484</v>
      </c>
      <c r="E1743" s="1" t="s">
        <v>6485</v>
      </c>
      <c r="F1743" s="1" t="s">
        <v>6486</v>
      </c>
      <c r="G1743" s="1" t="s">
        <v>6487</v>
      </c>
      <c r="H1743" s="1" t="s">
        <v>4698</v>
      </c>
      <c r="I1743" s="1" t="s">
        <v>449</v>
      </c>
      <c r="J1743" s="1" t="s">
        <v>164</v>
      </c>
      <c r="K1743" s="1" t="s">
        <v>165</v>
      </c>
      <c r="L1743" s="30">
        <v>351</v>
      </c>
      <c r="M1743" s="30">
        <v>17.55</v>
      </c>
      <c r="N1743" s="31">
        <v>18300</v>
      </c>
      <c r="O1743" s="31">
        <v>24570</v>
      </c>
      <c r="P1743" s="31">
        <v>6398730</v>
      </c>
      <c r="Q1743" s="31">
        <v>6423300</v>
      </c>
      <c r="R1743" s="1" t="s">
        <v>6172</v>
      </c>
      <c r="S1743" s="1" t="s">
        <v>4968</v>
      </c>
      <c r="T1743" s="1" t="s">
        <v>169</v>
      </c>
      <c r="U1743" s="1" t="s">
        <v>450</v>
      </c>
      <c r="V1743" s="1" t="s">
        <v>118</v>
      </c>
      <c r="W1743" s="33" t="str">
        <f>VLOOKUP(Table1[[#This Row],[Material Code]],'Product Master Data'!$A$1:$D$16,4,FALSE)</f>
        <v>Bread Flour</v>
      </c>
      <c r="X1743" s="33" t="str">
        <f>VLOOKUP(Table1[[#This Row],[Material Code]],'Product Master Data'!$A$1:$D$15,3,FALSE)</f>
        <v>Local Label</v>
      </c>
      <c r="Y1743" s="33">
        <f>DAY(Table1[[#This Row],[Billing date]])</f>
        <v>19</v>
      </c>
      <c r="Z1743" s="33" t="str">
        <f>TEXT(Table1[[#This Row],[Billing date]],"mmm")</f>
        <v>Jan</v>
      </c>
      <c r="AA1743" s="33">
        <f>YEAR(Table1[[#This Row],[Billing date]])</f>
        <v>2022</v>
      </c>
    </row>
    <row r="1744" spans="1:27" ht="12.75" x14ac:dyDescent="0.2">
      <c r="A1744" s="1" t="s">
        <v>4511</v>
      </c>
      <c r="B1744" s="1" t="s">
        <v>158</v>
      </c>
      <c r="C1744" s="29">
        <v>44580</v>
      </c>
      <c r="D1744" s="1" t="s">
        <v>6488</v>
      </c>
      <c r="E1744" s="1" t="s">
        <v>6489</v>
      </c>
      <c r="F1744" s="1" t="s">
        <v>6490</v>
      </c>
      <c r="G1744" s="1" t="s">
        <v>6491</v>
      </c>
      <c r="H1744" s="1" t="s">
        <v>4678</v>
      </c>
      <c r="I1744" s="1" t="s">
        <v>4679</v>
      </c>
      <c r="J1744" s="1" t="s">
        <v>164</v>
      </c>
      <c r="K1744" s="1" t="s">
        <v>165</v>
      </c>
      <c r="L1744" s="30">
        <v>600</v>
      </c>
      <c r="M1744" s="30">
        <v>30</v>
      </c>
      <c r="N1744" s="31">
        <v>18700</v>
      </c>
      <c r="O1744" s="31">
        <v>0</v>
      </c>
      <c r="P1744" s="31">
        <v>11220000</v>
      </c>
      <c r="Q1744" s="31">
        <v>11220000</v>
      </c>
      <c r="R1744" s="1" t="s">
        <v>2938</v>
      </c>
      <c r="S1744" s="1" t="s">
        <v>6492</v>
      </c>
      <c r="T1744" s="1" t="s">
        <v>169</v>
      </c>
      <c r="U1744" s="1" t="s">
        <v>169</v>
      </c>
      <c r="V1744" s="1" t="s">
        <v>118</v>
      </c>
      <c r="W1744" s="33" t="str">
        <f>VLOOKUP(Table1[[#This Row],[Material Code]],'Product Master Data'!$A$1:$D$16,4,FALSE)</f>
        <v>Bread Flour</v>
      </c>
      <c r="X1744" s="33" t="str">
        <f>VLOOKUP(Table1[[#This Row],[Material Code]],'Product Master Data'!$A$1:$D$15,3,FALSE)</f>
        <v>Local Label</v>
      </c>
      <c r="Y1744" s="33">
        <f>DAY(Table1[[#This Row],[Billing date]])</f>
        <v>19</v>
      </c>
      <c r="Z1744" s="33" t="str">
        <f>TEXT(Table1[[#This Row],[Billing date]],"mmm")</f>
        <v>Jan</v>
      </c>
      <c r="AA1744" s="33">
        <f>YEAR(Table1[[#This Row],[Billing date]])</f>
        <v>2022</v>
      </c>
    </row>
    <row r="1745" spans="1:27" ht="12.75" x14ac:dyDescent="0.2">
      <c r="A1745" s="1" t="s">
        <v>4511</v>
      </c>
      <c r="B1745" s="1" t="s">
        <v>158</v>
      </c>
      <c r="C1745" s="29">
        <v>44580</v>
      </c>
      <c r="D1745" s="1" t="s">
        <v>6493</v>
      </c>
      <c r="E1745" s="1" t="s">
        <v>6494</v>
      </c>
      <c r="F1745" s="1" t="s">
        <v>6495</v>
      </c>
      <c r="G1745" s="1" t="s">
        <v>6496</v>
      </c>
      <c r="H1745" s="1" t="s">
        <v>4712</v>
      </c>
      <c r="I1745" s="1" t="s">
        <v>2240</v>
      </c>
      <c r="J1745" s="1" t="s">
        <v>181</v>
      </c>
      <c r="K1745" s="1" t="s">
        <v>182</v>
      </c>
      <c r="L1745" s="30">
        <v>50</v>
      </c>
      <c r="M1745" s="30">
        <v>1.25</v>
      </c>
      <c r="N1745" s="31">
        <v>9575</v>
      </c>
      <c r="O1745" s="31">
        <v>0</v>
      </c>
      <c r="P1745" s="31">
        <v>478750</v>
      </c>
      <c r="Q1745" s="31">
        <v>478750</v>
      </c>
      <c r="R1745" s="1" t="s">
        <v>5642</v>
      </c>
      <c r="S1745" s="1" t="s">
        <v>6497</v>
      </c>
      <c r="T1745" s="1" t="s">
        <v>169</v>
      </c>
      <c r="U1745" s="1" t="s">
        <v>169</v>
      </c>
      <c r="V1745" s="1" t="s">
        <v>118</v>
      </c>
      <c r="W1745" s="33" t="str">
        <f>VLOOKUP(Table1[[#This Row],[Material Code]],'Product Master Data'!$A$1:$D$16,4,FALSE)</f>
        <v>Beignet Flour</v>
      </c>
      <c r="X1745" s="33" t="str">
        <f>VLOOKUP(Table1[[#This Row],[Material Code]],'Product Master Data'!$A$1:$D$15,3,FALSE)</f>
        <v>Local Label</v>
      </c>
      <c r="Y1745" s="33">
        <f>DAY(Table1[[#This Row],[Billing date]])</f>
        <v>19</v>
      </c>
      <c r="Z1745" s="33" t="str">
        <f>TEXT(Table1[[#This Row],[Billing date]],"mmm")</f>
        <v>Jan</v>
      </c>
      <c r="AA1745" s="33">
        <f>YEAR(Table1[[#This Row],[Billing date]])</f>
        <v>2022</v>
      </c>
    </row>
    <row r="1746" spans="1:27" ht="12.75" x14ac:dyDescent="0.2">
      <c r="A1746" s="1" t="s">
        <v>4511</v>
      </c>
      <c r="B1746" s="1" t="s">
        <v>158</v>
      </c>
      <c r="C1746" s="29">
        <v>44580</v>
      </c>
      <c r="D1746" s="1" t="s">
        <v>6493</v>
      </c>
      <c r="E1746" s="1" t="s">
        <v>6494</v>
      </c>
      <c r="F1746" s="1" t="s">
        <v>6495</v>
      </c>
      <c r="G1746" s="1" t="s">
        <v>6496</v>
      </c>
      <c r="H1746" s="1" t="s">
        <v>4712</v>
      </c>
      <c r="I1746" s="1" t="s">
        <v>2240</v>
      </c>
      <c r="J1746" s="1" t="s">
        <v>164</v>
      </c>
      <c r="K1746" s="1" t="s">
        <v>165</v>
      </c>
      <c r="L1746" s="30">
        <v>275</v>
      </c>
      <c r="M1746" s="30">
        <v>13.75</v>
      </c>
      <c r="N1746" s="31">
        <v>18950</v>
      </c>
      <c r="O1746" s="31">
        <v>0</v>
      </c>
      <c r="P1746" s="31">
        <v>5211250</v>
      </c>
      <c r="Q1746" s="31">
        <v>5211250</v>
      </c>
      <c r="R1746" s="1" t="s">
        <v>5642</v>
      </c>
      <c r="S1746" s="1" t="s">
        <v>6497</v>
      </c>
      <c r="T1746" s="1" t="s">
        <v>169</v>
      </c>
      <c r="U1746" s="1" t="s">
        <v>169</v>
      </c>
      <c r="V1746" s="1" t="s">
        <v>118</v>
      </c>
      <c r="W1746" s="33" t="str">
        <f>VLOOKUP(Table1[[#This Row],[Material Code]],'Product Master Data'!$A$1:$D$16,4,FALSE)</f>
        <v>Bread Flour</v>
      </c>
      <c r="X1746" s="33" t="str">
        <f>VLOOKUP(Table1[[#This Row],[Material Code]],'Product Master Data'!$A$1:$D$15,3,FALSE)</f>
        <v>Local Label</v>
      </c>
      <c r="Y1746" s="33">
        <f>DAY(Table1[[#This Row],[Billing date]])</f>
        <v>19</v>
      </c>
      <c r="Z1746" s="33" t="str">
        <f>TEXT(Table1[[#This Row],[Billing date]],"mmm")</f>
        <v>Jan</v>
      </c>
      <c r="AA1746" s="33">
        <f>YEAR(Table1[[#This Row],[Billing date]])</f>
        <v>2022</v>
      </c>
    </row>
    <row r="1747" spans="1:27" ht="12.75" x14ac:dyDescent="0.2">
      <c r="A1747" s="1" t="s">
        <v>4511</v>
      </c>
      <c r="B1747" s="1" t="s">
        <v>158</v>
      </c>
      <c r="C1747" s="29">
        <v>44580</v>
      </c>
      <c r="D1747" s="1" t="s">
        <v>6493</v>
      </c>
      <c r="E1747" s="1" t="s">
        <v>6494</v>
      </c>
      <c r="F1747" s="1" t="s">
        <v>6495</v>
      </c>
      <c r="G1747" s="1" t="s">
        <v>6496</v>
      </c>
      <c r="H1747" s="1" t="s">
        <v>4712</v>
      </c>
      <c r="I1747" s="1" t="s">
        <v>2240</v>
      </c>
      <c r="J1747" s="1" t="s">
        <v>125</v>
      </c>
      <c r="K1747" s="1" t="s">
        <v>126</v>
      </c>
      <c r="L1747" s="30">
        <v>300</v>
      </c>
      <c r="M1747" s="30">
        <v>15</v>
      </c>
      <c r="N1747" s="31">
        <v>19650</v>
      </c>
      <c r="O1747" s="31">
        <v>0</v>
      </c>
      <c r="P1747" s="31">
        <v>5895000</v>
      </c>
      <c r="Q1747" s="31">
        <v>5895000</v>
      </c>
      <c r="R1747" s="1" t="s">
        <v>5642</v>
      </c>
      <c r="S1747" s="1" t="s">
        <v>6497</v>
      </c>
      <c r="T1747" s="1" t="s">
        <v>169</v>
      </c>
      <c r="U1747" s="1" t="s">
        <v>169</v>
      </c>
      <c r="V1747" s="1" t="s">
        <v>118</v>
      </c>
      <c r="W1747" s="33" t="str">
        <f>VLOOKUP(Table1[[#This Row],[Material Code]],'Product Master Data'!$A$1:$D$16,4,FALSE)</f>
        <v>Bread Flour</v>
      </c>
      <c r="X1747" s="33" t="str">
        <f>VLOOKUP(Table1[[#This Row],[Material Code]],'Product Master Data'!$A$1:$D$15,3,FALSE)</f>
        <v>Local Label</v>
      </c>
      <c r="Y1747" s="33">
        <f>DAY(Table1[[#This Row],[Billing date]])</f>
        <v>19</v>
      </c>
      <c r="Z1747" s="33" t="str">
        <f>TEXT(Table1[[#This Row],[Billing date]],"mmm")</f>
        <v>Jan</v>
      </c>
      <c r="AA1747" s="33">
        <f>YEAR(Table1[[#This Row],[Billing date]])</f>
        <v>2022</v>
      </c>
    </row>
    <row r="1748" spans="1:27" ht="12.75" x14ac:dyDescent="0.2">
      <c r="A1748" s="1" t="s">
        <v>4511</v>
      </c>
      <c r="B1748" s="1" t="s">
        <v>158</v>
      </c>
      <c r="C1748" s="29">
        <v>44580</v>
      </c>
      <c r="D1748" s="1" t="s">
        <v>5254</v>
      </c>
      <c r="E1748" s="1" t="s">
        <v>6498</v>
      </c>
      <c r="F1748" s="1" t="s">
        <v>5256</v>
      </c>
      <c r="G1748" s="1" t="s">
        <v>6499</v>
      </c>
      <c r="H1748" s="1" t="s">
        <v>4744</v>
      </c>
      <c r="I1748" s="1" t="s">
        <v>35</v>
      </c>
      <c r="J1748" s="1" t="s">
        <v>164</v>
      </c>
      <c r="K1748" s="1" t="s">
        <v>165</v>
      </c>
      <c r="L1748" s="30">
        <v>600</v>
      </c>
      <c r="M1748" s="30">
        <v>30</v>
      </c>
      <c r="N1748" s="31">
        <v>18250</v>
      </c>
      <c r="O1748" s="31">
        <v>42000</v>
      </c>
      <c r="P1748" s="31">
        <v>10908000</v>
      </c>
      <c r="Q1748" s="31">
        <v>10950000</v>
      </c>
      <c r="R1748" s="1" t="s">
        <v>4636</v>
      </c>
      <c r="S1748" s="1" t="s">
        <v>2792</v>
      </c>
      <c r="T1748" s="1" t="s">
        <v>169</v>
      </c>
      <c r="U1748" s="1" t="s">
        <v>5259</v>
      </c>
      <c r="V1748" s="1" t="s">
        <v>118</v>
      </c>
      <c r="W1748" s="33" t="str">
        <f>VLOOKUP(Table1[[#This Row],[Material Code]],'Product Master Data'!$A$1:$D$16,4,FALSE)</f>
        <v>Bread Flour</v>
      </c>
      <c r="X1748" s="33" t="str">
        <f>VLOOKUP(Table1[[#This Row],[Material Code]],'Product Master Data'!$A$1:$D$15,3,FALSE)</f>
        <v>Local Label</v>
      </c>
      <c r="Y1748" s="33">
        <f>DAY(Table1[[#This Row],[Billing date]])</f>
        <v>19</v>
      </c>
      <c r="Z1748" s="33" t="str">
        <f>TEXT(Table1[[#This Row],[Billing date]],"mmm")</f>
        <v>Jan</v>
      </c>
      <c r="AA1748" s="33">
        <f>YEAR(Table1[[#This Row],[Billing date]])</f>
        <v>2022</v>
      </c>
    </row>
    <row r="1749" spans="1:27" ht="12.75" x14ac:dyDescent="0.2">
      <c r="A1749" s="1" t="s">
        <v>4511</v>
      </c>
      <c r="B1749" s="1" t="s">
        <v>158</v>
      </c>
      <c r="C1749" s="29">
        <v>44580</v>
      </c>
      <c r="D1749" s="1" t="s">
        <v>5254</v>
      </c>
      <c r="E1749" s="1" t="s">
        <v>6500</v>
      </c>
      <c r="F1749" s="1" t="s">
        <v>5256</v>
      </c>
      <c r="G1749" s="1" t="s">
        <v>6501</v>
      </c>
      <c r="H1749" s="1" t="s">
        <v>4744</v>
      </c>
      <c r="I1749" s="1" t="s">
        <v>35</v>
      </c>
      <c r="J1749" s="1" t="s">
        <v>164</v>
      </c>
      <c r="K1749" s="1" t="s">
        <v>165</v>
      </c>
      <c r="L1749" s="30">
        <v>600</v>
      </c>
      <c r="M1749" s="30">
        <v>30</v>
      </c>
      <c r="N1749" s="31">
        <v>18250</v>
      </c>
      <c r="O1749" s="31">
        <v>42000</v>
      </c>
      <c r="P1749" s="31">
        <v>10908000</v>
      </c>
      <c r="Q1749" s="31">
        <v>10950000</v>
      </c>
      <c r="R1749" s="1" t="s">
        <v>223</v>
      </c>
      <c r="S1749" s="1" t="s">
        <v>6502</v>
      </c>
      <c r="T1749" s="1" t="s">
        <v>169</v>
      </c>
      <c r="U1749" s="1" t="s">
        <v>5259</v>
      </c>
      <c r="V1749" s="1" t="s">
        <v>118</v>
      </c>
      <c r="W1749" s="33" t="str">
        <f>VLOOKUP(Table1[[#This Row],[Material Code]],'Product Master Data'!$A$1:$D$16,4,FALSE)</f>
        <v>Bread Flour</v>
      </c>
      <c r="X1749" s="33" t="str">
        <f>VLOOKUP(Table1[[#This Row],[Material Code]],'Product Master Data'!$A$1:$D$15,3,FALSE)</f>
        <v>Local Label</v>
      </c>
      <c r="Y1749" s="33">
        <f>DAY(Table1[[#This Row],[Billing date]])</f>
        <v>19</v>
      </c>
      <c r="Z1749" s="33" t="str">
        <f>TEXT(Table1[[#This Row],[Billing date]],"mmm")</f>
        <v>Jan</v>
      </c>
      <c r="AA1749" s="33">
        <f>YEAR(Table1[[#This Row],[Billing date]])</f>
        <v>2022</v>
      </c>
    </row>
    <row r="1750" spans="1:27" ht="12.75" x14ac:dyDescent="0.2">
      <c r="A1750" s="1" t="s">
        <v>4511</v>
      </c>
      <c r="B1750" s="1" t="s">
        <v>158</v>
      </c>
      <c r="C1750" s="29">
        <v>44580</v>
      </c>
      <c r="D1750" s="1" t="s">
        <v>5254</v>
      </c>
      <c r="E1750" s="1" t="s">
        <v>6503</v>
      </c>
      <c r="F1750" s="1" t="s">
        <v>5256</v>
      </c>
      <c r="G1750" s="1" t="s">
        <v>6504</v>
      </c>
      <c r="H1750" s="1" t="s">
        <v>4744</v>
      </c>
      <c r="I1750" s="1" t="s">
        <v>35</v>
      </c>
      <c r="J1750" s="1" t="s">
        <v>164</v>
      </c>
      <c r="K1750" s="1" t="s">
        <v>165</v>
      </c>
      <c r="L1750" s="30">
        <v>600</v>
      </c>
      <c r="M1750" s="30">
        <v>30</v>
      </c>
      <c r="N1750" s="31">
        <v>18250</v>
      </c>
      <c r="O1750" s="31">
        <v>42000</v>
      </c>
      <c r="P1750" s="31">
        <v>10908000</v>
      </c>
      <c r="Q1750" s="31">
        <v>10950000</v>
      </c>
      <c r="R1750" s="1" t="s">
        <v>1020</v>
      </c>
      <c r="S1750" s="1" t="s">
        <v>4386</v>
      </c>
      <c r="T1750" s="1" t="s">
        <v>169</v>
      </c>
      <c r="U1750" s="1" t="s">
        <v>5259</v>
      </c>
      <c r="V1750" s="1" t="s">
        <v>118</v>
      </c>
      <c r="W1750" s="33" t="str">
        <f>VLOOKUP(Table1[[#This Row],[Material Code]],'Product Master Data'!$A$1:$D$16,4,FALSE)</f>
        <v>Bread Flour</v>
      </c>
      <c r="X1750" s="33" t="str">
        <f>VLOOKUP(Table1[[#This Row],[Material Code]],'Product Master Data'!$A$1:$D$15,3,FALSE)</f>
        <v>Local Label</v>
      </c>
      <c r="Y1750" s="33">
        <f>DAY(Table1[[#This Row],[Billing date]])</f>
        <v>19</v>
      </c>
      <c r="Z1750" s="33" t="str">
        <f>TEXT(Table1[[#This Row],[Billing date]],"mmm")</f>
        <v>Jan</v>
      </c>
      <c r="AA1750" s="33">
        <f>YEAR(Table1[[#This Row],[Billing date]])</f>
        <v>2022</v>
      </c>
    </row>
    <row r="1751" spans="1:27" ht="12.75" x14ac:dyDescent="0.2">
      <c r="A1751" s="1" t="s">
        <v>4511</v>
      </c>
      <c r="B1751" s="1" t="s">
        <v>158</v>
      </c>
      <c r="C1751" s="29">
        <v>44580</v>
      </c>
      <c r="D1751" s="1" t="s">
        <v>6177</v>
      </c>
      <c r="E1751" s="1" t="s">
        <v>6505</v>
      </c>
      <c r="F1751" s="1" t="s">
        <v>6179</v>
      </c>
      <c r="G1751" s="1" t="s">
        <v>6506</v>
      </c>
      <c r="H1751" s="1" t="s">
        <v>4744</v>
      </c>
      <c r="I1751" s="1" t="s">
        <v>35</v>
      </c>
      <c r="J1751" s="1" t="s">
        <v>24</v>
      </c>
      <c r="K1751" s="1" t="s">
        <v>113</v>
      </c>
      <c r="L1751" s="30">
        <v>575</v>
      </c>
      <c r="M1751" s="30">
        <v>23</v>
      </c>
      <c r="N1751" s="31">
        <v>1800</v>
      </c>
      <c r="O1751" s="31">
        <v>20294</v>
      </c>
      <c r="P1751" s="31">
        <v>1014706</v>
      </c>
      <c r="Q1751" s="31">
        <v>1035000</v>
      </c>
      <c r="R1751" s="1" t="s">
        <v>6507</v>
      </c>
      <c r="S1751" s="1" t="s">
        <v>6508</v>
      </c>
      <c r="T1751" s="1" t="s">
        <v>169</v>
      </c>
      <c r="U1751" s="1" t="s">
        <v>6181</v>
      </c>
      <c r="V1751" s="1" t="s">
        <v>118</v>
      </c>
      <c r="W1751" s="33" t="str">
        <f>VLOOKUP(Table1[[#This Row],[Material Code]],'Product Master Data'!$A$1:$D$16,4,FALSE)</f>
        <v>Bread Flour</v>
      </c>
      <c r="X1751" s="33" t="str">
        <f>VLOOKUP(Table1[[#This Row],[Material Code]],'Product Master Data'!$A$1:$D$15,3,FALSE)</f>
        <v>Local Label</v>
      </c>
      <c r="Y1751" s="33">
        <f>DAY(Table1[[#This Row],[Billing date]])</f>
        <v>19</v>
      </c>
      <c r="Z1751" s="33" t="str">
        <f>TEXT(Table1[[#This Row],[Billing date]],"mmm")</f>
        <v>Jan</v>
      </c>
      <c r="AA1751" s="33">
        <f>YEAR(Table1[[#This Row],[Billing date]])</f>
        <v>2022</v>
      </c>
    </row>
    <row r="1752" spans="1:27" ht="12.75" x14ac:dyDescent="0.2">
      <c r="A1752" s="1" t="s">
        <v>4511</v>
      </c>
      <c r="B1752" s="1" t="s">
        <v>158</v>
      </c>
      <c r="C1752" s="29">
        <v>44580</v>
      </c>
      <c r="D1752" s="1" t="s">
        <v>6177</v>
      </c>
      <c r="E1752" s="1" t="s">
        <v>6509</v>
      </c>
      <c r="F1752" s="1" t="s">
        <v>6179</v>
      </c>
      <c r="G1752" s="1" t="s">
        <v>6510</v>
      </c>
      <c r="H1752" s="1" t="s">
        <v>4744</v>
      </c>
      <c r="I1752" s="1" t="s">
        <v>35</v>
      </c>
      <c r="J1752" s="1" t="s">
        <v>24</v>
      </c>
      <c r="K1752" s="1" t="s">
        <v>113</v>
      </c>
      <c r="L1752" s="30">
        <v>575</v>
      </c>
      <c r="M1752" s="30">
        <v>23</v>
      </c>
      <c r="N1752" s="31">
        <v>1800</v>
      </c>
      <c r="O1752" s="31">
        <v>20294</v>
      </c>
      <c r="P1752" s="31">
        <v>1014706</v>
      </c>
      <c r="Q1752" s="31">
        <v>1035000</v>
      </c>
      <c r="R1752" s="1" t="s">
        <v>6511</v>
      </c>
      <c r="S1752" s="1" t="s">
        <v>6512</v>
      </c>
      <c r="T1752" s="1" t="s">
        <v>169</v>
      </c>
      <c r="U1752" s="1" t="s">
        <v>6181</v>
      </c>
      <c r="V1752" s="1" t="s">
        <v>118</v>
      </c>
      <c r="W1752" s="33" t="str">
        <f>VLOOKUP(Table1[[#This Row],[Material Code]],'Product Master Data'!$A$1:$D$16,4,FALSE)</f>
        <v>Bread Flour</v>
      </c>
      <c r="X1752" s="33" t="str">
        <f>VLOOKUP(Table1[[#This Row],[Material Code]],'Product Master Data'!$A$1:$D$15,3,FALSE)</f>
        <v>Local Label</v>
      </c>
      <c r="Y1752" s="33">
        <f>DAY(Table1[[#This Row],[Billing date]])</f>
        <v>19</v>
      </c>
      <c r="Z1752" s="33" t="str">
        <f>TEXT(Table1[[#This Row],[Billing date]],"mmm")</f>
        <v>Jan</v>
      </c>
      <c r="AA1752" s="33">
        <f>YEAR(Table1[[#This Row],[Billing date]])</f>
        <v>2022</v>
      </c>
    </row>
    <row r="1753" spans="1:27" ht="12.75" x14ac:dyDescent="0.2">
      <c r="A1753" s="1" t="s">
        <v>4496</v>
      </c>
      <c r="B1753" s="1" t="s">
        <v>132</v>
      </c>
      <c r="C1753" s="29">
        <v>44580</v>
      </c>
      <c r="D1753" s="1" t="s">
        <v>6253</v>
      </c>
      <c r="E1753" s="1" t="s">
        <v>6513</v>
      </c>
      <c r="F1753" s="1" t="s">
        <v>6255</v>
      </c>
      <c r="G1753" s="1" t="s">
        <v>6514</v>
      </c>
      <c r="H1753" s="1" t="s">
        <v>4804</v>
      </c>
      <c r="I1753" s="1" t="s">
        <v>38</v>
      </c>
      <c r="J1753" s="1" t="s">
        <v>125</v>
      </c>
      <c r="K1753" s="1" t="s">
        <v>126</v>
      </c>
      <c r="L1753" s="30">
        <v>480</v>
      </c>
      <c r="M1753" s="30">
        <v>24</v>
      </c>
      <c r="N1753" s="31">
        <v>19000</v>
      </c>
      <c r="O1753" s="31">
        <v>33600</v>
      </c>
      <c r="P1753" s="31">
        <v>9086400</v>
      </c>
      <c r="Q1753" s="31">
        <v>9120000</v>
      </c>
      <c r="R1753" s="1" t="s">
        <v>630</v>
      </c>
      <c r="S1753" s="1" t="s">
        <v>6515</v>
      </c>
      <c r="T1753" s="1" t="s">
        <v>169</v>
      </c>
      <c r="U1753" s="1" t="s">
        <v>169</v>
      </c>
      <c r="V1753" s="1" t="s">
        <v>118</v>
      </c>
      <c r="W1753" s="33" t="str">
        <f>VLOOKUP(Table1[[#This Row],[Material Code]],'Product Master Data'!$A$1:$D$16,4,FALSE)</f>
        <v>Bread Flour</v>
      </c>
      <c r="X1753" s="33" t="str">
        <f>VLOOKUP(Table1[[#This Row],[Material Code]],'Product Master Data'!$A$1:$D$15,3,FALSE)</f>
        <v>Local Label</v>
      </c>
      <c r="Y1753" s="33">
        <f>DAY(Table1[[#This Row],[Billing date]])</f>
        <v>19</v>
      </c>
      <c r="Z1753" s="33" t="str">
        <f>TEXT(Table1[[#This Row],[Billing date]],"mmm")</f>
        <v>Jan</v>
      </c>
      <c r="AA1753" s="33">
        <f>YEAR(Table1[[#This Row],[Billing date]])</f>
        <v>2022</v>
      </c>
    </row>
    <row r="1754" spans="1:27" ht="12.75" x14ac:dyDescent="0.2">
      <c r="A1754" s="1" t="s">
        <v>4526</v>
      </c>
      <c r="B1754" s="1" t="s">
        <v>120</v>
      </c>
      <c r="C1754" s="29">
        <v>44580</v>
      </c>
      <c r="D1754" s="1" t="s">
        <v>6516</v>
      </c>
      <c r="E1754" s="1" t="s">
        <v>6517</v>
      </c>
      <c r="F1754" s="1" t="s">
        <v>6518</v>
      </c>
      <c r="G1754" s="1" t="s">
        <v>6519</v>
      </c>
      <c r="H1754" s="1" t="s">
        <v>6520</v>
      </c>
      <c r="I1754" s="1" t="s">
        <v>1342</v>
      </c>
      <c r="J1754" s="1" t="s">
        <v>164</v>
      </c>
      <c r="K1754" s="1" t="s">
        <v>165</v>
      </c>
      <c r="L1754" s="30">
        <v>600</v>
      </c>
      <c r="M1754" s="30">
        <v>30</v>
      </c>
      <c r="N1754" s="31">
        <v>18000</v>
      </c>
      <c r="O1754" s="31">
        <v>0</v>
      </c>
      <c r="P1754" s="31">
        <v>10800000</v>
      </c>
      <c r="Q1754" s="31">
        <v>10800000</v>
      </c>
      <c r="R1754" s="1" t="s">
        <v>601</v>
      </c>
      <c r="S1754" s="1" t="s">
        <v>6521</v>
      </c>
      <c r="T1754" s="1" t="s">
        <v>169</v>
      </c>
      <c r="U1754" s="1" t="s">
        <v>3182</v>
      </c>
      <c r="V1754" s="1" t="s">
        <v>118</v>
      </c>
      <c r="W1754" s="33" t="str">
        <f>VLOOKUP(Table1[[#This Row],[Material Code]],'Product Master Data'!$A$1:$D$16,4,FALSE)</f>
        <v>Bread Flour</v>
      </c>
      <c r="X1754" s="33" t="str">
        <f>VLOOKUP(Table1[[#This Row],[Material Code]],'Product Master Data'!$A$1:$D$15,3,FALSE)</f>
        <v>Local Label</v>
      </c>
      <c r="Y1754" s="33">
        <f>DAY(Table1[[#This Row],[Billing date]])</f>
        <v>19</v>
      </c>
      <c r="Z1754" s="33" t="str">
        <f>TEXT(Table1[[#This Row],[Billing date]],"mmm")</f>
        <v>Jan</v>
      </c>
      <c r="AA1754" s="33">
        <f>YEAR(Table1[[#This Row],[Billing date]])</f>
        <v>2022</v>
      </c>
    </row>
    <row r="1755" spans="1:27" ht="12.75" x14ac:dyDescent="0.2">
      <c r="A1755" s="1" t="s">
        <v>4526</v>
      </c>
      <c r="B1755" s="1" t="s">
        <v>120</v>
      </c>
      <c r="C1755" s="29">
        <v>44580</v>
      </c>
      <c r="D1755" s="1" t="s">
        <v>5340</v>
      </c>
      <c r="E1755" s="1" t="s">
        <v>6522</v>
      </c>
      <c r="F1755" s="1" t="s">
        <v>5342</v>
      </c>
      <c r="G1755" s="1" t="s">
        <v>6523</v>
      </c>
      <c r="H1755" s="1" t="s">
        <v>4531</v>
      </c>
      <c r="I1755" s="1" t="s">
        <v>29</v>
      </c>
      <c r="J1755" s="1" t="s">
        <v>24</v>
      </c>
      <c r="K1755" s="1" t="s">
        <v>113</v>
      </c>
      <c r="L1755" s="30">
        <v>275</v>
      </c>
      <c r="M1755" s="30">
        <v>11</v>
      </c>
      <c r="N1755" s="31">
        <v>1800</v>
      </c>
      <c r="O1755" s="31">
        <v>9706</v>
      </c>
      <c r="P1755" s="31">
        <v>485294</v>
      </c>
      <c r="Q1755" s="31">
        <v>495000</v>
      </c>
      <c r="R1755" s="1" t="s">
        <v>1471</v>
      </c>
      <c r="S1755" s="1" t="s">
        <v>1472</v>
      </c>
      <c r="T1755" s="1" t="s">
        <v>169</v>
      </c>
      <c r="U1755" s="1" t="s">
        <v>5345</v>
      </c>
      <c r="V1755" s="1" t="s">
        <v>118</v>
      </c>
      <c r="W1755" s="33" t="str">
        <f>VLOOKUP(Table1[[#This Row],[Material Code]],'Product Master Data'!$A$1:$D$16,4,FALSE)</f>
        <v>Bread Flour</v>
      </c>
      <c r="X1755" s="33" t="str">
        <f>VLOOKUP(Table1[[#This Row],[Material Code]],'Product Master Data'!$A$1:$D$15,3,FALSE)</f>
        <v>Local Label</v>
      </c>
      <c r="Y1755" s="33">
        <f>DAY(Table1[[#This Row],[Billing date]])</f>
        <v>19</v>
      </c>
      <c r="Z1755" s="33" t="str">
        <f>TEXT(Table1[[#This Row],[Billing date]],"mmm")</f>
        <v>Jan</v>
      </c>
      <c r="AA1755" s="33">
        <f>YEAR(Table1[[#This Row],[Billing date]])</f>
        <v>2022</v>
      </c>
    </row>
    <row r="1756" spans="1:27" ht="12.75" x14ac:dyDescent="0.2">
      <c r="A1756" s="1" t="s">
        <v>4526</v>
      </c>
      <c r="B1756" s="1" t="s">
        <v>120</v>
      </c>
      <c r="C1756" s="29">
        <v>44580</v>
      </c>
      <c r="D1756" s="1" t="s">
        <v>6524</v>
      </c>
      <c r="E1756" s="1" t="s">
        <v>6525</v>
      </c>
      <c r="F1756" s="1" t="s">
        <v>6526</v>
      </c>
      <c r="G1756" s="1" t="s">
        <v>6527</v>
      </c>
      <c r="H1756" s="1" t="s">
        <v>4864</v>
      </c>
      <c r="I1756" s="1" t="s">
        <v>52</v>
      </c>
      <c r="J1756" s="1" t="s">
        <v>176</v>
      </c>
      <c r="K1756" s="1" t="s">
        <v>177</v>
      </c>
      <c r="L1756" s="30">
        <v>100</v>
      </c>
      <c r="M1756" s="30">
        <v>5</v>
      </c>
      <c r="N1756" s="31">
        <v>18500</v>
      </c>
      <c r="O1756" s="31">
        <v>7000</v>
      </c>
      <c r="P1756" s="31">
        <v>1843000</v>
      </c>
      <c r="Q1756" s="31">
        <v>1850000</v>
      </c>
      <c r="R1756" s="1" t="s">
        <v>281</v>
      </c>
      <c r="S1756" s="1" t="s">
        <v>5276</v>
      </c>
      <c r="T1756" s="1" t="s">
        <v>169</v>
      </c>
      <c r="U1756" s="1" t="s">
        <v>169</v>
      </c>
      <c r="V1756" s="1" t="s">
        <v>118</v>
      </c>
      <c r="W1756" s="33" t="str">
        <f>VLOOKUP(Table1[[#This Row],[Material Code]],'Product Master Data'!$A$1:$D$16,4,FALSE)</f>
        <v>Beignet Flour</v>
      </c>
      <c r="X1756" s="33" t="str">
        <f>VLOOKUP(Table1[[#This Row],[Material Code]],'Product Master Data'!$A$1:$D$15,3,FALSE)</f>
        <v>Local Label</v>
      </c>
      <c r="Y1756" s="33">
        <f>DAY(Table1[[#This Row],[Billing date]])</f>
        <v>19</v>
      </c>
      <c r="Z1756" s="33" t="str">
        <f>TEXT(Table1[[#This Row],[Billing date]],"mmm")</f>
        <v>Jan</v>
      </c>
      <c r="AA1756" s="33">
        <f>YEAR(Table1[[#This Row],[Billing date]])</f>
        <v>2022</v>
      </c>
    </row>
    <row r="1757" spans="1:27" ht="12.75" x14ac:dyDescent="0.2">
      <c r="A1757" s="1" t="s">
        <v>4526</v>
      </c>
      <c r="B1757" s="1" t="s">
        <v>120</v>
      </c>
      <c r="C1757" s="29">
        <v>44580</v>
      </c>
      <c r="D1757" s="1" t="s">
        <v>6524</v>
      </c>
      <c r="E1757" s="1" t="s">
        <v>6525</v>
      </c>
      <c r="F1757" s="1" t="s">
        <v>6526</v>
      </c>
      <c r="G1757" s="1" t="s">
        <v>6527</v>
      </c>
      <c r="H1757" s="1" t="s">
        <v>4864</v>
      </c>
      <c r="I1757" s="1" t="s">
        <v>52</v>
      </c>
      <c r="J1757" s="1" t="s">
        <v>181</v>
      </c>
      <c r="K1757" s="1" t="s">
        <v>182</v>
      </c>
      <c r="L1757" s="30">
        <v>100</v>
      </c>
      <c r="M1757" s="30">
        <v>2.5</v>
      </c>
      <c r="N1757" s="31">
        <v>9250</v>
      </c>
      <c r="O1757" s="31">
        <v>3500</v>
      </c>
      <c r="P1757" s="31">
        <v>921500</v>
      </c>
      <c r="Q1757" s="31">
        <v>925000</v>
      </c>
      <c r="R1757" s="1" t="s">
        <v>281</v>
      </c>
      <c r="S1757" s="1" t="s">
        <v>5276</v>
      </c>
      <c r="T1757" s="1" t="s">
        <v>169</v>
      </c>
      <c r="U1757" s="1" t="s">
        <v>169</v>
      </c>
      <c r="V1757" s="1" t="s">
        <v>118</v>
      </c>
      <c r="W1757" s="33" t="str">
        <f>VLOOKUP(Table1[[#This Row],[Material Code]],'Product Master Data'!$A$1:$D$16,4,FALSE)</f>
        <v>Beignet Flour</v>
      </c>
      <c r="X1757" s="33" t="str">
        <f>VLOOKUP(Table1[[#This Row],[Material Code]],'Product Master Data'!$A$1:$D$15,3,FALSE)</f>
        <v>Local Label</v>
      </c>
      <c r="Y1757" s="33">
        <f>DAY(Table1[[#This Row],[Billing date]])</f>
        <v>19</v>
      </c>
      <c r="Z1757" s="33" t="str">
        <f>TEXT(Table1[[#This Row],[Billing date]],"mmm")</f>
        <v>Jan</v>
      </c>
      <c r="AA1757" s="33">
        <f>YEAR(Table1[[#This Row],[Billing date]])</f>
        <v>2022</v>
      </c>
    </row>
    <row r="1758" spans="1:27" ht="12.75" x14ac:dyDescent="0.2">
      <c r="A1758" s="1" t="s">
        <v>4526</v>
      </c>
      <c r="B1758" s="1" t="s">
        <v>120</v>
      </c>
      <c r="C1758" s="29">
        <v>44580</v>
      </c>
      <c r="D1758" s="1" t="s">
        <v>6524</v>
      </c>
      <c r="E1758" s="1" t="s">
        <v>6525</v>
      </c>
      <c r="F1758" s="1" t="s">
        <v>6526</v>
      </c>
      <c r="G1758" s="1" t="s">
        <v>6527</v>
      </c>
      <c r="H1758" s="1" t="s">
        <v>4864</v>
      </c>
      <c r="I1758" s="1" t="s">
        <v>52</v>
      </c>
      <c r="J1758" s="1" t="s">
        <v>183</v>
      </c>
      <c r="K1758" s="1" t="s">
        <v>184</v>
      </c>
      <c r="L1758" s="30">
        <v>2000</v>
      </c>
      <c r="M1758" s="30">
        <v>10</v>
      </c>
      <c r="N1758" s="31">
        <v>1900</v>
      </c>
      <c r="O1758" s="31">
        <v>14000</v>
      </c>
      <c r="P1758" s="31">
        <v>3786000</v>
      </c>
      <c r="Q1758" s="31">
        <v>3800000</v>
      </c>
      <c r="R1758" s="1" t="s">
        <v>281</v>
      </c>
      <c r="S1758" s="1" t="s">
        <v>5276</v>
      </c>
      <c r="T1758" s="1" t="s">
        <v>169</v>
      </c>
      <c r="U1758" s="1" t="s">
        <v>169</v>
      </c>
      <c r="V1758" s="1" t="s">
        <v>118</v>
      </c>
      <c r="W1758" s="33" t="str">
        <f>VLOOKUP(Table1[[#This Row],[Material Code]],'Product Master Data'!$A$1:$D$16,4,FALSE)</f>
        <v>Beignet Flour</v>
      </c>
      <c r="X1758" s="33" t="str">
        <f>VLOOKUP(Table1[[#This Row],[Material Code]],'Product Master Data'!$A$1:$D$15,3,FALSE)</f>
        <v>Local Label</v>
      </c>
      <c r="Y1758" s="33">
        <f>DAY(Table1[[#This Row],[Billing date]])</f>
        <v>19</v>
      </c>
      <c r="Z1758" s="33" t="str">
        <f>TEXT(Table1[[#This Row],[Billing date]],"mmm")</f>
        <v>Jan</v>
      </c>
      <c r="AA1758" s="33">
        <f>YEAR(Table1[[#This Row],[Billing date]])</f>
        <v>2022</v>
      </c>
    </row>
    <row r="1759" spans="1:27" ht="12.75" x14ac:dyDescent="0.2">
      <c r="A1759" s="1" t="s">
        <v>4526</v>
      </c>
      <c r="B1759" s="1" t="s">
        <v>120</v>
      </c>
      <c r="C1759" s="29">
        <v>44580</v>
      </c>
      <c r="D1759" s="1" t="s">
        <v>6528</v>
      </c>
      <c r="E1759" s="1" t="s">
        <v>6529</v>
      </c>
      <c r="F1759" s="1" t="s">
        <v>6530</v>
      </c>
      <c r="G1759" s="1" t="s">
        <v>6531</v>
      </c>
      <c r="H1759" s="1" t="s">
        <v>5113</v>
      </c>
      <c r="I1759" s="1" t="s">
        <v>1177</v>
      </c>
      <c r="J1759" s="1" t="s">
        <v>164</v>
      </c>
      <c r="K1759" s="1" t="s">
        <v>165</v>
      </c>
      <c r="L1759" s="30">
        <v>200</v>
      </c>
      <c r="M1759" s="30">
        <v>10</v>
      </c>
      <c r="N1759" s="31">
        <v>18300</v>
      </c>
      <c r="O1759" s="31">
        <v>14000</v>
      </c>
      <c r="P1759" s="31">
        <v>3646000</v>
      </c>
      <c r="Q1759" s="31">
        <v>3660000</v>
      </c>
      <c r="R1759" s="1" t="s">
        <v>127</v>
      </c>
      <c r="S1759" s="1" t="s">
        <v>1051</v>
      </c>
      <c r="T1759" s="1" t="s">
        <v>169</v>
      </c>
      <c r="U1759" s="1" t="s">
        <v>169</v>
      </c>
      <c r="V1759" s="1" t="s">
        <v>118</v>
      </c>
      <c r="W1759" s="33" t="str">
        <f>VLOOKUP(Table1[[#This Row],[Material Code]],'Product Master Data'!$A$1:$D$16,4,FALSE)</f>
        <v>Bread Flour</v>
      </c>
      <c r="X1759" s="33" t="str">
        <f>VLOOKUP(Table1[[#This Row],[Material Code]],'Product Master Data'!$A$1:$D$15,3,FALSE)</f>
        <v>Local Label</v>
      </c>
      <c r="Y1759" s="33">
        <f>DAY(Table1[[#This Row],[Billing date]])</f>
        <v>19</v>
      </c>
      <c r="Z1759" s="33" t="str">
        <f>TEXT(Table1[[#This Row],[Billing date]],"mmm")</f>
        <v>Jan</v>
      </c>
      <c r="AA1759" s="33">
        <f>YEAR(Table1[[#This Row],[Billing date]])</f>
        <v>2022</v>
      </c>
    </row>
    <row r="1760" spans="1:27" ht="12.75" x14ac:dyDescent="0.2">
      <c r="A1760" s="1" t="s">
        <v>4496</v>
      </c>
      <c r="B1760" s="1" t="s">
        <v>132</v>
      </c>
      <c r="C1760" s="29">
        <v>44580</v>
      </c>
      <c r="D1760" s="1" t="s">
        <v>6253</v>
      </c>
      <c r="E1760" s="1" t="s">
        <v>6532</v>
      </c>
      <c r="F1760" s="1" t="s">
        <v>6255</v>
      </c>
      <c r="G1760" s="1" t="s">
        <v>6533</v>
      </c>
      <c r="H1760" s="1" t="s">
        <v>4804</v>
      </c>
      <c r="I1760" s="1" t="s">
        <v>38</v>
      </c>
      <c r="J1760" s="1" t="s">
        <v>164</v>
      </c>
      <c r="K1760" s="1" t="s">
        <v>165</v>
      </c>
      <c r="L1760" s="30">
        <v>100</v>
      </c>
      <c r="M1760" s="30">
        <v>5</v>
      </c>
      <c r="N1760" s="31">
        <v>18500</v>
      </c>
      <c r="O1760" s="31">
        <v>7000</v>
      </c>
      <c r="P1760" s="31">
        <v>1843000</v>
      </c>
      <c r="Q1760" s="31">
        <v>1850000</v>
      </c>
      <c r="R1760" s="1" t="s">
        <v>630</v>
      </c>
      <c r="S1760" s="1" t="s">
        <v>6515</v>
      </c>
      <c r="T1760" s="1" t="s">
        <v>169</v>
      </c>
      <c r="U1760" s="1" t="s">
        <v>169</v>
      </c>
      <c r="V1760" s="1" t="s">
        <v>118</v>
      </c>
      <c r="W1760" s="33" t="str">
        <f>VLOOKUP(Table1[[#This Row],[Material Code]],'Product Master Data'!$A$1:$D$16,4,FALSE)</f>
        <v>Bread Flour</v>
      </c>
      <c r="X1760" s="33" t="str">
        <f>VLOOKUP(Table1[[#This Row],[Material Code]],'Product Master Data'!$A$1:$D$15,3,FALSE)</f>
        <v>Local Label</v>
      </c>
      <c r="Y1760" s="33">
        <f>DAY(Table1[[#This Row],[Billing date]])</f>
        <v>19</v>
      </c>
      <c r="Z1760" s="33" t="str">
        <f>TEXT(Table1[[#This Row],[Billing date]],"mmm")</f>
        <v>Jan</v>
      </c>
      <c r="AA1760" s="33">
        <f>YEAR(Table1[[#This Row],[Billing date]])</f>
        <v>2022</v>
      </c>
    </row>
    <row r="1761" spans="1:27" ht="12.75" x14ac:dyDescent="0.2">
      <c r="A1761" s="1" t="s">
        <v>4576</v>
      </c>
      <c r="B1761" s="1" t="s">
        <v>171</v>
      </c>
      <c r="C1761" s="29">
        <v>44580</v>
      </c>
      <c r="D1761" s="1" t="s">
        <v>6534</v>
      </c>
      <c r="E1761" s="1" t="s">
        <v>6535</v>
      </c>
      <c r="F1761" s="1" t="s">
        <v>6536</v>
      </c>
      <c r="G1761" s="1" t="s">
        <v>6537</v>
      </c>
      <c r="H1761" s="1" t="s">
        <v>4581</v>
      </c>
      <c r="I1761" s="1" t="s">
        <v>25</v>
      </c>
      <c r="J1761" s="1" t="s">
        <v>176</v>
      </c>
      <c r="K1761" s="1" t="s">
        <v>177</v>
      </c>
      <c r="L1761" s="30">
        <v>50</v>
      </c>
      <c r="M1761" s="30">
        <v>2.5</v>
      </c>
      <c r="N1761" s="31">
        <v>17900</v>
      </c>
      <c r="O1761" s="31">
        <v>0</v>
      </c>
      <c r="P1761" s="31">
        <v>895000</v>
      </c>
      <c r="Q1761" s="31">
        <v>895000</v>
      </c>
      <c r="R1761" s="1" t="s">
        <v>6538</v>
      </c>
      <c r="S1761" s="1" t="s">
        <v>6539</v>
      </c>
      <c r="T1761" s="1" t="s">
        <v>169</v>
      </c>
      <c r="U1761" s="1" t="s">
        <v>169</v>
      </c>
      <c r="V1761" s="1" t="s">
        <v>118</v>
      </c>
      <c r="W1761" s="33" t="str">
        <f>VLOOKUP(Table1[[#This Row],[Material Code]],'Product Master Data'!$A$1:$D$16,4,FALSE)</f>
        <v>Beignet Flour</v>
      </c>
      <c r="X1761" s="33" t="str">
        <f>VLOOKUP(Table1[[#This Row],[Material Code]],'Product Master Data'!$A$1:$D$15,3,FALSE)</f>
        <v>Local Label</v>
      </c>
      <c r="Y1761" s="33">
        <f>DAY(Table1[[#This Row],[Billing date]])</f>
        <v>19</v>
      </c>
      <c r="Z1761" s="33" t="str">
        <f>TEXT(Table1[[#This Row],[Billing date]],"mmm")</f>
        <v>Jan</v>
      </c>
      <c r="AA1761" s="33">
        <f>YEAR(Table1[[#This Row],[Billing date]])</f>
        <v>2022</v>
      </c>
    </row>
    <row r="1762" spans="1:27" ht="12.75" x14ac:dyDescent="0.2">
      <c r="A1762" s="1" t="s">
        <v>4576</v>
      </c>
      <c r="B1762" s="1" t="s">
        <v>171</v>
      </c>
      <c r="C1762" s="29">
        <v>44580</v>
      </c>
      <c r="D1762" s="1" t="s">
        <v>6534</v>
      </c>
      <c r="E1762" s="1" t="s">
        <v>6535</v>
      </c>
      <c r="F1762" s="1" t="s">
        <v>6536</v>
      </c>
      <c r="G1762" s="1" t="s">
        <v>6537</v>
      </c>
      <c r="H1762" s="1" t="s">
        <v>4581</v>
      </c>
      <c r="I1762" s="1" t="s">
        <v>25</v>
      </c>
      <c r="J1762" s="1" t="s">
        <v>181</v>
      </c>
      <c r="K1762" s="1" t="s">
        <v>182</v>
      </c>
      <c r="L1762" s="30">
        <v>100</v>
      </c>
      <c r="M1762" s="30">
        <v>2.5</v>
      </c>
      <c r="N1762" s="31">
        <v>8950</v>
      </c>
      <c r="O1762" s="31">
        <v>0</v>
      </c>
      <c r="P1762" s="31">
        <v>895000</v>
      </c>
      <c r="Q1762" s="31">
        <v>895000</v>
      </c>
      <c r="R1762" s="1" t="s">
        <v>6538</v>
      </c>
      <c r="S1762" s="1" t="s">
        <v>6539</v>
      </c>
      <c r="T1762" s="1" t="s">
        <v>169</v>
      </c>
      <c r="U1762" s="1" t="s">
        <v>169</v>
      </c>
      <c r="V1762" s="1" t="s">
        <v>118</v>
      </c>
      <c r="W1762" s="33" t="str">
        <f>VLOOKUP(Table1[[#This Row],[Material Code]],'Product Master Data'!$A$1:$D$16,4,FALSE)</f>
        <v>Beignet Flour</v>
      </c>
      <c r="X1762" s="33" t="str">
        <f>VLOOKUP(Table1[[#This Row],[Material Code]],'Product Master Data'!$A$1:$D$15,3,FALSE)</f>
        <v>Local Label</v>
      </c>
      <c r="Y1762" s="33">
        <f>DAY(Table1[[#This Row],[Billing date]])</f>
        <v>19</v>
      </c>
      <c r="Z1762" s="33" t="str">
        <f>TEXT(Table1[[#This Row],[Billing date]],"mmm")</f>
        <v>Jan</v>
      </c>
      <c r="AA1762" s="33">
        <f>YEAR(Table1[[#This Row],[Billing date]])</f>
        <v>2022</v>
      </c>
    </row>
    <row r="1763" spans="1:27" ht="12.75" x14ac:dyDescent="0.2">
      <c r="A1763" s="1" t="s">
        <v>4576</v>
      </c>
      <c r="B1763" s="1" t="s">
        <v>171</v>
      </c>
      <c r="C1763" s="29">
        <v>44580</v>
      </c>
      <c r="D1763" s="1" t="s">
        <v>6534</v>
      </c>
      <c r="E1763" s="1" t="s">
        <v>6535</v>
      </c>
      <c r="F1763" s="1" t="s">
        <v>6536</v>
      </c>
      <c r="G1763" s="1" t="s">
        <v>6537</v>
      </c>
      <c r="H1763" s="1" t="s">
        <v>4581</v>
      </c>
      <c r="I1763" s="1" t="s">
        <v>25</v>
      </c>
      <c r="J1763" s="1" t="s">
        <v>183</v>
      </c>
      <c r="K1763" s="1" t="s">
        <v>184</v>
      </c>
      <c r="L1763" s="30">
        <v>200</v>
      </c>
      <c r="M1763" s="30">
        <v>1</v>
      </c>
      <c r="N1763" s="31">
        <v>1840</v>
      </c>
      <c r="O1763" s="31">
        <v>0</v>
      </c>
      <c r="P1763" s="31">
        <v>368000</v>
      </c>
      <c r="Q1763" s="31">
        <v>368000</v>
      </c>
      <c r="R1763" s="1" t="s">
        <v>6538</v>
      </c>
      <c r="S1763" s="1" t="s">
        <v>6539</v>
      </c>
      <c r="T1763" s="1" t="s">
        <v>169</v>
      </c>
      <c r="U1763" s="1" t="s">
        <v>169</v>
      </c>
      <c r="V1763" s="1" t="s">
        <v>118</v>
      </c>
      <c r="W1763" s="33" t="str">
        <f>VLOOKUP(Table1[[#This Row],[Material Code]],'Product Master Data'!$A$1:$D$16,4,FALSE)</f>
        <v>Beignet Flour</v>
      </c>
      <c r="X1763" s="33" t="str">
        <f>VLOOKUP(Table1[[#This Row],[Material Code]],'Product Master Data'!$A$1:$D$15,3,FALSE)</f>
        <v>Local Label</v>
      </c>
      <c r="Y1763" s="33">
        <f>DAY(Table1[[#This Row],[Billing date]])</f>
        <v>19</v>
      </c>
      <c r="Z1763" s="33" t="str">
        <f>TEXT(Table1[[#This Row],[Billing date]],"mmm")</f>
        <v>Jan</v>
      </c>
      <c r="AA1763" s="33">
        <f>YEAR(Table1[[#This Row],[Billing date]])</f>
        <v>2022</v>
      </c>
    </row>
    <row r="1764" spans="1:27" ht="12.75" x14ac:dyDescent="0.2">
      <c r="A1764" s="1" t="s">
        <v>4666</v>
      </c>
      <c r="B1764" s="1" t="s">
        <v>108</v>
      </c>
      <c r="C1764" s="29">
        <v>44581</v>
      </c>
      <c r="D1764" s="1" t="s">
        <v>6144</v>
      </c>
      <c r="E1764" s="1" t="s">
        <v>6540</v>
      </c>
      <c r="F1764" s="1" t="s">
        <v>6541</v>
      </c>
      <c r="G1764" s="1" t="s">
        <v>6541</v>
      </c>
      <c r="H1764" s="1" t="s">
        <v>4947</v>
      </c>
      <c r="I1764" s="1" t="s">
        <v>41</v>
      </c>
      <c r="J1764" s="1" t="s">
        <v>183</v>
      </c>
      <c r="K1764" s="1" t="s">
        <v>184</v>
      </c>
      <c r="L1764" s="30">
        <v>0</v>
      </c>
      <c r="M1764" s="30">
        <v>0</v>
      </c>
      <c r="N1764" s="31">
        <v>-50</v>
      </c>
      <c r="O1764" s="31">
        <v>-5600</v>
      </c>
      <c r="P1764" s="31">
        <v>-34400</v>
      </c>
      <c r="Q1764" s="31">
        <v>-40000</v>
      </c>
      <c r="R1764" s="1" t="s">
        <v>169</v>
      </c>
      <c r="S1764" s="1" t="s">
        <v>169</v>
      </c>
      <c r="T1764" s="1" t="s">
        <v>169</v>
      </c>
      <c r="U1764" s="1" t="s">
        <v>6144</v>
      </c>
      <c r="V1764" s="1" t="s">
        <v>118</v>
      </c>
      <c r="W1764" s="33" t="str">
        <f>VLOOKUP(Table1[[#This Row],[Material Code]],'Product Master Data'!$A$1:$D$16,4,FALSE)</f>
        <v>Beignet Flour</v>
      </c>
      <c r="X1764" s="33" t="str">
        <f>VLOOKUP(Table1[[#This Row],[Material Code]],'Product Master Data'!$A$1:$D$15,3,FALSE)</f>
        <v>Local Label</v>
      </c>
      <c r="Y1764" s="33">
        <f>DAY(Table1[[#This Row],[Billing date]])</f>
        <v>20</v>
      </c>
      <c r="Z1764" s="33" t="str">
        <f>TEXT(Table1[[#This Row],[Billing date]],"mmm")</f>
        <v>Jan</v>
      </c>
      <c r="AA1764" s="33">
        <f>YEAR(Table1[[#This Row],[Billing date]])</f>
        <v>2022</v>
      </c>
    </row>
    <row r="1765" spans="1:27" ht="12.75" x14ac:dyDescent="0.2">
      <c r="A1765" s="1" t="s">
        <v>4511</v>
      </c>
      <c r="B1765" s="1" t="s">
        <v>158</v>
      </c>
      <c r="C1765" s="29">
        <v>44581</v>
      </c>
      <c r="D1765" s="1" t="s">
        <v>6494</v>
      </c>
      <c r="E1765" s="1" t="s">
        <v>6542</v>
      </c>
      <c r="F1765" s="1" t="s">
        <v>6543</v>
      </c>
      <c r="G1765" s="1" t="s">
        <v>6543</v>
      </c>
      <c r="H1765" s="1" t="s">
        <v>4712</v>
      </c>
      <c r="I1765" s="1" t="s">
        <v>2240</v>
      </c>
      <c r="J1765" s="1" t="s">
        <v>181</v>
      </c>
      <c r="K1765" s="1" t="s">
        <v>182</v>
      </c>
      <c r="L1765" s="30">
        <v>0</v>
      </c>
      <c r="M1765" s="30">
        <v>0</v>
      </c>
      <c r="N1765" s="31">
        <v>-100</v>
      </c>
      <c r="O1765" s="31">
        <v>0</v>
      </c>
      <c r="P1765" s="31">
        <v>-5000</v>
      </c>
      <c r="Q1765" s="31">
        <v>-5000</v>
      </c>
      <c r="R1765" s="1" t="s">
        <v>169</v>
      </c>
      <c r="S1765" s="1" t="s">
        <v>169</v>
      </c>
      <c r="T1765" s="1" t="s">
        <v>169</v>
      </c>
      <c r="U1765" s="1" t="s">
        <v>6494</v>
      </c>
      <c r="V1765" s="1" t="s">
        <v>118</v>
      </c>
      <c r="W1765" s="33" t="str">
        <f>VLOOKUP(Table1[[#This Row],[Material Code]],'Product Master Data'!$A$1:$D$16,4,FALSE)</f>
        <v>Beignet Flour</v>
      </c>
      <c r="X1765" s="33" t="str">
        <f>VLOOKUP(Table1[[#This Row],[Material Code]],'Product Master Data'!$A$1:$D$15,3,FALSE)</f>
        <v>Local Label</v>
      </c>
      <c r="Y1765" s="33">
        <f>DAY(Table1[[#This Row],[Billing date]])</f>
        <v>20</v>
      </c>
      <c r="Z1765" s="33" t="str">
        <f>TEXT(Table1[[#This Row],[Billing date]],"mmm")</f>
        <v>Jan</v>
      </c>
      <c r="AA1765" s="33">
        <f>YEAR(Table1[[#This Row],[Billing date]])</f>
        <v>2022</v>
      </c>
    </row>
    <row r="1766" spans="1:27" ht="12.75" x14ac:dyDescent="0.2">
      <c r="A1766" s="1" t="s">
        <v>4596</v>
      </c>
      <c r="B1766" s="1" t="s">
        <v>452</v>
      </c>
      <c r="C1766" s="29">
        <v>44581</v>
      </c>
      <c r="D1766" s="1" t="s">
        <v>6183</v>
      </c>
      <c r="E1766" s="1" t="s">
        <v>6544</v>
      </c>
      <c r="F1766" s="1" t="s">
        <v>6545</v>
      </c>
      <c r="G1766" s="1" t="s">
        <v>6545</v>
      </c>
      <c r="H1766" s="1" t="s">
        <v>5067</v>
      </c>
      <c r="I1766" s="1" t="s">
        <v>34</v>
      </c>
      <c r="J1766" s="1" t="s">
        <v>164</v>
      </c>
      <c r="K1766" s="1" t="s">
        <v>165</v>
      </c>
      <c r="L1766" s="30">
        <v>0</v>
      </c>
      <c r="M1766" s="30">
        <v>0</v>
      </c>
      <c r="N1766" s="31">
        <v>1000</v>
      </c>
      <c r="O1766" s="31">
        <v>44800</v>
      </c>
      <c r="P1766" s="31">
        <v>595200</v>
      </c>
      <c r="Q1766" s="31">
        <v>640000</v>
      </c>
      <c r="R1766" s="1" t="s">
        <v>169</v>
      </c>
      <c r="S1766" s="1" t="s">
        <v>169</v>
      </c>
      <c r="T1766" s="1" t="s">
        <v>169</v>
      </c>
      <c r="U1766" s="1" t="s">
        <v>6183</v>
      </c>
      <c r="V1766" s="1" t="s">
        <v>118</v>
      </c>
      <c r="W1766" s="33" t="str">
        <f>VLOOKUP(Table1[[#This Row],[Material Code]],'Product Master Data'!$A$1:$D$16,4,FALSE)</f>
        <v>Bread Flour</v>
      </c>
      <c r="X1766" s="33" t="str">
        <f>VLOOKUP(Table1[[#This Row],[Material Code]],'Product Master Data'!$A$1:$D$15,3,FALSE)</f>
        <v>Local Label</v>
      </c>
      <c r="Y1766" s="33">
        <f>DAY(Table1[[#This Row],[Billing date]])</f>
        <v>20</v>
      </c>
      <c r="Z1766" s="33" t="str">
        <f>TEXT(Table1[[#This Row],[Billing date]],"mmm")</f>
        <v>Jan</v>
      </c>
      <c r="AA1766" s="33">
        <f>YEAR(Table1[[#This Row],[Billing date]])</f>
        <v>2022</v>
      </c>
    </row>
    <row r="1767" spans="1:27" ht="12.75" x14ac:dyDescent="0.2">
      <c r="A1767" s="1" t="s">
        <v>4511</v>
      </c>
      <c r="B1767" s="1" t="s">
        <v>158</v>
      </c>
      <c r="C1767" s="29">
        <v>44581</v>
      </c>
      <c r="D1767" s="1" t="s">
        <v>6325</v>
      </c>
      <c r="E1767" s="1" t="s">
        <v>6546</v>
      </c>
      <c r="F1767" s="1" t="s">
        <v>6547</v>
      </c>
      <c r="G1767" s="1" t="s">
        <v>6547</v>
      </c>
      <c r="H1767" s="1" t="s">
        <v>6328</v>
      </c>
      <c r="I1767" s="1" t="s">
        <v>398</v>
      </c>
      <c r="J1767" s="1" t="s">
        <v>183</v>
      </c>
      <c r="K1767" s="1" t="s">
        <v>184</v>
      </c>
      <c r="L1767" s="30">
        <v>0</v>
      </c>
      <c r="M1767" s="30">
        <v>0</v>
      </c>
      <c r="N1767" s="31">
        <v>250</v>
      </c>
      <c r="O1767" s="31">
        <v>14</v>
      </c>
      <c r="P1767" s="31">
        <v>486</v>
      </c>
      <c r="Q1767" s="31">
        <v>500</v>
      </c>
      <c r="R1767" s="1" t="s">
        <v>169</v>
      </c>
      <c r="S1767" s="1" t="s">
        <v>169</v>
      </c>
      <c r="T1767" s="1" t="s">
        <v>169</v>
      </c>
      <c r="U1767" s="1" t="s">
        <v>6325</v>
      </c>
      <c r="V1767" s="1" t="s">
        <v>118</v>
      </c>
      <c r="W1767" s="33" t="str">
        <f>VLOOKUP(Table1[[#This Row],[Material Code]],'Product Master Data'!$A$1:$D$16,4,FALSE)</f>
        <v>Beignet Flour</v>
      </c>
      <c r="X1767" s="33" t="str">
        <f>VLOOKUP(Table1[[#This Row],[Material Code]],'Product Master Data'!$A$1:$D$15,3,FALSE)</f>
        <v>Local Label</v>
      </c>
      <c r="Y1767" s="33">
        <f>DAY(Table1[[#This Row],[Billing date]])</f>
        <v>20</v>
      </c>
      <c r="Z1767" s="33" t="str">
        <f>TEXT(Table1[[#This Row],[Billing date]],"mmm")</f>
        <v>Jan</v>
      </c>
      <c r="AA1767" s="33">
        <f>YEAR(Table1[[#This Row],[Billing date]])</f>
        <v>2022</v>
      </c>
    </row>
    <row r="1768" spans="1:27" ht="12.75" x14ac:dyDescent="0.2">
      <c r="A1768" s="1" t="s">
        <v>4596</v>
      </c>
      <c r="B1768" s="1" t="s">
        <v>289</v>
      </c>
      <c r="C1768" s="29">
        <v>44581</v>
      </c>
      <c r="D1768" s="1" t="s">
        <v>5694</v>
      </c>
      <c r="E1768" s="1" t="s">
        <v>6548</v>
      </c>
      <c r="F1768" s="1" t="s">
        <v>6549</v>
      </c>
      <c r="G1768" s="1" t="s">
        <v>6549</v>
      </c>
      <c r="H1768" s="1" t="s">
        <v>4601</v>
      </c>
      <c r="I1768" s="1" t="s">
        <v>32</v>
      </c>
      <c r="J1768" s="1" t="s">
        <v>125</v>
      </c>
      <c r="K1768" s="1" t="s">
        <v>126</v>
      </c>
      <c r="L1768" s="30">
        <v>0</v>
      </c>
      <c r="M1768" s="30">
        <v>0</v>
      </c>
      <c r="N1768" s="31">
        <v>500</v>
      </c>
      <c r="O1768" s="31">
        <v>44800</v>
      </c>
      <c r="P1768" s="31">
        <v>275200</v>
      </c>
      <c r="Q1768" s="31">
        <v>320000</v>
      </c>
      <c r="R1768" s="1" t="s">
        <v>169</v>
      </c>
      <c r="S1768" s="1" t="s">
        <v>169</v>
      </c>
      <c r="T1768" s="1" t="s">
        <v>169</v>
      </c>
      <c r="U1768" s="1" t="s">
        <v>5694</v>
      </c>
      <c r="V1768" s="1" t="s">
        <v>118</v>
      </c>
      <c r="W1768" s="33" t="str">
        <f>VLOOKUP(Table1[[#This Row],[Material Code]],'Product Master Data'!$A$1:$D$16,4,FALSE)</f>
        <v>Bread Flour</v>
      </c>
      <c r="X1768" s="33" t="str">
        <f>VLOOKUP(Table1[[#This Row],[Material Code]],'Product Master Data'!$A$1:$D$15,3,FALSE)</f>
        <v>Local Label</v>
      </c>
      <c r="Y1768" s="33">
        <f>DAY(Table1[[#This Row],[Billing date]])</f>
        <v>20</v>
      </c>
      <c r="Z1768" s="33" t="str">
        <f>TEXT(Table1[[#This Row],[Billing date]],"mmm")</f>
        <v>Jan</v>
      </c>
      <c r="AA1768" s="33">
        <f>YEAR(Table1[[#This Row],[Billing date]])</f>
        <v>2022</v>
      </c>
    </row>
    <row r="1769" spans="1:27" ht="12.75" x14ac:dyDescent="0.2">
      <c r="A1769" s="1" t="s">
        <v>4596</v>
      </c>
      <c r="B1769" s="1" t="s">
        <v>289</v>
      </c>
      <c r="C1769" s="29">
        <v>44581</v>
      </c>
      <c r="D1769" s="1" t="s">
        <v>6358</v>
      </c>
      <c r="E1769" s="1" t="s">
        <v>6550</v>
      </c>
      <c r="F1769" s="1" t="s">
        <v>6551</v>
      </c>
      <c r="G1769" s="1" t="s">
        <v>6551</v>
      </c>
      <c r="H1769" s="1" t="s">
        <v>4601</v>
      </c>
      <c r="I1769" s="1" t="s">
        <v>32</v>
      </c>
      <c r="J1769" s="1" t="s">
        <v>125</v>
      </c>
      <c r="K1769" s="1" t="s">
        <v>126</v>
      </c>
      <c r="L1769" s="30">
        <v>0</v>
      </c>
      <c r="M1769" s="30">
        <v>0</v>
      </c>
      <c r="N1769" s="31">
        <v>500</v>
      </c>
      <c r="O1769" s="31">
        <v>43400</v>
      </c>
      <c r="P1769" s="31">
        <v>266600</v>
      </c>
      <c r="Q1769" s="31">
        <v>310000</v>
      </c>
      <c r="R1769" s="1" t="s">
        <v>169</v>
      </c>
      <c r="S1769" s="1" t="s">
        <v>169</v>
      </c>
      <c r="T1769" s="1" t="s">
        <v>169</v>
      </c>
      <c r="U1769" s="1" t="s">
        <v>6358</v>
      </c>
      <c r="V1769" s="1" t="s">
        <v>118</v>
      </c>
      <c r="W1769" s="33" t="str">
        <f>VLOOKUP(Table1[[#This Row],[Material Code]],'Product Master Data'!$A$1:$D$16,4,FALSE)</f>
        <v>Bread Flour</v>
      </c>
      <c r="X1769" s="33" t="str">
        <f>VLOOKUP(Table1[[#This Row],[Material Code]],'Product Master Data'!$A$1:$D$15,3,FALSE)</f>
        <v>Local Label</v>
      </c>
      <c r="Y1769" s="33">
        <f>DAY(Table1[[#This Row],[Billing date]])</f>
        <v>20</v>
      </c>
      <c r="Z1769" s="33" t="str">
        <f>TEXT(Table1[[#This Row],[Billing date]],"mmm")</f>
        <v>Jan</v>
      </c>
      <c r="AA1769" s="33">
        <f>YEAR(Table1[[#This Row],[Billing date]])</f>
        <v>2022</v>
      </c>
    </row>
    <row r="1770" spans="1:27" ht="12.75" x14ac:dyDescent="0.2">
      <c r="A1770" s="1" t="s">
        <v>4526</v>
      </c>
      <c r="B1770" s="1" t="s">
        <v>120</v>
      </c>
      <c r="C1770" s="29">
        <v>44581</v>
      </c>
      <c r="D1770" s="1" t="s">
        <v>6198</v>
      </c>
      <c r="E1770" s="1" t="s">
        <v>6552</v>
      </c>
      <c r="F1770" s="1" t="s">
        <v>6553</v>
      </c>
      <c r="G1770" s="1" t="s">
        <v>6553</v>
      </c>
      <c r="H1770" s="1" t="s">
        <v>4790</v>
      </c>
      <c r="I1770" s="1" t="s">
        <v>40</v>
      </c>
      <c r="J1770" s="1" t="s">
        <v>181</v>
      </c>
      <c r="K1770" s="1" t="s">
        <v>182</v>
      </c>
      <c r="L1770" s="30">
        <v>0</v>
      </c>
      <c r="M1770" s="30">
        <v>0</v>
      </c>
      <c r="N1770" s="31">
        <v>500</v>
      </c>
      <c r="O1770" s="31">
        <v>1750</v>
      </c>
      <c r="P1770" s="31">
        <v>23250</v>
      </c>
      <c r="Q1770" s="31">
        <v>25000</v>
      </c>
      <c r="R1770" s="1" t="s">
        <v>169</v>
      </c>
      <c r="S1770" s="1" t="s">
        <v>169</v>
      </c>
      <c r="T1770" s="1" t="s">
        <v>169</v>
      </c>
      <c r="U1770" s="1" t="s">
        <v>6198</v>
      </c>
      <c r="V1770" s="1" t="s">
        <v>118</v>
      </c>
      <c r="W1770" s="33" t="str">
        <f>VLOOKUP(Table1[[#This Row],[Material Code]],'Product Master Data'!$A$1:$D$16,4,FALSE)</f>
        <v>Beignet Flour</v>
      </c>
      <c r="X1770" s="33" t="str">
        <f>VLOOKUP(Table1[[#This Row],[Material Code]],'Product Master Data'!$A$1:$D$15,3,FALSE)</f>
        <v>Local Label</v>
      </c>
      <c r="Y1770" s="33">
        <f>DAY(Table1[[#This Row],[Billing date]])</f>
        <v>20</v>
      </c>
      <c r="Z1770" s="33" t="str">
        <f>TEXT(Table1[[#This Row],[Billing date]],"mmm")</f>
        <v>Jan</v>
      </c>
      <c r="AA1770" s="33">
        <f>YEAR(Table1[[#This Row],[Billing date]])</f>
        <v>2022</v>
      </c>
    </row>
    <row r="1771" spans="1:27" ht="12.75" x14ac:dyDescent="0.2">
      <c r="A1771" s="1" t="s">
        <v>4526</v>
      </c>
      <c r="B1771" s="1" t="s">
        <v>120</v>
      </c>
      <c r="C1771" s="29">
        <v>44581</v>
      </c>
      <c r="D1771" s="1" t="s">
        <v>6203</v>
      </c>
      <c r="E1771" s="1" t="s">
        <v>6554</v>
      </c>
      <c r="F1771" s="1" t="s">
        <v>6555</v>
      </c>
      <c r="G1771" s="1" t="s">
        <v>6555</v>
      </c>
      <c r="H1771" s="1" t="s">
        <v>4817</v>
      </c>
      <c r="I1771" s="1" t="s">
        <v>443</v>
      </c>
      <c r="J1771" s="1" t="s">
        <v>181</v>
      </c>
      <c r="K1771" s="1" t="s">
        <v>182</v>
      </c>
      <c r="L1771" s="30">
        <v>0</v>
      </c>
      <c r="M1771" s="30">
        <v>0</v>
      </c>
      <c r="N1771" s="31">
        <v>125</v>
      </c>
      <c r="O1771" s="31">
        <v>3500</v>
      </c>
      <c r="P1771" s="31">
        <v>9000</v>
      </c>
      <c r="Q1771" s="31">
        <v>12500</v>
      </c>
      <c r="R1771" s="1" t="s">
        <v>169</v>
      </c>
      <c r="S1771" s="1" t="s">
        <v>169</v>
      </c>
      <c r="T1771" s="1" t="s">
        <v>169</v>
      </c>
      <c r="U1771" s="1" t="s">
        <v>6203</v>
      </c>
      <c r="V1771" s="1" t="s">
        <v>118</v>
      </c>
      <c r="W1771" s="33" t="str">
        <f>VLOOKUP(Table1[[#This Row],[Material Code]],'Product Master Data'!$A$1:$D$16,4,FALSE)</f>
        <v>Beignet Flour</v>
      </c>
      <c r="X1771" s="33" t="str">
        <f>VLOOKUP(Table1[[#This Row],[Material Code]],'Product Master Data'!$A$1:$D$15,3,FALSE)</f>
        <v>Local Label</v>
      </c>
      <c r="Y1771" s="33">
        <f>DAY(Table1[[#This Row],[Billing date]])</f>
        <v>20</v>
      </c>
      <c r="Z1771" s="33" t="str">
        <f>TEXT(Table1[[#This Row],[Billing date]],"mmm")</f>
        <v>Jan</v>
      </c>
      <c r="AA1771" s="33">
        <f>YEAR(Table1[[#This Row],[Billing date]])</f>
        <v>2022</v>
      </c>
    </row>
    <row r="1772" spans="1:27" ht="12.75" x14ac:dyDescent="0.2">
      <c r="A1772" s="1" t="s">
        <v>4511</v>
      </c>
      <c r="B1772" s="1" t="s">
        <v>158</v>
      </c>
      <c r="C1772" s="29">
        <v>44581</v>
      </c>
      <c r="D1772" s="1" t="s">
        <v>6498</v>
      </c>
      <c r="E1772" s="1" t="s">
        <v>6556</v>
      </c>
      <c r="F1772" s="1" t="s">
        <v>6557</v>
      </c>
      <c r="G1772" s="1" t="s">
        <v>6557</v>
      </c>
      <c r="H1772" s="1" t="s">
        <v>4744</v>
      </c>
      <c r="I1772" s="1" t="s">
        <v>35</v>
      </c>
      <c r="J1772" s="1" t="s">
        <v>164</v>
      </c>
      <c r="K1772" s="1" t="s">
        <v>165</v>
      </c>
      <c r="L1772" s="30">
        <v>0</v>
      </c>
      <c r="M1772" s="30">
        <v>0</v>
      </c>
      <c r="N1772" s="31">
        <v>250</v>
      </c>
      <c r="O1772" s="31">
        <v>42000</v>
      </c>
      <c r="P1772" s="31">
        <v>108000</v>
      </c>
      <c r="Q1772" s="31">
        <v>150000</v>
      </c>
      <c r="R1772" s="1" t="s">
        <v>169</v>
      </c>
      <c r="S1772" s="1" t="s">
        <v>169</v>
      </c>
      <c r="T1772" s="1" t="s">
        <v>169</v>
      </c>
      <c r="U1772" s="1" t="s">
        <v>6498</v>
      </c>
      <c r="V1772" s="1" t="s">
        <v>118</v>
      </c>
      <c r="W1772" s="33" t="str">
        <f>VLOOKUP(Table1[[#This Row],[Material Code]],'Product Master Data'!$A$1:$D$16,4,FALSE)</f>
        <v>Bread Flour</v>
      </c>
      <c r="X1772" s="33" t="str">
        <f>VLOOKUP(Table1[[#This Row],[Material Code]],'Product Master Data'!$A$1:$D$15,3,FALSE)</f>
        <v>Local Label</v>
      </c>
      <c r="Y1772" s="33">
        <f>DAY(Table1[[#This Row],[Billing date]])</f>
        <v>20</v>
      </c>
      <c r="Z1772" s="33" t="str">
        <f>TEXT(Table1[[#This Row],[Billing date]],"mmm")</f>
        <v>Jan</v>
      </c>
      <c r="AA1772" s="33">
        <f>YEAR(Table1[[#This Row],[Billing date]])</f>
        <v>2022</v>
      </c>
    </row>
    <row r="1773" spans="1:27" ht="12.75" x14ac:dyDescent="0.2">
      <c r="A1773" s="1" t="s">
        <v>4511</v>
      </c>
      <c r="B1773" s="1" t="s">
        <v>158</v>
      </c>
      <c r="C1773" s="29">
        <v>44581</v>
      </c>
      <c r="D1773" s="1" t="s">
        <v>6500</v>
      </c>
      <c r="E1773" s="1" t="s">
        <v>6558</v>
      </c>
      <c r="F1773" s="1" t="s">
        <v>6559</v>
      </c>
      <c r="G1773" s="1" t="s">
        <v>6559</v>
      </c>
      <c r="H1773" s="1" t="s">
        <v>4744</v>
      </c>
      <c r="I1773" s="1" t="s">
        <v>35</v>
      </c>
      <c r="J1773" s="1" t="s">
        <v>164</v>
      </c>
      <c r="K1773" s="1" t="s">
        <v>165</v>
      </c>
      <c r="L1773" s="30">
        <v>0</v>
      </c>
      <c r="M1773" s="30">
        <v>0</v>
      </c>
      <c r="N1773" s="31">
        <v>250</v>
      </c>
      <c r="O1773" s="31">
        <v>42000</v>
      </c>
      <c r="P1773" s="31">
        <v>108000</v>
      </c>
      <c r="Q1773" s="31">
        <v>150000</v>
      </c>
      <c r="R1773" s="1" t="s">
        <v>169</v>
      </c>
      <c r="S1773" s="1" t="s">
        <v>169</v>
      </c>
      <c r="T1773" s="1" t="s">
        <v>169</v>
      </c>
      <c r="U1773" s="1" t="s">
        <v>6500</v>
      </c>
      <c r="V1773" s="1" t="s">
        <v>118</v>
      </c>
      <c r="W1773" s="33" t="str">
        <f>VLOOKUP(Table1[[#This Row],[Material Code]],'Product Master Data'!$A$1:$D$16,4,FALSE)</f>
        <v>Bread Flour</v>
      </c>
      <c r="X1773" s="33" t="str">
        <f>VLOOKUP(Table1[[#This Row],[Material Code]],'Product Master Data'!$A$1:$D$15,3,FALSE)</f>
        <v>Local Label</v>
      </c>
      <c r="Y1773" s="33">
        <f>DAY(Table1[[#This Row],[Billing date]])</f>
        <v>20</v>
      </c>
      <c r="Z1773" s="33" t="str">
        <f>TEXT(Table1[[#This Row],[Billing date]],"mmm")</f>
        <v>Jan</v>
      </c>
      <c r="AA1773" s="33">
        <f>YEAR(Table1[[#This Row],[Billing date]])</f>
        <v>2022</v>
      </c>
    </row>
    <row r="1774" spans="1:27" ht="12.75" x14ac:dyDescent="0.2">
      <c r="A1774" s="1" t="s">
        <v>4511</v>
      </c>
      <c r="B1774" s="1" t="s">
        <v>158</v>
      </c>
      <c r="C1774" s="29">
        <v>44581</v>
      </c>
      <c r="D1774" s="1" t="s">
        <v>6503</v>
      </c>
      <c r="E1774" s="1" t="s">
        <v>6560</v>
      </c>
      <c r="F1774" s="1" t="s">
        <v>6561</v>
      </c>
      <c r="G1774" s="1" t="s">
        <v>6561</v>
      </c>
      <c r="H1774" s="1" t="s">
        <v>4744</v>
      </c>
      <c r="I1774" s="1" t="s">
        <v>35</v>
      </c>
      <c r="J1774" s="1" t="s">
        <v>164</v>
      </c>
      <c r="K1774" s="1" t="s">
        <v>165</v>
      </c>
      <c r="L1774" s="30">
        <v>0</v>
      </c>
      <c r="M1774" s="30">
        <v>0</v>
      </c>
      <c r="N1774" s="31">
        <v>250</v>
      </c>
      <c r="O1774" s="31">
        <v>42000</v>
      </c>
      <c r="P1774" s="31">
        <v>108000</v>
      </c>
      <c r="Q1774" s="31">
        <v>150000</v>
      </c>
      <c r="R1774" s="1" t="s">
        <v>169</v>
      </c>
      <c r="S1774" s="1" t="s">
        <v>169</v>
      </c>
      <c r="T1774" s="1" t="s">
        <v>169</v>
      </c>
      <c r="U1774" s="1" t="s">
        <v>6503</v>
      </c>
      <c r="V1774" s="1" t="s">
        <v>118</v>
      </c>
      <c r="W1774" s="33" t="str">
        <f>VLOOKUP(Table1[[#This Row],[Material Code]],'Product Master Data'!$A$1:$D$16,4,FALSE)</f>
        <v>Bread Flour</v>
      </c>
      <c r="X1774" s="33" t="str">
        <f>VLOOKUP(Table1[[#This Row],[Material Code]],'Product Master Data'!$A$1:$D$15,3,FALSE)</f>
        <v>Local Label</v>
      </c>
      <c r="Y1774" s="33">
        <f>DAY(Table1[[#This Row],[Billing date]])</f>
        <v>20</v>
      </c>
      <c r="Z1774" s="33" t="str">
        <f>TEXT(Table1[[#This Row],[Billing date]],"mmm")</f>
        <v>Jan</v>
      </c>
      <c r="AA1774" s="33">
        <f>YEAR(Table1[[#This Row],[Billing date]])</f>
        <v>2022</v>
      </c>
    </row>
    <row r="1775" spans="1:27" ht="12.75" x14ac:dyDescent="0.2">
      <c r="A1775" s="1" t="s">
        <v>4596</v>
      </c>
      <c r="B1775" s="1" t="s">
        <v>452</v>
      </c>
      <c r="C1775" s="29">
        <v>44581</v>
      </c>
      <c r="D1775" s="1" t="s">
        <v>6433</v>
      </c>
      <c r="E1775" s="1" t="s">
        <v>6562</v>
      </c>
      <c r="F1775" s="1" t="s">
        <v>6563</v>
      </c>
      <c r="G1775" s="1" t="s">
        <v>6563</v>
      </c>
      <c r="H1775" s="1" t="s">
        <v>5067</v>
      </c>
      <c r="I1775" s="1" t="s">
        <v>34</v>
      </c>
      <c r="J1775" s="1" t="s">
        <v>164</v>
      </c>
      <c r="K1775" s="1" t="s">
        <v>165</v>
      </c>
      <c r="L1775" s="30">
        <v>0</v>
      </c>
      <c r="M1775" s="30">
        <v>0</v>
      </c>
      <c r="N1775" s="31">
        <v>1000</v>
      </c>
      <c r="O1775" s="31">
        <v>46200</v>
      </c>
      <c r="P1775" s="31">
        <v>613800</v>
      </c>
      <c r="Q1775" s="31">
        <v>660000</v>
      </c>
      <c r="R1775" s="1" t="s">
        <v>169</v>
      </c>
      <c r="S1775" s="1" t="s">
        <v>169</v>
      </c>
      <c r="T1775" s="1" t="s">
        <v>169</v>
      </c>
      <c r="U1775" s="1" t="s">
        <v>6433</v>
      </c>
      <c r="V1775" s="1" t="s">
        <v>118</v>
      </c>
      <c r="W1775" s="33" t="str">
        <f>VLOOKUP(Table1[[#This Row],[Material Code]],'Product Master Data'!$A$1:$D$16,4,FALSE)</f>
        <v>Bread Flour</v>
      </c>
      <c r="X1775" s="33" t="str">
        <f>VLOOKUP(Table1[[#This Row],[Material Code]],'Product Master Data'!$A$1:$D$15,3,FALSE)</f>
        <v>Local Label</v>
      </c>
      <c r="Y1775" s="33">
        <f>DAY(Table1[[#This Row],[Billing date]])</f>
        <v>20</v>
      </c>
      <c r="Z1775" s="33" t="str">
        <f>TEXT(Table1[[#This Row],[Billing date]],"mmm")</f>
        <v>Jan</v>
      </c>
      <c r="AA1775" s="33">
        <f>YEAR(Table1[[#This Row],[Billing date]])</f>
        <v>2022</v>
      </c>
    </row>
    <row r="1776" spans="1:27" ht="12.75" x14ac:dyDescent="0.2">
      <c r="A1776" s="1" t="s">
        <v>4596</v>
      </c>
      <c r="B1776" s="1" t="s">
        <v>452</v>
      </c>
      <c r="C1776" s="29">
        <v>44581</v>
      </c>
      <c r="D1776" s="1" t="s">
        <v>5789</v>
      </c>
      <c r="E1776" s="1" t="s">
        <v>6564</v>
      </c>
      <c r="F1776" s="1" t="s">
        <v>5791</v>
      </c>
      <c r="G1776" s="1" t="s">
        <v>6565</v>
      </c>
      <c r="H1776" s="1" t="s">
        <v>4797</v>
      </c>
      <c r="I1776" s="1" t="s">
        <v>33</v>
      </c>
      <c r="J1776" s="1" t="s">
        <v>164</v>
      </c>
      <c r="K1776" s="1" t="s">
        <v>165</v>
      </c>
      <c r="L1776" s="30">
        <v>640</v>
      </c>
      <c r="M1776" s="30">
        <v>32</v>
      </c>
      <c r="N1776" s="31">
        <v>18000</v>
      </c>
      <c r="O1776" s="31">
        <v>44800</v>
      </c>
      <c r="P1776" s="31">
        <v>11475200</v>
      </c>
      <c r="Q1776" s="31">
        <v>11520000</v>
      </c>
      <c r="R1776" s="1" t="s">
        <v>6566</v>
      </c>
      <c r="S1776" s="1" t="s">
        <v>6567</v>
      </c>
      <c r="T1776" s="1" t="s">
        <v>169</v>
      </c>
      <c r="U1776" s="1" t="s">
        <v>5795</v>
      </c>
      <c r="V1776" s="1" t="s">
        <v>118</v>
      </c>
      <c r="W1776" s="33" t="str">
        <f>VLOOKUP(Table1[[#This Row],[Material Code]],'Product Master Data'!$A$1:$D$16,4,FALSE)</f>
        <v>Bread Flour</v>
      </c>
      <c r="X1776" s="33" t="str">
        <f>VLOOKUP(Table1[[#This Row],[Material Code]],'Product Master Data'!$A$1:$D$15,3,FALSE)</f>
        <v>Local Label</v>
      </c>
      <c r="Y1776" s="33">
        <f>DAY(Table1[[#This Row],[Billing date]])</f>
        <v>20</v>
      </c>
      <c r="Z1776" s="33" t="str">
        <f>TEXT(Table1[[#This Row],[Billing date]],"mmm")</f>
        <v>Jan</v>
      </c>
      <c r="AA1776" s="33">
        <f>YEAR(Table1[[#This Row],[Billing date]])</f>
        <v>2022</v>
      </c>
    </row>
    <row r="1777" spans="1:27" ht="12.75" x14ac:dyDescent="0.2">
      <c r="A1777" s="1" t="s">
        <v>4511</v>
      </c>
      <c r="B1777" s="1" t="s">
        <v>158</v>
      </c>
      <c r="C1777" s="29">
        <v>44581</v>
      </c>
      <c r="D1777" s="1" t="s">
        <v>6568</v>
      </c>
      <c r="E1777" s="1" t="s">
        <v>6569</v>
      </c>
      <c r="F1777" s="1" t="s">
        <v>6570</v>
      </c>
      <c r="G1777" s="1" t="s">
        <v>6571</v>
      </c>
      <c r="H1777" s="1" t="s">
        <v>4588</v>
      </c>
      <c r="I1777" s="1" t="s">
        <v>61</v>
      </c>
      <c r="J1777" s="1" t="s">
        <v>164</v>
      </c>
      <c r="K1777" s="1" t="s">
        <v>165</v>
      </c>
      <c r="L1777" s="30">
        <v>600</v>
      </c>
      <c r="M1777" s="30">
        <v>30</v>
      </c>
      <c r="N1777" s="31">
        <v>18700</v>
      </c>
      <c r="O1777" s="31">
        <v>0</v>
      </c>
      <c r="P1777" s="31">
        <v>11220000</v>
      </c>
      <c r="Q1777" s="31">
        <v>11220000</v>
      </c>
      <c r="R1777" s="1" t="s">
        <v>614</v>
      </c>
      <c r="S1777" s="1" t="s">
        <v>6572</v>
      </c>
      <c r="T1777" s="1" t="s">
        <v>169</v>
      </c>
      <c r="U1777" s="1" t="s">
        <v>169</v>
      </c>
      <c r="V1777" s="1" t="s">
        <v>118</v>
      </c>
      <c r="W1777" s="33" t="str">
        <f>VLOOKUP(Table1[[#This Row],[Material Code]],'Product Master Data'!$A$1:$D$16,4,FALSE)</f>
        <v>Bread Flour</v>
      </c>
      <c r="X1777" s="33" t="str">
        <f>VLOOKUP(Table1[[#This Row],[Material Code]],'Product Master Data'!$A$1:$D$15,3,FALSE)</f>
        <v>Local Label</v>
      </c>
      <c r="Y1777" s="33">
        <f>DAY(Table1[[#This Row],[Billing date]])</f>
        <v>20</v>
      </c>
      <c r="Z1777" s="33" t="str">
        <f>TEXT(Table1[[#This Row],[Billing date]],"mmm")</f>
        <v>Jan</v>
      </c>
      <c r="AA1777" s="33">
        <f>YEAR(Table1[[#This Row],[Billing date]])</f>
        <v>2022</v>
      </c>
    </row>
    <row r="1778" spans="1:27" ht="12.75" x14ac:dyDescent="0.2">
      <c r="A1778" s="1" t="s">
        <v>4511</v>
      </c>
      <c r="B1778" s="1" t="s">
        <v>158</v>
      </c>
      <c r="C1778" s="29">
        <v>44581</v>
      </c>
      <c r="D1778" s="1" t="s">
        <v>6573</v>
      </c>
      <c r="E1778" s="1" t="s">
        <v>6574</v>
      </c>
      <c r="F1778" s="1" t="s">
        <v>6575</v>
      </c>
      <c r="G1778" s="1" t="s">
        <v>6576</v>
      </c>
      <c r="H1778" s="1" t="s">
        <v>4524</v>
      </c>
      <c r="I1778" s="1" t="s">
        <v>58</v>
      </c>
      <c r="J1778" s="1" t="s">
        <v>164</v>
      </c>
      <c r="K1778" s="1" t="s">
        <v>165</v>
      </c>
      <c r="L1778" s="30">
        <v>600</v>
      </c>
      <c r="M1778" s="30">
        <v>30</v>
      </c>
      <c r="N1778" s="31">
        <v>18700</v>
      </c>
      <c r="O1778" s="31">
        <v>0</v>
      </c>
      <c r="P1778" s="31">
        <v>11220000</v>
      </c>
      <c r="Q1778" s="31">
        <v>11220000</v>
      </c>
      <c r="R1778" s="1" t="s">
        <v>4835</v>
      </c>
      <c r="S1778" s="1" t="s">
        <v>6577</v>
      </c>
      <c r="T1778" s="1" t="s">
        <v>169</v>
      </c>
      <c r="U1778" s="1" t="s">
        <v>169</v>
      </c>
      <c r="V1778" s="1" t="s">
        <v>118</v>
      </c>
      <c r="W1778" s="33" t="str">
        <f>VLOOKUP(Table1[[#This Row],[Material Code]],'Product Master Data'!$A$1:$D$16,4,FALSE)</f>
        <v>Bread Flour</v>
      </c>
      <c r="X1778" s="33" t="str">
        <f>VLOOKUP(Table1[[#This Row],[Material Code]],'Product Master Data'!$A$1:$D$15,3,FALSE)</f>
        <v>Local Label</v>
      </c>
      <c r="Y1778" s="33">
        <f>DAY(Table1[[#This Row],[Billing date]])</f>
        <v>20</v>
      </c>
      <c r="Z1778" s="33" t="str">
        <f>TEXT(Table1[[#This Row],[Billing date]],"mmm")</f>
        <v>Jan</v>
      </c>
      <c r="AA1778" s="33">
        <f>YEAR(Table1[[#This Row],[Billing date]])</f>
        <v>2022</v>
      </c>
    </row>
    <row r="1779" spans="1:27" ht="12.75" x14ac:dyDescent="0.2">
      <c r="A1779" s="1" t="s">
        <v>4526</v>
      </c>
      <c r="B1779" s="1" t="s">
        <v>120</v>
      </c>
      <c r="C1779" s="29">
        <v>44581</v>
      </c>
      <c r="D1779" s="1" t="s">
        <v>6524</v>
      </c>
      <c r="E1779" s="1" t="s">
        <v>6578</v>
      </c>
      <c r="F1779" s="1" t="s">
        <v>6526</v>
      </c>
      <c r="G1779" s="1" t="s">
        <v>6579</v>
      </c>
      <c r="H1779" s="1" t="s">
        <v>4864</v>
      </c>
      <c r="I1779" s="1" t="s">
        <v>52</v>
      </c>
      <c r="J1779" s="1" t="s">
        <v>164</v>
      </c>
      <c r="K1779" s="1" t="s">
        <v>165</v>
      </c>
      <c r="L1779" s="30">
        <v>200</v>
      </c>
      <c r="M1779" s="30">
        <v>10</v>
      </c>
      <c r="N1779" s="31">
        <v>18300</v>
      </c>
      <c r="O1779" s="31">
        <v>14000</v>
      </c>
      <c r="P1779" s="31">
        <v>3646000</v>
      </c>
      <c r="Q1779" s="31">
        <v>3660000</v>
      </c>
      <c r="R1779" s="1" t="s">
        <v>533</v>
      </c>
      <c r="S1779" s="1" t="s">
        <v>1267</v>
      </c>
      <c r="T1779" s="1" t="s">
        <v>169</v>
      </c>
      <c r="U1779" s="1" t="s">
        <v>169</v>
      </c>
      <c r="V1779" s="1" t="s">
        <v>118</v>
      </c>
      <c r="W1779" s="33" t="str">
        <f>VLOOKUP(Table1[[#This Row],[Material Code]],'Product Master Data'!$A$1:$D$16,4,FALSE)</f>
        <v>Bread Flour</v>
      </c>
      <c r="X1779" s="33" t="str">
        <f>VLOOKUP(Table1[[#This Row],[Material Code]],'Product Master Data'!$A$1:$D$15,3,FALSE)</f>
        <v>Local Label</v>
      </c>
      <c r="Y1779" s="33">
        <f>DAY(Table1[[#This Row],[Billing date]])</f>
        <v>20</v>
      </c>
      <c r="Z1779" s="33" t="str">
        <f>TEXT(Table1[[#This Row],[Billing date]],"mmm")</f>
        <v>Jan</v>
      </c>
      <c r="AA1779" s="33">
        <f>YEAR(Table1[[#This Row],[Billing date]])</f>
        <v>2022</v>
      </c>
    </row>
    <row r="1780" spans="1:27" ht="12.75" x14ac:dyDescent="0.2">
      <c r="A1780" s="1" t="s">
        <v>4526</v>
      </c>
      <c r="B1780" s="1" t="s">
        <v>120</v>
      </c>
      <c r="C1780" s="29">
        <v>44581</v>
      </c>
      <c r="D1780" s="1" t="s">
        <v>6580</v>
      </c>
      <c r="E1780" s="1" t="s">
        <v>6581</v>
      </c>
      <c r="F1780" s="1" t="s">
        <v>6582</v>
      </c>
      <c r="G1780" s="1" t="s">
        <v>6583</v>
      </c>
      <c r="H1780" s="1" t="s">
        <v>4665</v>
      </c>
      <c r="I1780" s="1" t="s">
        <v>30</v>
      </c>
      <c r="J1780" s="1" t="s">
        <v>164</v>
      </c>
      <c r="K1780" s="1" t="s">
        <v>165</v>
      </c>
      <c r="L1780" s="30">
        <v>150</v>
      </c>
      <c r="M1780" s="30">
        <v>7.5</v>
      </c>
      <c r="N1780" s="31">
        <v>18300</v>
      </c>
      <c r="O1780" s="31">
        <v>10500</v>
      </c>
      <c r="P1780" s="31">
        <v>2734500</v>
      </c>
      <c r="Q1780" s="31">
        <v>2745000</v>
      </c>
      <c r="R1780" s="1" t="s">
        <v>533</v>
      </c>
      <c r="S1780" s="1" t="s">
        <v>1267</v>
      </c>
      <c r="T1780" s="1" t="s">
        <v>169</v>
      </c>
      <c r="U1780" s="1" t="s">
        <v>169</v>
      </c>
      <c r="V1780" s="1" t="s">
        <v>118</v>
      </c>
      <c r="W1780" s="33" t="str">
        <f>VLOOKUP(Table1[[#This Row],[Material Code]],'Product Master Data'!$A$1:$D$16,4,FALSE)</f>
        <v>Bread Flour</v>
      </c>
      <c r="X1780" s="33" t="str">
        <f>VLOOKUP(Table1[[#This Row],[Material Code]],'Product Master Data'!$A$1:$D$15,3,FALSE)</f>
        <v>Local Label</v>
      </c>
      <c r="Y1780" s="33">
        <f>DAY(Table1[[#This Row],[Billing date]])</f>
        <v>20</v>
      </c>
      <c r="Z1780" s="33" t="str">
        <f>TEXT(Table1[[#This Row],[Billing date]],"mmm")</f>
        <v>Jan</v>
      </c>
      <c r="AA1780" s="33">
        <f>YEAR(Table1[[#This Row],[Billing date]])</f>
        <v>2022</v>
      </c>
    </row>
    <row r="1781" spans="1:27" ht="12.75" x14ac:dyDescent="0.2">
      <c r="A1781" s="1" t="s">
        <v>4511</v>
      </c>
      <c r="B1781" s="1" t="s">
        <v>158</v>
      </c>
      <c r="C1781" s="29">
        <v>44581</v>
      </c>
      <c r="D1781" s="1" t="s">
        <v>5254</v>
      </c>
      <c r="E1781" s="1" t="s">
        <v>6584</v>
      </c>
      <c r="F1781" s="1" t="s">
        <v>5256</v>
      </c>
      <c r="G1781" s="1" t="s">
        <v>6585</v>
      </c>
      <c r="H1781" s="1" t="s">
        <v>4744</v>
      </c>
      <c r="I1781" s="1" t="s">
        <v>35</v>
      </c>
      <c r="J1781" s="1" t="s">
        <v>164</v>
      </c>
      <c r="K1781" s="1" t="s">
        <v>165</v>
      </c>
      <c r="L1781" s="30">
        <v>600</v>
      </c>
      <c r="M1781" s="30">
        <v>30</v>
      </c>
      <c r="N1781" s="31">
        <v>18750</v>
      </c>
      <c r="O1781" s="31">
        <v>42000</v>
      </c>
      <c r="P1781" s="31">
        <v>11208000</v>
      </c>
      <c r="Q1781" s="31">
        <v>11250000</v>
      </c>
      <c r="R1781" s="1" t="s">
        <v>970</v>
      </c>
      <c r="S1781" s="1" t="s">
        <v>5501</v>
      </c>
      <c r="T1781" s="1" t="s">
        <v>169</v>
      </c>
      <c r="U1781" s="1" t="s">
        <v>5259</v>
      </c>
      <c r="V1781" s="1" t="s">
        <v>118</v>
      </c>
      <c r="W1781" s="33" t="str">
        <f>VLOOKUP(Table1[[#This Row],[Material Code]],'Product Master Data'!$A$1:$D$16,4,FALSE)</f>
        <v>Bread Flour</v>
      </c>
      <c r="X1781" s="33" t="str">
        <f>VLOOKUP(Table1[[#This Row],[Material Code]],'Product Master Data'!$A$1:$D$15,3,FALSE)</f>
        <v>Local Label</v>
      </c>
      <c r="Y1781" s="33">
        <f>DAY(Table1[[#This Row],[Billing date]])</f>
        <v>20</v>
      </c>
      <c r="Z1781" s="33" t="str">
        <f>TEXT(Table1[[#This Row],[Billing date]],"mmm")</f>
        <v>Jan</v>
      </c>
      <c r="AA1781" s="33">
        <f>YEAR(Table1[[#This Row],[Billing date]])</f>
        <v>2022</v>
      </c>
    </row>
    <row r="1782" spans="1:27" ht="12.75" x14ac:dyDescent="0.2">
      <c r="A1782" s="1" t="s">
        <v>4526</v>
      </c>
      <c r="B1782" s="1" t="s">
        <v>120</v>
      </c>
      <c r="C1782" s="29">
        <v>44581</v>
      </c>
      <c r="D1782" s="1" t="s">
        <v>6586</v>
      </c>
      <c r="E1782" s="1" t="s">
        <v>6587</v>
      </c>
      <c r="F1782" s="1" t="s">
        <v>6588</v>
      </c>
      <c r="G1782" s="1" t="s">
        <v>6589</v>
      </c>
      <c r="H1782" s="1" t="s">
        <v>4878</v>
      </c>
      <c r="I1782" s="1" t="s">
        <v>465</v>
      </c>
      <c r="J1782" s="1" t="s">
        <v>164</v>
      </c>
      <c r="K1782" s="1" t="s">
        <v>165</v>
      </c>
      <c r="L1782" s="30">
        <v>200</v>
      </c>
      <c r="M1782" s="30">
        <v>10</v>
      </c>
      <c r="N1782" s="31">
        <v>18300</v>
      </c>
      <c r="O1782" s="31">
        <v>14000</v>
      </c>
      <c r="P1782" s="31">
        <v>3646000</v>
      </c>
      <c r="Q1782" s="31">
        <v>3660000</v>
      </c>
      <c r="R1782" s="1" t="s">
        <v>216</v>
      </c>
      <c r="S1782" s="1" t="s">
        <v>5712</v>
      </c>
      <c r="T1782" s="1" t="s">
        <v>169</v>
      </c>
      <c r="U1782" s="1" t="s">
        <v>169</v>
      </c>
      <c r="V1782" s="1" t="s">
        <v>118</v>
      </c>
      <c r="W1782" s="33" t="str">
        <f>VLOOKUP(Table1[[#This Row],[Material Code]],'Product Master Data'!$A$1:$D$16,4,FALSE)</f>
        <v>Bread Flour</v>
      </c>
      <c r="X1782" s="33" t="str">
        <f>VLOOKUP(Table1[[#This Row],[Material Code]],'Product Master Data'!$A$1:$D$15,3,FALSE)</f>
        <v>Local Label</v>
      </c>
      <c r="Y1782" s="33">
        <f>DAY(Table1[[#This Row],[Billing date]])</f>
        <v>20</v>
      </c>
      <c r="Z1782" s="33" t="str">
        <f>TEXT(Table1[[#This Row],[Billing date]],"mmm")</f>
        <v>Jan</v>
      </c>
      <c r="AA1782" s="33">
        <f>YEAR(Table1[[#This Row],[Billing date]])</f>
        <v>2022</v>
      </c>
    </row>
    <row r="1783" spans="1:27" ht="12.75" x14ac:dyDescent="0.2">
      <c r="A1783" s="1" t="s">
        <v>4526</v>
      </c>
      <c r="B1783" s="1" t="s">
        <v>120</v>
      </c>
      <c r="C1783" s="29">
        <v>44581</v>
      </c>
      <c r="D1783" s="1" t="s">
        <v>6580</v>
      </c>
      <c r="E1783" s="1" t="s">
        <v>6581</v>
      </c>
      <c r="F1783" s="1" t="s">
        <v>6582</v>
      </c>
      <c r="G1783" s="1" t="s">
        <v>6590</v>
      </c>
      <c r="H1783" s="1" t="s">
        <v>4665</v>
      </c>
      <c r="I1783" s="1" t="s">
        <v>30</v>
      </c>
      <c r="J1783" s="1" t="s">
        <v>164</v>
      </c>
      <c r="K1783" s="1" t="s">
        <v>165</v>
      </c>
      <c r="L1783" s="30">
        <v>120</v>
      </c>
      <c r="M1783" s="30">
        <v>6</v>
      </c>
      <c r="N1783" s="31">
        <v>18300</v>
      </c>
      <c r="O1783" s="31">
        <v>8400</v>
      </c>
      <c r="P1783" s="31">
        <v>2187600</v>
      </c>
      <c r="Q1783" s="31">
        <v>2196000</v>
      </c>
      <c r="R1783" s="1" t="s">
        <v>533</v>
      </c>
      <c r="S1783" s="1" t="s">
        <v>1267</v>
      </c>
      <c r="T1783" s="1" t="s">
        <v>169</v>
      </c>
      <c r="U1783" s="1" t="s">
        <v>169</v>
      </c>
      <c r="V1783" s="1" t="s">
        <v>118</v>
      </c>
      <c r="W1783" s="33" t="str">
        <f>VLOOKUP(Table1[[#This Row],[Material Code]],'Product Master Data'!$A$1:$D$16,4,FALSE)</f>
        <v>Bread Flour</v>
      </c>
      <c r="X1783" s="33" t="str">
        <f>VLOOKUP(Table1[[#This Row],[Material Code]],'Product Master Data'!$A$1:$D$15,3,FALSE)</f>
        <v>Local Label</v>
      </c>
      <c r="Y1783" s="33">
        <f>DAY(Table1[[#This Row],[Billing date]])</f>
        <v>20</v>
      </c>
      <c r="Z1783" s="33" t="str">
        <f>TEXT(Table1[[#This Row],[Billing date]],"mmm")</f>
        <v>Jan</v>
      </c>
      <c r="AA1783" s="33">
        <f>YEAR(Table1[[#This Row],[Billing date]])</f>
        <v>2022</v>
      </c>
    </row>
    <row r="1784" spans="1:27" ht="12.75" x14ac:dyDescent="0.2">
      <c r="A1784" s="1" t="s">
        <v>169</v>
      </c>
      <c r="B1784" s="1" t="s">
        <v>169</v>
      </c>
      <c r="C1784" s="29">
        <v>44581</v>
      </c>
      <c r="D1784" s="1" t="s">
        <v>6591</v>
      </c>
      <c r="E1784" s="1" t="s">
        <v>6592</v>
      </c>
      <c r="F1784" s="1" t="s">
        <v>6593</v>
      </c>
      <c r="G1784" s="1" t="s">
        <v>6594</v>
      </c>
      <c r="H1784" s="1" t="s">
        <v>6595</v>
      </c>
      <c r="I1784" s="1" t="s">
        <v>6596</v>
      </c>
      <c r="J1784" s="1" t="s">
        <v>164</v>
      </c>
      <c r="K1784" s="1" t="s">
        <v>165</v>
      </c>
      <c r="L1784" s="30">
        <v>600</v>
      </c>
      <c r="M1784" s="30">
        <v>30</v>
      </c>
      <c r="N1784" s="31">
        <v>18700</v>
      </c>
      <c r="O1784" s="31">
        <v>220000</v>
      </c>
      <c r="P1784" s="31">
        <v>11000000</v>
      </c>
      <c r="Q1784" s="31">
        <v>11220000</v>
      </c>
      <c r="R1784" s="1" t="s">
        <v>1211</v>
      </c>
      <c r="S1784" s="1" t="s">
        <v>5240</v>
      </c>
      <c r="T1784" s="1" t="s">
        <v>169</v>
      </c>
      <c r="U1784" s="1" t="s">
        <v>6597</v>
      </c>
      <c r="V1784" s="1" t="s">
        <v>118</v>
      </c>
      <c r="W1784" s="33" t="str">
        <f>VLOOKUP(Table1[[#This Row],[Material Code]],'Product Master Data'!$A$1:$D$16,4,FALSE)</f>
        <v>Bread Flour</v>
      </c>
      <c r="X1784" s="33" t="str">
        <f>VLOOKUP(Table1[[#This Row],[Material Code]],'Product Master Data'!$A$1:$D$15,3,FALSE)</f>
        <v>Local Label</v>
      </c>
      <c r="Y1784" s="33">
        <f>DAY(Table1[[#This Row],[Billing date]])</f>
        <v>20</v>
      </c>
      <c r="Z1784" s="33" t="str">
        <f>TEXT(Table1[[#This Row],[Billing date]],"mmm")</f>
        <v>Jan</v>
      </c>
      <c r="AA1784" s="33">
        <f>YEAR(Table1[[#This Row],[Billing date]])</f>
        <v>2022</v>
      </c>
    </row>
    <row r="1785" spans="1:27" ht="12.75" x14ac:dyDescent="0.2">
      <c r="A1785" s="1" t="s">
        <v>4526</v>
      </c>
      <c r="B1785" s="1" t="s">
        <v>120</v>
      </c>
      <c r="C1785" s="29">
        <v>44581</v>
      </c>
      <c r="D1785" s="1" t="s">
        <v>6598</v>
      </c>
      <c r="E1785" s="1" t="s">
        <v>6599</v>
      </c>
      <c r="F1785" s="1" t="s">
        <v>6600</v>
      </c>
      <c r="G1785" s="1" t="s">
        <v>6601</v>
      </c>
      <c r="H1785" s="1" t="s">
        <v>4817</v>
      </c>
      <c r="I1785" s="1" t="s">
        <v>443</v>
      </c>
      <c r="J1785" s="1" t="s">
        <v>164</v>
      </c>
      <c r="K1785" s="1" t="s">
        <v>165</v>
      </c>
      <c r="L1785" s="30">
        <v>160</v>
      </c>
      <c r="M1785" s="30">
        <v>8</v>
      </c>
      <c r="N1785" s="31">
        <v>18300</v>
      </c>
      <c r="O1785" s="31">
        <v>11200</v>
      </c>
      <c r="P1785" s="31">
        <v>2916800</v>
      </c>
      <c r="Q1785" s="31">
        <v>2928000</v>
      </c>
      <c r="R1785" s="1" t="s">
        <v>216</v>
      </c>
      <c r="S1785" s="1" t="s">
        <v>5712</v>
      </c>
      <c r="T1785" s="1" t="s">
        <v>169</v>
      </c>
      <c r="U1785" s="1" t="s">
        <v>169</v>
      </c>
      <c r="V1785" s="1" t="s">
        <v>118</v>
      </c>
      <c r="W1785" s="33" t="str">
        <f>VLOOKUP(Table1[[#This Row],[Material Code]],'Product Master Data'!$A$1:$D$16,4,FALSE)</f>
        <v>Bread Flour</v>
      </c>
      <c r="X1785" s="33" t="str">
        <f>VLOOKUP(Table1[[#This Row],[Material Code]],'Product Master Data'!$A$1:$D$15,3,FALSE)</f>
        <v>Local Label</v>
      </c>
      <c r="Y1785" s="33">
        <f>DAY(Table1[[#This Row],[Billing date]])</f>
        <v>20</v>
      </c>
      <c r="Z1785" s="33" t="str">
        <f>TEXT(Table1[[#This Row],[Billing date]],"mmm")</f>
        <v>Jan</v>
      </c>
      <c r="AA1785" s="33">
        <f>YEAR(Table1[[#This Row],[Billing date]])</f>
        <v>2022</v>
      </c>
    </row>
    <row r="1786" spans="1:27" ht="12.75" x14ac:dyDescent="0.2">
      <c r="A1786" s="1" t="s">
        <v>4526</v>
      </c>
      <c r="B1786" s="1" t="s">
        <v>120</v>
      </c>
      <c r="C1786" s="29">
        <v>44581</v>
      </c>
      <c r="D1786" s="1" t="s">
        <v>6598</v>
      </c>
      <c r="E1786" s="1" t="s">
        <v>6599</v>
      </c>
      <c r="F1786" s="1" t="s">
        <v>6600</v>
      </c>
      <c r="G1786" s="1" t="s">
        <v>6601</v>
      </c>
      <c r="H1786" s="1" t="s">
        <v>4817</v>
      </c>
      <c r="I1786" s="1" t="s">
        <v>443</v>
      </c>
      <c r="J1786" s="1" t="s">
        <v>125</v>
      </c>
      <c r="K1786" s="1" t="s">
        <v>126</v>
      </c>
      <c r="L1786" s="30">
        <v>40</v>
      </c>
      <c r="M1786" s="30">
        <v>2</v>
      </c>
      <c r="N1786" s="31">
        <v>19000</v>
      </c>
      <c r="O1786" s="31">
        <v>2800</v>
      </c>
      <c r="P1786" s="31">
        <v>757200</v>
      </c>
      <c r="Q1786" s="31">
        <v>760000</v>
      </c>
      <c r="R1786" s="1" t="s">
        <v>216</v>
      </c>
      <c r="S1786" s="1" t="s">
        <v>5712</v>
      </c>
      <c r="T1786" s="1" t="s">
        <v>169</v>
      </c>
      <c r="U1786" s="1" t="s">
        <v>169</v>
      </c>
      <c r="V1786" s="1" t="s">
        <v>118</v>
      </c>
      <c r="W1786" s="33" t="str">
        <f>VLOOKUP(Table1[[#This Row],[Material Code]],'Product Master Data'!$A$1:$D$16,4,FALSE)</f>
        <v>Bread Flour</v>
      </c>
      <c r="X1786" s="33" t="str">
        <f>VLOOKUP(Table1[[#This Row],[Material Code]],'Product Master Data'!$A$1:$D$15,3,FALSE)</f>
        <v>Local Label</v>
      </c>
      <c r="Y1786" s="33">
        <f>DAY(Table1[[#This Row],[Billing date]])</f>
        <v>20</v>
      </c>
      <c r="Z1786" s="33" t="str">
        <f>TEXT(Table1[[#This Row],[Billing date]],"mmm")</f>
        <v>Jan</v>
      </c>
      <c r="AA1786" s="33">
        <f>YEAR(Table1[[#This Row],[Billing date]])</f>
        <v>2022</v>
      </c>
    </row>
    <row r="1787" spans="1:27" ht="12.75" x14ac:dyDescent="0.2">
      <c r="A1787" s="1" t="s">
        <v>4496</v>
      </c>
      <c r="B1787" s="1" t="s">
        <v>1246</v>
      </c>
      <c r="C1787" s="29">
        <v>44581</v>
      </c>
      <c r="D1787" s="1" t="s">
        <v>6602</v>
      </c>
      <c r="E1787" s="1" t="s">
        <v>6603</v>
      </c>
      <c r="F1787" s="1" t="s">
        <v>6604</v>
      </c>
      <c r="G1787" s="1" t="s">
        <v>6605</v>
      </c>
      <c r="H1787" s="1" t="s">
        <v>4501</v>
      </c>
      <c r="I1787" s="1" t="s">
        <v>1251</v>
      </c>
      <c r="J1787" s="1" t="s">
        <v>164</v>
      </c>
      <c r="K1787" s="1" t="s">
        <v>165</v>
      </c>
      <c r="L1787" s="30">
        <v>400</v>
      </c>
      <c r="M1787" s="30">
        <v>20</v>
      </c>
      <c r="N1787" s="31">
        <v>18000</v>
      </c>
      <c r="O1787" s="31">
        <v>28000</v>
      </c>
      <c r="P1787" s="31">
        <v>7172000</v>
      </c>
      <c r="Q1787" s="31">
        <v>7200000</v>
      </c>
      <c r="R1787" s="1" t="s">
        <v>6606</v>
      </c>
      <c r="S1787" s="1" t="s">
        <v>3579</v>
      </c>
      <c r="T1787" s="1" t="s">
        <v>169</v>
      </c>
      <c r="U1787" s="1" t="s">
        <v>169</v>
      </c>
      <c r="V1787" s="1" t="s">
        <v>118</v>
      </c>
      <c r="W1787" s="33" t="str">
        <f>VLOOKUP(Table1[[#This Row],[Material Code]],'Product Master Data'!$A$1:$D$16,4,FALSE)</f>
        <v>Bread Flour</v>
      </c>
      <c r="X1787" s="33" t="str">
        <f>VLOOKUP(Table1[[#This Row],[Material Code]],'Product Master Data'!$A$1:$D$15,3,FALSE)</f>
        <v>Local Label</v>
      </c>
      <c r="Y1787" s="33">
        <f>DAY(Table1[[#This Row],[Billing date]])</f>
        <v>20</v>
      </c>
      <c r="Z1787" s="33" t="str">
        <f>TEXT(Table1[[#This Row],[Billing date]],"mmm")</f>
        <v>Jan</v>
      </c>
      <c r="AA1787" s="33">
        <f>YEAR(Table1[[#This Row],[Billing date]])</f>
        <v>2022</v>
      </c>
    </row>
    <row r="1788" spans="1:27" ht="12.75" x14ac:dyDescent="0.2">
      <c r="A1788" s="1" t="s">
        <v>4496</v>
      </c>
      <c r="B1788" s="1" t="s">
        <v>1246</v>
      </c>
      <c r="C1788" s="29">
        <v>44581</v>
      </c>
      <c r="D1788" s="1" t="s">
        <v>6602</v>
      </c>
      <c r="E1788" s="1" t="s">
        <v>6603</v>
      </c>
      <c r="F1788" s="1" t="s">
        <v>6604</v>
      </c>
      <c r="G1788" s="1" t="s">
        <v>6605</v>
      </c>
      <c r="H1788" s="1" t="s">
        <v>4501</v>
      </c>
      <c r="I1788" s="1" t="s">
        <v>1251</v>
      </c>
      <c r="J1788" s="1" t="s">
        <v>181</v>
      </c>
      <c r="K1788" s="1" t="s">
        <v>182</v>
      </c>
      <c r="L1788" s="30">
        <v>400</v>
      </c>
      <c r="M1788" s="30">
        <v>10</v>
      </c>
      <c r="N1788" s="31">
        <v>9000</v>
      </c>
      <c r="O1788" s="31">
        <v>14000</v>
      </c>
      <c r="P1788" s="31">
        <v>3586000</v>
      </c>
      <c r="Q1788" s="31">
        <v>3600000</v>
      </c>
      <c r="R1788" s="1" t="s">
        <v>6606</v>
      </c>
      <c r="S1788" s="1" t="s">
        <v>3579</v>
      </c>
      <c r="T1788" s="1" t="s">
        <v>169</v>
      </c>
      <c r="U1788" s="1" t="s">
        <v>169</v>
      </c>
      <c r="V1788" s="1" t="s">
        <v>118</v>
      </c>
      <c r="W1788" s="33" t="str">
        <f>VLOOKUP(Table1[[#This Row],[Material Code]],'Product Master Data'!$A$1:$D$16,4,FALSE)</f>
        <v>Beignet Flour</v>
      </c>
      <c r="X1788" s="33" t="str">
        <f>VLOOKUP(Table1[[#This Row],[Material Code]],'Product Master Data'!$A$1:$D$15,3,FALSE)</f>
        <v>Local Label</v>
      </c>
      <c r="Y1788" s="33">
        <f>DAY(Table1[[#This Row],[Billing date]])</f>
        <v>20</v>
      </c>
      <c r="Z1788" s="33" t="str">
        <f>TEXT(Table1[[#This Row],[Billing date]],"mmm")</f>
        <v>Jan</v>
      </c>
      <c r="AA1788" s="33">
        <f>YEAR(Table1[[#This Row],[Billing date]])</f>
        <v>2022</v>
      </c>
    </row>
    <row r="1789" spans="1:27" ht="12.75" x14ac:dyDescent="0.2">
      <c r="A1789" s="1" t="s">
        <v>4511</v>
      </c>
      <c r="B1789" s="1" t="s">
        <v>158</v>
      </c>
      <c r="C1789" s="29">
        <v>44581</v>
      </c>
      <c r="D1789" s="1" t="s">
        <v>6607</v>
      </c>
      <c r="E1789" s="1" t="s">
        <v>6608</v>
      </c>
      <c r="F1789" s="1" t="s">
        <v>6609</v>
      </c>
      <c r="G1789" s="1" t="s">
        <v>6610</v>
      </c>
      <c r="H1789" s="1" t="s">
        <v>4635</v>
      </c>
      <c r="I1789" s="1" t="s">
        <v>28</v>
      </c>
      <c r="J1789" s="1" t="s">
        <v>164</v>
      </c>
      <c r="K1789" s="1" t="s">
        <v>165</v>
      </c>
      <c r="L1789" s="30">
        <v>600</v>
      </c>
      <c r="M1789" s="30">
        <v>30</v>
      </c>
      <c r="N1789" s="31">
        <v>18700</v>
      </c>
      <c r="O1789" s="31">
        <v>42000</v>
      </c>
      <c r="P1789" s="31">
        <v>11178000</v>
      </c>
      <c r="Q1789" s="31">
        <v>11220000</v>
      </c>
      <c r="R1789" s="1" t="s">
        <v>4745</v>
      </c>
      <c r="S1789" s="1" t="s">
        <v>6611</v>
      </c>
      <c r="T1789" s="1" t="s">
        <v>169</v>
      </c>
      <c r="U1789" s="1" t="s">
        <v>169</v>
      </c>
      <c r="V1789" s="1" t="s">
        <v>118</v>
      </c>
      <c r="W1789" s="33" t="str">
        <f>VLOOKUP(Table1[[#This Row],[Material Code]],'Product Master Data'!$A$1:$D$16,4,FALSE)</f>
        <v>Bread Flour</v>
      </c>
      <c r="X1789" s="33" t="str">
        <f>VLOOKUP(Table1[[#This Row],[Material Code]],'Product Master Data'!$A$1:$D$15,3,FALSE)</f>
        <v>Local Label</v>
      </c>
      <c r="Y1789" s="33">
        <f>DAY(Table1[[#This Row],[Billing date]])</f>
        <v>20</v>
      </c>
      <c r="Z1789" s="33" t="str">
        <f>TEXT(Table1[[#This Row],[Billing date]],"mmm")</f>
        <v>Jan</v>
      </c>
      <c r="AA1789" s="33">
        <f>YEAR(Table1[[#This Row],[Billing date]])</f>
        <v>2022</v>
      </c>
    </row>
    <row r="1790" spans="1:27" ht="12.75" x14ac:dyDescent="0.2">
      <c r="A1790" s="1" t="s">
        <v>4576</v>
      </c>
      <c r="B1790" s="1" t="s">
        <v>171</v>
      </c>
      <c r="C1790" s="29">
        <v>44581</v>
      </c>
      <c r="D1790" s="1" t="s">
        <v>6275</v>
      </c>
      <c r="E1790" s="1" t="s">
        <v>6612</v>
      </c>
      <c r="F1790" s="1" t="s">
        <v>6277</v>
      </c>
      <c r="G1790" s="1" t="s">
        <v>6613</v>
      </c>
      <c r="H1790" s="1" t="s">
        <v>4629</v>
      </c>
      <c r="I1790" s="1" t="s">
        <v>498</v>
      </c>
      <c r="J1790" s="1" t="s">
        <v>24</v>
      </c>
      <c r="K1790" s="1" t="s">
        <v>113</v>
      </c>
      <c r="L1790" s="30">
        <v>550</v>
      </c>
      <c r="M1790" s="30">
        <v>22</v>
      </c>
      <c r="N1790" s="31">
        <v>1800</v>
      </c>
      <c r="O1790" s="31">
        <v>19412</v>
      </c>
      <c r="P1790" s="31">
        <v>970588</v>
      </c>
      <c r="Q1790" s="31">
        <v>990000</v>
      </c>
      <c r="R1790" s="1" t="s">
        <v>6282</v>
      </c>
      <c r="S1790" s="1" t="s">
        <v>6283</v>
      </c>
      <c r="T1790" s="1" t="s">
        <v>169</v>
      </c>
      <c r="U1790" s="1" t="s">
        <v>6280</v>
      </c>
      <c r="V1790" s="1" t="s">
        <v>118</v>
      </c>
      <c r="W1790" s="33" t="str">
        <f>VLOOKUP(Table1[[#This Row],[Material Code]],'Product Master Data'!$A$1:$D$16,4,FALSE)</f>
        <v>Bread Flour</v>
      </c>
      <c r="X1790" s="33" t="str">
        <f>VLOOKUP(Table1[[#This Row],[Material Code]],'Product Master Data'!$A$1:$D$15,3,FALSE)</f>
        <v>Local Label</v>
      </c>
      <c r="Y1790" s="33">
        <f>DAY(Table1[[#This Row],[Billing date]])</f>
        <v>20</v>
      </c>
      <c r="Z1790" s="33" t="str">
        <f>TEXT(Table1[[#This Row],[Billing date]],"mmm")</f>
        <v>Jan</v>
      </c>
      <c r="AA1790" s="33">
        <f>YEAR(Table1[[#This Row],[Billing date]])</f>
        <v>2022</v>
      </c>
    </row>
    <row r="1791" spans="1:27" ht="12.75" x14ac:dyDescent="0.2">
      <c r="A1791" s="1" t="s">
        <v>4511</v>
      </c>
      <c r="B1791" s="1" t="s">
        <v>158</v>
      </c>
      <c r="C1791" s="29">
        <v>44581</v>
      </c>
      <c r="D1791" s="1" t="s">
        <v>6614</v>
      </c>
      <c r="E1791" s="1" t="s">
        <v>6615</v>
      </c>
      <c r="F1791" s="1" t="s">
        <v>6616</v>
      </c>
      <c r="G1791" s="1" t="s">
        <v>6617</v>
      </c>
      <c r="H1791" s="1" t="s">
        <v>5684</v>
      </c>
      <c r="I1791" s="1" t="s">
        <v>26</v>
      </c>
      <c r="J1791" s="1" t="s">
        <v>164</v>
      </c>
      <c r="K1791" s="1" t="s">
        <v>165</v>
      </c>
      <c r="L1791" s="30">
        <v>600</v>
      </c>
      <c r="M1791" s="30">
        <v>30</v>
      </c>
      <c r="N1791" s="31">
        <v>18700</v>
      </c>
      <c r="O1791" s="31">
        <v>0</v>
      </c>
      <c r="P1791" s="31">
        <v>11220000</v>
      </c>
      <c r="Q1791" s="31">
        <v>11220000</v>
      </c>
      <c r="R1791" s="1" t="s">
        <v>4858</v>
      </c>
      <c r="S1791" s="1" t="s">
        <v>6618</v>
      </c>
      <c r="T1791" s="1" t="s">
        <v>169</v>
      </c>
      <c r="U1791" s="1" t="s">
        <v>169</v>
      </c>
      <c r="V1791" s="1" t="s">
        <v>118</v>
      </c>
      <c r="W1791" s="33" t="str">
        <f>VLOOKUP(Table1[[#This Row],[Material Code]],'Product Master Data'!$A$1:$D$16,4,FALSE)</f>
        <v>Bread Flour</v>
      </c>
      <c r="X1791" s="33" t="str">
        <f>VLOOKUP(Table1[[#This Row],[Material Code]],'Product Master Data'!$A$1:$D$15,3,FALSE)</f>
        <v>Local Label</v>
      </c>
      <c r="Y1791" s="33">
        <f>DAY(Table1[[#This Row],[Billing date]])</f>
        <v>20</v>
      </c>
      <c r="Z1791" s="33" t="str">
        <f>TEXT(Table1[[#This Row],[Billing date]],"mmm")</f>
        <v>Jan</v>
      </c>
      <c r="AA1791" s="33">
        <f>YEAR(Table1[[#This Row],[Billing date]])</f>
        <v>2022</v>
      </c>
    </row>
    <row r="1792" spans="1:27" ht="12.75" x14ac:dyDescent="0.2">
      <c r="A1792" s="1" t="s">
        <v>4511</v>
      </c>
      <c r="B1792" s="1" t="s">
        <v>158</v>
      </c>
      <c r="C1792" s="29">
        <v>44581</v>
      </c>
      <c r="D1792" s="1" t="s">
        <v>6614</v>
      </c>
      <c r="E1792" s="1" t="s">
        <v>6619</v>
      </c>
      <c r="F1792" s="1" t="s">
        <v>6616</v>
      </c>
      <c r="G1792" s="1" t="s">
        <v>6620</v>
      </c>
      <c r="H1792" s="1" t="s">
        <v>5684</v>
      </c>
      <c r="I1792" s="1" t="s">
        <v>26</v>
      </c>
      <c r="J1792" s="1" t="s">
        <v>164</v>
      </c>
      <c r="K1792" s="1" t="s">
        <v>165</v>
      </c>
      <c r="L1792" s="30">
        <v>600</v>
      </c>
      <c r="M1792" s="30">
        <v>30</v>
      </c>
      <c r="N1792" s="31">
        <v>18700</v>
      </c>
      <c r="O1792" s="31">
        <v>0</v>
      </c>
      <c r="P1792" s="31">
        <v>11220000</v>
      </c>
      <c r="Q1792" s="31">
        <v>11220000</v>
      </c>
      <c r="R1792" s="1" t="s">
        <v>1323</v>
      </c>
      <c r="S1792" s="1" t="s">
        <v>6138</v>
      </c>
      <c r="T1792" s="1" t="s">
        <v>169</v>
      </c>
      <c r="U1792" s="1" t="s">
        <v>169</v>
      </c>
      <c r="V1792" s="1" t="s">
        <v>118</v>
      </c>
      <c r="W1792" s="33" t="str">
        <f>VLOOKUP(Table1[[#This Row],[Material Code]],'Product Master Data'!$A$1:$D$16,4,FALSE)</f>
        <v>Bread Flour</v>
      </c>
      <c r="X1792" s="33" t="str">
        <f>VLOOKUP(Table1[[#This Row],[Material Code]],'Product Master Data'!$A$1:$D$15,3,FALSE)</f>
        <v>Local Label</v>
      </c>
      <c r="Y1792" s="33">
        <f>DAY(Table1[[#This Row],[Billing date]])</f>
        <v>20</v>
      </c>
      <c r="Z1792" s="33" t="str">
        <f>TEXT(Table1[[#This Row],[Billing date]],"mmm")</f>
        <v>Jan</v>
      </c>
      <c r="AA1792" s="33">
        <f>YEAR(Table1[[#This Row],[Billing date]])</f>
        <v>2022</v>
      </c>
    </row>
    <row r="1793" spans="1:27" ht="12.75" x14ac:dyDescent="0.2">
      <c r="A1793" s="1" t="s">
        <v>4596</v>
      </c>
      <c r="B1793" s="1" t="s">
        <v>452</v>
      </c>
      <c r="C1793" s="29">
        <v>44581</v>
      </c>
      <c r="D1793" s="1" t="s">
        <v>6621</v>
      </c>
      <c r="E1793" s="1" t="s">
        <v>6622</v>
      </c>
      <c r="F1793" s="1" t="s">
        <v>6623</v>
      </c>
      <c r="G1793" s="1" t="s">
        <v>6624</v>
      </c>
      <c r="H1793" s="1" t="s">
        <v>4797</v>
      </c>
      <c r="I1793" s="1" t="s">
        <v>33</v>
      </c>
      <c r="J1793" s="1" t="s">
        <v>183</v>
      </c>
      <c r="K1793" s="1" t="s">
        <v>184</v>
      </c>
      <c r="L1793" s="30">
        <v>2400</v>
      </c>
      <c r="M1793" s="30">
        <v>12</v>
      </c>
      <c r="N1793" s="31">
        <v>1825</v>
      </c>
      <c r="O1793" s="31">
        <v>16800</v>
      </c>
      <c r="P1793" s="31">
        <v>4363200</v>
      </c>
      <c r="Q1793" s="31">
        <v>4380000</v>
      </c>
      <c r="R1793" s="1" t="s">
        <v>1043</v>
      </c>
      <c r="S1793" s="1" t="s">
        <v>6625</v>
      </c>
      <c r="T1793" s="1" t="s">
        <v>169</v>
      </c>
      <c r="U1793" s="1" t="s">
        <v>460</v>
      </c>
      <c r="V1793" s="1" t="s">
        <v>118</v>
      </c>
      <c r="W1793" s="33" t="str">
        <f>VLOOKUP(Table1[[#This Row],[Material Code]],'Product Master Data'!$A$1:$D$16,4,FALSE)</f>
        <v>Beignet Flour</v>
      </c>
      <c r="X1793" s="33" t="str">
        <f>VLOOKUP(Table1[[#This Row],[Material Code]],'Product Master Data'!$A$1:$D$15,3,FALSE)</f>
        <v>Local Label</v>
      </c>
      <c r="Y1793" s="33">
        <f>DAY(Table1[[#This Row],[Billing date]])</f>
        <v>20</v>
      </c>
      <c r="Z1793" s="33" t="str">
        <f>TEXT(Table1[[#This Row],[Billing date]],"mmm")</f>
        <v>Jan</v>
      </c>
      <c r="AA1793" s="33">
        <f>YEAR(Table1[[#This Row],[Billing date]])</f>
        <v>2022</v>
      </c>
    </row>
    <row r="1794" spans="1:27" ht="12.75" x14ac:dyDescent="0.2">
      <c r="A1794" s="1" t="s">
        <v>4596</v>
      </c>
      <c r="B1794" s="1" t="s">
        <v>452</v>
      </c>
      <c r="C1794" s="29">
        <v>44581</v>
      </c>
      <c r="D1794" s="1" t="s">
        <v>6621</v>
      </c>
      <c r="E1794" s="1" t="s">
        <v>6622</v>
      </c>
      <c r="F1794" s="1" t="s">
        <v>6623</v>
      </c>
      <c r="G1794" s="1" t="s">
        <v>6624</v>
      </c>
      <c r="H1794" s="1" t="s">
        <v>4797</v>
      </c>
      <c r="I1794" s="1" t="s">
        <v>33</v>
      </c>
      <c r="J1794" s="1" t="s">
        <v>164</v>
      </c>
      <c r="K1794" s="1" t="s">
        <v>165</v>
      </c>
      <c r="L1794" s="30">
        <v>440</v>
      </c>
      <c r="M1794" s="30">
        <v>22</v>
      </c>
      <c r="N1794" s="31">
        <v>18000</v>
      </c>
      <c r="O1794" s="31">
        <v>30800</v>
      </c>
      <c r="P1794" s="31">
        <v>7889200</v>
      </c>
      <c r="Q1794" s="31">
        <v>7920000</v>
      </c>
      <c r="R1794" s="1" t="s">
        <v>1043</v>
      </c>
      <c r="S1794" s="1" t="s">
        <v>6625</v>
      </c>
      <c r="T1794" s="1" t="s">
        <v>169</v>
      </c>
      <c r="U1794" s="1" t="s">
        <v>460</v>
      </c>
      <c r="V1794" s="1" t="s">
        <v>118</v>
      </c>
      <c r="W1794" s="33" t="str">
        <f>VLOOKUP(Table1[[#This Row],[Material Code]],'Product Master Data'!$A$1:$D$16,4,FALSE)</f>
        <v>Bread Flour</v>
      </c>
      <c r="X1794" s="33" t="str">
        <f>VLOOKUP(Table1[[#This Row],[Material Code]],'Product Master Data'!$A$1:$D$15,3,FALSE)</f>
        <v>Local Label</v>
      </c>
      <c r="Y1794" s="33">
        <f>DAY(Table1[[#This Row],[Billing date]])</f>
        <v>20</v>
      </c>
      <c r="Z1794" s="33" t="str">
        <f>TEXT(Table1[[#This Row],[Billing date]],"mmm")</f>
        <v>Jan</v>
      </c>
      <c r="AA1794" s="33">
        <f>YEAR(Table1[[#This Row],[Billing date]])</f>
        <v>2022</v>
      </c>
    </row>
    <row r="1795" spans="1:27" ht="12.75" x14ac:dyDescent="0.2">
      <c r="A1795" s="1" t="s">
        <v>4526</v>
      </c>
      <c r="B1795" s="1" t="s">
        <v>120</v>
      </c>
      <c r="C1795" s="29">
        <v>44581</v>
      </c>
      <c r="D1795" s="1" t="s">
        <v>6626</v>
      </c>
      <c r="E1795" s="1" t="s">
        <v>6627</v>
      </c>
      <c r="F1795" s="1" t="s">
        <v>6628</v>
      </c>
      <c r="G1795" s="1" t="s">
        <v>6629</v>
      </c>
      <c r="H1795" s="1" t="s">
        <v>4595</v>
      </c>
      <c r="I1795" s="1" t="s">
        <v>47</v>
      </c>
      <c r="J1795" s="1" t="s">
        <v>181</v>
      </c>
      <c r="K1795" s="1" t="s">
        <v>182</v>
      </c>
      <c r="L1795" s="30">
        <v>300</v>
      </c>
      <c r="M1795" s="30">
        <v>7.5</v>
      </c>
      <c r="N1795" s="31">
        <v>9250</v>
      </c>
      <c r="O1795" s="31">
        <v>10500</v>
      </c>
      <c r="P1795" s="31">
        <v>2764500</v>
      </c>
      <c r="Q1795" s="31">
        <v>2775000</v>
      </c>
      <c r="R1795" s="1" t="s">
        <v>775</v>
      </c>
      <c r="S1795" s="1" t="s">
        <v>4879</v>
      </c>
      <c r="T1795" s="1" t="s">
        <v>169</v>
      </c>
      <c r="U1795" s="1" t="s">
        <v>169</v>
      </c>
      <c r="V1795" s="1" t="s">
        <v>118</v>
      </c>
      <c r="W1795" s="33" t="str">
        <f>VLOOKUP(Table1[[#This Row],[Material Code]],'Product Master Data'!$A$1:$D$16,4,FALSE)</f>
        <v>Beignet Flour</v>
      </c>
      <c r="X1795" s="33" t="str">
        <f>VLOOKUP(Table1[[#This Row],[Material Code]],'Product Master Data'!$A$1:$D$15,3,FALSE)</f>
        <v>Local Label</v>
      </c>
      <c r="Y1795" s="33">
        <f>DAY(Table1[[#This Row],[Billing date]])</f>
        <v>20</v>
      </c>
      <c r="Z1795" s="33" t="str">
        <f>TEXT(Table1[[#This Row],[Billing date]],"mmm")</f>
        <v>Jan</v>
      </c>
      <c r="AA1795" s="33">
        <f>YEAR(Table1[[#This Row],[Billing date]])</f>
        <v>2022</v>
      </c>
    </row>
    <row r="1796" spans="1:27" ht="12.75" x14ac:dyDescent="0.2">
      <c r="A1796" s="1" t="s">
        <v>4496</v>
      </c>
      <c r="B1796" s="1" t="s">
        <v>132</v>
      </c>
      <c r="C1796" s="29">
        <v>44581</v>
      </c>
      <c r="D1796" s="1" t="s">
        <v>6630</v>
      </c>
      <c r="E1796" s="1" t="s">
        <v>6631</v>
      </c>
      <c r="F1796" s="1" t="s">
        <v>6632</v>
      </c>
      <c r="G1796" s="1" t="s">
        <v>6633</v>
      </c>
      <c r="H1796" s="1" t="s">
        <v>4804</v>
      </c>
      <c r="I1796" s="1" t="s">
        <v>38</v>
      </c>
      <c r="J1796" s="1" t="s">
        <v>164</v>
      </c>
      <c r="K1796" s="1" t="s">
        <v>165</v>
      </c>
      <c r="L1796" s="30">
        <v>300</v>
      </c>
      <c r="M1796" s="30">
        <v>15</v>
      </c>
      <c r="N1796" s="31">
        <v>18000</v>
      </c>
      <c r="O1796" s="31">
        <v>21000</v>
      </c>
      <c r="P1796" s="31">
        <v>5379000</v>
      </c>
      <c r="Q1796" s="31">
        <v>5400000</v>
      </c>
      <c r="R1796" s="1" t="s">
        <v>127</v>
      </c>
      <c r="S1796" s="1" t="s">
        <v>1051</v>
      </c>
      <c r="T1796" s="1" t="s">
        <v>169</v>
      </c>
      <c r="U1796" s="1" t="s">
        <v>169</v>
      </c>
      <c r="V1796" s="1" t="s">
        <v>118</v>
      </c>
      <c r="W1796" s="33" t="str">
        <f>VLOOKUP(Table1[[#This Row],[Material Code]],'Product Master Data'!$A$1:$D$16,4,FALSE)</f>
        <v>Bread Flour</v>
      </c>
      <c r="X1796" s="33" t="str">
        <f>VLOOKUP(Table1[[#This Row],[Material Code]],'Product Master Data'!$A$1:$D$15,3,FALSE)</f>
        <v>Local Label</v>
      </c>
      <c r="Y1796" s="33">
        <f>DAY(Table1[[#This Row],[Billing date]])</f>
        <v>20</v>
      </c>
      <c r="Z1796" s="33" t="str">
        <f>TEXT(Table1[[#This Row],[Billing date]],"mmm")</f>
        <v>Jan</v>
      </c>
      <c r="AA1796" s="33">
        <f>YEAR(Table1[[#This Row],[Billing date]])</f>
        <v>2022</v>
      </c>
    </row>
    <row r="1797" spans="1:27" ht="12.75" x14ac:dyDescent="0.2">
      <c r="A1797" s="1" t="s">
        <v>4496</v>
      </c>
      <c r="B1797" s="1" t="s">
        <v>132</v>
      </c>
      <c r="C1797" s="29">
        <v>44581</v>
      </c>
      <c r="D1797" s="1" t="s">
        <v>6630</v>
      </c>
      <c r="E1797" s="1" t="s">
        <v>6634</v>
      </c>
      <c r="F1797" s="1" t="s">
        <v>6632</v>
      </c>
      <c r="G1797" s="1" t="s">
        <v>6635</v>
      </c>
      <c r="H1797" s="1" t="s">
        <v>4804</v>
      </c>
      <c r="I1797" s="1" t="s">
        <v>38</v>
      </c>
      <c r="J1797" s="1" t="s">
        <v>164</v>
      </c>
      <c r="K1797" s="1" t="s">
        <v>165</v>
      </c>
      <c r="L1797" s="30">
        <v>150</v>
      </c>
      <c r="M1797" s="30">
        <v>7.5</v>
      </c>
      <c r="N1797" s="31">
        <v>18000</v>
      </c>
      <c r="O1797" s="31">
        <v>10500</v>
      </c>
      <c r="P1797" s="31">
        <v>2689500</v>
      </c>
      <c r="Q1797" s="31">
        <v>2700000</v>
      </c>
      <c r="R1797" s="1" t="s">
        <v>775</v>
      </c>
      <c r="S1797" s="1" t="s">
        <v>4879</v>
      </c>
      <c r="T1797" s="1" t="s">
        <v>169</v>
      </c>
      <c r="U1797" s="1" t="s">
        <v>169</v>
      </c>
      <c r="V1797" s="1" t="s">
        <v>118</v>
      </c>
      <c r="W1797" s="33" t="str">
        <f>VLOOKUP(Table1[[#This Row],[Material Code]],'Product Master Data'!$A$1:$D$16,4,FALSE)</f>
        <v>Bread Flour</v>
      </c>
      <c r="X1797" s="33" t="str">
        <f>VLOOKUP(Table1[[#This Row],[Material Code]],'Product Master Data'!$A$1:$D$15,3,FALSE)</f>
        <v>Local Label</v>
      </c>
      <c r="Y1797" s="33">
        <f>DAY(Table1[[#This Row],[Billing date]])</f>
        <v>20</v>
      </c>
      <c r="Z1797" s="33" t="str">
        <f>TEXT(Table1[[#This Row],[Billing date]],"mmm")</f>
        <v>Jan</v>
      </c>
      <c r="AA1797" s="33">
        <f>YEAR(Table1[[#This Row],[Billing date]])</f>
        <v>2022</v>
      </c>
    </row>
    <row r="1798" spans="1:27" ht="12.75" x14ac:dyDescent="0.2">
      <c r="A1798" s="1" t="s">
        <v>4666</v>
      </c>
      <c r="B1798" s="1" t="s">
        <v>108</v>
      </c>
      <c r="C1798" s="29">
        <v>44581</v>
      </c>
      <c r="D1798" s="1" t="s">
        <v>6636</v>
      </c>
      <c r="E1798" s="1" t="s">
        <v>6637</v>
      </c>
      <c r="F1798" s="1" t="s">
        <v>6638</v>
      </c>
      <c r="G1798" s="1" t="s">
        <v>6639</v>
      </c>
      <c r="H1798" s="1" t="s">
        <v>4671</v>
      </c>
      <c r="I1798" s="1" t="s">
        <v>1677</v>
      </c>
      <c r="J1798" s="1" t="s">
        <v>176</v>
      </c>
      <c r="K1798" s="1" t="s">
        <v>177</v>
      </c>
      <c r="L1798" s="30">
        <v>50</v>
      </c>
      <c r="M1798" s="30">
        <v>2.5</v>
      </c>
      <c r="N1798" s="31">
        <v>18500</v>
      </c>
      <c r="O1798" s="31">
        <v>3500</v>
      </c>
      <c r="P1798" s="31">
        <v>921500</v>
      </c>
      <c r="Q1798" s="31">
        <v>925000</v>
      </c>
      <c r="R1798" s="1" t="s">
        <v>6640</v>
      </c>
      <c r="S1798" s="1" t="s">
        <v>6641</v>
      </c>
      <c r="T1798" s="1" t="s">
        <v>169</v>
      </c>
      <c r="U1798" s="1" t="s">
        <v>3339</v>
      </c>
      <c r="V1798" s="1" t="s">
        <v>118</v>
      </c>
      <c r="W1798" s="33" t="str">
        <f>VLOOKUP(Table1[[#This Row],[Material Code]],'Product Master Data'!$A$1:$D$16,4,FALSE)</f>
        <v>Beignet Flour</v>
      </c>
      <c r="X1798" s="33" t="str">
        <f>VLOOKUP(Table1[[#This Row],[Material Code]],'Product Master Data'!$A$1:$D$15,3,FALSE)</f>
        <v>Local Label</v>
      </c>
      <c r="Y1798" s="33">
        <f>DAY(Table1[[#This Row],[Billing date]])</f>
        <v>20</v>
      </c>
      <c r="Z1798" s="33" t="str">
        <f>TEXT(Table1[[#This Row],[Billing date]],"mmm")</f>
        <v>Jan</v>
      </c>
      <c r="AA1798" s="33">
        <f>YEAR(Table1[[#This Row],[Billing date]])</f>
        <v>2022</v>
      </c>
    </row>
    <row r="1799" spans="1:27" ht="12.75" x14ac:dyDescent="0.2">
      <c r="A1799" s="1" t="s">
        <v>4666</v>
      </c>
      <c r="B1799" s="1" t="s">
        <v>108</v>
      </c>
      <c r="C1799" s="29">
        <v>44581</v>
      </c>
      <c r="D1799" s="1" t="s">
        <v>6636</v>
      </c>
      <c r="E1799" s="1" t="s">
        <v>6637</v>
      </c>
      <c r="F1799" s="1" t="s">
        <v>6638</v>
      </c>
      <c r="G1799" s="1" t="s">
        <v>6639</v>
      </c>
      <c r="H1799" s="1" t="s">
        <v>4671</v>
      </c>
      <c r="I1799" s="1" t="s">
        <v>1677</v>
      </c>
      <c r="J1799" s="1" t="s">
        <v>183</v>
      </c>
      <c r="K1799" s="1" t="s">
        <v>184</v>
      </c>
      <c r="L1799" s="30">
        <v>100</v>
      </c>
      <c r="M1799" s="30">
        <v>0.5</v>
      </c>
      <c r="N1799" s="31">
        <v>1900</v>
      </c>
      <c r="O1799" s="31">
        <v>700</v>
      </c>
      <c r="P1799" s="31">
        <v>189300</v>
      </c>
      <c r="Q1799" s="31">
        <v>190000</v>
      </c>
      <c r="R1799" s="1" t="s">
        <v>6640</v>
      </c>
      <c r="S1799" s="1" t="s">
        <v>6641</v>
      </c>
      <c r="T1799" s="1" t="s">
        <v>169</v>
      </c>
      <c r="U1799" s="1" t="s">
        <v>3339</v>
      </c>
      <c r="V1799" s="1" t="s">
        <v>118</v>
      </c>
      <c r="W1799" s="33" t="str">
        <f>VLOOKUP(Table1[[#This Row],[Material Code]],'Product Master Data'!$A$1:$D$16,4,FALSE)</f>
        <v>Beignet Flour</v>
      </c>
      <c r="X1799" s="33" t="str">
        <f>VLOOKUP(Table1[[#This Row],[Material Code]],'Product Master Data'!$A$1:$D$15,3,FALSE)</f>
        <v>Local Label</v>
      </c>
      <c r="Y1799" s="33">
        <f>DAY(Table1[[#This Row],[Billing date]])</f>
        <v>20</v>
      </c>
      <c r="Z1799" s="33" t="str">
        <f>TEXT(Table1[[#This Row],[Billing date]],"mmm")</f>
        <v>Jan</v>
      </c>
      <c r="AA1799" s="33">
        <f>YEAR(Table1[[#This Row],[Billing date]])</f>
        <v>2022</v>
      </c>
    </row>
    <row r="1800" spans="1:27" ht="12.75" x14ac:dyDescent="0.2">
      <c r="A1800" s="1" t="s">
        <v>4666</v>
      </c>
      <c r="B1800" s="1" t="s">
        <v>108</v>
      </c>
      <c r="C1800" s="29">
        <v>44581</v>
      </c>
      <c r="D1800" s="1" t="s">
        <v>6636</v>
      </c>
      <c r="E1800" s="1" t="s">
        <v>6637</v>
      </c>
      <c r="F1800" s="1" t="s">
        <v>6638</v>
      </c>
      <c r="G1800" s="1" t="s">
        <v>6639</v>
      </c>
      <c r="H1800" s="1" t="s">
        <v>4671</v>
      </c>
      <c r="I1800" s="1" t="s">
        <v>1677</v>
      </c>
      <c r="J1800" s="1" t="s">
        <v>164</v>
      </c>
      <c r="K1800" s="1" t="s">
        <v>165</v>
      </c>
      <c r="L1800" s="30">
        <v>400</v>
      </c>
      <c r="M1800" s="30">
        <v>20</v>
      </c>
      <c r="N1800" s="31">
        <v>18300</v>
      </c>
      <c r="O1800" s="31">
        <v>28000</v>
      </c>
      <c r="P1800" s="31">
        <v>7292000</v>
      </c>
      <c r="Q1800" s="31">
        <v>7320000</v>
      </c>
      <c r="R1800" s="1" t="s">
        <v>6640</v>
      </c>
      <c r="S1800" s="1" t="s">
        <v>6641</v>
      </c>
      <c r="T1800" s="1" t="s">
        <v>169</v>
      </c>
      <c r="U1800" s="1" t="s">
        <v>3339</v>
      </c>
      <c r="V1800" s="1" t="s">
        <v>118</v>
      </c>
      <c r="W1800" s="33" t="str">
        <f>VLOOKUP(Table1[[#This Row],[Material Code]],'Product Master Data'!$A$1:$D$16,4,FALSE)</f>
        <v>Bread Flour</v>
      </c>
      <c r="X1800" s="33" t="str">
        <f>VLOOKUP(Table1[[#This Row],[Material Code]],'Product Master Data'!$A$1:$D$15,3,FALSE)</f>
        <v>Local Label</v>
      </c>
      <c r="Y1800" s="33">
        <f>DAY(Table1[[#This Row],[Billing date]])</f>
        <v>20</v>
      </c>
      <c r="Z1800" s="33" t="str">
        <f>TEXT(Table1[[#This Row],[Billing date]],"mmm")</f>
        <v>Jan</v>
      </c>
      <c r="AA1800" s="33">
        <f>YEAR(Table1[[#This Row],[Billing date]])</f>
        <v>2022</v>
      </c>
    </row>
    <row r="1801" spans="1:27" ht="12.75" x14ac:dyDescent="0.2">
      <c r="A1801" s="1" t="s">
        <v>4596</v>
      </c>
      <c r="B1801" s="1" t="s">
        <v>452</v>
      </c>
      <c r="C1801" s="29">
        <v>44581</v>
      </c>
      <c r="D1801" s="1" t="s">
        <v>6642</v>
      </c>
      <c r="E1801" s="1" t="s">
        <v>6643</v>
      </c>
      <c r="F1801" s="1" t="s">
        <v>6644</v>
      </c>
      <c r="G1801" s="1" t="s">
        <v>6645</v>
      </c>
      <c r="H1801" s="1" t="s">
        <v>4797</v>
      </c>
      <c r="I1801" s="1" t="s">
        <v>33</v>
      </c>
      <c r="J1801" s="1" t="s">
        <v>164</v>
      </c>
      <c r="K1801" s="1" t="s">
        <v>165</v>
      </c>
      <c r="L1801" s="30">
        <v>640</v>
      </c>
      <c r="M1801" s="30">
        <v>32</v>
      </c>
      <c r="N1801" s="31">
        <v>18000</v>
      </c>
      <c r="O1801" s="31">
        <v>44800</v>
      </c>
      <c r="P1801" s="31">
        <v>11475200</v>
      </c>
      <c r="Q1801" s="31">
        <v>11520000</v>
      </c>
      <c r="R1801" s="1" t="s">
        <v>6155</v>
      </c>
      <c r="S1801" s="1" t="s">
        <v>6646</v>
      </c>
      <c r="T1801" s="1" t="s">
        <v>169</v>
      </c>
      <c r="U1801" s="1" t="s">
        <v>5795</v>
      </c>
      <c r="V1801" s="1" t="s">
        <v>118</v>
      </c>
      <c r="W1801" s="33" t="str">
        <f>VLOOKUP(Table1[[#This Row],[Material Code]],'Product Master Data'!$A$1:$D$16,4,FALSE)</f>
        <v>Bread Flour</v>
      </c>
      <c r="X1801" s="33" t="str">
        <f>VLOOKUP(Table1[[#This Row],[Material Code]],'Product Master Data'!$A$1:$D$15,3,FALSE)</f>
        <v>Local Label</v>
      </c>
      <c r="Y1801" s="33">
        <f>DAY(Table1[[#This Row],[Billing date]])</f>
        <v>20</v>
      </c>
      <c r="Z1801" s="33" t="str">
        <f>TEXT(Table1[[#This Row],[Billing date]],"mmm")</f>
        <v>Jan</v>
      </c>
      <c r="AA1801" s="33">
        <f>YEAR(Table1[[#This Row],[Billing date]])</f>
        <v>2022</v>
      </c>
    </row>
    <row r="1802" spans="1:27" ht="12.75" x14ac:dyDescent="0.2">
      <c r="A1802" s="1" t="s">
        <v>4496</v>
      </c>
      <c r="B1802" s="1" t="s">
        <v>132</v>
      </c>
      <c r="C1802" s="29">
        <v>44581</v>
      </c>
      <c r="D1802" s="1" t="s">
        <v>6647</v>
      </c>
      <c r="E1802" s="1" t="s">
        <v>6648</v>
      </c>
      <c r="F1802" s="1" t="s">
        <v>6649</v>
      </c>
      <c r="G1802" s="1" t="s">
        <v>6650</v>
      </c>
      <c r="H1802" s="1" t="s">
        <v>4804</v>
      </c>
      <c r="I1802" s="1" t="s">
        <v>38</v>
      </c>
      <c r="J1802" s="1" t="s">
        <v>24</v>
      </c>
      <c r="K1802" s="1" t="s">
        <v>113</v>
      </c>
      <c r="L1802" s="30">
        <v>575</v>
      </c>
      <c r="M1802" s="30">
        <v>23</v>
      </c>
      <c r="N1802" s="31">
        <v>1800</v>
      </c>
      <c r="O1802" s="31">
        <v>20294</v>
      </c>
      <c r="P1802" s="31">
        <v>1014706</v>
      </c>
      <c r="Q1802" s="31">
        <v>1035000</v>
      </c>
      <c r="R1802" s="1" t="s">
        <v>5606</v>
      </c>
      <c r="S1802" s="1" t="s">
        <v>3421</v>
      </c>
      <c r="T1802" s="1" t="s">
        <v>169</v>
      </c>
      <c r="U1802" s="1" t="s">
        <v>6651</v>
      </c>
      <c r="V1802" s="1" t="s">
        <v>118</v>
      </c>
      <c r="W1802" s="33" t="str">
        <f>VLOOKUP(Table1[[#This Row],[Material Code]],'Product Master Data'!$A$1:$D$16,4,FALSE)</f>
        <v>Bread Flour</v>
      </c>
      <c r="X1802" s="33" t="str">
        <f>VLOOKUP(Table1[[#This Row],[Material Code]],'Product Master Data'!$A$1:$D$15,3,FALSE)</f>
        <v>Local Label</v>
      </c>
      <c r="Y1802" s="33">
        <f>DAY(Table1[[#This Row],[Billing date]])</f>
        <v>20</v>
      </c>
      <c r="Z1802" s="33" t="str">
        <f>TEXT(Table1[[#This Row],[Billing date]],"mmm")</f>
        <v>Jan</v>
      </c>
      <c r="AA1802" s="33">
        <f>YEAR(Table1[[#This Row],[Billing date]])</f>
        <v>2022</v>
      </c>
    </row>
    <row r="1803" spans="1:27" ht="12.75" x14ac:dyDescent="0.2">
      <c r="A1803" s="1" t="s">
        <v>4496</v>
      </c>
      <c r="B1803" s="1" t="s">
        <v>132</v>
      </c>
      <c r="C1803" s="29">
        <v>44581</v>
      </c>
      <c r="D1803" s="1" t="s">
        <v>6647</v>
      </c>
      <c r="E1803" s="1" t="s">
        <v>6652</v>
      </c>
      <c r="F1803" s="1" t="s">
        <v>6649</v>
      </c>
      <c r="G1803" s="1" t="s">
        <v>6653</v>
      </c>
      <c r="H1803" s="1" t="s">
        <v>4804</v>
      </c>
      <c r="I1803" s="1" t="s">
        <v>38</v>
      </c>
      <c r="J1803" s="1" t="s">
        <v>24</v>
      </c>
      <c r="K1803" s="1" t="s">
        <v>113</v>
      </c>
      <c r="L1803" s="30">
        <v>575</v>
      </c>
      <c r="M1803" s="30">
        <v>23</v>
      </c>
      <c r="N1803" s="31">
        <v>1800</v>
      </c>
      <c r="O1803" s="31">
        <v>20294</v>
      </c>
      <c r="P1803" s="31">
        <v>1014706</v>
      </c>
      <c r="Q1803" s="31">
        <v>1035000</v>
      </c>
      <c r="R1803" s="1" t="s">
        <v>2880</v>
      </c>
      <c r="S1803" s="1" t="s">
        <v>4415</v>
      </c>
      <c r="T1803" s="1" t="s">
        <v>169</v>
      </c>
      <c r="U1803" s="1" t="s">
        <v>6651</v>
      </c>
      <c r="V1803" s="1" t="s">
        <v>118</v>
      </c>
      <c r="W1803" s="33" t="str">
        <f>VLOOKUP(Table1[[#This Row],[Material Code]],'Product Master Data'!$A$1:$D$16,4,FALSE)</f>
        <v>Bread Flour</v>
      </c>
      <c r="X1803" s="33" t="str">
        <f>VLOOKUP(Table1[[#This Row],[Material Code]],'Product Master Data'!$A$1:$D$15,3,FALSE)</f>
        <v>Local Label</v>
      </c>
      <c r="Y1803" s="33">
        <f>DAY(Table1[[#This Row],[Billing date]])</f>
        <v>20</v>
      </c>
      <c r="Z1803" s="33" t="str">
        <f>TEXT(Table1[[#This Row],[Billing date]],"mmm")</f>
        <v>Jan</v>
      </c>
      <c r="AA1803" s="33">
        <f>YEAR(Table1[[#This Row],[Billing date]])</f>
        <v>2022</v>
      </c>
    </row>
    <row r="1804" spans="1:27" ht="12.75" x14ac:dyDescent="0.2">
      <c r="A1804" s="1" t="s">
        <v>4496</v>
      </c>
      <c r="B1804" s="1" t="s">
        <v>132</v>
      </c>
      <c r="C1804" s="29">
        <v>44581</v>
      </c>
      <c r="D1804" s="1" t="s">
        <v>6647</v>
      </c>
      <c r="E1804" s="1" t="s">
        <v>6654</v>
      </c>
      <c r="F1804" s="1" t="s">
        <v>6649</v>
      </c>
      <c r="G1804" s="1" t="s">
        <v>6655</v>
      </c>
      <c r="H1804" s="1" t="s">
        <v>4804</v>
      </c>
      <c r="I1804" s="1" t="s">
        <v>38</v>
      </c>
      <c r="J1804" s="1" t="s">
        <v>24</v>
      </c>
      <c r="K1804" s="1" t="s">
        <v>113</v>
      </c>
      <c r="L1804" s="30">
        <v>575</v>
      </c>
      <c r="M1804" s="30">
        <v>23</v>
      </c>
      <c r="N1804" s="31">
        <v>1800</v>
      </c>
      <c r="O1804" s="31">
        <v>20294</v>
      </c>
      <c r="P1804" s="31">
        <v>1014706</v>
      </c>
      <c r="Q1804" s="31">
        <v>1035000</v>
      </c>
      <c r="R1804" s="1" t="s">
        <v>4563</v>
      </c>
      <c r="S1804" s="1" t="s">
        <v>4564</v>
      </c>
      <c r="T1804" s="1" t="s">
        <v>169</v>
      </c>
      <c r="U1804" s="1" t="s">
        <v>6651</v>
      </c>
      <c r="V1804" s="1" t="s">
        <v>118</v>
      </c>
      <c r="W1804" s="33" t="str">
        <f>VLOOKUP(Table1[[#This Row],[Material Code]],'Product Master Data'!$A$1:$D$16,4,FALSE)</f>
        <v>Bread Flour</v>
      </c>
      <c r="X1804" s="33" t="str">
        <f>VLOOKUP(Table1[[#This Row],[Material Code]],'Product Master Data'!$A$1:$D$15,3,FALSE)</f>
        <v>Local Label</v>
      </c>
      <c r="Y1804" s="33">
        <f>DAY(Table1[[#This Row],[Billing date]])</f>
        <v>20</v>
      </c>
      <c r="Z1804" s="33" t="str">
        <f>TEXT(Table1[[#This Row],[Billing date]],"mmm")</f>
        <v>Jan</v>
      </c>
      <c r="AA1804" s="33">
        <f>YEAR(Table1[[#This Row],[Billing date]])</f>
        <v>2022</v>
      </c>
    </row>
    <row r="1805" spans="1:27" ht="12.75" x14ac:dyDescent="0.2">
      <c r="A1805" s="1" t="s">
        <v>4496</v>
      </c>
      <c r="B1805" s="1" t="s">
        <v>132</v>
      </c>
      <c r="C1805" s="29">
        <v>44581</v>
      </c>
      <c r="D1805" s="1" t="s">
        <v>6647</v>
      </c>
      <c r="E1805" s="1" t="s">
        <v>6652</v>
      </c>
      <c r="F1805" s="1" t="s">
        <v>6649</v>
      </c>
      <c r="G1805" s="1" t="s">
        <v>6656</v>
      </c>
      <c r="H1805" s="1" t="s">
        <v>4804</v>
      </c>
      <c r="I1805" s="1" t="s">
        <v>38</v>
      </c>
      <c r="J1805" s="1" t="s">
        <v>24</v>
      </c>
      <c r="K1805" s="1" t="s">
        <v>113</v>
      </c>
      <c r="L1805" s="30">
        <v>575</v>
      </c>
      <c r="M1805" s="30">
        <v>23</v>
      </c>
      <c r="N1805" s="31">
        <v>1800</v>
      </c>
      <c r="O1805" s="31">
        <v>20294</v>
      </c>
      <c r="P1805" s="31">
        <v>1014706</v>
      </c>
      <c r="Q1805" s="31">
        <v>1035000</v>
      </c>
      <c r="R1805" s="1" t="s">
        <v>328</v>
      </c>
      <c r="S1805" s="1" t="s">
        <v>329</v>
      </c>
      <c r="T1805" s="1" t="s">
        <v>169</v>
      </c>
      <c r="U1805" s="1" t="s">
        <v>6651</v>
      </c>
      <c r="V1805" s="1" t="s">
        <v>118</v>
      </c>
      <c r="W1805" s="33" t="str">
        <f>VLOOKUP(Table1[[#This Row],[Material Code]],'Product Master Data'!$A$1:$D$16,4,FALSE)</f>
        <v>Bread Flour</v>
      </c>
      <c r="X1805" s="33" t="str">
        <f>VLOOKUP(Table1[[#This Row],[Material Code]],'Product Master Data'!$A$1:$D$15,3,FALSE)</f>
        <v>Local Label</v>
      </c>
      <c r="Y1805" s="33">
        <f>DAY(Table1[[#This Row],[Billing date]])</f>
        <v>20</v>
      </c>
      <c r="Z1805" s="33" t="str">
        <f>TEXT(Table1[[#This Row],[Billing date]],"mmm")</f>
        <v>Jan</v>
      </c>
      <c r="AA1805" s="33">
        <f>YEAR(Table1[[#This Row],[Billing date]])</f>
        <v>2022</v>
      </c>
    </row>
    <row r="1806" spans="1:27" ht="12.75" x14ac:dyDescent="0.2">
      <c r="A1806" s="1" t="s">
        <v>4496</v>
      </c>
      <c r="B1806" s="1" t="s">
        <v>132</v>
      </c>
      <c r="C1806" s="29">
        <v>44581</v>
      </c>
      <c r="D1806" s="1" t="s">
        <v>6647</v>
      </c>
      <c r="E1806" s="1" t="s">
        <v>6657</v>
      </c>
      <c r="F1806" s="1" t="s">
        <v>6649</v>
      </c>
      <c r="G1806" s="1" t="s">
        <v>6658</v>
      </c>
      <c r="H1806" s="1" t="s">
        <v>4804</v>
      </c>
      <c r="I1806" s="1" t="s">
        <v>38</v>
      </c>
      <c r="J1806" s="1" t="s">
        <v>24</v>
      </c>
      <c r="K1806" s="1" t="s">
        <v>113</v>
      </c>
      <c r="L1806" s="30">
        <v>575</v>
      </c>
      <c r="M1806" s="30">
        <v>23</v>
      </c>
      <c r="N1806" s="31">
        <v>1800</v>
      </c>
      <c r="O1806" s="31">
        <v>20294</v>
      </c>
      <c r="P1806" s="31">
        <v>1014706</v>
      </c>
      <c r="Q1806" s="31">
        <v>1035000</v>
      </c>
      <c r="R1806" s="1" t="s">
        <v>6659</v>
      </c>
      <c r="S1806" s="1" t="s">
        <v>6660</v>
      </c>
      <c r="T1806" s="1" t="s">
        <v>169</v>
      </c>
      <c r="U1806" s="1" t="s">
        <v>6651</v>
      </c>
      <c r="V1806" s="1" t="s">
        <v>118</v>
      </c>
      <c r="W1806" s="33" t="str">
        <f>VLOOKUP(Table1[[#This Row],[Material Code]],'Product Master Data'!$A$1:$D$16,4,FALSE)</f>
        <v>Bread Flour</v>
      </c>
      <c r="X1806" s="33" t="str">
        <f>VLOOKUP(Table1[[#This Row],[Material Code]],'Product Master Data'!$A$1:$D$15,3,FALSE)</f>
        <v>Local Label</v>
      </c>
      <c r="Y1806" s="33">
        <f>DAY(Table1[[#This Row],[Billing date]])</f>
        <v>20</v>
      </c>
      <c r="Z1806" s="33" t="str">
        <f>TEXT(Table1[[#This Row],[Billing date]],"mmm")</f>
        <v>Jan</v>
      </c>
      <c r="AA1806" s="33">
        <f>YEAR(Table1[[#This Row],[Billing date]])</f>
        <v>2022</v>
      </c>
    </row>
    <row r="1807" spans="1:27" ht="12.75" x14ac:dyDescent="0.2">
      <c r="A1807" s="1" t="s">
        <v>4496</v>
      </c>
      <c r="B1807" s="1" t="s">
        <v>132</v>
      </c>
      <c r="C1807" s="29">
        <v>44581</v>
      </c>
      <c r="D1807" s="1" t="s">
        <v>6647</v>
      </c>
      <c r="E1807" s="1" t="s">
        <v>6657</v>
      </c>
      <c r="F1807" s="1" t="s">
        <v>6649</v>
      </c>
      <c r="G1807" s="1" t="s">
        <v>6661</v>
      </c>
      <c r="H1807" s="1" t="s">
        <v>4804</v>
      </c>
      <c r="I1807" s="1" t="s">
        <v>38</v>
      </c>
      <c r="J1807" s="1" t="s">
        <v>24</v>
      </c>
      <c r="K1807" s="1" t="s">
        <v>113</v>
      </c>
      <c r="L1807" s="30">
        <v>575</v>
      </c>
      <c r="M1807" s="30">
        <v>23</v>
      </c>
      <c r="N1807" s="31">
        <v>1800</v>
      </c>
      <c r="O1807" s="31">
        <v>20294</v>
      </c>
      <c r="P1807" s="31">
        <v>1014706</v>
      </c>
      <c r="Q1807" s="31">
        <v>1035000</v>
      </c>
      <c r="R1807" s="1" t="s">
        <v>137</v>
      </c>
      <c r="S1807" s="1" t="s">
        <v>4543</v>
      </c>
      <c r="T1807" s="1" t="s">
        <v>169</v>
      </c>
      <c r="U1807" s="1" t="s">
        <v>6651</v>
      </c>
      <c r="V1807" s="1" t="s">
        <v>118</v>
      </c>
      <c r="W1807" s="33" t="str">
        <f>VLOOKUP(Table1[[#This Row],[Material Code]],'Product Master Data'!$A$1:$D$16,4,FALSE)</f>
        <v>Bread Flour</v>
      </c>
      <c r="X1807" s="33" t="str">
        <f>VLOOKUP(Table1[[#This Row],[Material Code]],'Product Master Data'!$A$1:$D$15,3,FALSE)</f>
        <v>Local Label</v>
      </c>
      <c r="Y1807" s="33">
        <f>DAY(Table1[[#This Row],[Billing date]])</f>
        <v>20</v>
      </c>
      <c r="Z1807" s="33" t="str">
        <f>TEXT(Table1[[#This Row],[Billing date]],"mmm")</f>
        <v>Jan</v>
      </c>
      <c r="AA1807" s="33">
        <f>YEAR(Table1[[#This Row],[Billing date]])</f>
        <v>2022</v>
      </c>
    </row>
    <row r="1808" spans="1:27" ht="12.75" x14ac:dyDescent="0.2">
      <c r="A1808" s="1" t="s">
        <v>4576</v>
      </c>
      <c r="B1808" s="1" t="s">
        <v>171</v>
      </c>
      <c r="C1808" s="29">
        <v>44581</v>
      </c>
      <c r="D1808" s="1" t="s">
        <v>6662</v>
      </c>
      <c r="E1808" s="1" t="s">
        <v>6663</v>
      </c>
      <c r="F1808" s="1" t="s">
        <v>6664</v>
      </c>
      <c r="G1808" s="1" t="s">
        <v>6665</v>
      </c>
      <c r="H1808" s="1" t="s">
        <v>4581</v>
      </c>
      <c r="I1808" s="1" t="s">
        <v>25</v>
      </c>
      <c r="J1808" s="1" t="s">
        <v>176</v>
      </c>
      <c r="K1808" s="1" t="s">
        <v>177</v>
      </c>
      <c r="L1808" s="30">
        <v>50</v>
      </c>
      <c r="M1808" s="30">
        <v>2.5</v>
      </c>
      <c r="N1808" s="31">
        <v>17900</v>
      </c>
      <c r="O1808" s="31">
        <v>0</v>
      </c>
      <c r="P1808" s="31">
        <v>895000</v>
      </c>
      <c r="Q1808" s="31">
        <v>895000</v>
      </c>
      <c r="R1808" s="1" t="s">
        <v>4582</v>
      </c>
      <c r="S1808" s="1" t="s">
        <v>5875</v>
      </c>
      <c r="T1808" s="1" t="s">
        <v>169</v>
      </c>
      <c r="U1808" s="1" t="s">
        <v>169</v>
      </c>
      <c r="V1808" s="1" t="s">
        <v>118</v>
      </c>
      <c r="W1808" s="33" t="str">
        <f>VLOOKUP(Table1[[#This Row],[Material Code]],'Product Master Data'!$A$1:$D$16,4,FALSE)</f>
        <v>Beignet Flour</v>
      </c>
      <c r="X1808" s="33" t="str">
        <f>VLOOKUP(Table1[[#This Row],[Material Code]],'Product Master Data'!$A$1:$D$15,3,FALSE)</f>
        <v>Local Label</v>
      </c>
      <c r="Y1808" s="33">
        <f>DAY(Table1[[#This Row],[Billing date]])</f>
        <v>20</v>
      </c>
      <c r="Z1808" s="33" t="str">
        <f>TEXT(Table1[[#This Row],[Billing date]],"mmm")</f>
        <v>Jan</v>
      </c>
      <c r="AA1808" s="33">
        <f>YEAR(Table1[[#This Row],[Billing date]])</f>
        <v>2022</v>
      </c>
    </row>
    <row r="1809" spans="1:27" ht="12.75" x14ac:dyDescent="0.2">
      <c r="A1809" s="1" t="s">
        <v>4576</v>
      </c>
      <c r="B1809" s="1" t="s">
        <v>171</v>
      </c>
      <c r="C1809" s="29">
        <v>44581</v>
      </c>
      <c r="D1809" s="1" t="s">
        <v>6662</v>
      </c>
      <c r="E1809" s="1" t="s">
        <v>6663</v>
      </c>
      <c r="F1809" s="1" t="s">
        <v>6664</v>
      </c>
      <c r="G1809" s="1" t="s">
        <v>6665</v>
      </c>
      <c r="H1809" s="1" t="s">
        <v>4581</v>
      </c>
      <c r="I1809" s="1" t="s">
        <v>25</v>
      </c>
      <c r="J1809" s="1" t="s">
        <v>181</v>
      </c>
      <c r="K1809" s="1" t="s">
        <v>182</v>
      </c>
      <c r="L1809" s="30">
        <v>150</v>
      </c>
      <c r="M1809" s="30">
        <v>3.75</v>
      </c>
      <c r="N1809" s="31">
        <v>8950</v>
      </c>
      <c r="O1809" s="31">
        <v>0</v>
      </c>
      <c r="P1809" s="31">
        <v>1342500</v>
      </c>
      <c r="Q1809" s="31">
        <v>1342500</v>
      </c>
      <c r="R1809" s="1" t="s">
        <v>4582</v>
      </c>
      <c r="S1809" s="1" t="s">
        <v>5875</v>
      </c>
      <c r="T1809" s="1" t="s">
        <v>169</v>
      </c>
      <c r="U1809" s="1" t="s">
        <v>169</v>
      </c>
      <c r="V1809" s="1" t="s">
        <v>118</v>
      </c>
      <c r="W1809" s="33" t="str">
        <f>VLOOKUP(Table1[[#This Row],[Material Code]],'Product Master Data'!$A$1:$D$16,4,FALSE)</f>
        <v>Beignet Flour</v>
      </c>
      <c r="X1809" s="33" t="str">
        <f>VLOOKUP(Table1[[#This Row],[Material Code]],'Product Master Data'!$A$1:$D$15,3,FALSE)</f>
        <v>Local Label</v>
      </c>
      <c r="Y1809" s="33">
        <f>DAY(Table1[[#This Row],[Billing date]])</f>
        <v>20</v>
      </c>
      <c r="Z1809" s="33" t="str">
        <f>TEXT(Table1[[#This Row],[Billing date]],"mmm")</f>
        <v>Jan</v>
      </c>
      <c r="AA1809" s="33">
        <f>YEAR(Table1[[#This Row],[Billing date]])</f>
        <v>2022</v>
      </c>
    </row>
    <row r="1810" spans="1:27" ht="12.75" x14ac:dyDescent="0.2">
      <c r="A1810" s="1" t="s">
        <v>4576</v>
      </c>
      <c r="B1810" s="1" t="s">
        <v>171</v>
      </c>
      <c r="C1810" s="29">
        <v>44581</v>
      </c>
      <c r="D1810" s="1" t="s">
        <v>6662</v>
      </c>
      <c r="E1810" s="1" t="s">
        <v>6663</v>
      </c>
      <c r="F1810" s="1" t="s">
        <v>6664</v>
      </c>
      <c r="G1810" s="1" t="s">
        <v>6665</v>
      </c>
      <c r="H1810" s="1" t="s">
        <v>4581</v>
      </c>
      <c r="I1810" s="1" t="s">
        <v>25</v>
      </c>
      <c r="J1810" s="1" t="s">
        <v>183</v>
      </c>
      <c r="K1810" s="1" t="s">
        <v>184</v>
      </c>
      <c r="L1810" s="30">
        <v>750</v>
      </c>
      <c r="M1810" s="30">
        <v>3.75</v>
      </c>
      <c r="N1810" s="31">
        <v>1840</v>
      </c>
      <c r="O1810" s="31">
        <v>0</v>
      </c>
      <c r="P1810" s="31">
        <v>1380000</v>
      </c>
      <c r="Q1810" s="31">
        <v>1380000</v>
      </c>
      <c r="R1810" s="1" t="s">
        <v>4582</v>
      </c>
      <c r="S1810" s="1" t="s">
        <v>5875</v>
      </c>
      <c r="T1810" s="1" t="s">
        <v>169</v>
      </c>
      <c r="U1810" s="1" t="s">
        <v>169</v>
      </c>
      <c r="V1810" s="1" t="s">
        <v>118</v>
      </c>
      <c r="W1810" s="33" t="str">
        <f>VLOOKUP(Table1[[#This Row],[Material Code]],'Product Master Data'!$A$1:$D$16,4,FALSE)</f>
        <v>Beignet Flour</v>
      </c>
      <c r="X1810" s="33" t="str">
        <f>VLOOKUP(Table1[[#This Row],[Material Code]],'Product Master Data'!$A$1:$D$15,3,FALSE)</f>
        <v>Local Label</v>
      </c>
      <c r="Y1810" s="33">
        <f>DAY(Table1[[#This Row],[Billing date]])</f>
        <v>20</v>
      </c>
      <c r="Z1810" s="33" t="str">
        <f>TEXT(Table1[[#This Row],[Billing date]],"mmm")</f>
        <v>Jan</v>
      </c>
      <c r="AA1810" s="33">
        <f>YEAR(Table1[[#This Row],[Billing date]])</f>
        <v>2022</v>
      </c>
    </row>
    <row r="1811" spans="1:27" ht="12.75" x14ac:dyDescent="0.2">
      <c r="A1811" s="1" t="s">
        <v>4511</v>
      </c>
      <c r="B1811" s="1" t="s">
        <v>158</v>
      </c>
      <c r="C1811" s="29">
        <v>44581</v>
      </c>
      <c r="D1811" s="1" t="s">
        <v>6666</v>
      </c>
      <c r="E1811" s="1" t="s">
        <v>6667</v>
      </c>
      <c r="F1811" s="1" t="s">
        <v>6668</v>
      </c>
      <c r="G1811" s="1" t="s">
        <v>6669</v>
      </c>
      <c r="H1811" s="1" t="s">
        <v>4744</v>
      </c>
      <c r="I1811" s="1" t="s">
        <v>35</v>
      </c>
      <c r="J1811" s="1" t="s">
        <v>24</v>
      </c>
      <c r="K1811" s="1" t="s">
        <v>113</v>
      </c>
      <c r="L1811" s="30">
        <v>375</v>
      </c>
      <c r="M1811" s="30">
        <v>15</v>
      </c>
      <c r="N1811" s="31">
        <v>1800</v>
      </c>
      <c r="O1811" s="31">
        <v>13235</v>
      </c>
      <c r="P1811" s="31">
        <v>661765</v>
      </c>
      <c r="Q1811" s="31">
        <v>675000</v>
      </c>
      <c r="R1811" s="1" t="s">
        <v>5402</v>
      </c>
      <c r="S1811" s="1" t="s">
        <v>6670</v>
      </c>
      <c r="T1811" s="1" t="s">
        <v>169</v>
      </c>
      <c r="U1811" s="1" t="s">
        <v>6671</v>
      </c>
      <c r="V1811" s="1" t="s">
        <v>118</v>
      </c>
      <c r="W1811" s="33" t="str">
        <f>VLOOKUP(Table1[[#This Row],[Material Code]],'Product Master Data'!$A$1:$D$16,4,FALSE)</f>
        <v>Bread Flour</v>
      </c>
      <c r="X1811" s="33" t="str">
        <f>VLOOKUP(Table1[[#This Row],[Material Code]],'Product Master Data'!$A$1:$D$15,3,FALSE)</f>
        <v>Local Label</v>
      </c>
      <c r="Y1811" s="33">
        <f>DAY(Table1[[#This Row],[Billing date]])</f>
        <v>20</v>
      </c>
      <c r="Z1811" s="33" t="str">
        <f>TEXT(Table1[[#This Row],[Billing date]],"mmm")</f>
        <v>Jan</v>
      </c>
      <c r="AA1811" s="33">
        <f>YEAR(Table1[[#This Row],[Billing date]])</f>
        <v>2022</v>
      </c>
    </row>
    <row r="1812" spans="1:27" ht="12.75" x14ac:dyDescent="0.2">
      <c r="A1812" s="1" t="s">
        <v>4496</v>
      </c>
      <c r="B1812" s="1" t="s">
        <v>1246</v>
      </c>
      <c r="C1812" s="29">
        <v>44581</v>
      </c>
      <c r="D1812" s="1" t="s">
        <v>6602</v>
      </c>
      <c r="E1812" s="1" t="s">
        <v>6672</v>
      </c>
      <c r="F1812" s="1" t="s">
        <v>6604</v>
      </c>
      <c r="G1812" s="1" t="s">
        <v>6673</v>
      </c>
      <c r="H1812" s="1" t="s">
        <v>4501</v>
      </c>
      <c r="I1812" s="1" t="s">
        <v>1251</v>
      </c>
      <c r="J1812" s="1" t="s">
        <v>181</v>
      </c>
      <c r="K1812" s="1" t="s">
        <v>182</v>
      </c>
      <c r="L1812" s="30">
        <v>80</v>
      </c>
      <c r="M1812" s="30">
        <v>2</v>
      </c>
      <c r="N1812" s="31">
        <v>9000</v>
      </c>
      <c r="O1812" s="31">
        <v>2800</v>
      </c>
      <c r="P1812" s="31">
        <v>717200</v>
      </c>
      <c r="Q1812" s="31">
        <v>720000</v>
      </c>
      <c r="R1812" s="1" t="s">
        <v>6606</v>
      </c>
      <c r="S1812" s="1" t="s">
        <v>3579</v>
      </c>
      <c r="T1812" s="1" t="s">
        <v>169</v>
      </c>
      <c r="U1812" s="1" t="s">
        <v>169</v>
      </c>
      <c r="V1812" s="1" t="s">
        <v>118</v>
      </c>
      <c r="W1812" s="33" t="str">
        <f>VLOOKUP(Table1[[#This Row],[Material Code]],'Product Master Data'!$A$1:$D$16,4,FALSE)</f>
        <v>Beignet Flour</v>
      </c>
      <c r="X1812" s="33" t="str">
        <f>VLOOKUP(Table1[[#This Row],[Material Code]],'Product Master Data'!$A$1:$D$15,3,FALSE)</f>
        <v>Local Label</v>
      </c>
      <c r="Y1812" s="33">
        <f>DAY(Table1[[#This Row],[Billing date]])</f>
        <v>20</v>
      </c>
      <c r="Z1812" s="33" t="str">
        <f>TEXT(Table1[[#This Row],[Billing date]],"mmm")</f>
        <v>Jan</v>
      </c>
      <c r="AA1812" s="33">
        <f>YEAR(Table1[[#This Row],[Billing date]])</f>
        <v>2022</v>
      </c>
    </row>
    <row r="1813" spans="1:27" ht="12.75" x14ac:dyDescent="0.2">
      <c r="A1813" s="1" t="s">
        <v>4496</v>
      </c>
      <c r="B1813" s="1" t="s">
        <v>1246</v>
      </c>
      <c r="C1813" s="29">
        <v>44581</v>
      </c>
      <c r="D1813" s="1" t="s">
        <v>6602</v>
      </c>
      <c r="E1813" s="1" t="s">
        <v>6672</v>
      </c>
      <c r="F1813" s="1" t="s">
        <v>6604</v>
      </c>
      <c r="G1813" s="1" t="s">
        <v>6673</v>
      </c>
      <c r="H1813" s="1" t="s">
        <v>4501</v>
      </c>
      <c r="I1813" s="1" t="s">
        <v>1251</v>
      </c>
      <c r="J1813" s="1" t="s">
        <v>176</v>
      </c>
      <c r="K1813" s="1" t="s">
        <v>177</v>
      </c>
      <c r="L1813" s="30">
        <v>40</v>
      </c>
      <c r="M1813" s="30">
        <v>2</v>
      </c>
      <c r="N1813" s="31">
        <v>18000</v>
      </c>
      <c r="O1813" s="31">
        <v>2800</v>
      </c>
      <c r="P1813" s="31">
        <v>717200</v>
      </c>
      <c r="Q1813" s="31">
        <v>720000</v>
      </c>
      <c r="R1813" s="1" t="s">
        <v>6606</v>
      </c>
      <c r="S1813" s="1" t="s">
        <v>3579</v>
      </c>
      <c r="T1813" s="1" t="s">
        <v>169</v>
      </c>
      <c r="U1813" s="1" t="s">
        <v>169</v>
      </c>
      <c r="V1813" s="1" t="s">
        <v>118</v>
      </c>
      <c r="W1813" s="33" t="str">
        <f>VLOOKUP(Table1[[#This Row],[Material Code]],'Product Master Data'!$A$1:$D$16,4,FALSE)</f>
        <v>Beignet Flour</v>
      </c>
      <c r="X1813" s="33" t="str">
        <f>VLOOKUP(Table1[[#This Row],[Material Code]],'Product Master Data'!$A$1:$D$15,3,FALSE)</f>
        <v>Local Label</v>
      </c>
      <c r="Y1813" s="33">
        <f>DAY(Table1[[#This Row],[Billing date]])</f>
        <v>20</v>
      </c>
      <c r="Z1813" s="33" t="str">
        <f>TEXT(Table1[[#This Row],[Billing date]],"mmm")</f>
        <v>Jan</v>
      </c>
      <c r="AA1813" s="33">
        <f>YEAR(Table1[[#This Row],[Billing date]])</f>
        <v>2022</v>
      </c>
    </row>
    <row r="1814" spans="1:27" ht="12.75" x14ac:dyDescent="0.2">
      <c r="A1814" s="1" t="s">
        <v>4596</v>
      </c>
      <c r="B1814" s="1" t="s">
        <v>452</v>
      </c>
      <c r="C1814" s="29">
        <v>44582</v>
      </c>
      <c r="D1814" s="1" t="s">
        <v>5479</v>
      </c>
      <c r="E1814" s="1" t="s">
        <v>6674</v>
      </c>
      <c r="F1814" s="1" t="s">
        <v>5481</v>
      </c>
      <c r="G1814" s="1" t="s">
        <v>6675</v>
      </c>
      <c r="H1814" s="1" t="s">
        <v>5067</v>
      </c>
      <c r="I1814" s="1" t="s">
        <v>34</v>
      </c>
      <c r="J1814" s="1" t="s">
        <v>181</v>
      </c>
      <c r="K1814" s="1" t="s">
        <v>182</v>
      </c>
      <c r="L1814" s="30">
        <v>1280</v>
      </c>
      <c r="M1814" s="30">
        <v>32</v>
      </c>
      <c r="N1814" s="31">
        <v>8750</v>
      </c>
      <c r="O1814" s="31">
        <v>44800</v>
      </c>
      <c r="P1814" s="31">
        <v>11155200</v>
      </c>
      <c r="Q1814" s="31">
        <v>11200000</v>
      </c>
      <c r="R1814" s="1" t="s">
        <v>6676</v>
      </c>
      <c r="S1814" s="1" t="s">
        <v>6677</v>
      </c>
      <c r="T1814" s="1" t="s">
        <v>169</v>
      </c>
      <c r="U1814" s="1" t="s">
        <v>1046</v>
      </c>
      <c r="V1814" s="1" t="s">
        <v>118</v>
      </c>
      <c r="W1814" s="33" t="str">
        <f>VLOOKUP(Table1[[#This Row],[Material Code]],'Product Master Data'!$A$1:$D$16,4,FALSE)</f>
        <v>Beignet Flour</v>
      </c>
      <c r="X1814" s="33" t="str">
        <f>VLOOKUP(Table1[[#This Row],[Material Code]],'Product Master Data'!$A$1:$D$15,3,FALSE)</f>
        <v>Local Label</v>
      </c>
      <c r="Y1814" s="33">
        <f>DAY(Table1[[#This Row],[Billing date]])</f>
        <v>21</v>
      </c>
      <c r="Z1814" s="33" t="str">
        <f>TEXT(Table1[[#This Row],[Billing date]],"mmm")</f>
        <v>Jan</v>
      </c>
      <c r="AA1814" s="33">
        <f>YEAR(Table1[[#This Row],[Billing date]])</f>
        <v>2022</v>
      </c>
    </row>
    <row r="1815" spans="1:27" ht="12.75" x14ac:dyDescent="0.2">
      <c r="A1815" s="1" t="s">
        <v>4526</v>
      </c>
      <c r="B1815" s="1" t="s">
        <v>120</v>
      </c>
      <c r="C1815" s="29">
        <v>44582</v>
      </c>
      <c r="D1815" s="1" t="s">
        <v>6678</v>
      </c>
      <c r="E1815" s="1" t="s">
        <v>6679</v>
      </c>
      <c r="F1815" s="1" t="s">
        <v>6680</v>
      </c>
      <c r="G1815" s="1" t="s">
        <v>6681</v>
      </c>
      <c r="H1815" s="1" t="s">
        <v>4595</v>
      </c>
      <c r="I1815" s="1" t="s">
        <v>47</v>
      </c>
      <c r="J1815" s="1" t="s">
        <v>24</v>
      </c>
      <c r="K1815" s="1" t="s">
        <v>113</v>
      </c>
      <c r="L1815" s="30">
        <v>125</v>
      </c>
      <c r="M1815" s="30">
        <v>5</v>
      </c>
      <c r="N1815" s="31">
        <v>1800</v>
      </c>
      <c r="O1815" s="31">
        <v>4412</v>
      </c>
      <c r="P1815" s="31">
        <v>220588</v>
      </c>
      <c r="Q1815" s="31">
        <v>225000</v>
      </c>
      <c r="R1815" s="1" t="s">
        <v>962</v>
      </c>
      <c r="S1815" s="1" t="s">
        <v>6682</v>
      </c>
      <c r="T1815" s="1" t="s">
        <v>169</v>
      </c>
      <c r="U1815" s="1" t="s">
        <v>6683</v>
      </c>
      <c r="V1815" s="1" t="s">
        <v>118</v>
      </c>
      <c r="W1815" s="33" t="str">
        <f>VLOOKUP(Table1[[#This Row],[Material Code]],'Product Master Data'!$A$1:$D$16,4,FALSE)</f>
        <v>Bread Flour</v>
      </c>
      <c r="X1815" s="33" t="str">
        <f>VLOOKUP(Table1[[#This Row],[Material Code]],'Product Master Data'!$A$1:$D$15,3,FALSE)</f>
        <v>Local Label</v>
      </c>
      <c r="Y1815" s="33">
        <f>DAY(Table1[[#This Row],[Billing date]])</f>
        <v>21</v>
      </c>
      <c r="Z1815" s="33" t="str">
        <f>TEXT(Table1[[#This Row],[Billing date]],"mmm")</f>
        <v>Jan</v>
      </c>
      <c r="AA1815" s="33">
        <f>YEAR(Table1[[#This Row],[Billing date]])</f>
        <v>2022</v>
      </c>
    </row>
    <row r="1816" spans="1:27" ht="12.75" x14ac:dyDescent="0.2">
      <c r="A1816" s="1" t="s">
        <v>4511</v>
      </c>
      <c r="B1816" s="1" t="s">
        <v>158</v>
      </c>
      <c r="C1816" s="29">
        <v>44582</v>
      </c>
      <c r="D1816" s="1" t="s">
        <v>6684</v>
      </c>
      <c r="E1816" s="1" t="s">
        <v>6685</v>
      </c>
      <c r="F1816" s="1" t="s">
        <v>6686</v>
      </c>
      <c r="G1816" s="1" t="s">
        <v>6687</v>
      </c>
      <c r="H1816" s="1" t="s">
        <v>4616</v>
      </c>
      <c r="I1816" s="1" t="s">
        <v>56</v>
      </c>
      <c r="J1816" s="1" t="s">
        <v>24</v>
      </c>
      <c r="K1816" s="1" t="s">
        <v>113</v>
      </c>
      <c r="L1816" s="30">
        <v>450</v>
      </c>
      <c r="M1816" s="30">
        <v>18</v>
      </c>
      <c r="N1816" s="31">
        <v>1800</v>
      </c>
      <c r="O1816" s="31">
        <v>15882</v>
      </c>
      <c r="P1816" s="31">
        <v>794118</v>
      </c>
      <c r="Q1816" s="31">
        <v>810000</v>
      </c>
      <c r="R1816" s="1" t="s">
        <v>962</v>
      </c>
      <c r="S1816" s="1" t="s">
        <v>6682</v>
      </c>
      <c r="T1816" s="1" t="s">
        <v>169</v>
      </c>
      <c r="U1816" s="1" t="s">
        <v>6688</v>
      </c>
      <c r="V1816" s="1" t="s">
        <v>118</v>
      </c>
      <c r="W1816" s="33" t="str">
        <f>VLOOKUP(Table1[[#This Row],[Material Code]],'Product Master Data'!$A$1:$D$16,4,FALSE)</f>
        <v>Bread Flour</v>
      </c>
      <c r="X1816" s="33" t="str">
        <f>VLOOKUP(Table1[[#This Row],[Material Code]],'Product Master Data'!$A$1:$D$15,3,FALSE)</f>
        <v>Local Label</v>
      </c>
      <c r="Y1816" s="33">
        <f>DAY(Table1[[#This Row],[Billing date]])</f>
        <v>21</v>
      </c>
      <c r="Z1816" s="33" t="str">
        <f>TEXT(Table1[[#This Row],[Billing date]],"mmm")</f>
        <v>Jan</v>
      </c>
      <c r="AA1816" s="33">
        <f>YEAR(Table1[[#This Row],[Billing date]])</f>
        <v>2022</v>
      </c>
    </row>
    <row r="1817" spans="1:27" ht="12.75" x14ac:dyDescent="0.2">
      <c r="A1817" s="1" t="s">
        <v>4596</v>
      </c>
      <c r="B1817" s="1" t="s">
        <v>289</v>
      </c>
      <c r="C1817" s="29">
        <v>44582</v>
      </c>
      <c r="D1817" s="1" t="s">
        <v>6689</v>
      </c>
      <c r="E1817" s="1" t="s">
        <v>6690</v>
      </c>
      <c r="F1817" s="1" t="s">
        <v>6691</v>
      </c>
      <c r="G1817" s="1" t="s">
        <v>6692</v>
      </c>
      <c r="H1817" s="1" t="s">
        <v>4601</v>
      </c>
      <c r="I1817" s="1" t="s">
        <v>32</v>
      </c>
      <c r="J1817" s="1" t="s">
        <v>181</v>
      </c>
      <c r="K1817" s="1" t="s">
        <v>182</v>
      </c>
      <c r="L1817" s="30">
        <v>400</v>
      </c>
      <c r="M1817" s="30">
        <v>10</v>
      </c>
      <c r="N1817" s="31">
        <v>9000</v>
      </c>
      <c r="O1817" s="31">
        <v>14000</v>
      </c>
      <c r="P1817" s="31">
        <v>3586000</v>
      </c>
      <c r="Q1817" s="31">
        <v>3600000</v>
      </c>
      <c r="R1817" s="1" t="s">
        <v>6693</v>
      </c>
      <c r="S1817" s="1" t="s">
        <v>6694</v>
      </c>
      <c r="T1817" s="1" t="s">
        <v>169</v>
      </c>
      <c r="U1817" s="1" t="s">
        <v>169</v>
      </c>
      <c r="V1817" s="1" t="s">
        <v>118</v>
      </c>
      <c r="W1817" s="33" t="str">
        <f>VLOOKUP(Table1[[#This Row],[Material Code]],'Product Master Data'!$A$1:$D$16,4,FALSE)</f>
        <v>Beignet Flour</v>
      </c>
      <c r="X1817" s="33" t="str">
        <f>VLOOKUP(Table1[[#This Row],[Material Code]],'Product Master Data'!$A$1:$D$15,3,FALSE)</f>
        <v>Local Label</v>
      </c>
      <c r="Y1817" s="33">
        <f>DAY(Table1[[#This Row],[Billing date]])</f>
        <v>21</v>
      </c>
      <c r="Z1817" s="33" t="str">
        <f>TEXT(Table1[[#This Row],[Billing date]],"mmm")</f>
        <v>Jan</v>
      </c>
      <c r="AA1817" s="33">
        <f>YEAR(Table1[[#This Row],[Billing date]])</f>
        <v>2022</v>
      </c>
    </row>
    <row r="1818" spans="1:27" ht="12.75" x14ac:dyDescent="0.2">
      <c r="A1818" s="1" t="s">
        <v>4596</v>
      </c>
      <c r="B1818" s="1" t="s">
        <v>289</v>
      </c>
      <c r="C1818" s="29">
        <v>44582</v>
      </c>
      <c r="D1818" s="1" t="s">
        <v>6689</v>
      </c>
      <c r="E1818" s="1" t="s">
        <v>6690</v>
      </c>
      <c r="F1818" s="1" t="s">
        <v>6691</v>
      </c>
      <c r="G1818" s="1" t="s">
        <v>6692</v>
      </c>
      <c r="H1818" s="1" t="s">
        <v>4601</v>
      </c>
      <c r="I1818" s="1" t="s">
        <v>32</v>
      </c>
      <c r="J1818" s="1" t="s">
        <v>183</v>
      </c>
      <c r="K1818" s="1" t="s">
        <v>184</v>
      </c>
      <c r="L1818" s="30">
        <v>2000</v>
      </c>
      <c r="M1818" s="30">
        <v>10</v>
      </c>
      <c r="N1818" s="31">
        <v>1900</v>
      </c>
      <c r="O1818" s="31">
        <v>14000</v>
      </c>
      <c r="P1818" s="31">
        <v>3786000</v>
      </c>
      <c r="Q1818" s="31">
        <v>3800000</v>
      </c>
      <c r="R1818" s="1" t="s">
        <v>6693</v>
      </c>
      <c r="S1818" s="1" t="s">
        <v>6694</v>
      </c>
      <c r="T1818" s="1" t="s">
        <v>169</v>
      </c>
      <c r="U1818" s="1" t="s">
        <v>169</v>
      </c>
      <c r="V1818" s="1" t="s">
        <v>118</v>
      </c>
      <c r="W1818" s="33" t="str">
        <f>VLOOKUP(Table1[[#This Row],[Material Code]],'Product Master Data'!$A$1:$D$16,4,FALSE)</f>
        <v>Beignet Flour</v>
      </c>
      <c r="X1818" s="33" t="str">
        <f>VLOOKUP(Table1[[#This Row],[Material Code]],'Product Master Data'!$A$1:$D$15,3,FALSE)</f>
        <v>Local Label</v>
      </c>
      <c r="Y1818" s="33">
        <f>DAY(Table1[[#This Row],[Billing date]])</f>
        <v>21</v>
      </c>
      <c r="Z1818" s="33" t="str">
        <f>TEXT(Table1[[#This Row],[Billing date]],"mmm")</f>
        <v>Jan</v>
      </c>
      <c r="AA1818" s="33">
        <f>YEAR(Table1[[#This Row],[Billing date]])</f>
        <v>2022</v>
      </c>
    </row>
    <row r="1819" spans="1:27" ht="12.75" x14ac:dyDescent="0.2">
      <c r="A1819" s="1" t="s">
        <v>4596</v>
      </c>
      <c r="B1819" s="1" t="s">
        <v>289</v>
      </c>
      <c r="C1819" s="29">
        <v>44582</v>
      </c>
      <c r="D1819" s="1" t="s">
        <v>6689</v>
      </c>
      <c r="E1819" s="1" t="s">
        <v>6690</v>
      </c>
      <c r="F1819" s="1" t="s">
        <v>6691</v>
      </c>
      <c r="G1819" s="1" t="s">
        <v>6692</v>
      </c>
      <c r="H1819" s="1" t="s">
        <v>4601</v>
      </c>
      <c r="I1819" s="1" t="s">
        <v>32</v>
      </c>
      <c r="J1819" s="1" t="s">
        <v>176</v>
      </c>
      <c r="K1819" s="1" t="s">
        <v>177</v>
      </c>
      <c r="L1819" s="30">
        <v>200</v>
      </c>
      <c r="M1819" s="30">
        <v>10</v>
      </c>
      <c r="N1819" s="31">
        <v>18000</v>
      </c>
      <c r="O1819" s="31">
        <v>14000</v>
      </c>
      <c r="P1819" s="31">
        <v>3586000</v>
      </c>
      <c r="Q1819" s="31">
        <v>3600000</v>
      </c>
      <c r="R1819" s="1" t="s">
        <v>6693</v>
      </c>
      <c r="S1819" s="1" t="s">
        <v>6694</v>
      </c>
      <c r="T1819" s="1" t="s">
        <v>169</v>
      </c>
      <c r="U1819" s="1" t="s">
        <v>169</v>
      </c>
      <c r="V1819" s="1" t="s">
        <v>118</v>
      </c>
      <c r="W1819" s="33" t="str">
        <f>VLOOKUP(Table1[[#This Row],[Material Code]],'Product Master Data'!$A$1:$D$16,4,FALSE)</f>
        <v>Beignet Flour</v>
      </c>
      <c r="X1819" s="33" t="str">
        <f>VLOOKUP(Table1[[#This Row],[Material Code]],'Product Master Data'!$A$1:$D$15,3,FALSE)</f>
        <v>Local Label</v>
      </c>
      <c r="Y1819" s="33">
        <f>DAY(Table1[[#This Row],[Billing date]])</f>
        <v>21</v>
      </c>
      <c r="Z1819" s="33" t="str">
        <f>TEXT(Table1[[#This Row],[Billing date]],"mmm")</f>
        <v>Jan</v>
      </c>
      <c r="AA1819" s="33">
        <f>YEAR(Table1[[#This Row],[Billing date]])</f>
        <v>2022</v>
      </c>
    </row>
    <row r="1820" spans="1:27" ht="12.75" x14ac:dyDescent="0.2">
      <c r="A1820" s="1" t="s">
        <v>4511</v>
      </c>
      <c r="B1820" s="1" t="s">
        <v>158</v>
      </c>
      <c r="C1820" s="29">
        <v>44582</v>
      </c>
      <c r="D1820" s="1" t="s">
        <v>6695</v>
      </c>
      <c r="E1820" s="1" t="s">
        <v>6696</v>
      </c>
      <c r="F1820" s="1" t="s">
        <v>6697</v>
      </c>
      <c r="G1820" s="1" t="s">
        <v>6698</v>
      </c>
      <c r="H1820" s="1" t="s">
        <v>4744</v>
      </c>
      <c r="I1820" s="1" t="s">
        <v>35</v>
      </c>
      <c r="J1820" s="1" t="s">
        <v>24</v>
      </c>
      <c r="K1820" s="1" t="s">
        <v>113</v>
      </c>
      <c r="L1820" s="30">
        <v>250</v>
      </c>
      <c r="M1820" s="30">
        <v>10</v>
      </c>
      <c r="N1820" s="31">
        <v>1800</v>
      </c>
      <c r="O1820" s="31">
        <v>8824</v>
      </c>
      <c r="P1820" s="31">
        <v>441176</v>
      </c>
      <c r="Q1820" s="31">
        <v>450000</v>
      </c>
      <c r="R1820" s="1" t="s">
        <v>1471</v>
      </c>
      <c r="S1820" s="1" t="s">
        <v>1472</v>
      </c>
      <c r="T1820" s="1" t="s">
        <v>169</v>
      </c>
      <c r="U1820" s="1" t="s">
        <v>6699</v>
      </c>
      <c r="V1820" s="1" t="s">
        <v>118</v>
      </c>
      <c r="W1820" s="33" t="str">
        <f>VLOOKUP(Table1[[#This Row],[Material Code]],'Product Master Data'!$A$1:$D$16,4,FALSE)</f>
        <v>Bread Flour</v>
      </c>
      <c r="X1820" s="33" t="str">
        <f>VLOOKUP(Table1[[#This Row],[Material Code]],'Product Master Data'!$A$1:$D$15,3,FALSE)</f>
        <v>Local Label</v>
      </c>
      <c r="Y1820" s="33">
        <f>DAY(Table1[[#This Row],[Billing date]])</f>
        <v>21</v>
      </c>
      <c r="Z1820" s="33" t="str">
        <f>TEXT(Table1[[#This Row],[Billing date]],"mmm")</f>
        <v>Jan</v>
      </c>
      <c r="AA1820" s="33">
        <f>YEAR(Table1[[#This Row],[Billing date]])</f>
        <v>2022</v>
      </c>
    </row>
    <row r="1821" spans="1:27" ht="12.75" x14ac:dyDescent="0.2">
      <c r="A1821" s="1" t="s">
        <v>4511</v>
      </c>
      <c r="B1821" s="1" t="s">
        <v>158</v>
      </c>
      <c r="C1821" s="29">
        <v>44582</v>
      </c>
      <c r="D1821" s="1" t="s">
        <v>6695</v>
      </c>
      <c r="E1821" s="1" t="s">
        <v>6700</v>
      </c>
      <c r="F1821" s="1" t="s">
        <v>6697</v>
      </c>
      <c r="G1821" s="1" t="s">
        <v>6701</v>
      </c>
      <c r="H1821" s="1" t="s">
        <v>4744</v>
      </c>
      <c r="I1821" s="1" t="s">
        <v>35</v>
      </c>
      <c r="J1821" s="1" t="s">
        <v>24</v>
      </c>
      <c r="K1821" s="1" t="s">
        <v>113</v>
      </c>
      <c r="L1821" s="30">
        <v>123</v>
      </c>
      <c r="M1821" s="30">
        <v>4.92</v>
      </c>
      <c r="N1821" s="31">
        <v>1800</v>
      </c>
      <c r="O1821" s="31">
        <v>4341</v>
      </c>
      <c r="P1821" s="31">
        <v>217059</v>
      </c>
      <c r="Q1821" s="31">
        <v>221400</v>
      </c>
      <c r="R1821" s="1" t="s">
        <v>1471</v>
      </c>
      <c r="S1821" s="1" t="s">
        <v>1472</v>
      </c>
      <c r="T1821" s="1" t="s">
        <v>169</v>
      </c>
      <c r="U1821" s="1" t="s">
        <v>6699</v>
      </c>
      <c r="V1821" s="1" t="s">
        <v>118</v>
      </c>
      <c r="W1821" s="33" t="str">
        <f>VLOOKUP(Table1[[#This Row],[Material Code]],'Product Master Data'!$A$1:$D$16,4,FALSE)</f>
        <v>Bread Flour</v>
      </c>
      <c r="X1821" s="33" t="str">
        <f>VLOOKUP(Table1[[#This Row],[Material Code]],'Product Master Data'!$A$1:$D$15,3,FALSE)</f>
        <v>Local Label</v>
      </c>
      <c r="Y1821" s="33">
        <f>DAY(Table1[[#This Row],[Billing date]])</f>
        <v>21</v>
      </c>
      <c r="Z1821" s="33" t="str">
        <f>TEXT(Table1[[#This Row],[Billing date]],"mmm")</f>
        <v>Jan</v>
      </c>
      <c r="AA1821" s="33">
        <f>YEAR(Table1[[#This Row],[Billing date]])</f>
        <v>2022</v>
      </c>
    </row>
    <row r="1822" spans="1:27" ht="12.75" x14ac:dyDescent="0.2">
      <c r="A1822" s="1" t="s">
        <v>4511</v>
      </c>
      <c r="B1822" s="1" t="s">
        <v>158</v>
      </c>
      <c r="C1822" s="29">
        <v>44582</v>
      </c>
      <c r="D1822" s="1" t="s">
        <v>6702</v>
      </c>
      <c r="E1822" s="1" t="s">
        <v>6703</v>
      </c>
      <c r="F1822" s="1" t="s">
        <v>6704</v>
      </c>
      <c r="G1822" s="1" t="s">
        <v>6701</v>
      </c>
      <c r="H1822" s="1" t="s">
        <v>4744</v>
      </c>
      <c r="I1822" s="1" t="s">
        <v>35</v>
      </c>
      <c r="J1822" s="1" t="s">
        <v>24</v>
      </c>
      <c r="K1822" s="1" t="s">
        <v>113</v>
      </c>
      <c r="L1822" s="30">
        <v>63</v>
      </c>
      <c r="M1822" s="30">
        <v>2.52</v>
      </c>
      <c r="N1822" s="31">
        <v>1800</v>
      </c>
      <c r="O1822" s="31">
        <v>2224</v>
      </c>
      <c r="P1822" s="31">
        <v>111176</v>
      </c>
      <c r="Q1822" s="31">
        <v>113400</v>
      </c>
      <c r="R1822" s="1" t="s">
        <v>1471</v>
      </c>
      <c r="S1822" s="1" t="s">
        <v>1472</v>
      </c>
      <c r="T1822" s="1" t="s">
        <v>169</v>
      </c>
      <c r="U1822" s="1" t="s">
        <v>6705</v>
      </c>
      <c r="V1822" s="1" t="s">
        <v>118</v>
      </c>
      <c r="W1822" s="33" t="str">
        <f>VLOOKUP(Table1[[#This Row],[Material Code]],'Product Master Data'!$A$1:$D$16,4,FALSE)</f>
        <v>Bread Flour</v>
      </c>
      <c r="X1822" s="33" t="str">
        <f>VLOOKUP(Table1[[#This Row],[Material Code]],'Product Master Data'!$A$1:$D$15,3,FALSE)</f>
        <v>Local Label</v>
      </c>
      <c r="Y1822" s="33">
        <f>DAY(Table1[[#This Row],[Billing date]])</f>
        <v>21</v>
      </c>
      <c r="Z1822" s="33" t="str">
        <f>TEXT(Table1[[#This Row],[Billing date]],"mmm")</f>
        <v>Jan</v>
      </c>
      <c r="AA1822" s="33">
        <f>YEAR(Table1[[#This Row],[Billing date]])</f>
        <v>2022</v>
      </c>
    </row>
    <row r="1823" spans="1:27" ht="12.75" x14ac:dyDescent="0.2">
      <c r="A1823" s="1" t="s">
        <v>4511</v>
      </c>
      <c r="B1823" s="1" t="s">
        <v>158</v>
      </c>
      <c r="C1823" s="29">
        <v>44582</v>
      </c>
      <c r="D1823" s="1" t="s">
        <v>6666</v>
      </c>
      <c r="E1823" s="1" t="s">
        <v>6706</v>
      </c>
      <c r="F1823" s="1" t="s">
        <v>6668</v>
      </c>
      <c r="G1823" s="1" t="s">
        <v>6707</v>
      </c>
      <c r="H1823" s="1" t="s">
        <v>4744</v>
      </c>
      <c r="I1823" s="1" t="s">
        <v>35</v>
      </c>
      <c r="J1823" s="1" t="s">
        <v>24</v>
      </c>
      <c r="K1823" s="1" t="s">
        <v>113</v>
      </c>
      <c r="L1823" s="30">
        <v>175</v>
      </c>
      <c r="M1823" s="30">
        <v>7</v>
      </c>
      <c r="N1823" s="31">
        <v>1800</v>
      </c>
      <c r="O1823" s="31">
        <v>6176</v>
      </c>
      <c r="P1823" s="31">
        <v>308824</v>
      </c>
      <c r="Q1823" s="31">
        <v>315000</v>
      </c>
      <c r="R1823" s="1" t="s">
        <v>848</v>
      </c>
      <c r="S1823" s="1" t="s">
        <v>6708</v>
      </c>
      <c r="T1823" s="1" t="s">
        <v>169</v>
      </c>
      <c r="U1823" s="1" t="s">
        <v>6671</v>
      </c>
      <c r="V1823" s="1" t="s">
        <v>118</v>
      </c>
      <c r="W1823" s="33" t="str">
        <f>VLOOKUP(Table1[[#This Row],[Material Code]],'Product Master Data'!$A$1:$D$16,4,FALSE)</f>
        <v>Bread Flour</v>
      </c>
      <c r="X1823" s="33" t="str">
        <f>VLOOKUP(Table1[[#This Row],[Material Code]],'Product Master Data'!$A$1:$D$15,3,FALSE)</f>
        <v>Local Label</v>
      </c>
      <c r="Y1823" s="33">
        <f>DAY(Table1[[#This Row],[Billing date]])</f>
        <v>21</v>
      </c>
      <c r="Z1823" s="33" t="str">
        <f>TEXT(Table1[[#This Row],[Billing date]],"mmm")</f>
        <v>Jan</v>
      </c>
      <c r="AA1823" s="33">
        <f>YEAR(Table1[[#This Row],[Billing date]])</f>
        <v>2022</v>
      </c>
    </row>
    <row r="1824" spans="1:27" ht="12.75" x14ac:dyDescent="0.2">
      <c r="A1824" s="1" t="s">
        <v>4576</v>
      </c>
      <c r="B1824" s="1" t="s">
        <v>171</v>
      </c>
      <c r="C1824" s="29">
        <v>44582</v>
      </c>
      <c r="D1824" s="1" t="s">
        <v>6709</v>
      </c>
      <c r="E1824" s="1" t="s">
        <v>6710</v>
      </c>
      <c r="F1824" s="1" t="s">
        <v>6711</v>
      </c>
      <c r="G1824" s="1" t="s">
        <v>6712</v>
      </c>
      <c r="H1824" s="1" t="s">
        <v>4759</v>
      </c>
      <c r="I1824" s="1" t="s">
        <v>37</v>
      </c>
      <c r="J1824" s="1" t="s">
        <v>164</v>
      </c>
      <c r="K1824" s="1" t="s">
        <v>165</v>
      </c>
      <c r="L1824" s="30">
        <v>398</v>
      </c>
      <c r="M1824" s="30">
        <v>19.899999999999999</v>
      </c>
      <c r="N1824" s="31">
        <v>18300</v>
      </c>
      <c r="O1824" s="31">
        <v>0</v>
      </c>
      <c r="P1824" s="31">
        <v>7283400</v>
      </c>
      <c r="Q1824" s="31">
        <v>7283400</v>
      </c>
      <c r="R1824" s="1" t="s">
        <v>4760</v>
      </c>
      <c r="S1824" s="1" t="s">
        <v>4960</v>
      </c>
      <c r="T1824" s="1" t="s">
        <v>169</v>
      </c>
      <c r="U1824" s="1" t="s">
        <v>370</v>
      </c>
      <c r="V1824" s="1" t="s">
        <v>118</v>
      </c>
      <c r="W1824" s="33" t="str">
        <f>VLOOKUP(Table1[[#This Row],[Material Code]],'Product Master Data'!$A$1:$D$16,4,FALSE)</f>
        <v>Bread Flour</v>
      </c>
      <c r="X1824" s="33" t="str">
        <f>VLOOKUP(Table1[[#This Row],[Material Code]],'Product Master Data'!$A$1:$D$15,3,FALSE)</f>
        <v>Local Label</v>
      </c>
      <c r="Y1824" s="33">
        <f>DAY(Table1[[#This Row],[Billing date]])</f>
        <v>21</v>
      </c>
      <c r="Z1824" s="33" t="str">
        <f>TEXT(Table1[[#This Row],[Billing date]],"mmm")</f>
        <v>Jan</v>
      </c>
      <c r="AA1824" s="33">
        <f>YEAR(Table1[[#This Row],[Billing date]])</f>
        <v>2022</v>
      </c>
    </row>
    <row r="1825" spans="1:27" ht="12.75" x14ac:dyDescent="0.2">
      <c r="A1825" s="1" t="s">
        <v>4496</v>
      </c>
      <c r="B1825" s="1" t="s">
        <v>132</v>
      </c>
      <c r="C1825" s="29">
        <v>44582</v>
      </c>
      <c r="D1825" s="1" t="s">
        <v>6647</v>
      </c>
      <c r="E1825" s="1" t="s">
        <v>6713</v>
      </c>
      <c r="F1825" s="1" t="s">
        <v>6649</v>
      </c>
      <c r="G1825" s="1" t="s">
        <v>6714</v>
      </c>
      <c r="H1825" s="1" t="s">
        <v>4804</v>
      </c>
      <c r="I1825" s="1" t="s">
        <v>38</v>
      </c>
      <c r="J1825" s="1" t="s">
        <v>24</v>
      </c>
      <c r="K1825" s="1" t="s">
        <v>113</v>
      </c>
      <c r="L1825" s="30">
        <v>575</v>
      </c>
      <c r="M1825" s="30">
        <v>23</v>
      </c>
      <c r="N1825" s="31">
        <v>1800</v>
      </c>
      <c r="O1825" s="31">
        <v>20294</v>
      </c>
      <c r="P1825" s="31">
        <v>1014706</v>
      </c>
      <c r="Q1825" s="31">
        <v>1035000</v>
      </c>
      <c r="R1825" s="1" t="s">
        <v>804</v>
      </c>
      <c r="S1825" s="1" t="s">
        <v>3417</v>
      </c>
      <c r="T1825" s="1" t="s">
        <v>169</v>
      </c>
      <c r="U1825" s="1" t="s">
        <v>6651</v>
      </c>
      <c r="V1825" s="1" t="s">
        <v>118</v>
      </c>
      <c r="W1825" s="33" t="str">
        <f>VLOOKUP(Table1[[#This Row],[Material Code]],'Product Master Data'!$A$1:$D$16,4,FALSE)</f>
        <v>Bread Flour</v>
      </c>
      <c r="X1825" s="33" t="str">
        <f>VLOOKUP(Table1[[#This Row],[Material Code]],'Product Master Data'!$A$1:$D$15,3,FALSE)</f>
        <v>Local Label</v>
      </c>
      <c r="Y1825" s="33">
        <f>DAY(Table1[[#This Row],[Billing date]])</f>
        <v>21</v>
      </c>
      <c r="Z1825" s="33" t="str">
        <f>TEXT(Table1[[#This Row],[Billing date]],"mmm")</f>
        <v>Jan</v>
      </c>
      <c r="AA1825" s="33">
        <f>YEAR(Table1[[#This Row],[Billing date]])</f>
        <v>2022</v>
      </c>
    </row>
    <row r="1826" spans="1:27" ht="12.75" x14ac:dyDescent="0.2">
      <c r="A1826" s="1" t="s">
        <v>4496</v>
      </c>
      <c r="B1826" s="1" t="s">
        <v>132</v>
      </c>
      <c r="C1826" s="29">
        <v>44582</v>
      </c>
      <c r="D1826" s="1" t="s">
        <v>6647</v>
      </c>
      <c r="E1826" s="1" t="s">
        <v>6715</v>
      </c>
      <c r="F1826" s="1" t="s">
        <v>6649</v>
      </c>
      <c r="G1826" s="1" t="s">
        <v>6716</v>
      </c>
      <c r="H1826" s="1" t="s">
        <v>4804</v>
      </c>
      <c r="I1826" s="1" t="s">
        <v>38</v>
      </c>
      <c r="J1826" s="1" t="s">
        <v>24</v>
      </c>
      <c r="K1826" s="1" t="s">
        <v>113</v>
      </c>
      <c r="L1826" s="30">
        <v>575</v>
      </c>
      <c r="M1826" s="30">
        <v>23</v>
      </c>
      <c r="N1826" s="31">
        <v>1800</v>
      </c>
      <c r="O1826" s="31">
        <v>20294</v>
      </c>
      <c r="P1826" s="31">
        <v>1014706</v>
      </c>
      <c r="Q1826" s="31">
        <v>1035000</v>
      </c>
      <c r="R1826" s="1" t="s">
        <v>324</v>
      </c>
      <c r="S1826" s="1" t="s">
        <v>325</v>
      </c>
      <c r="T1826" s="1" t="s">
        <v>169</v>
      </c>
      <c r="U1826" s="1" t="s">
        <v>6651</v>
      </c>
      <c r="V1826" s="1" t="s">
        <v>118</v>
      </c>
      <c r="W1826" s="33" t="str">
        <f>VLOOKUP(Table1[[#This Row],[Material Code]],'Product Master Data'!$A$1:$D$16,4,FALSE)</f>
        <v>Bread Flour</v>
      </c>
      <c r="X1826" s="33" t="str">
        <f>VLOOKUP(Table1[[#This Row],[Material Code]],'Product Master Data'!$A$1:$D$15,3,FALSE)</f>
        <v>Local Label</v>
      </c>
      <c r="Y1826" s="33">
        <f>DAY(Table1[[#This Row],[Billing date]])</f>
        <v>21</v>
      </c>
      <c r="Z1826" s="33" t="str">
        <f>TEXT(Table1[[#This Row],[Billing date]],"mmm")</f>
        <v>Jan</v>
      </c>
      <c r="AA1826" s="33">
        <f>YEAR(Table1[[#This Row],[Billing date]])</f>
        <v>2022</v>
      </c>
    </row>
    <row r="1827" spans="1:27" ht="12.75" x14ac:dyDescent="0.2">
      <c r="A1827" s="1" t="s">
        <v>4496</v>
      </c>
      <c r="B1827" s="1" t="s">
        <v>132</v>
      </c>
      <c r="C1827" s="29">
        <v>44582</v>
      </c>
      <c r="D1827" s="1" t="s">
        <v>6647</v>
      </c>
      <c r="E1827" s="1" t="s">
        <v>6717</v>
      </c>
      <c r="F1827" s="1" t="s">
        <v>6649</v>
      </c>
      <c r="G1827" s="1" t="s">
        <v>6718</v>
      </c>
      <c r="H1827" s="1" t="s">
        <v>4804</v>
      </c>
      <c r="I1827" s="1" t="s">
        <v>38</v>
      </c>
      <c r="J1827" s="1" t="s">
        <v>24</v>
      </c>
      <c r="K1827" s="1" t="s">
        <v>113</v>
      </c>
      <c r="L1827" s="30">
        <v>575</v>
      </c>
      <c r="M1827" s="30">
        <v>23</v>
      </c>
      <c r="N1827" s="31">
        <v>1800</v>
      </c>
      <c r="O1827" s="31">
        <v>20294</v>
      </c>
      <c r="P1827" s="31">
        <v>1014706</v>
      </c>
      <c r="Q1827" s="31">
        <v>1035000</v>
      </c>
      <c r="R1827" s="1" t="s">
        <v>143</v>
      </c>
      <c r="S1827" s="1" t="s">
        <v>6384</v>
      </c>
      <c r="T1827" s="1" t="s">
        <v>169</v>
      </c>
      <c r="U1827" s="1" t="s">
        <v>6651</v>
      </c>
      <c r="V1827" s="1" t="s">
        <v>118</v>
      </c>
      <c r="W1827" s="33" t="str">
        <f>VLOOKUP(Table1[[#This Row],[Material Code]],'Product Master Data'!$A$1:$D$16,4,FALSE)</f>
        <v>Bread Flour</v>
      </c>
      <c r="X1827" s="33" t="str">
        <f>VLOOKUP(Table1[[#This Row],[Material Code]],'Product Master Data'!$A$1:$D$15,3,FALSE)</f>
        <v>Local Label</v>
      </c>
      <c r="Y1827" s="33">
        <f>DAY(Table1[[#This Row],[Billing date]])</f>
        <v>21</v>
      </c>
      <c r="Z1827" s="33" t="str">
        <f>TEXT(Table1[[#This Row],[Billing date]],"mmm")</f>
        <v>Jan</v>
      </c>
      <c r="AA1827" s="33">
        <f>YEAR(Table1[[#This Row],[Billing date]])</f>
        <v>2022</v>
      </c>
    </row>
    <row r="1828" spans="1:27" ht="12.75" x14ac:dyDescent="0.2">
      <c r="A1828" s="1" t="s">
        <v>4496</v>
      </c>
      <c r="B1828" s="1" t="s">
        <v>132</v>
      </c>
      <c r="C1828" s="29">
        <v>44582</v>
      </c>
      <c r="D1828" s="1" t="s">
        <v>6719</v>
      </c>
      <c r="E1828" s="1" t="s">
        <v>6720</v>
      </c>
      <c r="F1828" s="1" t="s">
        <v>6721</v>
      </c>
      <c r="G1828" s="1" t="s">
        <v>6722</v>
      </c>
      <c r="H1828" s="1" t="s">
        <v>4804</v>
      </c>
      <c r="I1828" s="1" t="s">
        <v>38</v>
      </c>
      <c r="J1828" s="1" t="s">
        <v>723</v>
      </c>
      <c r="K1828" s="1" t="s">
        <v>724</v>
      </c>
      <c r="L1828" s="30">
        <v>600</v>
      </c>
      <c r="M1828" s="30">
        <v>30</v>
      </c>
      <c r="N1828" s="31">
        <v>17750</v>
      </c>
      <c r="O1828" s="31">
        <v>42000</v>
      </c>
      <c r="P1828" s="31">
        <v>10608000</v>
      </c>
      <c r="Q1828" s="31">
        <v>10650000</v>
      </c>
      <c r="R1828" s="1" t="s">
        <v>6723</v>
      </c>
      <c r="S1828" s="1" t="s">
        <v>6724</v>
      </c>
      <c r="T1828" s="1" t="s">
        <v>169</v>
      </c>
      <c r="U1828" s="1" t="s">
        <v>169</v>
      </c>
      <c r="V1828" s="1" t="s">
        <v>118</v>
      </c>
      <c r="W1828" s="33" t="str">
        <f>VLOOKUP(Table1[[#This Row],[Material Code]],'Product Master Data'!$A$1:$D$16,4,FALSE)</f>
        <v>Beignet Flour</v>
      </c>
      <c r="X1828" s="33" t="str">
        <f>VLOOKUP(Table1[[#This Row],[Material Code]],'Product Master Data'!$A$1:$D$15,3,FALSE)</f>
        <v>Private Label</v>
      </c>
      <c r="Y1828" s="33">
        <f>DAY(Table1[[#This Row],[Billing date]])</f>
        <v>21</v>
      </c>
      <c r="Z1828" s="33" t="str">
        <f>TEXT(Table1[[#This Row],[Billing date]],"mmm")</f>
        <v>Jan</v>
      </c>
      <c r="AA1828" s="33">
        <f>YEAR(Table1[[#This Row],[Billing date]])</f>
        <v>2022</v>
      </c>
    </row>
    <row r="1829" spans="1:27" ht="12.75" x14ac:dyDescent="0.2">
      <c r="A1829" s="1" t="s">
        <v>4496</v>
      </c>
      <c r="B1829" s="1" t="s">
        <v>132</v>
      </c>
      <c r="C1829" s="29">
        <v>44582</v>
      </c>
      <c r="D1829" s="1" t="s">
        <v>6719</v>
      </c>
      <c r="E1829" s="1" t="s">
        <v>6725</v>
      </c>
      <c r="F1829" s="1" t="s">
        <v>6721</v>
      </c>
      <c r="G1829" s="1" t="s">
        <v>6726</v>
      </c>
      <c r="H1829" s="1" t="s">
        <v>4804</v>
      </c>
      <c r="I1829" s="1" t="s">
        <v>38</v>
      </c>
      <c r="J1829" s="1" t="s">
        <v>723</v>
      </c>
      <c r="K1829" s="1" t="s">
        <v>724</v>
      </c>
      <c r="L1829" s="30">
        <v>600</v>
      </c>
      <c r="M1829" s="30">
        <v>30</v>
      </c>
      <c r="N1829" s="31">
        <v>17750</v>
      </c>
      <c r="O1829" s="31">
        <v>42000</v>
      </c>
      <c r="P1829" s="31">
        <v>10608000</v>
      </c>
      <c r="Q1829" s="31">
        <v>10650000</v>
      </c>
      <c r="R1829" s="1" t="s">
        <v>6727</v>
      </c>
      <c r="S1829" s="1" t="s">
        <v>6728</v>
      </c>
      <c r="T1829" s="1" t="s">
        <v>169</v>
      </c>
      <c r="U1829" s="1" t="s">
        <v>169</v>
      </c>
      <c r="V1829" s="1" t="s">
        <v>118</v>
      </c>
      <c r="W1829" s="33" t="str">
        <f>VLOOKUP(Table1[[#This Row],[Material Code]],'Product Master Data'!$A$1:$D$16,4,FALSE)</f>
        <v>Beignet Flour</v>
      </c>
      <c r="X1829" s="33" t="str">
        <f>VLOOKUP(Table1[[#This Row],[Material Code]],'Product Master Data'!$A$1:$D$15,3,FALSE)</f>
        <v>Private Label</v>
      </c>
      <c r="Y1829" s="33">
        <f>DAY(Table1[[#This Row],[Billing date]])</f>
        <v>21</v>
      </c>
      <c r="Z1829" s="33" t="str">
        <f>TEXT(Table1[[#This Row],[Billing date]],"mmm")</f>
        <v>Jan</v>
      </c>
      <c r="AA1829" s="33">
        <f>YEAR(Table1[[#This Row],[Billing date]])</f>
        <v>2022</v>
      </c>
    </row>
    <row r="1830" spans="1:27" ht="12.75" x14ac:dyDescent="0.2">
      <c r="A1830" s="1" t="s">
        <v>4496</v>
      </c>
      <c r="B1830" s="1" t="s">
        <v>132</v>
      </c>
      <c r="C1830" s="29">
        <v>44582</v>
      </c>
      <c r="D1830" s="1" t="s">
        <v>6719</v>
      </c>
      <c r="E1830" s="1" t="s">
        <v>6729</v>
      </c>
      <c r="F1830" s="1" t="s">
        <v>6721</v>
      </c>
      <c r="G1830" s="1" t="s">
        <v>6730</v>
      </c>
      <c r="H1830" s="1" t="s">
        <v>4804</v>
      </c>
      <c r="I1830" s="1" t="s">
        <v>38</v>
      </c>
      <c r="J1830" s="1" t="s">
        <v>723</v>
      </c>
      <c r="K1830" s="1" t="s">
        <v>724</v>
      </c>
      <c r="L1830" s="30">
        <v>620</v>
      </c>
      <c r="M1830" s="30">
        <v>31</v>
      </c>
      <c r="N1830" s="31">
        <v>17750</v>
      </c>
      <c r="O1830" s="31">
        <v>43400</v>
      </c>
      <c r="P1830" s="31">
        <v>10961600</v>
      </c>
      <c r="Q1830" s="31">
        <v>11005000</v>
      </c>
      <c r="R1830" s="1" t="s">
        <v>6731</v>
      </c>
      <c r="S1830" s="1" t="s">
        <v>6732</v>
      </c>
      <c r="T1830" s="1" t="s">
        <v>169</v>
      </c>
      <c r="U1830" s="1" t="s">
        <v>169</v>
      </c>
      <c r="V1830" s="1" t="s">
        <v>118</v>
      </c>
      <c r="W1830" s="33" t="str">
        <f>VLOOKUP(Table1[[#This Row],[Material Code]],'Product Master Data'!$A$1:$D$16,4,FALSE)</f>
        <v>Beignet Flour</v>
      </c>
      <c r="X1830" s="33" t="str">
        <f>VLOOKUP(Table1[[#This Row],[Material Code]],'Product Master Data'!$A$1:$D$15,3,FALSE)</f>
        <v>Private Label</v>
      </c>
      <c r="Y1830" s="33">
        <f>DAY(Table1[[#This Row],[Billing date]])</f>
        <v>21</v>
      </c>
      <c r="Z1830" s="33" t="str">
        <f>TEXT(Table1[[#This Row],[Billing date]],"mmm")</f>
        <v>Jan</v>
      </c>
      <c r="AA1830" s="33">
        <f>YEAR(Table1[[#This Row],[Billing date]])</f>
        <v>2022</v>
      </c>
    </row>
    <row r="1831" spans="1:27" ht="12.75" x14ac:dyDescent="0.2">
      <c r="A1831" s="1" t="s">
        <v>4496</v>
      </c>
      <c r="B1831" s="1" t="s">
        <v>132</v>
      </c>
      <c r="C1831" s="29">
        <v>44582</v>
      </c>
      <c r="D1831" s="1" t="s">
        <v>6719</v>
      </c>
      <c r="E1831" s="1" t="s">
        <v>6733</v>
      </c>
      <c r="F1831" s="1" t="s">
        <v>6721</v>
      </c>
      <c r="G1831" s="1" t="s">
        <v>6734</v>
      </c>
      <c r="H1831" s="1" t="s">
        <v>4804</v>
      </c>
      <c r="I1831" s="1" t="s">
        <v>38</v>
      </c>
      <c r="J1831" s="1" t="s">
        <v>723</v>
      </c>
      <c r="K1831" s="1" t="s">
        <v>724</v>
      </c>
      <c r="L1831" s="30">
        <v>640</v>
      </c>
      <c r="M1831" s="30">
        <v>32</v>
      </c>
      <c r="N1831" s="31">
        <v>17750</v>
      </c>
      <c r="O1831" s="31">
        <v>44800</v>
      </c>
      <c r="P1831" s="31">
        <v>11315200</v>
      </c>
      <c r="Q1831" s="31">
        <v>11360000</v>
      </c>
      <c r="R1831" s="1" t="s">
        <v>1318</v>
      </c>
      <c r="S1831" s="1" t="s">
        <v>6735</v>
      </c>
      <c r="T1831" s="1" t="s">
        <v>169</v>
      </c>
      <c r="U1831" s="1" t="s">
        <v>169</v>
      </c>
      <c r="V1831" s="1" t="s">
        <v>118</v>
      </c>
      <c r="W1831" s="33" t="str">
        <f>VLOOKUP(Table1[[#This Row],[Material Code]],'Product Master Data'!$A$1:$D$16,4,FALSE)</f>
        <v>Beignet Flour</v>
      </c>
      <c r="X1831" s="33" t="str">
        <f>VLOOKUP(Table1[[#This Row],[Material Code]],'Product Master Data'!$A$1:$D$15,3,FALSE)</f>
        <v>Private Label</v>
      </c>
      <c r="Y1831" s="33">
        <f>DAY(Table1[[#This Row],[Billing date]])</f>
        <v>21</v>
      </c>
      <c r="Z1831" s="33" t="str">
        <f>TEXT(Table1[[#This Row],[Billing date]],"mmm")</f>
        <v>Jan</v>
      </c>
      <c r="AA1831" s="33">
        <f>YEAR(Table1[[#This Row],[Billing date]])</f>
        <v>2022</v>
      </c>
    </row>
    <row r="1832" spans="1:27" ht="12.75" x14ac:dyDescent="0.2">
      <c r="A1832" s="1" t="s">
        <v>4496</v>
      </c>
      <c r="B1832" s="1" t="s">
        <v>132</v>
      </c>
      <c r="C1832" s="29">
        <v>44582</v>
      </c>
      <c r="D1832" s="1" t="s">
        <v>6719</v>
      </c>
      <c r="E1832" s="1" t="s">
        <v>6736</v>
      </c>
      <c r="F1832" s="1" t="s">
        <v>6721</v>
      </c>
      <c r="G1832" s="1" t="s">
        <v>6737</v>
      </c>
      <c r="H1832" s="1" t="s">
        <v>4804</v>
      </c>
      <c r="I1832" s="1" t="s">
        <v>38</v>
      </c>
      <c r="J1832" s="1" t="s">
        <v>723</v>
      </c>
      <c r="K1832" s="1" t="s">
        <v>724</v>
      </c>
      <c r="L1832" s="30">
        <v>600</v>
      </c>
      <c r="M1832" s="30">
        <v>30</v>
      </c>
      <c r="N1832" s="31">
        <v>17750</v>
      </c>
      <c r="O1832" s="31">
        <v>42000</v>
      </c>
      <c r="P1832" s="31">
        <v>10608000</v>
      </c>
      <c r="Q1832" s="31">
        <v>10650000</v>
      </c>
      <c r="R1832" s="1" t="s">
        <v>6738</v>
      </c>
      <c r="S1832" s="1" t="s">
        <v>6739</v>
      </c>
      <c r="T1832" s="1" t="s">
        <v>169</v>
      </c>
      <c r="U1832" s="1" t="s">
        <v>169</v>
      </c>
      <c r="V1832" s="1" t="s">
        <v>118</v>
      </c>
      <c r="W1832" s="33" t="str">
        <f>VLOOKUP(Table1[[#This Row],[Material Code]],'Product Master Data'!$A$1:$D$16,4,FALSE)</f>
        <v>Beignet Flour</v>
      </c>
      <c r="X1832" s="33" t="str">
        <f>VLOOKUP(Table1[[#This Row],[Material Code]],'Product Master Data'!$A$1:$D$15,3,FALSE)</f>
        <v>Private Label</v>
      </c>
      <c r="Y1832" s="33">
        <f>DAY(Table1[[#This Row],[Billing date]])</f>
        <v>21</v>
      </c>
      <c r="Z1832" s="33" t="str">
        <f>TEXT(Table1[[#This Row],[Billing date]],"mmm")</f>
        <v>Jan</v>
      </c>
      <c r="AA1832" s="33">
        <f>YEAR(Table1[[#This Row],[Billing date]])</f>
        <v>2022</v>
      </c>
    </row>
    <row r="1833" spans="1:27" ht="12.75" x14ac:dyDescent="0.2">
      <c r="A1833" s="1" t="s">
        <v>4511</v>
      </c>
      <c r="B1833" s="1" t="s">
        <v>158</v>
      </c>
      <c r="C1833" s="29">
        <v>44582</v>
      </c>
      <c r="D1833" s="1" t="s">
        <v>6666</v>
      </c>
      <c r="E1833" s="1" t="s">
        <v>6740</v>
      </c>
      <c r="F1833" s="1" t="s">
        <v>6668</v>
      </c>
      <c r="G1833" s="1" t="s">
        <v>6741</v>
      </c>
      <c r="H1833" s="1" t="s">
        <v>4744</v>
      </c>
      <c r="I1833" s="1" t="s">
        <v>35</v>
      </c>
      <c r="J1833" s="1" t="s">
        <v>24</v>
      </c>
      <c r="K1833" s="1" t="s">
        <v>113</v>
      </c>
      <c r="L1833" s="30">
        <v>250</v>
      </c>
      <c r="M1833" s="30">
        <v>10</v>
      </c>
      <c r="N1833" s="31">
        <v>1800</v>
      </c>
      <c r="O1833" s="31">
        <v>8824</v>
      </c>
      <c r="P1833" s="31">
        <v>441176</v>
      </c>
      <c r="Q1833" s="31">
        <v>450000</v>
      </c>
      <c r="R1833" s="1" t="s">
        <v>926</v>
      </c>
      <c r="S1833" s="1" t="s">
        <v>1798</v>
      </c>
      <c r="T1833" s="1" t="s">
        <v>169</v>
      </c>
      <c r="U1833" s="1" t="s">
        <v>6671</v>
      </c>
      <c r="V1833" s="1" t="s">
        <v>118</v>
      </c>
      <c r="W1833" s="33" t="str">
        <f>VLOOKUP(Table1[[#This Row],[Material Code]],'Product Master Data'!$A$1:$D$16,4,FALSE)</f>
        <v>Bread Flour</v>
      </c>
      <c r="X1833" s="33" t="str">
        <f>VLOOKUP(Table1[[#This Row],[Material Code]],'Product Master Data'!$A$1:$D$15,3,FALSE)</f>
        <v>Local Label</v>
      </c>
      <c r="Y1833" s="33">
        <f>DAY(Table1[[#This Row],[Billing date]])</f>
        <v>21</v>
      </c>
      <c r="Z1833" s="33" t="str">
        <f>TEXT(Table1[[#This Row],[Billing date]],"mmm")</f>
        <v>Jan</v>
      </c>
      <c r="AA1833" s="33">
        <f>YEAR(Table1[[#This Row],[Billing date]])</f>
        <v>2022</v>
      </c>
    </row>
    <row r="1834" spans="1:27" ht="12.75" x14ac:dyDescent="0.2">
      <c r="A1834" s="1" t="s">
        <v>4666</v>
      </c>
      <c r="B1834" s="1" t="s">
        <v>108</v>
      </c>
      <c r="C1834" s="29">
        <v>44583</v>
      </c>
      <c r="D1834" s="1" t="s">
        <v>5776</v>
      </c>
      <c r="E1834" s="1" t="s">
        <v>6742</v>
      </c>
      <c r="F1834" s="1" t="s">
        <v>5778</v>
      </c>
      <c r="G1834" s="1" t="s">
        <v>6743</v>
      </c>
      <c r="H1834" s="1" t="s">
        <v>5780</v>
      </c>
      <c r="I1834" s="1" t="s">
        <v>524</v>
      </c>
      <c r="J1834" s="1" t="s">
        <v>176</v>
      </c>
      <c r="K1834" s="1" t="s">
        <v>177</v>
      </c>
      <c r="L1834" s="30">
        <v>300</v>
      </c>
      <c r="M1834" s="30">
        <v>15</v>
      </c>
      <c r="N1834" s="31">
        <v>18500</v>
      </c>
      <c r="O1834" s="31">
        <v>21000</v>
      </c>
      <c r="P1834" s="31">
        <v>5529000</v>
      </c>
      <c r="Q1834" s="31">
        <v>5550000</v>
      </c>
      <c r="R1834" s="1" t="s">
        <v>6744</v>
      </c>
      <c r="S1834" s="1" t="s">
        <v>6745</v>
      </c>
      <c r="T1834" s="1" t="s">
        <v>169</v>
      </c>
      <c r="U1834" s="1" t="s">
        <v>169</v>
      </c>
      <c r="V1834" s="1" t="s">
        <v>118</v>
      </c>
      <c r="W1834" s="33" t="str">
        <f>VLOOKUP(Table1[[#This Row],[Material Code]],'Product Master Data'!$A$1:$D$16,4,FALSE)</f>
        <v>Beignet Flour</v>
      </c>
      <c r="X1834" s="33" t="str">
        <f>VLOOKUP(Table1[[#This Row],[Material Code]],'Product Master Data'!$A$1:$D$15,3,FALSE)</f>
        <v>Local Label</v>
      </c>
      <c r="Y1834" s="33">
        <f>DAY(Table1[[#This Row],[Billing date]])</f>
        <v>22</v>
      </c>
      <c r="Z1834" s="33" t="str">
        <f>TEXT(Table1[[#This Row],[Billing date]],"mmm")</f>
        <v>Jan</v>
      </c>
      <c r="AA1834" s="33">
        <f>YEAR(Table1[[#This Row],[Billing date]])</f>
        <v>2022</v>
      </c>
    </row>
    <row r="1835" spans="1:27" ht="12.75" x14ac:dyDescent="0.2">
      <c r="A1835" s="1" t="s">
        <v>4666</v>
      </c>
      <c r="B1835" s="1" t="s">
        <v>108</v>
      </c>
      <c r="C1835" s="29">
        <v>44583</v>
      </c>
      <c r="D1835" s="1" t="s">
        <v>5776</v>
      </c>
      <c r="E1835" s="1" t="s">
        <v>6742</v>
      </c>
      <c r="F1835" s="1" t="s">
        <v>5778</v>
      </c>
      <c r="G1835" s="1" t="s">
        <v>6743</v>
      </c>
      <c r="H1835" s="1" t="s">
        <v>5780</v>
      </c>
      <c r="I1835" s="1" t="s">
        <v>524</v>
      </c>
      <c r="J1835" s="1" t="s">
        <v>181</v>
      </c>
      <c r="K1835" s="1" t="s">
        <v>182</v>
      </c>
      <c r="L1835" s="30">
        <v>320</v>
      </c>
      <c r="M1835" s="30">
        <v>8</v>
      </c>
      <c r="N1835" s="31">
        <v>9250</v>
      </c>
      <c r="O1835" s="31">
        <v>11200</v>
      </c>
      <c r="P1835" s="31">
        <v>2948800</v>
      </c>
      <c r="Q1835" s="31">
        <v>2960000</v>
      </c>
      <c r="R1835" s="1" t="s">
        <v>6744</v>
      </c>
      <c r="S1835" s="1" t="s">
        <v>6745</v>
      </c>
      <c r="T1835" s="1" t="s">
        <v>169</v>
      </c>
      <c r="U1835" s="1" t="s">
        <v>169</v>
      </c>
      <c r="V1835" s="1" t="s">
        <v>118</v>
      </c>
      <c r="W1835" s="33" t="str">
        <f>VLOOKUP(Table1[[#This Row],[Material Code]],'Product Master Data'!$A$1:$D$16,4,FALSE)</f>
        <v>Beignet Flour</v>
      </c>
      <c r="X1835" s="33" t="str">
        <f>VLOOKUP(Table1[[#This Row],[Material Code]],'Product Master Data'!$A$1:$D$15,3,FALSE)</f>
        <v>Local Label</v>
      </c>
      <c r="Y1835" s="33">
        <f>DAY(Table1[[#This Row],[Billing date]])</f>
        <v>22</v>
      </c>
      <c r="Z1835" s="33" t="str">
        <f>TEXT(Table1[[#This Row],[Billing date]],"mmm")</f>
        <v>Jan</v>
      </c>
      <c r="AA1835" s="33">
        <f>YEAR(Table1[[#This Row],[Billing date]])</f>
        <v>2022</v>
      </c>
    </row>
    <row r="1836" spans="1:27" ht="12.75" x14ac:dyDescent="0.2">
      <c r="A1836" s="1" t="s">
        <v>4496</v>
      </c>
      <c r="B1836" s="1" t="s">
        <v>132</v>
      </c>
      <c r="C1836" s="29">
        <v>44583</v>
      </c>
      <c r="D1836" s="1" t="s">
        <v>6746</v>
      </c>
      <c r="E1836" s="1" t="s">
        <v>6747</v>
      </c>
      <c r="F1836" s="1" t="s">
        <v>6748</v>
      </c>
      <c r="G1836" s="1" t="s">
        <v>6749</v>
      </c>
      <c r="H1836" s="1" t="s">
        <v>6750</v>
      </c>
      <c r="I1836" s="1" t="s">
        <v>1399</v>
      </c>
      <c r="J1836" s="1" t="s">
        <v>164</v>
      </c>
      <c r="K1836" s="1" t="s">
        <v>165</v>
      </c>
      <c r="L1836" s="30">
        <v>600</v>
      </c>
      <c r="M1836" s="30">
        <v>30</v>
      </c>
      <c r="N1836" s="31">
        <v>18000</v>
      </c>
      <c r="O1836" s="31">
        <v>42000</v>
      </c>
      <c r="P1836" s="31">
        <v>10758000</v>
      </c>
      <c r="Q1836" s="31">
        <v>10800000</v>
      </c>
      <c r="R1836" s="1" t="s">
        <v>6751</v>
      </c>
      <c r="S1836" s="1" t="s">
        <v>6752</v>
      </c>
      <c r="T1836" s="1" t="s">
        <v>169</v>
      </c>
      <c r="U1836" s="1" t="s">
        <v>169</v>
      </c>
      <c r="V1836" s="1" t="s">
        <v>118</v>
      </c>
      <c r="W1836" s="33" t="str">
        <f>VLOOKUP(Table1[[#This Row],[Material Code]],'Product Master Data'!$A$1:$D$16,4,FALSE)</f>
        <v>Bread Flour</v>
      </c>
      <c r="X1836" s="33" t="str">
        <f>VLOOKUP(Table1[[#This Row],[Material Code]],'Product Master Data'!$A$1:$D$15,3,FALSE)</f>
        <v>Local Label</v>
      </c>
      <c r="Y1836" s="33">
        <f>DAY(Table1[[#This Row],[Billing date]])</f>
        <v>22</v>
      </c>
      <c r="Z1836" s="33" t="str">
        <f>TEXT(Table1[[#This Row],[Billing date]],"mmm")</f>
        <v>Jan</v>
      </c>
      <c r="AA1836" s="33">
        <f>YEAR(Table1[[#This Row],[Billing date]])</f>
        <v>2022</v>
      </c>
    </row>
    <row r="1837" spans="1:27" ht="12.75" x14ac:dyDescent="0.2">
      <c r="A1837" s="1" t="s">
        <v>4496</v>
      </c>
      <c r="B1837" s="1" t="s">
        <v>1246</v>
      </c>
      <c r="C1837" s="29">
        <v>44583</v>
      </c>
      <c r="D1837" s="1" t="s">
        <v>6602</v>
      </c>
      <c r="E1837" s="1" t="s">
        <v>6753</v>
      </c>
      <c r="F1837" s="1" t="s">
        <v>6604</v>
      </c>
      <c r="G1837" s="1" t="s">
        <v>6754</v>
      </c>
      <c r="H1837" s="1" t="s">
        <v>4501</v>
      </c>
      <c r="I1837" s="1" t="s">
        <v>1251</v>
      </c>
      <c r="J1837" s="1" t="s">
        <v>164</v>
      </c>
      <c r="K1837" s="1" t="s">
        <v>165</v>
      </c>
      <c r="L1837" s="30">
        <v>100</v>
      </c>
      <c r="M1837" s="30">
        <v>5</v>
      </c>
      <c r="N1837" s="31">
        <v>18000</v>
      </c>
      <c r="O1837" s="31">
        <v>7000</v>
      </c>
      <c r="P1837" s="31">
        <v>1793000</v>
      </c>
      <c r="Q1837" s="31">
        <v>1800000</v>
      </c>
      <c r="R1837" s="1" t="s">
        <v>6755</v>
      </c>
      <c r="S1837" s="1" t="s">
        <v>6756</v>
      </c>
      <c r="T1837" s="1" t="s">
        <v>169</v>
      </c>
      <c r="U1837" s="1" t="s">
        <v>169</v>
      </c>
      <c r="V1837" s="1" t="s">
        <v>118</v>
      </c>
      <c r="W1837" s="33" t="str">
        <f>VLOOKUP(Table1[[#This Row],[Material Code]],'Product Master Data'!$A$1:$D$16,4,FALSE)</f>
        <v>Bread Flour</v>
      </c>
      <c r="X1837" s="33" t="str">
        <f>VLOOKUP(Table1[[#This Row],[Material Code]],'Product Master Data'!$A$1:$D$15,3,FALSE)</f>
        <v>Local Label</v>
      </c>
      <c r="Y1837" s="33">
        <f>DAY(Table1[[#This Row],[Billing date]])</f>
        <v>22</v>
      </c>
      <c r="Z1837" s="33" t="str">
        <f>TEXT(Table1[[#This Row],[Billing date]],"mmm")</f>
        <v>Jan</v>
      </c>
      <c r="AA1837" s="33">
        <f>YEAR(Table1[[#This Row],[Billing date]])</f>
        <v>2022</v>
      </c>
    </row>
    <row r="1838" spans="1:27" ht="12.75" x14ac:dyDescent="0.2">
      <c r="A1838" s="1" t="s">
        <v>4496</v>
      </c>
      <c r="B1838" s="1" t="s">
        <v>1246</v>
      </c>
      <c r="C1838" s="29">
        <v>44583</v>
      </c>
      <c r="D1838" s="1" t="s">
        <v>6602</v>
      </c>
      <c r="E1838" s="1" t="s">
        <v>6753</v>
      </c>
      <c r="F1838" s="1" t="s">
        <v>6604</v>
      </c>
      <c r="G1838" s="1" t="s">
        <v>6754</v>
      </c>
      <c r="H1838" s="1" t="s">
        <v>4501</v>
      </c>
      <c r="I1838" s="1" t="s">
        <v>1251</v>
      </c>
      <c r="J1838" s="1" t="s">
        <v>181</v>
      </c>
      <c r="K1838" s="1" t="s">
        <v>182</v>
      </c>
      <c r="L1838" s="30">
        <v>380</v>
      </c>
      <c r="M1838" s="30">
        <v>9.5</v>
      </c>
      <c r="N1838" s="31">
        <v>9000</v>
      </c>
      <c r="O1838" s="31">
        <v>13300</v>
      </c>
      <c r="P1838" s="31">
        <v>3406700</v>
      </c>
      <c r="Q1838" s="31">
        <v>3420000</v>
      </c>
      <c r="R1838" s="1" t="s">
        <v>6755</v>
      </c>
      <c r="S1838" s="1" t="s">
        <v>6756</v>
      </c>
      <c r="T1838" s="1" t="s">
        <v>169</v>
      </c>
      <c r="U1838" s="1" t="s">
        <v>169</v>
      </c>
      <c r="V1838" s="1" t="s">
        <v>118</v>
      </c>
      <c r="W1838" s="33" t="str">
        <f>VLOOKUP(Table1[[#This Row],[Material Code]],'Product Master Data'!$A$1:$D$16,4,FALSE)</f>
        <v>Beignet Flour</v>
      </c>
      <c r="X1838" s="33" t="str">
        <f>VLOOKUP(Table1[[#This Row],[Material Code]],'Product Master Data'!$A$1:$D$15,3,FALSE)</f>
        <v>Local Label</v>
      </c>
      <c r="Y1838" s="33">
        <f>DAY(Table1[[#This Row],[Billing date]])</f>
        <v>22</v>
      </c>
      <c r="Z1838" s="33" t="str">
        <f>TEXT(Table1[[#This Row],[Billing date]],"mmm")</f>
        <v>Jan</v>
      </c>
      <c r="AA1838" s="33">
        <f>YEAR(Table1[[#This Row],[Billing date]])</f>
        <v>2022</v>
      </c>
    </row>
    <row r="1839" spans="1:27" ht="12.75" x14ac:dyDescent="0.2">
      <c r="A1839" s="1" t="s">
        <v>4496</v>
      </c>
      <c r="B1839" s="1" t="s">
        <v>1246</v>
      </c>
      <c r="C1839" s="29">
        <v>44583</v>
      </c>
      <c r="D1839" s="1" t="s">
        <v>6602</v>
      </c>
      <c r="E1839" s="1" t="s">
        <v>6753</v>
      </c>
      <c r="F1839" s="1" t="s">
        <v>6604</v>
      </c>
      <c r="G1839" s="1" t="s">
        <v>6754</v>
      </c>
      <c r="H1839" s="1" t="s">
        <v>4501</v>
      </c>
      <c r="I1839" s="1" t="s">
        <v>1251</v>
      </c>
      <c r="J1839" s="1" t="s">
        <v>183</v>
      </c>
      <c r="K1839" s="1" t="s">
        <v>184</v>
      </c>
      <c r="L1839" s="30">
        <v>3500</v>
      </c>
      <c r="M1839" s="30">
        <v>17.5</v>
      </c>
      <c r="N1839" s="31">
        <v>1850</v>
      </c>
      <c r="O1839" s="31">
        <v>24500</v>
      </c>
      <c r="P1839" s="31">
        <v>6450500</v>
      </c>
      <c r="Q1839" s="31">
        <v>6475000</v>
      </c>
      <c r="R1839" s="1" t="s">
        <v>6755</v>
      </c>
      <c r="S1839" s="1" t="s">
        <v>6756</v>
      </c>
      <c r="T1839" s="1" t="s">
        <v>169</v>
      </c>
      <c r="U1839" s="1" t="s">
        <v>169</v>
      </c>
      <c r="V1839" s="1" t="s">
        <v>118</v>
      </c>
      <c r="W1839" s="33" t="str">
        <f>VLOOKUP(Table1[[#This Row],[Material Code]],'Product Master Data'!$A$1:$D$16,4,FALSE)</f>
        <v>Beignet Flour</v>
      </c>
      <c r="X1839" s="33" t="str">
        <f>VLOOKUP(Table1[[#This Row],[Material Code]],'Product Master Data'!$A$1:$D$15,3,FALSE)</f>
        <v>Local Label</v>
      </c>
      <c r="Y1839" s="33">
        <f>DAY(Table1[[#This Row],[Billing date]])</f>
        <v>22</v>
      </c>
      <c r="Z1839" s="33" t="str">
        <f>TEXT(Table1[[#This Row],[Billing date]],"mmm")</f>
        <v>Jan</v>
      </c>
      <c r="AA1839" s="33">
        <f>YEAR(Table1[[#This Row],[Billing date]])</f>
        <v>2022</v>
      </c>
    </row>
    <row r="1840" spans="1:27" ht="12.75" x14ac:dyDescent="0.2">
      <c r="A1840" s="1" t="s">
        <v>4596</v>
      </c>
      <c r="B1840" s="1" t="s">
        <v>452</v>
      </c>
      <c r="C1840" s="29">
        <v>44583</v>
      </c>
      <c r="D1840" s="1" t="s">
        <v>6621</v>
      </c>
      <c r="E1840" s="1" t="s">
        <v>6757</v>
      </c>
      <c r="F1840" s="1" t="s">
        <v>6623</v>
      </c>
      <c r="G1840" s="1" t="s">
        <v>6758</v>
      </c>
      <c r="H1840" s="1" t="s">
        <v>4797</v>
      </c>
      <c r="I1840" s="1" t="s">
        <v>33</v>
      </c>
      <c r="J1840" s="1" t="s">
        <v>183</v>
      </c>
      <c r="K1840" s="1" t="s">
        <v>184</v>
      </c>
      <c r="L1840" s="30">
        <v>2000</v>
      </c>
      <c r="M1840" s="30">
        <v>10</v>
      </c>
      <c r="N1840" s="31">
        <v>1825</v>
      </c>
      <c r="O1840" s="31">
        <v>14000</v>
      </c>
      <c r="P1840" s="31">
        <v>3636000</v>
      </c>
      <c r="Q1840" s="31">
        <v>3650000</v>
      </c>
      <c r="R1840" s="1" t="s">
        <v>4636</v>
      </c>
      <c r="S1840" s="1" t="s">
        <v>6759</v>
      </c>
      <c r="T1840" s="1" t="s">
        <v>169</v>
      </c>
      <c r="U1840" s="1" t="s">
        <v>460</v>
      </c>
      <c r="V1840" s="1" t="s">
        <v>118</v>
      </c>
      <c r="W1840" s="33" t="str">
        <f>VLOOKUP(Table1[[#This Row],[Material Code]],'Product Master Data'!$A$1:$D$16,4,FALSE)</f>
        <v>Beignet Flour</v>
      </c>
      <c r="X1840" s="33" t="str">
        <f>VLOOKUP(Table1[[#This Row],[Material Code]],'Product Master Data'!$A$1:$D$15,3,FALSE)</f>
        <v>Local Label</v>
      </c>
      <c r="Y1840" s="33">
        <f>DAY(Table1[[#This Row],[Billing date]])</f>
        <v>22</v>
      </c>
      <c r="Z1840" s="33" t="str">
        <f>TEXT(Table1[[#This Row],[Billing date]],"mmm")</f>
        <v>Jan</v>
      </c>
      <c r="AA1840" s="33">
        <f>YEAR(Table1[[#This Row],[Billing date]])</f>
        <v>2022</v>
      </c>
    </row>
    <row r="1841" spans="1:27" ht="12.75" x14ac:dyDescent="0.2">
      <c r="A1841" s="1" t="s">
        <v>4596</v>
      </c>
      <c r="B1841" s="1" t="s">
        <v>452</v>
      </c>
      <c r="C1841" s="29">
        <v>44583</v>
      </c>
      <c r="D1841" s="1" t="s">
        <v>6621</v>
      </c>
      <c r="E1841" s="1" t="s">
        <v>6757</v>
      </c>
      <c r="F1841" s="1" t="s">
        <v>6623</v>
      </c>
      <c r="G1841" s="1" t="s">
        <v>6758</v>
      </c>
      <c r="H1841" s="1" t="s">
        <v>4797</v>
      </c>
      <c r="I1841" s="1" t="s">
        <v>33</v>
      </c>
      <c r="J1841" s="1" t="s">
        <v>164</v>
      </c>
      <c r="K1841" s="1" t="s">
        <v>165</v>
      </c>
      <c r="L1841" s="30">
        <v>460</v>
      </c>
      <c r="M1841" s="30">
        <v>23</v>
      </c>
      <c r="N1841" s="31">
        <v>18000</v>
      </c>
      <c r="O1841" s="31">
        <v>32200</v>
      </c>
      <c r="P1841" s="31">
        <v>8247800</v>
      </c>
      <c r="Q1841" s="31">
        <v>8280000</v>
      </c>
      <c r="R1841" s="1" t="s">
        <v>4636</v>
      </c>
      <c r="S1841" s="1" t="s">
        <v>6759</v>
      </c>
      <c r="T1841" s="1" t="s">
        <v>169</v>
      </c>
      <c r="U1841" s="1" t="s">
        <v>460</v>
      </c>
      <c r="V1841" s="1" t="s">
        <v>118</v>
      </c>
      <c r="W1841" s="33" t="str">
        <f>VLOOKUP(Table1[[#This Row],[Material Code]],'Product Master Data'!$A$1:$D$16,4,FALSE)</f>
        <v>Bread Flour</v>
      </c>
      <c r="X1841" s="33" t="str">
        <f>VLOOKUP(Table1[[#This Row],[Material Code]],'Product Master Data'!$A$1:$D$15,3,FALSE)</f>
        <v>Local Label</v>
      </c>
      <c r="Y1841" s="33">
        <f>DAY(Table1[[#This Row],[Billing date]])</f>
        <v>22</v>
      </c>
      <c r="Z1841" s="33" t="str">
        <f>TEXT(Table1[[#This Row],[Billing date]],"mmm")</f>
        <v>Jan</v>
      </c>
      <c r="AA1841" s="33">
        <f>YEAR(Table1[[#This Row],[Billing date]])</f>
        <v>2022</v>
      </c>
    </row>
    <row r="1842" spans="1:27" ht="12.75" x14ac:dyDescent="0.2">
      <c r="A1842" s="1" t="s">
        <v>4596</v>
      </c>
      <c r="B1842" s="1" t="s">
        <v>452</v>
      </c>
      <c r="C1842" s="29">
        <v>44583</v>
      </c>
      <c r="D1842" s="1" t="s">
        <v>6621</v>
      </c>
      <c r="E1842" s="1" t="s">
        <v>6760</v>
      </c>
      <c r="F1842" s="1" t="s">
        <v>6623</v>
      </c>
      <c r="G1842" s="1" t="s">
        <v>6761</v>
      </c>
      <c r="H1842" s="1" t="s">
        <v>4797</v>
      </c>
      <c r="I1842" s="1" t="s">
        <v>33</v>
      </c>
      <c r="J1842" s="1" t="s">
        <v>183</v>
      </c>
      <c r="K1842" s="1" t="s">
        <v>184</v>
      </c>
      <c r="L1842" s="30">
        <v>2000</v>
      </c>
      <c r="M1842" s="30">
        <v>10</v>
      </c>
      <c r="N1842" s="31">
        <v>1825</v>
      </c>
      <c r="O1842" s="31">
        <v>14000</v>
      </c>
      <c r="P1842" s="31">
        <v>3636000</v>
      </c>
      <c r="Q1842" s="31">
        <v>3650000</v>
      </c>
      <c r="R1842" s="1" t="s">
        <v>4002</v>
      </c>
      <c r="S1842" s="1" t="s">
        <v>6762</v>
      </c>
      <c r="T1842" s="1" t="s">
        <v>169</v>
      </c>
      <c r="U1842" s="1" t="s">
        <v>460</v>
      </c>
      <c r="V1842" s="1" t="s">
        <v>118</v>
      </c>
      <c r="W1842" s="33" t="str">
        <f>VLOOKUP(Table1[[#This Row],[Material Code]],'Product Master Data'!$A$1:$D$16,4,FALSE)</f>
        <v>Beignet Flour</v>
      </c>
      <c r="X1842" s="33" t="str">
        <f>VLOOKUP(Table1[[#This Row],[Material Code]],'Product Master Data'!$A$1:$D$15,3,FALSE)</f>
        <v>Local Label</v>
      </c>
      <c r="Y1842" s="33">
        <f>DAY(Table1[[#This Row],[Billing date]])</f>
        <v>22</v>
      </c>
      <c r="Z1842" s="33" t="str">
        <f>TEXT(Table1[[#This Row],[Billing date]],"mmm")</f>
        <v>Jan</v>
      </c>
      <c r="AA1842" s="33">
        <f>YEAR(Table1[[#This Row],[Billing date]])</f>
        <v>2022</v>
      </c>
    </row>
    <row r="1843" spans="1:27" ht="12.75" x14ac:dyDescent="0.2">
      <c r="A1843" s="1" t="s">
        <v>4596</v>
      </c>
      <c r="B1843" s="1" t="s">
        <v>452</v>
      </c>
      <c r="C1843" s="29">
        <v>44583</v>
      </c>
      <c r="D1843" s="1" t="s">
        <v>6621</v>
      </c>
      <c r="E1843" s="1" t="s">
        <v>6760</v>
      </c>
      <c r="F1843" s="1" t="s">
        <v>6623</v>
      </c>
      <c r="G1843" s="1" t="s">
        <v>6761</v>
      </c>
      <c r="H1843" s="1" t="s">
        <v>4797</v>
      </c>
      <c r="I1843" s="1" t="s">
        <v>33</v>
      </c>
      <c r="J1843" s="1" t="s">
        <v>164</v>
      </c>
      <c r="K1843" s="1" t="s">
        <v>165</v>
      </c>
      <c r="L1843" s="30">
        <v>480</v>
      </c>
      <c r="M1843" s="30">
        <v>24</v>
      </c>
      <c r="N1843" s="31">
        <v>18000</v>
      </c>
      <c r="O1843" s="31">
        <v>33600</v>
      </c>
      <c r="P1843" s="31">
        <v>8606400</v>
      </c>
      <c r="Q1843" s="31">
        <v>8640000</v>
      </c>
      <c r="R1843" s="1" t="s">
        <v>4002</v>
      </c>
      <c r="S1843" s="1" t="s">
        <v>6762</v>
      </c>
      <c r="T1843" s="1" t="s">
        <v>169</v>
      </c>
      <c r="U1843" s="1" t="s">
        <v>460</v>
      </c>
      <c r="V1843" s="1" t="s">
        <v>118</v>
      </c>
      <c r="W1843" s="33" t="str">
        <f>VLOOKUP(Table1[[#This Row],[Material Code]],'Product Master Data'!$A$1:$D$16,4,FALSE)</f>
        <v>Bread Flour</v>
      </c>
      <c r="X1843" s="33" t="str">
        <f>VLOOKUP(Table1[[#This Row],[Material Code]],'Product Master Data'!$A$1:$D$15,3,FALSE)</f>
        <v>Local Label</v>
      </c>
      <c r="Y1843" s="33">
        <f>DAY(Table1[[#This Row],[Billing date]])</f>
        <v>22</v>
      </c>
      <c r="Z1843" s="33" t="str">
        <f>TEXT(Table1[[#This Row],[Billing date]],"mmm")</f>
        <v>Jan</v>
      </c>
      <c r="AA1843" s="33">
        <f>YEAR(Table1[[#This Row],[Billing date]])</f>
        <v>2022</v>
      </c>
    </row>
    <row r="1844" spans="1:27" ht="12.75" x14ac:dyDescent="0.2">
      <c r="A1844" s="1" t="s">
        <v>4666</v>
      </c>
      <c r="B1844" s="1" t="s">
        <v>108</v>
      </c>
      <c r="C1844" s="29">
        <v>44583</v>
      </c>
      <c r="D1844" s="1" t="s">
        <v>6763</v>
      </c>
      <c r="E1844" s="1" t="s">
        <v>6764</v>
      </c>
      <c r="F1844" s="1" t="s">
        <v>6765</v>
      </c>
      <c r="G1844" s="1" t="s">
        <v>6766</v>
      </c>
      <c r="H1844" s="1" t="s">
        <v>4686</v>
      </c>
      <c r="I1844" s="1" t="s">
        <v>45</v>
      </c>
      <c r="J1844" s="1" t="s">
        <v>164</v>
      </c>
      <c r="K1844" s="1" t="s">
        <v>165</v>
      </c>
      <c r="L1844" s="30">
        <v>500</v>
      </c>
      <c r="M1844" s="30">
        <v>25</v>
      </c>
      <c r="N1844" s="31">
        <v>18200</v>
      </c>
      <c r="O1844" s="31">
        <v>35000</v>
      </c>
      <c r="P1844" s="31">
        <v>9065000</v>
      </c>
      <c r="Q1844" s="31">
        <v>9100000</v>
      </c>
      <c r="R1844" s="1" t="s">
        <v>819</v>
      </c>
      <c r="S1844" s="1" t="s">
        <v>6767</v>
      </c>
      <c r="T1844" s="1" t="s">
        <v>169</v>
      </c>
      <c r="U1844" s="1" t="s">
        <v>169</v>
      </c>
      <c r="V1844" s="1" t="s">
        <v>118</v>
      </c>
      <c r="W1844" s="33" t="str">
        <f>VLOOKUP(Table1[[#This Row],[Material Code]],'Product Master Data'!$A$1:$D$16,4,FALSE)</f>
        <v>Bread Flour</v>
      </c>
      <c r="X1844" s="33" t="str">
        <f>VLOOKUP(Table1[[#This Row],[Material Code]],'Product Master Data'!$A$1:$D$15,3,FALSE)</f>
        <v>Local Label</v>
      </c>
      <c r="Y1844" s="33">
        <f>DAY(Table1[[#This Row],[Billing date]])</f>
        <v>22</v>
      </c>
      <c r="Z1844" s="33" t="str">
        <f>TEXT(Table1[[#This Row],[Billing date]],"mmm")</f>
        <v>Jan</v>
      </c>
      <c r="AA1844" s="33">
        <f>YEAR(Table1[[#This Row],[Billing date]])</f>
        <v>2022</v>
      </c>
    </row>
    <row r="1845" spans="1:27" ht="12.75" x14ac:dyDescent="0.2">
      <c r="A1845" s="1" t="s">
        <v>4511</v>
      </c>
      <c r="B1845" s="1" t="s">
        <v>158</v>
      </c>
      <c r="C1845" s="29">
        <v>44583</v>
      </c>
      <c r="D1845" s="1" t="s">
        <v>6768</v>
      </c>
      <c r="E1845" s="1" t="s">
        <v>6769</v>
      </c>
      <c r="F1845" s="1" t="s">
        <v>6770</v>
      </c>
      <c r="G1845" s="1" t="s">
        <v>6771</v>
      </c>
      <c r="H1845" s="1" t="s">
        <v>6772</v>
      </c>
      <c r="I1845" s="1" t="s">
        <v>515</v>
      </c>
      <c r="J1845" s="1" t="s">
        <v>24</v>
      </c>
      <c r="K1845" s="1" t="s">
        <v>113</v>
      </c>
      <c r="L1845" s="30">
        <v>150</v>
      </c>
      <c r="M1845" s="30">
        <v>6</v>
      </c>
      <c r="N1845" s="31">
        <v>1800</v>
      </c>
      <c r="O1845" s="31">
        <v>5294</v>
      </c>
      <c r="P1845" s="31">
        <v>264706</v>
      </c>
      <c r="Q1845" s="31">
        <v>270000</v>
      </c>
      <c r="R1845" s="1" t="s">
        <v>6773</v>
      </c>
      <c r="S1845" s="1" t="s">
        <v>4488</v>
      </c>
      <c r="T1845" s="1" t="s">
        <v>169</v>
      </c>
      <c r="U1845" s="1" t="s">
        <v>6774</v>
      </c>
      <c r="V1845" s="1" t="s">
        <v>118</v>
      </c>
      <c r="W1845" s="33" t="str">
        <f>VLOOKUP(Table1[[#This Row],[Material Code]],'Product Master Data'!$A$1:$D$16,4,FALSE)</f>
        <v>Bread Flour</v>
      </c>
      <c r="X1845" s="33" t="str">
        <f>VLOOKUP(Table1[[#This Row],[Material Code]],'Product Master Data'!$A$1:$D$15,3,FALSE)</f>
        <v>Local Label</v>
      </c>
      <c r="Y1845" s="33">
        <f>DAY(Table1[[#This Row],[Billing date]])</f>
        <v>22</v>
      </c>
      <c r="Z1845" s="33" t="str">
        <f>TEXT(Table1[[#This Row],[Billing date]],"mmm")</f>
        <v>Jan</v>
      </c>
      <c r="AA1845" s="33">
        <f>YEAR(Table1[[#This Row],[Billing date]])</f>
        <v>2022</v>
      </c>
    </row>
    <row r="1846" spans="1:27" ht="12.75" x14ac:dyDescent="0.2">
      <c r="A1846" s="1" t="s">
        <v>4511</v>
      </c>
      <c r="B1846" s="1" t="s">
        <v>158</v>
      </c>
      <c r="C1846" s="29">
        <v>44583</v>
      </c>
      <c r="D1846" s="1" t="s">
        <v>6775</v>
      </c>
      <c r="E1846" s="1" t="s">
        <v>6776</v>
      </c>
      <c r="F1846" s="1" t="s">
        <v>6777</v>
      </c>
      <c r="G1846" s="1" t="s">
        <v>6778</v>
      </c>
      <c r="H1846" s="1" t="s">
        <v>6077</v>
      </c>
      <c r="I1846" s="1" t="s">
        <v>1422</v>
      </c>
      <c r="J1846" s="1" t="s">
        <v>24</v>
      </c>
      <c r="K1846" s="1" t="s">
        <v>113</v>
      </c>
      <c r="L1846" s="30">
        <v>300</v>
      </c>
      <c r="M1846" s="30">
        <v>12</v>
      </c>
      <c r="N1846" s="31">
        <v>1800</v>
      </c>
      <c r="O1846" s="31">
        <v>10588</v>
      </c>
      <c r="P1846" s="31">
        <v>529412</v>
      </c>
      <c r="Q1846" s="31">
        <v>540000</v>
      </c>
      <c r="R1846" s="1" t="s">
        <v>6773</v>
      </c>
      <c r="S1846" s="1" t="s">
        <v>4488</v>
      </c>
      <c r="T1846" s="1" t="s">
        <v>169</v>
      </c>
      <c r="U1846" s="1" t="s">
        <v>6779</v>
      </c>
      <c r="V1846" s="1" t="s">
        <v>118</v>
      </c>
      <c r="W1846" s="33" t="str">
        <f>VLOOKUP(Table1[[#This Row],[Material Code]],'Product Master Data'!$A$1:$D$16,4,FALSE)</f>
        <v>Bread Flour</v>
      </c>
      <c r="X1846" s="33" t="str">
        <f>VLOOKUP(Table1[[#This Row],[Material Code]],'Product Master Data'!$A$1:$D$15,3,FALSE)</f>
        <v>Local Label</v>
      </c>
      <c r="Y1846" s="33">
        <f>DAY(Table1[[#This Row],[Billing date]])</f>
        <v>22</v>
      </c>
      <c r="Z1846" s="33" t="str">
        <f>TEXT(Table1[[#This Row],[Billing date]],"mmm")</f>
        <v>Jan</v>
      </c>
      <c r="AA1846" s="33">
        <f>YEAR(Table1[[#This Row],[Billing date]])</f>
        <v>2022</v>
      </c>
    </row>
    <row r="1847" spans="1:27" ht="12.75" x14ac:dyDescent="0.2">
      <c r="A1847" s="1" t="s">
        <v>4511</v>
      </c>
      <c r="B1847" s="1" t="s">
        <v>158</v>
      </c>
      <c r="C1847" s="29">
        <v>44583</v>
      </c>
      <c r="D1847" s="1" t="s">
        <v>6780</v>
      </c>
      <c r="E1847" s="1" t="s">
        <v>6781</v>
      </c>
      <c r="F1847" s="1" t="s">
        <v>6782</v>
      </c>
      <c r="G1847" s="1" t="s">
        <v>6783</v>
      </c>
      <c r="H1847" s="1" t="s">
        <v>4712</v>
      </c>
      <c r="I1847" s="1" t="s">
        <v>2240</v>
      </c>
      <c r="J1847" s="1" t="s">
        <v>24</v>
      </c>
      <c r="K1847" s="1" t="s">
        <v>113</v>
      </c>
      <c r="L1847" s="30">
        <v>150</v>
      </c>
      <c r="M1847" s="30">
        <v>6</v>
      </c>
      <c r="N1847" s="31">
        <v>1800</v>
      </c>
      <c r="O1847" s="31">
        <v>5294</v>
      </c>
      <c r="P1847" s="31">
        <v>264706</v>
      </c>
      <c r="Q1847" s="31">
        <v>270000</v>
      </c>
      <c r="R1847" s="1" t="s">
        <v>6773</v>
      </c>
      <c r="S1847" s="1" t="s">
        <v>4488</v>
      </c>
      <c r="T1847" s="1" t="s">
        <v>169</v>
      </c>
      <c r="U1847" s="1" t="s">
        <v>6784</v>
      </c>
      <c r="V1847" s="1" t="s">
        <v>118</v>
      </c>
      <c r="W1847" s="33" t="str">
        <f>VLOOKUP(Table1[[#This Row],[Material Code]],'Product Master Data'!$A$1:$D$16,4,FALSE)</f>
        <v>Bread Flour</v>
      </c>
      <c r="X1847" s="33" t="str">
        <f>VLOOKUP(Table1[[#This Row],[Material Code]],'Product Master Data'!$A$1:$D$15,3,FALSE)</f>
        <v>Local Label</v>
      </c>
      <c r="Y1847" s="33">
        <f>DAY(Table1[[#This Row],[Billing date]])</f>
        <v>22</v>
      </c>
      <c r="Z1847" s="33" t="str">
        <f>TEXT(Table1[[#This Row],[Billing date]],"mmm")</f>
        <v>Jan</v>
      </c>
      <c r="AA1847" s="33">
        <f>YEAR(Table1[[#This Row],[Billing date]])</f>
        <v>2022</v>
      </c>
    </row>
    <row r="1848" spans="1:27" ht="12.75" x14ac:dyDescent="0.2">
      <c r="A1848" s="1" t="s">
        <v>4666</v>
      </c>
      <c r="B1848" s="1" t="s">
        <v>108</v>
      </c>
      <c r="C1848" s="29">
        <v>44583</v>
      </c>
      <c r="D1848" s="1" t="s">
        <v>6785</v>
      </c>
      <c r="E1848" s="1" t="s">
        <v>6786</v>
      </c>
      <c r="F1848" s="1" t="s">
        <v>6787</v>
      </c>
      <c r="G1848" s="1" t="s">
        <v>6788</v>
      </c>
      <c r="H1848" s="1" t="s">
        <v>4891</v>
      </c>
      <c r="I1848" s="1" t="s">
        <v>36</v>
      </c>
      <c r="J1848" s="1" t="s">
        <v>181</v>
      </c>
      <c r="K1848" s="1" t="s">
        <v>182</v>
      </c>
      <c r="L1848" s="30">
        <v>200</v>
      </c>
      <c r="M1848" s="30">
        <v>5</v>
      </c>
      <c r="N1848" s="31">
        <v>9250</v>
      </c>
      <c r="O1848" s="31">
        <v>7000</v>
      </c>
      <c r="P1848" s="31">
        <v>1843000</v>
      </c>
      <c r="Q1848" s="31">
        <v>1850000</v>
      </c>
      <c r="R1848" s="1" t="s">
        <v>1815</v>
      </c>
      <c r="S1848" s="1" t="s">
        <v>6789</v>
      </c>
      <c r="T1848" s="1" t="s">
        <v>169</v>
      </c>
      <c r="U1848" s="1" t="s">
        <v>169</v>
      </c>
      <c r="V1848" s="1" t="s">
        <v>118</v>
      </c>
      <c r="W1848" s="33" t="str">
        <f>VLOOKUP(Table1[[#This Row],[Material Code]],'Product Master Data'!$A$1:$D$16,4,FALSE)</f>
        <v>Beignet Flour</v>
      </c>
      <c r="X1848" s="33" t="str">
        <f>VLOOKUP(Table1[[#This Row],[Material Code]],'Product Master Data'!$A$1:$D$15,3,FALSE)</f>
        <v>Local Label</v>
      </c>
      <c r="Y1848" s="33">
        <f>DAY(Table1[[#This Row],[Billing date]])</f>
        <v>22</v>
      </c>
      <c r="Z1848" s="33" t="str">
        <f>TEXT(Table1[[#This Row],[Billing date]],"mmm")</f>
        <v>Jan</v>
      </c>
      <c r="AA1848" s="33">
        <f>YEAR(Table1[[#This Row],[Billing date]])</f>
        <v>2022</v>
      </c>
    </row>
    <row r="1849" spans="1:27" ht="12.75" x14ac:dyDescent="0.2">
      <c r="A1849" s="1" t="s">
        <v>4666</v>
      </c>
      <c r="B1849" s="1" t="s">
        <v>108</v>
      </c>
      <c r="C1849" s="29">
        <v>44583</v>
      </c>
      <c r="D1849" s="1" t="s">
        <v>6785</v>
      </c>
      <c r="E1849" s="1" t="s">
        <v>6786</v>
      </c>
      <c r="F1849" s="1" t="s">
        <v>6787</v>
      </c>
      <c r="G1849" s="1" t="s">
        <v>6788</v>
      </c>
      <c r="H1849" s="1" t="s">
        <v>4891</v>
      </c>
      <c r="I1849" s="1" t="s">
        <v>36</v>
      </c>
      <c r="J1849" s="1" t="s">
        <v>164</v>
      </c>
      <c r="K1849" s="1" t="s">
        <v>165</v>
      </c>
      <c r="L1849" s="30">
        <v>300</v>
      </c>
      <c r="M1849" s="30">
        <v>15</v>
      </c>
      <c r="N1849" s="31">
        <v>18300</v>
      </c>
      <c r="O1849" s="31">
        <v>21000</v>
      </c>
      <c r="P1849" s="31">
        <v>5469000</v>
      </c>
      <c r="Q1849" s="31">
        <v>5490000</v>
      </c>
      <c r="R1849" s="1" t="s">
        <v>1815</v>
      </c>
      <c r="S1849" s="1" t="s">
        <v>6789</v>
      </c>
      <c r="T1849" s="1" t="s">
        <v>169</v>
      </c>
      <c r="U1849" s="1" t="s">
        <v>169</v>
      </c>
      <c r="V1849" s="1" t="s">
        <v>118</v>
      </c>
      <c r="W1849" s="33" t="str">
        <f>VLOOKUP(Table1[[#This Row],[Material Code]],'Product Master Data'!$A$1:$D$16,4,FALSE)</f>
        <v>Bread Flour</v>
      </c>
      <c r="X1849" s="33" t="str">
        <f>VLOOKUP(Table1[[#This Row],[Material Code]],'Product Master Data'!$A$1:$D$15,3,FALSE)</f>
        <v>Local Label</v>
      </c>
      <c r="Y1849" s="33">
        <f>DAY(Table1[[#This Row],[Billing date]])</f>
        <v>22</v>
      </c>
      <c r="Z1849" s="33" t="str">
        <f>TEXT(Table1[[#This Row],[Billing date]],"mmm")</f>
        <v>Jan</v>
      </c>
      <c r="AA1849" s="33">
        <f>YEAR(Table1[[#This Row],[Billing date]])</f>
        <v>2022</v>
      </c>
    </row>
    <row r="1850" spans="1:27" ht="12.75" x14ac:dyDescent="0.2">
      <c r="A1850" s="1" t="s">
        <v>4596</v>
      </c>
      <c r="B1850" s="1" t="s">
        <v>289</v>
      </c>
      <c r="C1850" s="29">
        <v>44583</v>
      </c>
      <c r="D1850" s="1" t="s">
        <v>6790</v>
      </c>
      <c r="E1850" s="1" t="s">
        <v>6791</v>
      </c>
      <c r="F1850" s="1" t="s">
        <v>6792</v>
      </c>
      <c r="G1850" s="1" t="s">
        <v>6793</v>
      </c>
      <c r="H1850" s="1" t="s">
        <v>5330</v>
      </c>
      <c r="I1850" s="1" t="s">
        <v>48</v>
      </c>
      <c r="J1850" s="1" t="s">
        <v>164</v>
      </c>
      <c r="K1850" s="1" t="s">
        <v>165</v>
      </c>
      <c r="L1850" s="30">
        <v>640</v>
      </c>
      <c r="M1850" s="30">
        <v>32</v>
      </c>
      <c r="N1850" s="31">
        <v>17750</v>
      </c>
      <c r="O1850" s="31">
        <v>0</v>
      </c>
      <c r="P1850" s="31">
        <v>11360000</v>
      </c>
      <c r="Q1850" s="31">
        <v>11360000</v>
      </c>
      <c r="R1850" s="1" t="s">
        <v>6794</v>
      </c>
      <c r="S1850" s="1" t="s">
        <v>6795</v>
      </c>
      <c r="T1850" s="1" t="s">
        <v>169</v>
      </c>
      <c r="U1850" s="1" t="s">
        <v>169</v>
      </c>
      <c r="V1850" s="1" t="s">
        <v>118</v>
      </c>
      <c r="W1850" s="33" t="str">
        <f>VLOOKUP(Table1[[#This Row],[Material Code]],'Product Master Data'!$A$1:$D$16,4,FALSE)</f>
        <v>Bread Flour</v>
      </c>
      <c r="X1850" s="33" t="str">
        <f>VLOOKUP(Table1[[#This Row],[Material Code]],'Product Master Data'!$A$1:$D$15,3,FALSE)</f>
        <v>Local Label</v>
      </c>
      <c r="Y1850" s="33">
        <f>DAY(Table1[[#This Row],[Billing date]])</f>
        <v>22</v>
      </c>
      <c r="Z1850" s="33" t="str">
        <f>TEXT(Table1[[#This Row],[Billing date]],"mmm")</f>
        <v>Jan</v>
      </c>
      <c r="AA1850" s="33">
        <f>YEAR(Table1[[#This Row],[Billing date]])</f>
        <v>2022</v>
      </c>
    </row>
    <row r="1851" spans="1:27" ht="12.75" x14ac:dyDescent="0.2">
      <c r="A1851" s="1" t="s">
        <v>4511</v>
      </c>
      <c r="B1851" s="1" t="s">
        <v>158</v>
      </c>
      <c r="C1851" s="29">
        <v>44583</v>
      </c>
      <c r="D1851" s="1" t="s">
        <v>6796</v>
      </c>
      <c r="E1851" s="1" t="s">
        <v>6797</v>
      </c>
      <c r="F1851" s="1" t="s">
        <v>6798</v>
      </c>
      <c r="G1851" s="1" t="s">
        <v>6799</v>
      </c>
      <c r="H1851" s="1" t="s">
        <v>6800</v>
      </c>
      <c r="I1851" s="1" t="s">
        <v>6801</v>
      </c>
      <c r="J1851" s="1" t="s">
        <v>164</v>
      </c>
      <c r="K1851" s="1" t="s">
        <v>165</v>
      </c>
      <c r="L1851" s="30">
        <v>600</v>
      </c>
      <c r="M1851" s="30">
        <v>30</v>
      </c>
      <c r="N1851" s="31">
        <v>18700</v>
      </c>
      <c r="O1851" s="31">
        <v>0</v>
      </c>
      <c r="P1851" s="31">
        <v>11220000</v>
      </c>
      <c r="Q1851" s="31">
        <v>11220000</v>
      </c>
      <c r="R1851" s="1" t="s">
        <v>473</v>
      </c>
      <c r="S1851" s="1" t="s">
        <v>6802</v>
      </c>
      <c r="T1851" s="1" t="s">
        <v>169</v>
      </c>
      <c r="U1851" s="1" t="s">
        <v>169</v>
      </c>
      <c r="V1851" s="1" t="s">
        <v>118</v>
      </c>
      <c r="W1851" s="33" t="str">
        <f>VLOOKUP(Table1[[#This Row],[Material Code]],'Product Master Data'!$A$1:$D$16,4,FALSE)</f>
        <v>Bread Flour</v>
      </c>
      <c r="X1851" s="33" t="str">
        <f>VLOOKUP(Table1[[#This Row],[Material Code]],'Product Master Data'!$A$1:$D$15,3,FALSE)</f>
        <v>Local Label</v>
      </c>
      <c r="Y1851" s="33">
        <f>DAY(Table1[[#This Row],[Billing date]])</f>
        <v>22</v>
      </c>
      <c r="Z1851" s="33" t="str">
        <f>TEXT(Table1[[#This Row],[Billing date]],"mmm")</f>
        <v>Jan</v>
      </c>
      <c r="AA1851" s="33">
        <f>YEAR(Table1[[#This Row],[Billing date]])</f>
        <v>2022</v>
      </c>
    </row>
    <row r="1852" spans="1:27" ht="12.75" x14ac:dyDescent="0.2">
      <c r="A1852" s="1" t="s">
        <v>4511</v>
      </c>
      <c r="B1852" s="1" t="s">
        <v>158</v>
      </c>
      <c r="C1852" s="29">
        <v>44583</v>
      </c>
      <c r="D1852" s="1" t="s">
        <v>6803</v>
      </c>
      <c r="E1852" s="1" t="s">
        <v>6804</v>
      </c>
      <c r="F1852" s="1" t="s">
        <v>6805</v>
      </c>
      <c r="G1852" s="1" t="s">
        <v>6806</v>
      </c>
      <c r="H1852" s="1" t="s">
        <v>5939</v>
      </c>
      <c r="I1852" s="1" t="s">
        <v>1265</v>
      </c>
      <c r="J1852" s="1" t="s">
        <v>24</v>
      </c>
      <c r="K1852" s="1" t="s">
        <v>113</v>
      </c>
      <c r="L1852" s="30">
        <v>150</v>
      </c>
      <c r="M1852" s="30">
        <v>6</v>
      </c>
      <c r="N1852" s="31">
        <v>1800</v>
      </c>
      <c r="O1852" s="31">
        <v>5294</v>
      </c>
      <c r="P1852" s="31">
        <v>264706</v>
      </c>
      <c r="Q1852" s="31">
        <v>270000</v>
      </c>
      <c r="R1852" s="1" t="s">
        <v>169</v>
      </c>
      <c r="S1852" s="1" t="s">
        <v>169</v>
      </c>
      <c r="T1852" s="1" t="s">
        <v>169</v>
      </c>
      <c r="U1852" s="1" t="s">
        <v>6807</v>
      </c>
      <c r="V1852" s="1" t="s">
        <v>118</v>
      </c>
      <c r="W1852" s="33" t="str">
        <f>VLOOKUP(Table1[[#This Row],[Material Code]],'Product Master Data'!$A$1:$D$16,4,FALSE)</f>
        <v>Bread Flour</v>
      </c>
      <c r="X1852" s="33" t="str">
        <f>VLOOKUP(Table1[[#This Row],[Material Code]],'Product Master Data'!$A$1:$D$15,3,FALSE)</f>
        <v>Local Label</v>
      </c>
      <c r="Y1852" s="33">
        <f>DAY(Table1[[#This Row],[Billing date]])</f>
        <v>22</v>
      </c>
      <c r="Z1852" s="33" t="str">
        <f>TEXT(Table1[[#This Row],[Billing date]],"mmm")</f>
        <v>Jan</v>
      </c>
      <c r="AA1852" s="33">
        <f>YEAR(Table1[[#This Row],[Billing date]])</f>
        <v>2022</v>
      </c>
    </row>
    <row r="1853" spans="1:27" ht="12.75" x14ac:dyDescent="0.2">
      <c r="A1853" s="1" t="s">
        <v>4526</v>
      </c>
      <c r="B1853" s="1" t="s">
        <v>120</v>
      </c>
      <c r="C1853" s="29">
        <v>44583</v>
      </c>
      <c r="D1853" s="1" t="s">
        <v>6808</v>
      </c>
      <c r="E1853" s="1" t="s">
        <v>6809</v>
      </c>
      <c r="F1853" s="1" t="s">
        <v>6810</v>
      </c>
      <c r="G1853" s="1" t="s">
        <v>6811</v>
      </c>
      <c r="H1853" s="1" t="s">
        <v>4864</v>
      </c>
      <c r="I1853" s="1" t="s">
        <v>52</v>
      </c>
      <c r="J1853" s="1" t="s">
        <v>24</v>
      </c>
      <c r="K1853" s="1" t="s">
        <v>113</v>
      </c>
      <c r="L1853" s="30">
        <v>300</v>
      </c>
      <c r="M1853" s="30">
        <v>12</v>
      </c>
      <c r="N1853" s="31">
        <v>1800</v>
      </c>
      <c r="O1853" s="31">
        <v>10588</v>
      </c>
      <c r="P1853" s="31">
        <v>529412</v>
      </c>
      <c r="Q1853" s="31">
        <v>540000</v>
      </c>
      <c r="R1853" s="1" t="s">
        <v>841</v>
      </c>
      <c r="S1853" s="1" t="s">
        <v>1943</v>
      </c>
      <c r="T1853" s="1" t="s">
        <v>169</v>
      </c>
      <c r="U1853" s="1" t="s">
        <v>6812</v>
      </c>
      <c r="V1853" s="1" t="s">
        <v>118</v>
      </c>
      <c r="W1853" s="33" t="str">
        <f>VLOOKUP(Table1[[#This Row],[Material Code]],'Product Master Data'!$A$1:$D$16,4,FALSE)</f>
        <v>Bread Flour</v>
      </c>
      <c r="X1853" s="33" t="str">
        <f>VLOOKUP(Table1[[#This Row],[Material Code]],'Product Master Data'!$A$1:$D$15,3,FALSE)</f>
        <v>Local Label</v>
      </c>
      <c r="Y1853" s="33">
        <f>DAY(Table1[[#This Row],[Billing date]])</f>
        <v>22</v>
      </c>
      <c r="Z1853" s="33" t="str">
        <f>TEXT(Table1[[#This Row],[Billing date]],"mmm")</f>
        <v>Jan</v>
      </c>
      <c r="AA1853" s="33">
        <f>YEAR(Table1[[#This Row],[Billing date]])</f>
        <v>2022</v>
      </c>
    </row>
    <row r="1854" spans="1:27" ht="12.75" x14ac:dyDescent="0.2">
      <c r="A1854" s="1" t="s">
        <v>4511</v>
      </c>
      <c r="B1854" s="1" t="s">
        <v>158</v>
      </c>
      <c r="C1854" s="29">
        <v>44583</v>
      </c>
      <c r="D1854" s="1" t="s">
        <v>6813</v>
      </c>
      <c r="E1854" s="1" t="s">
        <v>6814</v>
      </c>
      <c r="F1854" s="1" t="s">
        <v>6815</v>
      </c>
      <c r="G1854" s="1" t="s">
        <v>6816</v>
      </c>
      <c r="H1854" s="1" t="s">
        <v>4635</v>
      </c>
      <c r="I1854" s="1" t="s">
        <v>28</v>
      </c>
      <c r="J1854" s="1" t="s">
        <v>176</v>
      </c>
      <c r="K1854" s="1" t="s">
        <v>177</v>
      </c>
      <c r="L1854" s="30">
        <v>150</v>
      </c>
      <c r="M1854" s="30">
        <v>7.5</v>
      </c>
      <c r="N1854" s="31">
        <v>18700</v>
      </c>
      <c r="O1854" s="31">
        <v>10500</v>
      </c>
      <c r="P1854" s="31">
        <v>2794500</v>
      </c>
      <c r="Q1854" s="31">
        <v>2805000</v>
      </c>
      <c r="R1854" s="1" t="s">
        <v>601</v>
      </c>
      <c r="S1854" s="1" t="s">
        <v>6521</v>
      </c>
      <c r="T1854" s="1" t="s">
        <v>169</v>
      </c>
      <c r="U1854" s="1" t="s">
        <v>169</v>
      </c>
      <c r="V1854" s="1" t="s">
        <v>118</v>
      </c>
      <c r="W1854" s="33" t="str">
        <f>VLOOKUP(Table1[[#This Row],[Material Code]],'Product Master Data'!$A$1:$D$16,4,FALSE)</f>
        <v>Beignet Flour</v>
      </c>
      <c r="X1854" s="33" t="str">
        <f>VLOOKUP(Table1[[#This Row],[Material Code]],'Product Master Data'!$A$1:$D$15,3,FALSE)</f>
        <v>Local Label</v>
      </c>
      <c r="Y1854" s="33">
        <f>DAY(Table1[[#This Row],[Billing date]])</f>
        <v>22</v>
      </c>
      <c r="Z1854" s="33" t="str">
        <f>TEXT(Table1[[#This Row],[Billing date]],"mmm")</f>
        <v>Jan</v>
      </c>
      <c r="AA1854" s="33">
        <f>YEAR(Table1[[#This Row],[Billing date]])</f>
        <v>2022</v>
      </c>
    </row>
    <row r="1855" spans="1:27" ht="12.75" x14ac:dyDescent="0.2">
      <c r="A1855" s="1" t="s">
        <v>4511</v>
      </c>
      <c r="B1855" s="1" t="s">
        <v>158</v>
      </c>
      <c r="C1855" s="29">
        <v>44583</v>
      </c>
      <c r="D1855" s="1" t="s">
        <v>6813</v>
      </c>
      <c r="E1855" s="1" t="s">
        <v>6814</v>
      </c>
      <c r="F1855" s="1" t="s">
        <v>6815</v>
      </c>
      <c r="G1855" s="1" t="s">
        <v>6816</v>
      </c>
      <c r="H1855" s="1" t="s">
        <v>4635</v>
      </c>
      <c r="I1855" s="1" t="s">
        <v>28</v>
      </c>
      <c r="J1855" s="1" t="s">
        <v>181</v>
      </c>
      <c r="K1855" s="1" t="s">
        <v>182</v>
      </c>
      <c r="L1855" s="30">
        <v>100</v>
      </c>
      <c r="M1855" s="30">
        <v>2.5</v>
      </c>
      <c r="N1855" s="31">
        <v>9350</v>
      </c>
      <c r="O1855" s="31">
        <v>3500</v>
      </c>
      <c r="P1855" s="31">
        <v>931500</v>
      </c>
      <c r="Q1855" s="31">
        <v>935000</v>
      </c>
      <c r="R1855" s="1" t="s">
        <v>601</v>
      </c>
      <c r="S1855" s="1" t="s">
        <v>6521</v>
      </c>
      <c r="T1855" s="1" t="s">
        <v>169</v>
      </c>
      <c r="U1855" s="1" t="s">
        <v>169</v>
      </c>
      <c r="V1855" s="1" t="s">
        <v>118</v>
      </c>
      <c r="W1855" s="33" t="str">
        <f>VLOOKUP(Table1[[#This Row],[Material Code]],'Product Master Data'!$A$1:$D$16,4,FALSE)</f>
        <v>Beignet Flour</v>
      </c>
      <c r="X1855" s="33" t="str">
        <f>VLOOKUP(Table1[[#This Row],[Material Code]],'Product Master Data'!$A$1:$D$15,3,FALSE)</f>
        <v>Local Label</v>
      </c>
      <c r="Y1855" s="33">
        <f>DAY(Table1[[#This Row],[Billing date]])</f>
        <v>22</v>
      </c>
      <c r="Z1855" s="33" t="str">
        <f>TEXT(Table1[[#This Row],[Billing date]],"mmm")</f>
        <v>Jan</v>
      </c>
      <c r="AA1855" s="33">
        <f>YEAR(Table1[[#This Row],[Billing date]])</f>
        <v>2022</v>
      </c>
    </row>
    <row r="1856" spans="1:27" ht="12.75" x14ac:dyDescent="0.2">
      <c r="A1856" s="1" t="s">
        <v>4511</v>
      </c>
      <c r="B1856" s="1" t="s">
        <v>158</v>
      </c>
      <c r="C1856" s="29">
        <v>44583</v>
      </c>
      <c r="D1856" s="1" t="s">
        <v>6813</v>
      </c>
      <c r="E1856" s="1" t="s">
        <v>6814</v>
      </c>
      <c r="F1856" s="1" t="s">
        <v>6815</v>
      </c>
      <c r="G1856" s="1" t="s">
        <v>6816</v>
      </c>
      <c r="H1856" s="1" t="s">
        <v>4635</v>
      </c>
      <c r="I1856" s="1" t="s">
        <v>28</v>
      </c>
      <c r="J1856" s="1" t="s">
        <v>164</v>
      </c>
      <c r="K1856" s="1" t="s">
        <v>165</v>
      </c>
      <c r="L1856" s="30">
        <v>400</v>
      </c>
      <c r="M1856" s="30">
        <v>20</v>
      </c>
      <c r="N1856" s="31">
        <v>18700</v>
      </c>
      <c r="O1856" s="31">
        <v>28000</v>
      </c>
      <c r="P1856" s="31">
        <v>7452000</v>
      </c>
      <c r="Q1856" s="31">
        <v>7480000</v>
      </c>
      <c r="R1856" s="1" t="s">
        <v>601</v>
      </c>
      <c r="S1856" s="1" t="s">
        <v>6521</v>
      </c>
      <c r="T1856" s="1" t="s">
        <v>169</v>
      </c>
      <c r="U1856" s="1" t="s">
        <v>169</v>
      </c>
      <c r="V1856" s="1" t="s">
        <v>118</v>
      </c>
      <c r="W1856" s="33" t="str">
        <f>VLOOKUP(Table1[[#This Row],[Material Code]],'Product Master Data'!$A$1:$D$16,4,FALSE)</f>
        <v>Bread Flour</v>
      </c>
      <c r="X1856" s="33" t="str">
        <f>VLOOKUP(Table1[[#This Row],[Material Code]],'Product Master Data'!$A$1:$D$15,3,FALSE)</f>
        <v>Local Label</v>
      </c>
      <c r="Y1856" s="33">
        <f>DAY(Table1[[#This Row],[Billing date]])</f>
        <v>22</v>
      </c>
      <c r="Z1856" s="33" t="str">
        <f>TEXT(Table1[[#This Row],[Billing date]],"mmm")</f>
        <v>Jan</v>
      </c>
      <c r="AA1856" s="33">
        <f>YEAR(Table1[[#This Row],[Billing date]])</f>
        <v>2022</v>
      </c>
    </row>
    <row r="1857" spans="1:27" ht="12.75" x14ac:dyDescent="0.2">
      <c r="A1857" s="1" t="s">
        <v>4666</v>
      </c>
      <c r="B1857" s="1" t="s">
        <v>108</v>
      </c>
      <c r="C1857" s="29">
        <v>44583</v>
      </c>
      <c r="D1857" s="1" t="s">
        <v>6817</v>
      </c>
      <c r="E1857" s="1" t="s">
        <v>6818</v>
      </c>
      <c r="F1857" s="1" t="s">
        <v>6819</v>
      </c>
      <c r="G1857" s="1" t="s">
        <v>6820</v>
      </c>
      <c r="H1857" s="1" t="s">
        <v>4698</v>
      </c>
      <c r="I1857" s="1" t="s">
        <v>449</v>
      </c>
      <c r="J1857" s="1" t="s">
        <v>164</v>
      </c>
      <c r="K1857" s="1" t="s">
        <v>165</v>
      </c>
      <c r="L1857" s="30">
        <v>200</v>
      </c>
      <c r="M1857" s="30">
        <v>10</v>
      </c>
      <c r="N1857" s="31">
        <v>18300</v>
      </c>
      <c r="O1857" s="31">
        <v>14000</v>
      </c>
      <c r="P1857" s="31">
        <v>3646000</v>
      </c>
      <c r="Q1857" s="31">
        <v>3660000</v>
      </c>
      <c r="R1857" s="1" t="s">
        <v>4934</v>
      </c>
      <c r="S1857" s="1" t="s">
        <v>6821</v>
      </c>
      <c r="T1857" s="1" t="s">
        <v>169</v>
      </c>
      <c r="U1857" s="1" t="s">
        <v>450</v>
      </c>
      <c r="V1857" s="1" t="s">
        <v>118</v>
      </c>
      <c r="W1857" s="33" t="str">
        <f>VLOOKUP(Table1[[#This Row],[Material Code]],'Product Master Data'!$A$1:$D$16,4,FALSE)</f>
        <v>Bread Flour</v>
      </c>
      <c r="X1857" s="33" t="str">
        <f>VLOOKUP(Table1[[#This Row],[Material Code]],'Product Master Data'!$A$1:$D$15,3,FALSE)</f>
        <v>Local Label</v>
      </c>
      <c r="Y1857" s="33">
        <f>DAY(Table1[[#This Row],[Billing date]])</f>
        <v>22</v>
      </c>
      <c r="Z1857" s="33" t="str">
        <f>TEXT(Table1[[#This Row],[Billing date]],"mmm")</f>
        <v>Jan</v>
      </c>
      <c r="AA1857" s="33">
        <f>YEAR(Table1[[#This Row],[Billing date]])</f>
        <v>2022</v>
      </c>
    </row>
    <row r="1858" spans="1:27" ht="12.75" x14ac:dyDescent="0.2">
      <c r="A1858" s="1" t="s">
        <v>4511</v>
      </c>
      <c r="B1858" s="1" t="s">
        <v>158</v>
      </c>
      <c r="C1858" s="29">
        <v>44583</v>
      </c>
      <c r="D1858" s="1" t="s">
        <v>6822</v>
      </c>
      <c r="E1858" s="1" t="s">
        <v>6823</v>
      </c>
      <c r="F1858" s="1" t="s">
        <v>6824</v>
      </c>
      <c r="G1858" s="1" t="s">
        <v>6825</v>
      </c>
      <c r="H1858" s="1" t="s">
        <v>4574</v>
      </c>
      <c r="I1858" s="1" t="s">
        <v>1504</v>
      </c>
      <c r="J1858" s="1" t="s">
        <v>164</v>
      </c>
      <c r="K1858" s="1" t="s">
        <v>165</v>
      </c>
      <c r="L1858" s="30">
        <v>600</v>
      </c>
      <c r="M1858" s="30">
        <v>30</v>
      </c>
      <c r="N1858" s="31">
        <v>18700</v>
      </c>
      <c r="O1858" s="31">
        <v>42000</v>
      </c>
      <c r="P1858" s="31">
        <v>11178000</v>
      </c>
      <c r="Q1858" s="31">
        <v>11220000</v>
      </c>
      <c r="R1858" s="1" t="s">
        <v>4278</v>
      </c>
      <c r="S1858" s="1" t="s">
        <v>6078</v>
      </c>
      <c r="T1858" s="1" t="s">
        <v>169</v>
      </c>
      <c r="U1858" s="1" t="s">
        <v>169</v>
      </c>
      <c r="V1858" s="1" t="s">
        <v>118</v>
      </c>
      <c r="W1858" s="33" t="str">
        <f>VLOOKUP(Table1[[#This Row],[Material Code]],'Product Master Data'!$A$1:$D$16,4,FALSE)</f>
        <v>Bread Flour</v>
      </c>
      <c r="X1858" s="33" t="str">
        <f>VLOOKUP(Table1[[#This Row],[Material Code]],'Product Master Data'!$A$1:$D$15,3,FALSE)</f>
        <v>Local Label</v>
      </c>
      <c r="Y1858" s="33">
        <f>DAY(Table1[[#This Row],[Billing date]])</f>
        <v>22</v>
      </c>
      <c r="Z1858" s="33" t="str">
        <f>TEXT(Table1[[#This Row],[Billing date]],"mmm")</f>
        <v>Jan</v>
      </c>
      <c r="AA1858" s="33">
        <f>YEAR(Table1[[#This Row],[Billing date]])</f>
        <v>2022</v>
      </c>
    </row>
    <row r="1859" spans="1:27" ht="12.75" x14ac:dyDescent="0.2">
      <c r="A1859" s="1" t="s">
        <v>4596</v>
      </c>
      <c r="B1859" s="1" t="s">
        <v>452</v>
      </c>
      <c r="C1859" s="29">
        <v>44583</v>
      </c>
      <c r="D1859" s="1" t="s">
        <v>5479</v>
      </c>
      <c r="E1859" s="1" t="s">
        <v>6826</v>
      </c>
      <c r="F1859" s="1" t="s">
        <v>5481</v>
      </c>
      <c r="G1859" s="1" t="s">
        <v>6827</v>
      </c>
      <c r="H1859" s="1" t="s">
        <v>5067</v>
      </c>
      <c r="I1859" s="1" t="s">
        <v>34</v>
      </c>
      <c r="J1859" s="1" t="s">
        <v>181</v>
      </c>
      <c r="K1859" s="1" t="s">
        <v>182</v>
      </c>
      <c r="L1859" s="30">
        <v>1280</v>
      </c>
      <c r="M1859" s="30">
        <v>32</v>
      </c>
      <c r="N1859" s="31">
        <v>8750</v>
      </c>
      <c r="O1859" s="31">
        <v>44800</v>
      </c>
      <c r="P1859" s="31">
        <v>11155200</v>
      </c>
      <c r="Q1859" s="31">
        <v>11200000</v>
      </c>
      <c r="R1859" s="1" t="s">
        <v>6828</v>
      </c>
      <c r="S1859" s="1" t="s">
        <v>6829</v>
      </c>
      <c r="T1859" s="1" t="s">
        <v>169</v>
      </c>
      <c r="U1859" s="1" t="s">
        <v>1046</v>
      </c>
      <c r="V1859" s="1" t="s">
        <v>118</v>
      </c>
      <c r="W1859" s="33" t="str">
        <f>VLOOKUP(Table1[[#This Row],[Material Code]],'Product Master Data'!$A$1:$D$16,4,FALSE)</f>
        <v>Beignet Flour</v>
      </c>
      <c r="X1859" s="33" t="str">
        <f>VLOOKUP(Table1[[#This Row],[Material Code]],'Product Master Data'!$A$1:$D$15,3,FALSE)</f>
        <v>Local Label</v>
      </c>
      <c r="Y1859" s="33">
        <f>DAY(Table1[[#This Row],[Billing date]])</f>
        <v>22</v>
      </c>
      <c r="Z1859" s="33" t="str">
        <f>TEXT(Table1[[#This Row],[Billing date]],"mmm")</f>
        <v>Jan</v>
      </c>
      <c r="AA1859" s="33">
        <f>YEAR(Table1[[#This Row],[Billing date]])</f>
        <v>2022</v>
      </c>
    </row>
    <row r="1860" spans="1:27" ht="12.75" x14ac:dyDescent="0.2">
      <c r="A1860" s="1" t="s">
        <v>4576</v>
      </c>
      <c r="B1860" s="1" t="s">
        <v>171</v>
      </c>
      <c r="C1860" s="29">
        <v>44583</v>
      </c>
      <c r="D1860" s="1" t="s">
        <v>6830</v>
      </c>
      <c r="E1860" s="1" t="s">
        <v>6831</v>
      </c>
      <c r="F1860" s="1" t="s">
        <v>6832</v>
      </c>
      <c r="G1860" s="1" t="s">
        <v>6833</v>
      </c>
      <c r="H1860" s="1" t="s">
        <v>4629</v>
      </c>
      <c r="I1860" s="1" t="s">
        <v>498</v>
      </c>
      <c r="J1860" s="1" t="s">
        <v>164</v>
      </c>
      <c r="K1860" s="1" t="s">
        <v>165</v>
      </c>
      <c r="L1860" s="30">
        <v>353</v>
      </c>
      <c r="M1860" s="30">
        <v>17.649999999999999</v>
      </c>
      <c r="N1860" s="31">
        <v>18300</v>
      </c>
      <c r="O1860" s="31">
        <v>24710</v>
      </c>
      <c r="P1860" s="31">
        <v>6435190</v>
      </c>
      <c r="Q1860" s="31">
        <v>6459900</v>
      </c>
      <c r="R1860" s="1" t="s">
        <v>4940</v>
      </c>
      <c r="S1860" s="1" t="s">
        <v>4941</v>
      </c>
      <c r="T1860" s="1" t="s">
        <v>169</v>
      </c>
      <c r="U1860" s="1" t="s">
        <v>502</v>
      </c>
      <c r="V1860" s="1" t="s">
        <v>118</v>
      </c>
      <c r="W1860" s="33" t="str">
        <f>VLOOKUP(Table1[[#This Row],[Material Code]],'Product Master Data'!$A$1:$D$16,4,FALSE)</f>
        <v>Bread Flour</v>
      </c>
      <c r="X1860" s="33" t="str">
        <f>VLOOKUP(Table1[[#This Row],[Material Code]],'Product Master Data'!$A$1:$D$15,3,FALSE)</f>
        <v>Local Label</v>
      </c>
      <c r="Y1860" s="33">
        <f>DAY(Table1[[#This Row],[Billing date]])</f>
        <v>22</v>
      </c>
      <c r="Z1860" s="33" t="str">
        <f>TEXT(Table1[[#This Row],[Billing date]],"mmm")</f>
        <v>Jan</v>
      </c>
      <c r="AA1860" s="33">
        <f>YEAR(Table1[[#This Row],[Billing date]])</f>
        <v>2022</v>
      </c>
    </row>
    <row r="1861" spans="1:27" ht="12.75" x14ac:dyDescent="0.2">
      <c r="A1861" s="1" t="s">
        <v>4526</v>
      </c>
      <c r="B1861" s="1" t="s">
        <v>120</v>
      </c>
      <c r="C1861" s="29">
        <v>44583</v>
      </c>
      <c r="D1861" s="1" t="s">
        <v>6834</v>
      </c>
      <c r="E1861" s="1" t="s">
        <v>6835</v>
      </c>
      <c r="F1861" s="1" t="s">
        <v>6836</v>
      </c>
      <c r="G1861" s="1" t="s">
        <v>6837</v>
      </c>
      <c r="H1861" s="1" t="s">
        <v>5016</v>
      </c>
      <c r="I1861" s="1" t="s">
        <v>251</v>
      </c>
      <c r="J1861" s="1" t="s">
        <v>164</v>
      </c>
      <c r="K1861" s="1" t="s">
        <v>165</v>
      </c>
      <c r="L1861" s="30">
        <v>100</v>
      </c>
      <c r="M1861" s="30">
        <v>5</v>
      </c>
      <c r="N1861" s="31">
        <v>18300</v>
      </c>
      <c r="O1861" s="31">
        <v>0</v>
      </c>
      <c r="P1861" s="31">
        <v>1830000</v>
      </c>
      <c r="Q1861" s="31">
        <v>1830000</v>
      </c>
      <c r="R1861" s="1" t="s">
        <v>216</v>
      </c>
      <c r="S1861" s="1" t="s">
        <v>6838</v>
      </c>
      <c r="T1861" s="1" t="s">
        <v>169</v>
      </c>
      <c r="U1861" s="1" t="s">
        <v>169</v>
      </c>
      <c r="V1861" s="1" t="s">
        <v>118</v>
      </c>
      <c r="W1861" s="33" t="str">
        <f>VLOOKUP(Table1[[#This Row],[Material Code]],'Product Master Data'!$A$1:$D$16,4,FALSE)</f>
        <v>Bread Flour</v>
      </c>
      <c r="X1861" s="33" t="str">
        <f>VLOOKUP(Table1[[#This Row],[Material Code]],'Product Master Data'!$A$1:$D$15,3,FALSE)</f>
        <v>Local Label</v>
      </c>
      <c r="Y1861" s="33">
        <f>DAY(Table1[[#This Row],[Billing date]])</f>
        <v>22</v>
      </c>
      <c r="Z1861" s="33" t="str">
        <f>TEXT(Table1[[#This Row],[Billing date]],"mmm")</f>
        <v>Jan</v>
      </c>
      <c r="AA1861" s="33">
        <f>YEAR(Table1[[#This Row],[Billing date]])</f>
        <v>2022</v>
      </c>
    </row>
    <row r="1862" spans="1:27" ht="12.75" x14ac:dyDescent="0.2">
      <c r="A1862" s="1" t="s">
        <v>4526</v>
      </c>
      <c r="B1862" s="1" t="s">
        <v>120</v>
      </c>
      <c r="C1862" s="29">
        <v>44583</v>
      </c>
      <c r="D1862" s="1" t="s">
        <v>6839</v>
      </c>
      <c r="E1862" s="1" t="s">
        <v>6840</v>
      </c>
      <c r="F1862" s="1" t="s">
        <v>6841</v>
      </c>
      <c r="G1862" s="1" t="s">
        <v>6842</v>
      </c>
      <c r="H1862" s="1" t="s">
        <v>4878</v>
      </c>
      <c r="I1862" s="1" t="s">
        <v>465</v>
      </c>
      <c r="J1862" s="1" t="s">
        <v>164</v>
      </c>
      <c r="K1862" s="1" t="s">
        <v>165</v>
      </c>
      <c r="L1862" s="30">
        <v>100</v>
      </c>
      <c r="M1862" s="30">
        <v>5</v>
      </c>
      <c r="N1862" s="31">
        <v>18300</v>
      </c>
      <c r="O1862" s="31">
        <v>7000</v>
      </c>
      <c r="P1862" s="31">
        <v>1823000</v>
      </c>
      <c r="Q1862" s="31">
        <v>1830000</v>
      </c>
      <c r="R1862" s="1" t="s">
        <v>216</v>
      </c>
      <c r="S1862" s="1" t="s">
        <v>6838</v>
      </c>
      <c r="T1862" s="1" t="s">
        <v>169</v>
      </c>
      <c r="U1862" s="1" t="s">
        <v>169</v>
      </c>
      <c r="V1862" s="1" t="s">
        <v>118</v>
      </c>
      <c r="W1862" s="33" t="str">
        <f>VLOOKUP(Table1[[#This Row],[Material Code]],'Product Master Data'!$A$1:$D$16,4,FALSE)</f>
        <v>Bread Flour</v>
      </c>
      <c r="X1862" s="33" t="str">
        <f>VLOOKUP(Table1[[#This Row],[Material Code]],'Product Master Data'!$A$1:$D$15,3,FALSE)</f>
        <v>Local Label</v>
      </c>
      <c r="Y1862" s="33">
        <f>DAY(Table1[[#This Row],[Billing date]])</f>
        <v>22</v>
      </c>
      <c r="Z1862" s="33" t="str">
        <f>TEXT(Table1[[#This Row],[Billing date]],"mmm")</f>
        <v>Jan</v>
      </c>
      <c r="AA1862" s="33">
        <f>YEAR(Table1[[#This Row],[Billing date]])</f>
        <v>2022</v>
      </c>
    </row>
    <row r="1863" spans="1:27" ht="12.75" x14ac:dyDescent="0.2">
      <c r="A1863" s="1" t="s">
        <v>4666</v>
      </c>
      <c r="B1863" s="1" t="s">
        <v>108</v>
      </c>
      <c r="C1863" s="29">
        <v>44583</v>
      </c>
      <c r="D1863" s="1" t="s">
        <v>6843</v>
      </c>
      <c r="E1863" s="1" t="s">
        <v>6844</v>
      </c>
      <c r="F1863" s="1" t="s">
        <v>6845</v>
      </c>
      <c r="G1863" s="1" t="s">
        <v>6846</v>
      </c>
      <c r="H1863" s="1" t="s">
        <v>4698</v>
      </c>
      <c r="I1863" s="1" t="s">
        <v>449</v>
      </c>
      <c r="J1863" s="1" t="s">
        <v>164</v>
      </c>
      <c r="K1863" s="1" t="s">
        <v>165</v>
      </c>
      <c r="L1863" s="30">
        <v>100</v>
      </c>
      <c r="M1863" s="30">
        <v>5</v>
      </c>
      <c r="N1863" s="31">
        <v>18300</v>
      </c>
      <c r="O1863" s="31">
        <v>7000</v>
      </c>
      <c r="P1863" s="31">
        <v>1823000</v>
      </c>
      <c r="Q1863" s="31">
        <v>1830000</v>
      </c>
      <c r="R1863" s="1" t="s">
        <v>4934</v>
      </c>
      <c r="S1863" s="1" t="s">
        <v>6847</v>
      </c>
      <c r="T1863" s="1" t="s">
        <v>169</v>
      </c>
      <c r="U1863" s="1" t="s">
        <v>450</v>
      </c>
      <c r="V1863" s="1" t="s">
        <v>118</v>
      </c>
      <c r="W1863" s="33" t="str">
        <f>VLOOKUP(Table1[[#This Row],[Material Code]],'Product Master Data'!$A$1:$D$16,4,FALSE)</f>
        <v>Bread Flour</v>
      </c>
      <c r="X1863" s="33" t="str">
        <f>VLOOKUP(Table1[[#This Row],[Material Code]],'Product Master Data'!$A$1:$D$15,3,FALSE)</f>
        <v>Local Label</v>
      </c>
      <c r="Y1863" s="33">
        <f>DAY(Table1[[#This Row],[Billing date]])</f>
        <v>22</v>
      </c>
      <c r="Z1863" s="33" t="str">
        <f>TEXT(Table1[[#This Row],[Billing date]],"mmm")</f>
        <v>Jan</v>
      </c>
      <c r="AA1863" s="33">
        <f>YEAR(Table1[[#This Row],[Billing date]])</f>
        <v>2022</v>
      </c>
    </row>
    <row r="1864" spans="1:27" ht="12.75" x14ac:dyDescent="0.2">
      <c r="A1864" s="1" t="s">
        <v>4526</v>
      </c>
      <c r="B1864" s="1" t="s">
        <v>120</v>
      </c>
      <c r="C1864" s="29">
        <v>44583</v>
      </c>
      <c r="D1864" s="1" t="s">
        <v>6848</v>
      </c>
      <c r="E1864" s="1" t="s">
        <v>6849</v>
      </c>
      <c r="F1864" s="1" t="s">
        <v>6850</v>
      </c>
      <c r="G1864" s="1" t="s">
        <v>6851</v>
      </c>
      <c r="H1864" s="1" t="s">
        <v>4558</v>
      </c>
      <c r="I1864" s="1" t="s">
        <v>23</v>
      </c>
      <c r="J1864" s="1" t="s">
        <v>164</v>
      </c>
      <c r="K1864" s="1" t="s">
        <v>165</v>
      </c>
      <c r="L1864" s="30">
        <v>260</v>
      </c>
      <c r="M1864" s="30">
        <v>13</v>
      </c>
      <c r="N1864" s="31">
        <v>18300</v>
      </c>
      <c r="O1864" s="31">
        <v>0</v>
      </c>
      <c r="P1864" s="31">
        <v>4758000</v>
      </c>
      <c r="Q1864" s="31">
        <v>4758000</v>
      </c>
      <c r="R1864" s="1" t="s">
        <v>926</v>
      </c>
      <c r="S1864" s="1" t="s">
        <v>1798</v>
      </c>
      <c r="T1864" s="1" t="s">
        <v>169</v>
      </c>
      <c r="U1864" s="1" t="s">
        <v>169</v>
      </c>
      <c r="V1864" s="1" t="s">
        <v>118</v>
      </c>
      <c r="W1864" s="33" t="str">
        <f>VLOOKUP(Table1[[#This Row],[Material Code]],'Product Master Data'!$A$1:$D$16,4,FALSE)</f>
        <v>Bread Flour</v>
      </c>
      <c r="X1864" s="33" t="str">
        <f>VLOOKUP(Table1[[#This Row],[Material Code]],'Product Master Data'!$A$1:$D$15,3,FALSE)</f>
        <v>Local Label</v>
      </c>
      <c r="Y1864" s="33">
        <f>DAY(Table1[[#This Row],[Billing date]])</f>
        <v>22</v>
      </c>
      <c r="Z1864" s="33" t="str">
        <f>TEXT(Table1[[#This Row],[Billing date]],"mmm")</f>
        <v>Jan</v>
      </c>
      <c r="AA1864" s="33">
        <f>YEAR(Table1[[#This Row],[Billing date]])</f>
        <v>2022</v>
      </c>
    </row>
    <row r="1865" spans="1:27" ht="12.75" x14ac:dyDescent="0.2">
      <c r="A1865" s="1" t="s">
        <v>4666</v>
      </c>
      <c r="B1865" s="1" t="s">
        <v>108</v>
      </c>
      <c r="C1865" s="29">
        <v>44583</v>
      </c>
      <c r="D1865" s="1" t="s">
        <v>6852</v>
      </c>
      <c r="E1865" s="1" t="s">
        <v>6853</v>
      </c>
      <c r="F1865" s="1" t="s">
        <v>6854</v>
      </c>
      <c r="G1865" s="1" t="s">
        <v>6855</v>
      </c>
      <c r="H1865" s="1" t="s">
        <v>4698</v>
      </c>
      <c r="I1865" s="1" t="s">
        <v>449</v>
      </c>
      <c r="J1865" s="1" t="s">
        <v>164</v>
      </c>
      <c r="K1865" s="1" t="s">
        <v>165</v>
      </c>
      <c r="L1865" s="30">
        <v>60</v>
      </c>
      <c r="M1865" s="30">
        <v>3</v>
      </c>
      <c r="N1865" s="31">
        <v>18300</v>
      </c>
      <c r="O1865" s="31">
        <v>4200</v>
      </c>
      <c r="P1865" s="31">
        <v>1093800</v>
      </c>
      <c r="Q1865" s="31">
        <v>1098000</v>
      </c>
      <c r="R1865" s="1" t="s">
        <v>4934</v>
      </c>
      <c r="S1865" s="1" t="s">
        <v>6847</v>
      </c>
      <c r="T1865" s="1" t="s">
        <v>169</v>
      </c>
      <c r="U1865" s="1" t="s">
        <v>450</v>
      </c>
      <c r="V1865" s="1" t="s">
        <v>118</v>
      </c>
      <c r="W1865" s="33" t="str">
        <f>VLOOKUP(Table1[[#This Row],[Material Code]],'Product Master Data'!$A$1:$D$16,4,FALSE)</f>
        <v>Bread Flour</v>
      </c>
      <c r="X1865" s="33" t="str">
        <f>VLOOKUP(Table1[[#This Row],[Material Code]],'Product Master Data'!$A$1:$D$15,3,FALSE)</f>
        <v>Local Label</v>
      </c>
      <c r="Y1865" s="33">
        <f>DAY(Table1[[#This Row],[Billing date]])</f>
        <v>22</v>
      </c>
      <c r="Z1865" s="33" t="str">
        <f>TEXT(Table1[[#This Row],[Billing date]],"mmm")</f>
        <v>Jan</v>
      </c>
      <c r="AA1865" s="33">
        <f>YEAR(Table1[[#This Row],[Billing date]])</f>
        <v>2022</v>
      </c>
    </row>
    <row r="1866" spans="1:27" ht="12.75" x14ac:dyDescent="0.2">
      <c r="A1866" s="1" t="s">
        <v>4666</v>
      </c>
      <c r="B1866" s="1" t="s">
        <v>108</v>
      </c>
      <c r="C1866" s="29">
        <v>44583</v>
      </c>
      <c r="D1866" s="1" t="s">
        <v>6852</v>
      </c>
      <c r="E1866" s="1" t="s">
        <v>6853</v>
      </c>
      <c r="F1866" s="1" t="s">
        <v>6854</v>
      </c>
      <c r="G1866" s="1" t="s">
        <v>6856</v>
      </c>
      <c r="H1866" s="1" t="s">
        <v>4698</v>
      </c>
      <c r="I1866" s="1" t="s">
        <v>449</v>
      </c>
      <c r="J1866" s="1" t="s">
        <v>164</v>
      </c>
      <c r="K1866" s="1" t="s">
        <v>165</v>
      </c>
      <c r="L1866" s="30">
        <v>59</v>
      </c>
      <c r="M1866" s="30">
        <v>2.95</v>
      </c>
      <c r="N1866" s="31">
        <v>18300</v>
      </c>
      <c r="O1866" s="31">
        <v>4130</v>
      </c>
      <c r="P1866" s="31">
        <v>1075570</v>
      </c>
      <c r="Q1866" s="31">
        <v>1079700</v>
      </c>
      <c r="R1866" s="1" t="s">
        <v>4934</v>
      </c>
      <c r="S1866" s="1" t="s">
        <v>6847</v>
      </c>
      <c r="T1866" s="1" t="s">
        <v>169</v>
      </c>
      <c r="U1866" s="1" t="s">
        <v>450</v>
      </c>
      <c r="V1866" s="1" t="s">
        <v>118</v>
      </c>
      <c r="W1866" s="33" t="str">
        <f>VLOOKUP(Table1[[#This Row],[Material Code]],'Product Master Data'!$A$1:$D$16,4,FALSE)</f>
        <v>Bread Flour</v>
      </c>
      <c r="X1866" s="33" t="str">
        <f>VLOOKUP(Table1[[#This Row],[Material Code]],'Product Master Data'!$A$1:$D$15,3,FALSE)</f>
        <v>Local Label</v>
      </c>
      <c r="Y1866" s="33">
        <f>DAY(Table1[[#This Row],[Billing date]])</f>
        <v>22</v>
      </c>
      <c r="Z1866" s="33" t="str">
        <f>TEXT(Table1[[#This Row],[Billing date]],"mmm")</f>
        <v>Jan</v>
      </c>
      <c r="AA1866" s="33">
        <f>YEAR(Table1[[#This Row],[Billing date]])</f>
        <v>2022</v>
      </c>
    </row>
    <row r="1867" spans="1:27" ht="12.75" x14ac:dyDescent="0.2">
      <c r="A1867" s="1" t="s">
        <v>4511</v>
      </c>
      <c r="B1867" s="1" t="s">
        <v>158</v>
      </c>
      <c r="C1867" s="29">
        <v>44583</v>
      </c>
      <c r="D1867" s="1" t="s">
        <v>5254</v>
      </c>
      <c r="E1867" s="1" t="s">
        <v>6857</v>
      </c>
      <c r="F1867" s="1" t="s">
        <v>5256</v>
      </c>
      <c r="G1867" s="1" t="s">
        <v>6858</v>
      </c>
      <c r="H1867" s="1" t="s">
        <v>4744</v>
      </c>
      <c r="I1867" s="1" t="s">
        <v>35</v>
      </c>
      <c r="J1867" s="1" t="s">
        <v>164</v>
      </c>
      <c r="K1867" s="1" t="s">
        <v>165</v>
      </c>
      <c r="L1867" s="30">
        <v>600</v>
      </c>
      <c r="M1867" s="30">
        <v>30</v>
      </c>
      <c r="N1867" s="31">
        <v>18500</v>
      </c>
      <c r="O1867" s="31">
        <v>42000</v>
      </c>
      <c r="P1867" s="31">
        <v>11058000</v>
      </c>
      <c r="Q1867" s="31">
        <v>11100000</v>
      </c>
      <c r="R1867" s="1" t="s">
        <v>1020</v>
      </c>
      <c r="S1867" s="1" t="s">
        <v>4386</v>
      </c>
      <c r="T1867" s="1" t="s">
        <v>169</v>
      </c>
      <c r="U1867" s="1" t="s">
        <v>5259</v>
      </c>
      <c r="V1867" s="1" t="s">
        <v>118</v>
      </c>
      <c r="W1867" s="33" t="str">
        <f>VLOOKUP(Table1[[#This Row],[Material Code]],'Product Master Data'!$A$1:$D$16,4,FALSE)</f>
        <v>Bread Flour</v>
      </c>
      <c r="X1867" s="33" t="str">
        <f>VLOOKUP(Table1[[#This Row],[Material Code]],'Product Master Data'!$A$1:$D$15,3,FALSE)</f>
        <v>Local Label</v>
      </c>
      <c r="Y1867" s="33">
        <f>DAY(Table1[[#This Row],[Billing date]])</f>
        <v>22</v>
      </c>
      <c r="Z1867" s="33" t="str">
        <f>TEXT(Table1[[#This Row],[Billing date]],"mmm")</f>
        <v>Jan</v>
      </c>
      <c r="AA1867" s="33">
        <f>YEAR(Table1[[#This Row],[Billing date]])</f>
        <v>2022</v>
      </c>
    </row>
    <row r="1868" spans="1:27" ht="12.75" x14ac:dyDescent="0.2">
      <c r="A1868" s="1" t="s">
        <v>4576</v>
      </c>
      <c r="B1868" s="1" t="s">
        <v>171</v>
      </c>
      <c r="C1868" s="29">
        <v>44583</v>
      </c>
      <c r="D1868" s="1" t="s">
        <v>6859</v>
      </c>
      <c r="E1868" s="1" t="s">
        <v>6860</v>
      </c>
      <c r="F1868" s="1" t="s">
        <v>6861</v>
      </c>
      <c r="G1868" s="1" t="s">
        <v>6862</v>
      </c>
      <c r="H1868" s="1" t="s">
        <v>6863</v>
      </c>
      <c r="I1868" s="1" t="s">
        <v>758</v>
      </c>
      <c r="J1868" s="1" t="s">
        <v>176</v>
      </c>
      <c r="K1868" s="1" t="s">
        <v>177</v>
      </c>
      <c r="L1868" s="30">
        <v>399</v>
      </c>
      <c r="M1868" s="30">
        <v>19.95</v>
      </c>
      <c r="N1868" s="31">
        <v>17900</v>
      </c>
      <c r="O1868" s="31">
        <v>27930</v>
      </c>
      <c r="P1868" s="31">
        <v>7114170</v>
      </c>
      <c r="Q1868" s="31">
        <v>7142100</v>
      </c>
      <c r="R1868" s="1" t="s">
        <v>6864</v>
      </c>
      <c r="S1868" s="1" t="s">
        <v>6865</v>
      </c>
      <c r="T1868" s="1" t="s">
        <v>169</v>
      </c>
      <c r="U1868" s="1" t="s">
        <v>169</v>
      </c>
      <c r="V1868" s="1" t="s">
        <v>118</v>
      </c>
      <c r="W1868" s="33" t="str">
        <f>VLOOKUP(Table1[[#This Row],[Material Code]],'Product Master Data'!$A$1:$D$16,4,FALSE)</f>
        <v>Beignet Flour</v>
      </c>
      <c r="X1868" s="33" t="str">
        <f>VLOOKUP(Table1[[#This Row],[Material Code]],'Product Master Data'!$A$1:$D$15,3,FALSE)</f>
        <v>Local Label</v>
      </c>
      <c r="Y1868" s="33">
        <f>DAY(Table1[[#This Row],[Billing date]])</f>
        <v>22</v>
      </c>
      <c r="Z1868" s="33" t="str">
        <f>TEXT(Table1[[#This Row],[Billing date]],"mmm")</f>
        <v>Jan</v>
      </c>
      <c r="AA1868" s="33">
        <f>YEAR(Table1[[#This Row],[Billing date]])</f>
        <v>2022</v>
      </c>
    </row>
    <row r="1869" spans="1:27" ht="12.75" x14ac:dyDescent="0.2">
      <c r="A1869" s="1" t="s">
        <v>4576</v>
      </c>
      <c r="B1869" s="1" t="s">
        <v>171</v>
      </c>
      <c r="C1869" s="29">
        <v>44583</v>
      </c>
      <c r="D1869" s="1" t="s">
        <v>6859</v>
      </c>
      <c r="E1869" s="1" t="s">
        <v>6860</v>
      </c>
      <c r="F1869" s="1" t="s">
        <v>6861</v>
      </c>
      <c r="G1869" s="1" t="s">
        <v>6862</v>
      </c>
      <c r="H1869" s="1" t="s">
        <v>6863</v>
      </c>
      <c r="I1869" s="1" t="s">
        <v>758</v>
      </c>
      <c r="J1869" s="1" t="s">
        <v>181</v>
      </c>
      <c r="K1869" s="1" t="s">
        <v>182</v>
      </c>
      <c r="L1869" s="30">
        <v>802</v>
      </c>
      <c r="M1869" s="30">
        <v>20.05</v>
      </c>
      <c r="N1869" s="31">
        <v>8950</v>
      </c>
      <c r="O1869" s="31">
        <v>28070</v>
      </c>
      <c r="P1869" s="31">
        <v>7149830</v>
      </c>
      <c r="Q1869" s="31">
        <v>7177900</v>
      </c>
      <c r="R1869" s="1" t="s">
        <v>6864</v>
      </c>
      <c r="S1869" s="1" t="s">
        <v>6865</v>
      </c>
      <c r="T1869" s="1" t="s">
        <v>169</v>
      </c>
      <c r="U1869" s="1" t="s">
        <v>169</v>
      </c>
      <c r="V1869" s="1" t="s">
        <v>118</v>
      </c>
      <c r="W1869" s="33" t="str">
        <f>VLOOKUP(Table1[[#This Row],[Material Code]],'Product Master Data'!$A$1:$D$16,4,FALSE)</f>
        <v>Beignet Flour</v>
      </c>
      <c r="X1869" s="33" t="str">
        <f>VLOOKUP(Table1[[#This Row],[Material Code]],'Product Master Data'!$A$1:$D$15,3,FALSE)</f>
        <v>Local Label</v>
      </c>
      <c r="Y1869" s="33">
        <f>DAY(Table1[[#This Row],[Billing date]])</f>
        <v>22</v>
      </c>
      <c r="Z1869" s="33" t="str">
        <f>TEXT(Table1[[#This Row],[Billing date]],"mmm")</f>
        <v>Jan</v>
      </c>
      <c r="AA1869" s="33">
        <f>YEAR(Table1[[#This Row],[Billing date]])</f>
        <v>2022</v>
      </c>
    </row>
    <row r="1870" spans="1:27" ht="12.75" x14ac:dyDescent="0.2">
      <c r="A1870" s="1" t="s">
        <v>4526</v>
      </c>
      <c r="B1870" s="1" t="s">
        <v>120</v>
      </c>
      <c r="C1870" s="29">
        <v>44583</v>
      </c>
      <c r="D1870" s="1" t="s">
        <v>6866</v>
      </c>
      <c r="E1870" s="1" t="s">
        <v>6867</v>
      </c>
      <c r="F1870" s="1" t="s">
        <v>6868</v>
      </c>
      <c r="G1870" s="1" t="s">
        <v>6869</v>
      </c>
      <c r="H1870" s="1" t="s">
        <v>4878</v>
      </c>
      <c r="I1870" s="1" t="s">
        <v>465</v>
      </c>
      <c r="J1870" s="1" t="s">
        <v>164</v>
      </c>
      <c r="K1870" s="1" t="s">
        <v>165</v>
      </c>
      <c r="L1870" s="30">
        <v>200</v>
      </c>
      <c r="M1870" s="30">
        <v>10</v>
      </c>
      <c r="N1870" s="31">
        <v>18300</v>
      </c>
      <c r="O1870" s="31">
        <v>14000</v>
      </c>
      <c r="P1870" s="31">
        <v>3646000</v>
      </c>
      <c r="Q1870" s="31">
        <v>3660000</v>
      </c>
      <c r="R1870" s="1" t="s">
        <v>775</v>
      </c>
      <c r="S1870" s="1" t="s">
        <v>4657</v>
      </c>
      <c r="T1870" s="1" t="s">
        <v>169</v>
      </c>
      <c r="U1870" s="1" t="s">
        <v>169</v>
      </c>
      <c r="V1870" s="1" t="s">
        <v>118</v>
      </c>
      <c r="W1870" s="33" t="str">
        <f>VLOOKUP(Table1[[#This Row],[Material Code]],'Product Master Data'!$A$1:$D$16,4,FALSE)</f>
        <v>Bread Flour</v>
      </c>
      <c r="X1870" s="33" t="str">
        <f>VLOOKUP(Table1[[#This Row],[Material Code]],'Product Master Data'!$A$1:$D$15,3,FALSE)</f>
        <v>Local Label</v>
      </c>
      <c r="Y1870" s="33">
        <f>DAY(Table1[[#This Row],[Billing date]])</f>
        <v>22</v>
      </c>
      <c r="Z1870" s="33" t="str">
        <f>TEXT(Table1[[#This Row],[Billing date]],"mmm")</f>
        <v>Jan</v>
      </c>
      <c r="AA1870" s="33">
        <f>YEAR(Table1[[#This Row],[Billing date]])</f>
        <v>2022</v>
      </c>
    </row>
    <row r="1871" spans="1:27" ht="12.75" x14ac:dyDescent="0.2">
      <c r="A1871" s="1" t="s">
        <v>4526</v>
      </c>
      <c r="B1871" s="1" t="s">
        <v>120</v>
      </c>
      <c r="C1871" s="29">
        <v>44583</v>
      </c>
      <c r="D1871" s="1" t="s">
        <v>6870</v>
      </c>
      <c r="E1871" s="1" t="s">
        <v>6871</v>
      </c>
      <c r="F1871" s="1" t="s">
        <v>6872</v>
      </c>
      <c r="G1871" s="1" t="s">
        <v>6873</v>
      </c>
      <c r="H1871" s="1" t="s">
        <v>4723</v>
      </c>
      <c r="I1871" s="1" t="s">
        <v>59</v>
      </c>
      <c r="J1871" s="1" t="s">
        <v>164</v>
      </c>
      <c r="K1871" s="1" t="s">
        <v>165</v>
      </c>
      <c r="L1871" s="30">
        <v>150</v>
      </c>
      <c r="M1871" s="30">
        <v>7.5</v>
      </c>
      <c r="N1871" s="31">
        <v>18300</v>
      </c>
      <c r="O1871" s="31">
        <v>0</v>
      </c>
      <c r="P1871" s="31">
        <v>2745000</v>
      </c>
      <c r="Q1871" s="31">
        <v>2745000</v>
      </c>
      <c r="R1871" s="1" t="s">
        <v>775</v>
      </c>
      <c r="S1871" s="1" t="s">
        <v>4657</v>
      </c>
      <c r="T1871" s="1" t="s">
        <v>169</v>
      </c>
      <c r="U1871" s="1" t="s">
        <v>169</v>
      </c>
      <c r="V1871" s="1" t="s">
        <v>118</v>
      </c>
      <c r="W1871" s="33" t="str">
        <f>VLOOKUP(Table1[[#This Row],[Material Code]],'Product Master Data'!$A$1:$D$16,4,FALSE)</f>
        <v>Bread Flour</v>
      </c>
      <c r="X1871" s="33" t="str">
        <f>VLOOKUP(Table1[[#This Row],[Material Code]],'Product Master Data'!$A$1:$D$15,3,FALSE)</f>
        <v>Local Label</v>
      </c>
      <c r="Y1871" s="33">
        <f>DAY(Table1[[#This Row],[Billing date]])</f>
        <v>22</v>
      </c>
      <c r="Z1871" s="33" t="str">
        <f>TEXT(Table1[[#This Row],[Billing date]],"mmm")</f>
        <v>Jan</v>
      </c>
      <c r="AA1871" s="33">
        <f>YEAR(Table1[[#This Row],[Billing date]])</f>
        <v>2022</v>
      </c>
    </row>
    <row r="1872" spans="1:27" ht="12.75" x14ac:dyDescent="0.2">
      <c r="A1872" s="1" t="s">
        <v>4526</v>
      </c>
      <c r="B1872" s="1" t="s">
        <v>120</v>
      </c>
      <c r="C1872" s="29">
        <v>44583</v>
      </c>
      <c r="D1872" s="1" t="s">
        <v>6874</v>
      </c>
      <c r="E1872" s="1" t="s">
        <v>6875</v>
      </c>
      <c r="F1872" s="1" t="s">
        <v>6876</v>
      </c>
      <c r="G1872" s="1" t="s">
        <v>6877</v>
      </c>
      <c r="H1872" s="1" t="s">
        <v>4817</v>
      </c>
      <c r="I1872" s="1" t="s">
        <v>443</v>
      </c>
      <c r="J1872" s="1" t="s">
        <v>181</v>
      </c>
      <c r="K1872" s="1" t="s">
        <v>182</v>
      </c>
      <c r="L1872" s="30">
        <v>100</v>
      </c>
      <c r="M1872" s="30">
        <v>2.5</v>
      </c>
      <c r="N1872" s="31">
        <v>9250</v>
      </c>
      <c r="O1872" s="31">
        <v>3500</v>
      </c>
      <c r="P1872" s="31">
        <v>921500</v>
      </c>
      <c r="Q1872" s="31">
        <v>925000</v>
      </c>
      <c r="R1872" s="1" t="s">
        <v>216</v>
      </c>
      <c r="S1872" s="1" t="s">
        <v>6206</v>
      </c>
      <c r="T1872" s="1" t="s">
        <v>169</v>
      </c>
      <c r="U1872" s="1" t="s">
        <v>169</v>
      </c>
      <c r="V1872" s="1" t="s">
        <v>118</v>
      </c>
      <c r="W1872" s="33" t="str">
        <f>VLOOKUP(Table1[[#This Row],[Material Code]],'Product Master Data'!$A$1:$D$16,4,FALSE)</f>
        <v>Beignet Flour</v>
      </c>
      <c r="X1872" s="33" t="str">
        <f>VLOOKUP(Table1[[#This Row],[Material Code]],'Product Master Data'!$A$1:$D$15,3,FALSE)</f>
        <v>Local Label</v>
      </c>
      <c r="Y1872" s="33">
        <f>DAY(Table1[[#This Row],[Billing date]])</f>
        <v>22</v>
      </c>
      <c r="Z1872" s="33" t="str">
        <f>TEXT(Table1[[#This Row],[Billing date]],"mmm")</f>
        <v>Jan</v>
      </c>
      <c r="AA1872" s="33">
        <f>YEAR(Table1[[#This Row],[Billing date]])</f>
        <v>2022</v>
      </c>
    </row>
    <row r="1873" spans="1:27" ht="12.75" x14ac:dyDescent="0.2">
      <c r="A1873" s="1" t="s">
        <v>4526</v>
      </c>
      <c r="B1873" s="1" t="s">
        <v>120</v>
      </c>
      <c r="C1873" s="29">
        <v>44583</v>
      </c>
      <c r="D1873" s="1" t="s">
        <v>6874</v>
      </c>
      <c r="E1873" s="1" t="s">
        <v>6875</v>
      </c>
      <c r="F1873" s="1" t="s">
        <v>6876</v>
      </c>
      <c r="G1873" s="1" t="s">
        <v>6877</v>
      </c>
      <c r="H1873" s="1" t="s">
        <v>4817</v>
      </c>
      <c r="I1873" s="1" t="s">
        <v>443</v>
      </c>
      <c r="J1873" s="1" t="s">
        <v>176</v>
      </c>
      <c r="K1873" s="1" t="s">
        <v>177</v>
      </c>
      <c r="L1873" s="30">
        <v>100</v>
      </c>
      <c r="M1873" s="30">
        <v>5</v>
      </c>
      <c r="N1873" s="31">
        <v>18500</v>
      </c>
      <c r="O1873" s="31">
        <v>7000</v>
      </c>
      <c r="P1873" s="31">
        <v>1843000</v>
      </c>
      <c r="Q1873" s="31">
        <v>1850000</v>
      </c>
      <c r="R1873" s="1" t="s">
        <v>216</v>
      </c>
      <c r="S1873" s="1" t="s">
        <v>6206</v>
      </c>
      <c r="T1873" s="1" t="s">
        <v>169</v>
      </c>
      <c r="U1873" s="1" t="s">
        <v>169</v>
      </c>
      <c r="V1873" s="1" t="s">
        <v>118</v>
      </c>
      <c r="W1873" s="33" t="str">
        <f>VLOOKUP(Table1[[#This Row],[Material Code]],'Product Master Data'!$A$1:$D$16,4,FALSE)</f>
        <v>Beignet Flour</v>
      </c>
      <c r="X1873" s="33" t="str">
        <f>VLOOKUP(Table1[[#This Row],[Material Code]],'Product Master Data'!$A$1:$D$15,3,FALSE)</f>
        <v>Local Label</v>
      </c>
      <c r="Y1873" s="33">
        <f>DAY(Table1[[#This Row],[Billing date]])</f>
        <v>22</v>
      </c>
      <c r="Z1873" s="33" t="str">
        <f>TEXT(Table1[[#This Row],[Billing date]],"mmm")</f>
        <v>Jan</v>
      </c>
      <c r="AA1873" s="33">
        <f>YEAR(Table1[[#This Row],[Billing date]])</f>
        <v>2022</v>
      </c>
    </row>
    <row r="1874" spans="1:27" ht="12.75" x14ac:dyDescent="0.2">
      <c r="A1874" s="1" t="s">
        <v>4511</v>
      </c>
      <c r="B1874" s="1" t="s">
        <v>158</v>
      </c>
      <c r="C1874" s="29">
        <v>44583</v>
      </c>
      <c r="D1874" s="1" t="s">
        <v>6878</v>
      </c>
      <c r="E1874" s="1" t="s">
        <v>6879</v>
      </c>
      <c r="F1874" s="1" t="s">
        <v>6880</v>
      </c>
      <c r="G1874" s="1" t="s">
        <v>6881</v>
      </c>
      <c r="H1874" s="1" t="s">
        <v>4744</v>
      </c>
      <c r="I1874" s="1" t="s">
        <v>35</v>
      </c>
      <c r="J1874" s="1" t="s">
        <v>164</v>
      </c>
      <c r="K1874" s="1" t="s">
        <v>165</v>
      </c>
      <c r="L1874" s="30">
        <v>600</v>
      </c>
      <c r="M1874" s="30">
        <v>30</v>
      </c>
      <c r="N1874" s="31">
        <v>18500</v>
      </c>
      <c r="O1874" s="31">
        <v>42000</v>
      </c>
      <c r="P1874" s="31">
        <v>11058000</v>
      </c>
      <c r="Q1874" s="31">
        <v>11100000</v>
      </c>
      <c r="R1874" s="1" t="s">
        <v>223</v>
      </c>
      <c r="S1874" s="1" t="s">
        <v>210</v>
      </c>
      <c r="T1874" s="1" t="s">
        <v>169</v>
      </c>
      <c r="U1874" s="1" t="s">
        <v>5259</v>
      </c>
      <c r="V1874" s="1" t="s">
        <v>118</v>
      </c>
      <c r="W1874" s="33" t="str">
        <f>VLOOKUP(Table1[[#This Row],[Material Code]],'Product Master Data'!$A$1:$D$16,4,FALSE)</f>
        <v>Bread Flour</v>
      </c>
      <c r="X1874" s="33" t="str">
        <f>VLOOKUP(Table1[[#This Row],[Material Code]],'Product Master Data'!$A$1:$D$15,3,FALSE)</f>
        <v>Local Label</v>
      </c>
      <c r="Y1874" s="33">
        <f>DAY(Table1[[#This Row],[Billing date]])</f>
        <v>22</v>
      </c>
      <c r="Z1874" s="33" t="str">
        <f>TEXT(Table1[[#This Row],[Billing date]],"mmm")</f>
        <v>Jan</v>
      </c>
      <c r="AA1874" s="33">
        <f>YEAR(Table1[[#This Row],[Billing date]])</f>
        <v>2022</v>
      </c>
    </row>
    <row r="1875" spans="1:27" ht="12.75" x14ac:dyDescent="0.2">
      <c r="A1875" s="1" t="s">
        <v>4511</v>
      </c>
      <c r="B1875" s="1" t="s">
        <v>158</v>
      </c>
      <c r="C1875" s="29">
        <v>44583</v>
      </c>
      <c r="D1875" s="1" t="s">
        <v>6878</v>
      </c>
      <c r="E1875" s="1" t="s">
        <v>6882</v>
      </c>
      <c r="F1875" s="1" t="s">
        <v>6880</v>
      </c>
      <c r="G1875" s="1" t="s">
        <v>6883</v>
      </c>
      <c r="H1875" s="1" t="s">
        <v>4744</v>
      </c>
      <c r="I1875" s="1" t="s">
        <v>35</v>
      </c>
      <c r="J1875" s="1" t="s">
        <v>164</v>
      </c>
      <c r="K1875" s="1" t="s">
        <v>165</v>
      </c>
      <c r="L1875" s="30">
        <v>600</v>
      </c>
      <c r="M1875" s="30">
        <v>30</v>
      </c>
      <c r="N1875" s="31">
        <v>18500</v>
      </c>
      <c r="O1875" s="31">
        <v>42000</v>
      </c>
      <c r="P1875" s="31">
        <v>11058000</v>
      </c>
      <c r="Q1875" s="31">
        <v>11100000</v>
      </c>
      <c r="R1875" s="1" t="s">
        <v>166</v>
      </c>
      <c r="S1875" s="1" t="s">
        <v>6884</v>
      </c>
      <c r="T1875" s="1" t="s">
        <v>169</v>
      </c>
      <c r="U1875" s="1" t="s">
        <v>5259</v>
      </c>
      <c r="V1875" s="1" t="s">
        <v>118</v>
      </c>
      <c r="W1875" s="33" t="str">
        <f>VLOOKUP(Table1[[#This Row],[Material Code]],'Product Master Data'!$A$1:$D$16,4,FALSE)</f>
        <v>Bread Flour</v>
      </c>
      <c r="X1875" s="33" t="str">
        <f>VLOOKUP(Table1[[#This Row],[Material Code]],'Product Master Data'!$A$1:$D$15,3,FALSE)</f>
        <v>Local Label</v>
      </c>
      <c r="Y1875" s="33">
        <f>DAY(Table1[[#This Row],[Billing date]])</f>
        <v>22</v>
      </c>
      <c r="Z1875" s="33" t="str">
        <f>TEXT(Table1[[#This Row],[Billing date]],"mmm")</f>
        <v>Jan</v>
      </c>
      <c r="AA1875" s="33">
        <f>YEAR(Table1[[#This Row],[Billing date]])</f>
        <v>2022</v>
      </c>
    </row>
    <row r="1876" spans="1:27" ht="12.75" x14ac:dyDescent="0.2">
      <c r="A1876" s="1" t="s">
        <v>4596</v>
      </c>
      <c r="B1876" s="1" t="s">
        <v>452</v>
      </c>
      <c r="C1876" s="29">
        <v>44584</v>
      </c>
      <c r="D1876" s="1" t="s">
        <v>5479</v>
      </c>
      <c r="E1876" s="1" t="s">
        <v>6885</v>
      </c>
      <c r="F1876" s="1" t="s">
        <v>5481</v>
      </c>
      <c r="G1876" s="1" t="s">
        <v>6886</v>
      </c>
      <c r="H1876" s="1" t="s">
        <v>5067</v>
      </c>
      <c r="I1876" s="1" t="s">
        <v>34</v>
      </c>
      <c r="J1876" s="1" t="s">
        <v>176</v>
      </c>
      <c r="K1876" s="1" t="s">
        <v>177</v>
      </c>
      <c r="L1876" s="30">
        <v>600</v>
      </c>
      <c r="M1876" s="30">
        <v>30</v>
      </c>
      <c r="N1876" s="31">
        <v>17500</v>
      </c>
      <c r="O1876" s="31">
        <v>42000</v>
      </c>
      <c r="P1876" s="31">
        <v>10458000</v>
      </c>
      <c r="Q1876" s="31">
        <v>10500000</v>
      </c>
      <c r="R1876" s="1" t="s">
        <v>799</v>
      </c>
      <c r="S1876" s="1" t="s">
        <v>800</v>
      </c>
      <c r="T1876" s="1" t="s">
        <v>169</v>
      </c>
      <c r="U1876" s="1" t="s">
        <v>1046</v>
      </c>
      <c r="V1876" s="1" t="s">
        <v>118</v>
      </c>
      <c r="W1876" s="33" t="str">
        <f>VLOOKUP(Table1[[#This Row],[Material Code]],'Product Master Data'!$A$1:$D$16,4,FALSE)</f>
        <v>Beignet Flour</v>
      </c>
      <c r="X1876" s="33" t="str">
        <f>VLOOKUP(Table1[[#This Row],[Material Code]],'Product Master Data'!$A$1:$D$15,3,FALSE)</f>
        <v>Local Label</v>
      </c>
      <c r="Y1876" s="33">
        <f>DAY(Table1[[#This Row],[Billing date]])</f>
        <v>23</v>
      </c>
      <c r="Z1876" s="33" t="str">
        <f>TEXT(Table1[[#This Row],[Billing date]],"mmm")</f>
        <v>Jan</v>
      </c>
      <c r="AA1876" s="33">
        <f>YEAR(Table1[[#This Row],[Billing date]])</f>
        <v>2022</v>
      </c>
    </row>
    <row r="1877" spans="1:27" ht="12.75" x14ac:dyDescent="0.2">
      <c r="A1877" s="1" t="s">
        <v>4596</v>
      </c>
      <c r="B1877" s="1" t="s">
        <v>452</v>
      </c>
      <c r="C1877" s="29">
        <v>44584</v>
      </c>
      <c r="D1877" s="1" t="s">
        <v>5479</v>
      </c>
      <c r="E1877" s="1" t="s">
        <v>6885</v>
      </c>
      <c r="F1877" s="1" t="s">
        <v>5481</v>
      </c>
      <c r="G1877" s="1" t="s">
        <v>6886</v>
      </c>
      <c r="H1877" s="1" t="s">
        <v>5067</v>
      </c>
      <c r="I1877" s="1" t="s">
        <v>34</v>
      </c>
      <c r="J1877" s="1" t="s">
        <v>181</v>
      </c>
      <c r="K1877" s="1" t="s">
        <v>182</v>
      </c>
      <c r="L1877" s="30">
        <v>120</v>
      </c>
      <c r="M1877" s="30">
        <v>3</v>
      </c>
      <c r="N1877" s="31">
        <v>8750</v>
      </c>
      <c r="O1877" s="31">
        <v>4200</v>
      </c>
      <c r="P1877" s="31">
        <v>1045800</v>
      </c>
      <c r="Q1877" s="31">
        <v>1050000</v>
      </c>
      <c r="R1877" s="1" t="s">
        <v>799</v>
      </c>
      <c r="S1877" s="1" t="s">
        <v>800</v>
      </c>
      <c r="T1877" s="1" t="s">
        <v>169</v>
      </c>
      <c r="U1877" s="1" t="s">
        <v>1046</v>
      </c>
      <c r="V1877" s="1" t="s">
        <v>118</v>
      </c>
      <c r="W1877" s="33" t="str">
        <f>VLOOKUP(Table1[[#This Row],[Material Code]],'Product Master Data'!$A$1:$D$16,4,FALSE)</f>
        <v>Beignet Flour</v>
      </c>
      <c r="X1877" s="33" t="str">
        <f>VLOOKUP(Table1[[#This Row],[Material Code]],'Product Master Data'!$A$1:$D$15,3,FALSE)</f>
        <v>Local Label</v>
      </c>
      <c r="Y1877" s="33">
        <f>DAY(Table1[[#This Row],[Billing date]])</f>
        <v>23</v>
      </c>
      <c r="Z1877" s="33" t="str">
        <f>TEXT(Table1[[#This Row],[Billing date]],"mmm")</f>
        <v>Jan</v>
      </c>
      <c r="AA1877" s="33">
        <f>YEAR(Table1[[#This Row],[Billing date]])</f>
        <v>2022</v>
      </c>
    </row>
    <row r="1878" spans="1:27" ht="12.75" x14ac:dyDescent="0.2">
      <c r="A1878" s="1" t="s">
        <v>4596</v>
      </c>
      <c r="B1878" s="1" t="s">
        <v>452</v>
      </c>
      <c r="C1878" s="29">
        <v>44584</v>
      </c>
      <c r="D1878" s="1" t="s">
        <v>6093</v>
      </c>
      <c r="E1878" s="1" t="s">
        <v>6887</v>
      </c>
      <c r="F1878" s="1" t="s">
        <v>6095</v>
      </c>
      <c r="G1878" s="1" t="s">
        <v>6888</v>
      </c>
      <c r="H1878" s="1" t="s">
        <v>4797</v>
      </c>
      <c r="I1878" s="1" t="s">
        <v>33</v>
      </c>
      <c r="J1878" s="1" t="s">
        <v>164</v>
      </c>
      <c r="K1878" s="1" t="s">
        <v>165</v>
      </c>
      <c r="L1878" s="30">
        <v>-640</v>
      </c>
      <c r="M1878" s="30">
        <v>-32</v>
      </c>
      <c r="N1878" s="31">
        <v>-18000</v>
      </c>
      <c r="O1878" s="31">
        <v>-44800</v>
      </c>
      <c r="P1878" s="31">
        <v>-11475200</v>
      </c>
      <c r="Q1878" s="31">
        <v>-11520000</v>
      </c>
      <c r="R1878" s="1" t="s">
        <v>6889</v>
      </c>
      <c r="S1878" s="1" t="s">
        <v>6890</v>
      </c>
      <c r="T1878" s="1" t="s">
        <v>169</v>
      </c>
      <c r="U1878" s="1" t="s">
        <v>460</v>
      </c>
      <c r="V1878" s="1" t="s">
        <v>118</v>
      </c>
      <c r="W1878" s="33" t="str">
        <f>VLOOKUP(Table1[[#This Row],[Material Code]],'Product Master Data'!$A$1:$D$16,4,FALSE)</f>
        <v>Bread Flour</v>
      </c>
      <c r="X1878" s="33" t="str">
        <f>VLOOKUP(Table1[[#This Row],[Material Code]],'Product Master Data'!$A$1:$D$15,3,FALSE)</f>
        <v>Local Label</v>
      </c>
      <c r="Y1878" s="33">
        <f>DAY(Table1[[#This Row],[Billing date]])</f>
        <v>23</v>
      </c>
      <c r="Z1878" s="33" t="str">
        <f>TEXT(Table1[[#This Row],[Billing date]],"mmm")</f>
        <v>Jan</v>
      </c>
      <c r="AA1878" s="33">
        <f>YEAR(Table1[[#This Row],[Billing date]])</f>
        <v>2022</v>
      </c>
    </row>
    <row r="1879" spans="1:27" ht="12.75" x14ac:dyDescent="0.2">
      <c r="A1879" s="1" t="s">
        <v>4596</v>
      </c>
      <c r="B1879" s="1" t="s">
        <v>452</v>
      </c>
      <c r="C1879" s="29">
        <v>44584</v>
      </c>
      <c r="D1879" s="1" t="s">
        <v>6093</v>
      </c>
      <c r="E1879" s="1" t="s">
        <v>6891</v>
      </c>
      <c r="F1879" s="1" t="s">
        <v>6095</v>
      </c>
      <c r="G1879" s="1" t="s">
        <v>6888</v>
      </c>
      <c r="H1879" s="1" t="s">
        <v>4797</v>
      </c>
      <c r="I1879" s="1" t="s">
        <v>33</v>
      </c>
      <c r="J1879" s="1" t="s">
        <v>164</v>
      </c>
      <c r="K1879" s="1" t="s">
        <v>165</v>
      </c>
      <c r="L1879" s="30">
        <v>640</v>
      </c>
      <c r="M1879" s="30">
        <v>32</v>
      </c>
      <c r="N1879" s="31">
        <v>18000</v>
      </c>
      <c r="O1879" s="31">
        <v>44800</v>
      </c>
      <c r="P1879" s="31">
        <v>11475200</v>
      </c>
      <c r="Q1879" s="31">
        <v>11520000</v>
      </c>
      <c r="R1879" s="1" t="s">
        <v>6889</v>
      </c>
      <c r="S1879" s="1" t="s">
        <v>6890</v>
      </c>
      <c r="T1879" s="1" t="s">
        <v>169</v>
      </c>
      <c r="U1879" s="1" t="s">
        <v>460</v>
      </c>
      <c r="V1879" s="1" t="s">
        <v>118</v>
      </c>
      <c r="W1879" s="33" t="str">
        <f>VLOOKUP(Table1[[#This Row],[Material Code]],'Product Master Data'!$A$1:$D$16,4,FALSE)</f>
        <v>Bread Flour</v>
      </c>
      <c r="X1879" s="33" t="str">
        <f>VLOOKUP(Table1[[#This Row],[Material Code]],'Product Master Data'!$A$1:$D$15,3,FALSE)</f>
        <v>Local Label</v>
      </c>
      <c r="Y1879" s="33">
        <f>DAY(Table1[[#This Row],[Billing date]])</f>
        <v>23</v>
      </c>
      <c r="Z1879" s="33" t="str">
        <f>TEXT(Table1[[#This Row],[Billing date]],"mmm")</f>
        <v>Jan</v>
      </c>
      <c r="AA1879" s="33">
        <f>YEAR(Table1[[#This Row],[Billing date]])</f>
        <v>2022</v>
      </c>
    </row>
    <row r="1880" spans="1:27" ht="12.75" x14ac:dyDescent="0.2">
      <c r="A1880" s="1" t="s">
        <v>4596</v>
      </c>
      <c r="B1880" s="1" t="s">
        <v>452</v>
      </c>
      <c r="C1880" s="29">
        <v>44584</v>
      </c>
      <c r="D1880" s="1" t="s">
        <v>6093</v>
      </c>
      <c r="E1880" s="1" t="s">
        <v>6892</v>
      </c>
      <c r="F1880" s="1" t="s">
        <v>6095</v>
      </c>
      <c r="G1880" s="1" t="s">
        <v>6888</v>
      </c>
      <c r="H1880" s="1" t="s">
        <v>4797</v>
      </c>
      <c r="I1880" s="1" t="s">
        <v>33</v>
      </c>
      <c r="J1880" s="1" t="s">
        <v>164</v>
      </c>
      <c r="K1880" s="1" t="s">
        <v>165</v>
      </c>
      <c r="L1880" s="30">
        <v>620</v>
      </c>
      <c r="M1880" s="30">
        <v>31</v>
      </c>
      <c r="N1880" s="31">
        <v>18000</v>
      </c>
      <c r="O1880" s="31">
        <v>43400</v>
      </c>
      <c r="P1880" s="31">
        <v>11116600</v>
      </c>
      <c r="Q1880" s="31">
        <v>11160000</v>
      </c>
      <c r="R1880" s="1" t="s">
        <v>6889</v>
      </c>
      <c r="S1880" s="1" t="s">
        <v>6890</v>
      </c>
      <c r="T1880" s="1" t="s">
        <v>169</v>
      </c>
      <c r="U1880" s="1" t="s">
        <v>460</v>
      </c>
      <c r="V1880" s="1" t="s">
        <v>118</v>
      </c>
      <c r="W1880" s="33" t="str">
        <f>VLOOKUP(Table1[[#This Row],[Material Code]],'Product Master Data'!$A$1:$D$16,4,FALSE)</f>
        <v>Bread Flour</v>
      </c>
      <c r="X1880" s="33" t="str">
        <f>VLOOKUP(Table1[[#This Row],[Material Code]],'Product Master Data'!$A$1:$D$15,3,FALSE)</f>
        <v>Local Label</v>
      </c>
      <c r="Y1880" s="33">
        <f>DAY(Table1[[#This Row],[Billing date]])</f>
        <v>23</v>
      </c>
      <c r="Z1880" s="33" t="str">
        <f>TEXT(Table1[[#This Row],[Billing date]],"mmm")</f>
        <v>Jan</v>
      </c>
      <c r="AA1880" s="33">
        <f>YEAR(Table1[[#This Row],[Billing date]])</f>
        <v>2022</v>
      </c>
    </row>
    <row r="1881" spans="1:27" ht="12.75" x14ac:dyDescent="0.2">
      <c r="A1881" s="1" t="s">
        <v>4596</v>
      </c>
      <c r="B1881" s="1" t="s">
        <v>289</v>
      </c>
      <c r="C1881" s="29">
        <v>44584</v>
      </c>
      <c r="D1881" s="1" t="s">
        <v>6689</v>
      </c>
      <c r="E1881" s="1" t="s">
        <v>6893</v>
      </c>
      <c r="F1881" s="1" t="s">
        <v>6691</v>
      </c>
      <c r="G1881" s="1" t="s">
        <v>6894</v>
      </c>
      <c r="H1881" s="1" t="s">
        <v>4601</v>
      </c>
      <c r="I1881" s="1" t="s">
        <v>32</v>
      </c>
      <c r="J1881" s="1" t="s">
        <v>164</v>
      </c>
      <c r="K1881" s="1" t="s">
        <v>165</v>
      </c>
      <c r="L1881" s="30">
        <v>200</v>
      </c>
      <c r="M1881" s="30">
        <v>10</v>
      </c>
      <c r="N1881" s="31">
        <v>18000</v>
      </c>
      <c r="O1881" s="31">
        <v>14000</v>
      </c>
      <c r="P1881" s="31">
        <v>3586000</v>
      </c>
      <c r="Q1881" s="31">
        <v>3600000</v>
      </c>
      <c r="R1881" s="1" t="s">
        <v>6895</v>
      </c>
      <c r="S1881" s="1" t="s">
        <v>6896</v>
      </c>
      <c r="T1881" s="1" t="s">
        <v>169</v>
      </c>
      <c r="U1881" s="1" t="s">
        <v>169</v>
      </c>
      <c r="V1881" s="1" t="s">
        <v>118</v>
      </c>
      <c r="W1881" s="33" t="str">
        <f>VLOOKUP(Table1[[#This Row],[Material Code]],'Product Master Data'!$A$1:$D$16,4,FALSE)</f>
        <v>Bread Flour</v>
      </c>
      <c r="X1881" s="33" t="str">
        <f>VLOOKUP(Table1[[#This Row],[Material Code]],'Product Master Data'!$A$1:$D$15,3,FALSE)</f>
        <v>Local Label</v>
      </c>
      <c r="Y1881" s="33">
        <f>DAY(Table1[[#This Row],[Billing date]])</f>
        <v>23</v>
      </c>
      <c r="Z1881" s="33" t="str">
        <f>TEXT(Table1[[#This Row],[Billing date]],"mmm")</f>
        <v>Jan</v>
      </c>
      <c r="AA1881" s="33">
        <f>YEAR(Table1[[#This Row],[Billing date]])</f>
        <v>2022</v>
      </c>
    </row>
    <row r="1882" spans="1:27" ht="12.75" x14ac:dyDescent="0.2">
      <c r="A1882" s="1" t="s">
        <v>4596</v>
      </c>
      <c r="B1882" s="1" t="s">
        <v>289</v>
      </c>
      <c r="C1882" s="29">
        <v>44584</v>
      </c>
      <c r="D1882" s="1" t="s">
        <v>6689</v>
      </c>
      <c r="E1882" s="1" t="s">
        <v>6893</v>
      </c>
      <c r="F1882" s="1" t="s">
        <v>6691</v>
      </c>
      <c r="G1882" s="1" t="s">
        <v>6894</v>
      </c>
      <c r="H1882" s="1" t="s">
        <v>4601</v>
      </c>
      <c r="I1882" s="1" t="s">
        <v>32</v>
      </c>
      <c r="J1882" s="1" t="s">
        <v>181</v>
      </c>
      <c r="K1882" s="1" t="s">
        <v>182</v>
      </c>
      <c r="L1882" s="30">
        <v>360</v>
      </c>
      <c r="M1882" s="30">
        <v>9</v>
      </c>
      <c r="N1882" s="31">
        <v>9000</v>
      </c>
      <c r="O1882" s="31">
        <v>12600</v>
      </c>
      <c r="P1882" s="31">
        <v>3227400</v>
      </c>
      <c r="Q1882" s="31">
        <v>3240000</v>
      </c>
      <c r="R1882" s="1" t="s">
        <v>6895</v>
      </c>
      <c r="S1882" s="1" t="s">
        <v>6896</v>
      </c>
      <c r="T1882" s="1" t="s">
        <v>169</v>
      </c>
      <c r="U1882" s="1" t="s">
        <v>169</v>
      </c>
      <c r="V1882" s="1" t="s">
        <v>118</v>
      </c>
      <c r="W1882" s="33" t="str">
        <f>VLOOKUP(Table1[[#This Row],[Material Code]],'Product Master Data'!$A$1:$D$16,4,FALSE)</f>
        <v>Beignet Flour</v>
      </c>
      <c r="X1882" s="33" t="str">
        <f>VLOOKUP(Table1[[#This Row],[Material Code]],'Product Master Data'!$A$1:$D$15,3,FALSE)</f>
        <v>Local Label</v>
      </c>
      <c r="Y1882" s="33">
        <f>DAY(Table1[[#This Row],[Billing date]])</f>
        <v>23</v>
      </c>
      <c r="Z1882" s="33" t="str">
        <f>TEXT(Table1[[#This Row],[Billing date]],"mmm")</f>
        <v>Jan</v>
      </c>
      <c r="AA1882" s="33">
        <f>YEAR(Table1[[#This Row],[Billing date]])</f>
        <v>2022</v>
      </c>
    </row>
    <row r="1883" spans="1:27" ht="12.75" x14ac:dyDescent="0.2">
      <c r="A1883" s="1" t="s">
        <v>4596</v>
      </c>
      <c r="B1883" s="1" t="s">
        <v>289</v>
      </c>
      <c r="C1883" s="29">
        <v>44584</v>
      </c>
      <c r="D1883" s="1" t="s">
        <v>6689</v>
      </c>
      <c r="E1883" s="1" t="s">
        <v>6893</v>
      </c>
      <c r="F1883" s="1" t="s">
        <v>6691</v>
      </c>
      <c r="G1883" s="1" t="s">
        <v>6894</v>
      </c>
      <c r="H1883" s="1" t="s">
        <v>4601</v>
      </c>
      <c r="I1883" s="1" t="s">
        <v>32</v>
      </c>
      <c r="J1883" s="1" t="s">
        <v>183</v>
      </c>
      <c r="K1883" s="1" t="s">
        <v>184</v>
      </c>
      <c r="L1883" s="30">
        <v>1000</v>
      </c>
      <c r="M1883" s="30">
        <v>5</v>
      </c>
      <c r="N1883" s="31">
        <v>1900</v>
      </c>
      <c r="O1883" s="31">
        <v>7000</v>
      </c>
      <c r="P1883" s="31">
        <v>1893000</v>
      </c>
      <c r="Q1883" s="31">
        <v>1900000</v>
      </c>
      <c r="R1883" s="1" t="s">
        <v>6895</v>
      </c>
      <c r="S1883" s="1" t="s">
        <v>6896</v>
      </c>
      <c r="T1883" s="1" t="s">
        <v>169</v>
      </c>
      <c r="U1883" s="1" t="s">
        <v>169</v>
      </c>
      <c r="V1883" s="1" t="s">
        <v>118</v>
      </c>
      <c r="W1883" s="33" t="str">
        <f>VLOOKUP(Table1[[#This Row],[Material Code]],'Product Master Data'!$A$1:$D$16,4,FALSE)</f>
        <v>Beignet Flour</v>
      </c>
      <c r="X1883" s="33" t="str">
        <f>VLOOKUP(Table1[[#This Row],[Material Code]],'Product Master Data'!$A$1:$D$15,3,FALSE)</f>
        <v>Local Label</v>
      </c>
      <c r="Y1883" s="33">
        <f>DAY(Table1[[#This Row],[Billing date]])</f>
        <v>23</v>
      </c>
      <c r="Z1883" s="33" t="str">
        <f>TEXT(Table1[[#This Row],[Billing date]],"mmm")</f>
        <v>Jan</v>
      </c>
      <c r="AA1883" s="33">
        <f>YEAR(Table1[[#This Row],[Billing date]])</f>
        <v>2022</v>
      </c>
    </row>
    <row r="1884" spans="1:27" ht="12.75" x14ac:dyDescent="0.2">
      <c r="A1884" s="1" t="s">
        <v>4596</v>
      </c>
      <c r="B1884" s="1" t="s">
        <v>289</v>
      </c>
      <c r="C1884" s="29">
        <v>44584</v>
      </c>
      <c r="D1884" s="1" t="s">
        <v>6689</v>
      </c>
      <c r="E1884" s="1" t="s">
        <v>6893</v>
      </c>
      <c r="F1884" s="1" t="s">
        <v>6691</v>
      </c>
      <c r="G1884" s="1" t="s">
        <v>6894</v>
      </c>
      <c r="H1884" s="1" t="s">
        <v>4601</v>
      </c>
      <c r="I1884" s="1" t="s">
        <v>32</v>
      </c>
      <c r="J1884" s="1" t="s">
        <v>176</v>
      </c>
      <c r="K1884" s="1" t="s">
        <v>177</v>
      </c>
      <c r="L1884" s="30">
        <v>160</v>
      </c>
      <c r="M1884" s="30">
        <v>8</v>
      </c>
      <c r="N1884" s="31">
        <v>18000</v>
      </c>
      <c r="O1884" s="31">
        <v>11200</v>
      </c>
      <c r="P1884" s="31">
        <v>2868800</v>
      </c>
      <c r="Q1884" s="31">
        <v>2880000</v>
      </c>
      <c r="R1884" s="1" t="s">
        <v>6895</v>
      </c>
      <c r="S1884" s="1" t="s">
        <v>6896</v>
      </c>
      <c r="T1884" s="1" t="s">
        <v>169</v>
      </c>
      <c r="U1884" s="1" t="s">
        <v>169</v>
      </c>
      <c r="V1884" s="1" t="s">
        <v>118</v>
      </c>
      <c r="W1884" s="33" t="str">
        <f>VLOOKUP(Table1[[#This Row],[Material Code]],'Product Master Data'!$A$1:$D$16,4,FALSE)</f>
        <v>Beignet Flour</v>
      </c>
      <c r="X1884" s="33" t="str">
        <f>VLOOKUP(Table1[[#This Row],[Material Code]],'Product Master Data'!$A$1:$D$15,3,FALSE)</f>
        <v>Local Label</v>
      </c>
      <c r="Y1884" s="33">
        <f>DAY(Table1[[#This Row],[Billing date]])</f>
        <v>23</v>
      </c>
      <c r="Z1884" s="33" t="str">
        <f>TEXT(Table1[[#This Row],[Billing date]],"mmm")</f>
        <v>Jan</v>
      </c>
      <c r="AA1884" s="33">
        <f>YEAR(Table1[[#This Row],[Billing date]])</f>
        <v>2022</v>
      </c>
    </row>
    <row r="1885" spans="1:27" ht="12.75" x14ac:dyDescent="0.2">
      <c r="A1885" s="1" t="s">
        <v>4526</v>
      </c>
      <c r="B1885" s="1" t="s">
        <v>120</v>
      </c>
      <c r="C1885" s="29">
        <v>44584</v>
      </c>
      <c r="D1885" s="1" t="s">
        <v>6897</v>
      </c>
      <c r="E1885" s="1" t="s">
        <v>6898</v>
      </c>
      <c r="F1885" s="1" t="s">
        <v>6899</v>
      </c>
      <c r="G1885" s="1" t="s">
        <v>6900</v>
      </c>
      <c r="H1885" s="1" t="s">
        <v>4897</v>
      </c>
      <c r="I1885" s="1" t="s">
        <v>1066</v>
      </c>
      <c r="J1885" s="1" t="s">
        <v>164</v>
      </c>
      <c r="K1885" s="1" t="s">
        <v>165</v>
      </c>
      <c r="L1885" s="30">
        <v>13</v>
      </c>
      <c r="M1885" s="30">
        <v>0.65</v>
      </c>
      <c r="N1885" s="31">
        <v>18300</v>
      </c>
      <c r="O1885" s="31">
        <v>910</v>
      </c>
      <c r="P1885" s="31">
        <v>236990</v>
      </c>
      <c r="Q1885" s="31">
        <v>237900</v>
      </c>
      <c r="R1885" s="1" t="s">
        <v>216</v>
      </c>
      <c r="S1885" s="1" t="s">
        <v>6206</v>
      </c>
      <c r="T1885" s="1" t="s">
        <v>169</v>
      </c>
      <c r="U1885" s="1" t="s">
        <v>169</v>
      </c>
      <c r="V1885" s="1" t="s">
        <v>118</v>
      </c>
      <c r="W1885" s="33" t="str">
        <f>VLOOKUP(Table1[[#This Row],[Material Code]],'Product Master Data'!$A$1:$D$16,4,FALSE)</f>
        <v>Bread Flour</v>
      </c>
      <c r="X1885" s="33" t="str">
        <f>VLOOKUP(Table1[[#This Row],[Material Code]],'Product Master Data'!$A$1:$D$15,3,FALSE)</f>
        <v>Local Label</v>
      </c>
      <c r="Y1885" s="33">
        <f>DAY(Table1[[#This Row],[Billing date]])</f>
        <v>23</v>
      </c>
      <c r="Z1885" s="33" t="str">
        <f>TEXT(Table1[[#This Row],[Billing date]],"mmm")</f>
        <v>Jan</v>
      </c>
      <c r="AA1885" s="33">
        <f>YEAR(Table1[[#This Row],[Billing date]])</f>
        <v>2022</v>
      </c>
    </row>
    <row r="1886" spans="1:27" ht="12.75" x14ac:dyDescent="0.2">
      <c r="A1886" s="1" t="s">
        <v>4526</v>
      </c>
      <c r="B1886" s="1" t="s">
        <v>120</v>
      </c>
      <c r="C1886" s="29">
        <v>44584</v>
      </c>
      <c r="D1886" s="1" t="s">
        <v>6897</v>
      </c>
      <c r="E1886" s="1" t="s">
        <v>6898</v>
      </c>
      <c r="F1886" s="1" t="s">
        <v>6899</v>
      </c>
      <c r="G1886" s="1" t="s">
        <v>6900</v>
      </c>
      <c r="H1886" s="1" t="s">
        <v>4897</v>
      </c>
      <c r="I1886" s="1" t="s">
        <v>1066</v>
      </c>
      <c r="J1886" s="1" t="s">
        <v>125</v>
      </c>
      <c r="K1886" s="1" t="s">
        <v>126</v>
      </c>
      <c r="L1886" s="30">
        <v>5</v>
      </c>
      <c r="M1886" s="30">
        <v>0.25</v>
      </c>
      <c r="N1886" s="31">
        <v>19000</v>
      </c>
      <c r="O1886" s="31">
        <v>350</v>
      </c>
      <c r="P1886" s="31">
        <v>94650</v>
      </c>
      <c r="Q1886" s="31">
        <v>95000</v>
      </c>
      <c r="R1886" s="1" t="s">
        <v>216</v>
      </c>
      <c r="S1886" s="1" t="s">
        <v>6206</v>
      </c>
      <c r="T1886" s="1" t="s">
        <v>169</v>
      </c>
      <c r="U1886" s="1" t="s">
        <v>169</v>
      </c>
      <c r="V1886" s="1" t="s">
        <v>118</v>
      </c>
      <c r="W1886" s="33" t="str">
        <f>VLOOKUP(Table1[[#This Row],[Material Code]],'Product Master Data'!$A$1:$D$16,4,FALSE)</f>
        <v>Bread Flour</v>
      </c>
      <c r="X1886" s="33" t="str">
        <f>VLOOKUP(Table1[[#This Row],[Material Code]],'Product Master Data'!$A$1:$D$15,3,FALSE)</f>
        <v>Local Label</v>
      </c>
      <c r="Y1886" s="33">
        <f>DAY(Table1[[#This Row],[Billing date]])</f>
        <v>23</v>
      </c>
      <c r="Z1886" s="33" t="str">
        <f>TEXT(Table1[[#This Row],[Billing date]],"mmm")</f>
        <v>Jan</v>
      </c>
      <c r="AA1886" s="33">
        <f>YEAR(Table1[[#This Row],[Billing date]])</f>
        <v>2022</v>
      </c>
    </row>
    <row r="1887" spans="1:27" ht="12.75" x14ac:dyDescent="0.2">
      <c r="A1887" s="1" t="s">
        <v>4576</v>
      </c>
      <c r="B1887" s="1" t="s">
        <v>171</v>
      </c>
      <c r="C1887" s="29">
        <v>44584</v>
      </c>
      <c r="D1887" s="1" t="s">
        <v>6901</v>
      </c>
      <c r="E1887" s="1" t="s">
        <v>6902</v>
      </c>
      <c r="F1887" s="1" t="s">
        <v>6903</v>
      </c>
      <c r="G1887" s="1" t="s">
        <v>6904</v>
      </c>
      <c r="H1887" s="1" t="s">
        <v>4581</v>
      </c>
      <c r="I1887" s="1" t="s">
        <v>25</v>
      </c>
      <c r="J1887" s="1" t="s">
        <v>125</v>
      </c>
      <c r="K1887" s="1" t="s">
        <v>126</v>
      </c>
      <c r="L1887" s="30">
        <v>350</v>
      </c>
      <c r="M1887" s="30">
        <v>17.5</v>
      </c>
      <c r="N1887" s="31">
        <v>18400</v>
      </c>
      <c r="O1887" s="31">
        <v>0</v>
      </c>
      <c r="P1887" s="31">
        <v>6440000</v>
      </c>
      <c r="Q1887" s="31">
        <v>6440000</v>
      </c>
      <c r="R1887" s="1" t="s">
        <v>2632</v>
      </c>
      <c r="S1887" s="1" t="s">
        <v>6905</v>
      </c>
      <c r="T1887" s="1" t="s">
        <v>169</v>
      </c>
      <c r="U1887" s="1" t="s">
        <v>169</v>
      </c>
      <c r="V1887" s="1" t="s">
        <v>118</v>
      </c>
      <c r="W1887" s="33" t="str">
        <f>VLOOKUP(Table1[[#This Row],[Material Code]],'Product Master Data'!$A$1:$D$16,4,FALSE)</f>
        <v>Bread Flour</v>
      </c>
      <c r="X1887" s="33" t="str">
        <f>VLOOKUP(Table1[[#This Row],[Material Code]],'Product Master Data'!$A$1:$D$15,3,FALSE)</f>
        <v>Local Label</v>
      </c>
      <c r="Y1887" s="33">
        <f>DAY(Table1[[#This Row],[Billing date]])</f>
        <v>23</v>
      </c>
      <c r="Z1887" s="33" t="str">
        <f>TEXT(Table1[[#This Row],[Billing date]],"mmm")</f>
        <v>Jan</v>
      </c>
      <c r="AA1887" s="33">
        <f>YEAR(Table1[[#This Row],[Billing date]])</f>
        <v>2022</v>
      </c>
    </row>
    <row r="1888" spans="1:27" ht="12.75" x14ac:dyDescent="0.2">
      <c r="A1888" s="1" t="s">
        <v>4576</v>
      </c>
      <c r="B1888" s="1" t="s">
        <v>171</v>
      </c>
      <c r="C1888" s="29">
        <v>44584</v>
      </c>
      <c r="D1888" s="1" t="s">
        <v>6901</v>
      </c>
      <c r="E1888" s="1" t="s">
        <v>6902</v>
      </c>
      <c r="F1888" s="1" t="s">
        <v>6903</v>
      </c>
      <c r="G1888" s="1" t="s">
        <v>6904</v>
      </c>
      <c r="H1888" s="1" t="s">
        <v>4581</v>
      </c>
      <c r="I1888" s="1" t="s">
        <v>25</v>
      </c>
      <c r="J1888" s="1" t="s">
        <v>183</v>
      </c>
      <c r="K1888" s="1" t="s">
        <v>184</v>
      </c>
      <c r="L1888" s="30">
        <v>1000</v>
      </c>
      <c r="M1888" s="30">
        <v>5</v>
      </c>
      <c r="N1888" s="31">
        <v>1840</v>
      </c>
      <c r="O1888" s="31">
        <v>0</v>
      </c>
      <c r="P1888" s="31">
        <v>1840000</v>
      </c>
      <c r="Q1888" s="31">
        <v>1840000</v>
      </c>
      <c r="R1888" s="1" t="s">
        <v>2632</v>
      </c>
      <c r="S1888" s="1" t="s">
        <v>6905</v>
      </c>
      <c r="T1888" s="1" t="s">
        <v>169</v>
      </c>
      <c r="U1888" s="1" t="s">
        <v>169</v>
      </c>
      <c r="V1888" s="1" t="s">
        <v>118</v>
      </c>
      <c r="W1888" s="33" t="str">
        <f>VLOOKUP(Table1[[#This Row],[Material Code]],'Product Master Data'!$A$1:$D$16,4,FALSE)</f>
        <v>Beignet Flour</v>
      </c>
      <c r="X1888" s="33" t="str">
        <f>VLOOKUP(Table1[[#This Row],[Material Code]],'Product Master Data'!$A$1:$D$15,3,FALSE)</f>
        <v>Local Label</v>
      </c>
      <c r="Y1888" s="33">
        <f>DAY(Table1[[#This Row],[Billing date]])</f>
        <v>23</v>
      </c>
      <c r="Z1888" s="33" t="str">
        <f>TEXT(Table1[[#This Row],[Billing date]],"mmm")</f>
        <v>Jan</v>
      </c>
      <c r="AA1888" s="33">
        <f>YEAR(Table1[[#This Row],[Billing date]])</f>
        <v>2022</v>
      </c>
    </row>
    <row r="1889" spans="1:27" ht="12.75" x14ac:dyDescent="0.2">
      <c r="A1889" s="1" t="s">
        <v>4596</v>
      </c>
      <c r="B1889" s="1" t="s">
        <v>452</v>
      </c>
      <c r="C1889" s="29">
        <v>44584</v>
      </c>
      <c r="D1889" s="1" t="s">
        <v>6906</v>
      </c>
      <c r="E1889" s="1" t="s">
        <v>6907</v>
      </c>
      <c r="F1889" s="1" t="s">
        <v>6908</v>
      </c>
      <c r="G1889" s="1" t="s">
        <v>6909</v>
      </c>
      <c r="H1889" s="1" t="s">
        <v>4797</v>
      </c>
      <c r="I1889" s="1" t="s">
        <v>33</v>
      </c>
      <c r="J1889" s="1" t="s">
        <v>125</v>
      </c>
      <c r="K1889" s="1" t="s">
        <v>126</v>
      </c>
      <c r="L1889" s="30">
        <v>580</v>
      </c>
      <c r="M1889" s="30">
        <v>29</v>
      </c>
      <c r="N1889" s="31">
        <v>18500</v>
      </c>
      <c r="O1889" s="31">
        <v>40600</v>
      </c>
      <c r="P1889" s="31">
        <v>10689400</v>
      </c>
      <c r="Q1889" s="31">
        <v>10730000</v>
      </c>
      <c r="R1889" s="1" t="s">
        <v>6910</v>
      </c>
      <c r="S1889" s="1" t="s">
        <v>6911</v>
      </c>
      <c r="T1889" s="1" t="s">
        <v>169</v>
      </c>
      <c r="U1889" s="1" t="s">
        <v>460</v>
      </c>
      <c r="V1889" s="1" t="s">
        <v>118</v>
      </c>
      <c r="W1889" s="33" t="str">
        <f>VLOOKUP(Table1[[#This Row],[Material Code]],'Product Master Data'!$A$1:$D$16,4,FALSE)</f>
        <v>Bread Flour</v>
      </c>
      <c r="X1889" s="33" t="str">
        <f>VLOOKUP(Table1[[#This Row],[Material Code]],'Product Master Data'!$A$1:$D$15,3,FALSE)</f>
        <v>Local Label</v>
      </c>
      <c r="Y1889" s="33">
        <f>DAY(Table1[[#This Row],[Billing date]])</f>
        <v>23</v>
      </c>
      <c r="Z1889" s="33" t="str">
        <f>TEXT(Table1[[#This Row],[Billing date]],"mmm")</f>
        <v>Jan</v>
      </c>
      <c r="AA1889" s="33">
        <f>YEAR(Table1[[#This Row],[Billing date]])</f>
        <v>2022</v>
      </c>
    </row>
    <row r="1890" spans="1:27" ht="12.75" x14ac:dyDescent="0.2">
      <c r="A1890" s="1" t="s">
        <v>4596</v>
      </c>
      <c r="B1890" s="1" t="s">
        <v>452</v>
      </c>
      <c r="C1890" s="29">
        <v>44584</v>
      </c>
      <c r="D1890" s="1" t="s">
        <v>6906</v>
      </c>
      <c r="E1890" s="1" t="s">
        <v>6912</v>
      </c>
      <c r="F1890" s="1" t="s">
        <v>6908</v>
      </c>
      <c r="G1890" s="1" t="s">
        <v>6913</v>
      </c>
      <c r="H1890" s="1" t="s">
        <v>4797</v>
      </c>
      <c r="I1890" s="1" t="s">
        <v>33</v>
      </c>
      <c r="J1890" s="1" t="s">
        <v>125</v>
      </c>
      <c r="K1890" s="1" t="s">
        <v>126</v>
      </c>
      <c r="L1890" s="30">
        <v>640</v>
      </c>
      <c r="M1890" s="30">
        <v>32</v>
      </c>
      <c r="N1890" s="31">
        <v>18500</v>
      </c>
      <c r="O1890" s="31">
        <v>44800</v>
      </c>
      <c r="P1890" s="31">
        <v>11795200</v>
      </c>
      <c r="Q1890" s="31">
        <v>11840000</v>
      </c>
      <c r="R1890" s="1" t="s">
        <v>6914</v>
      </c>
      <c r="S1890" s="1" t="s">
        <v>6915</v>
      </c>
      <c r="T1890" s="1" t="s">
        <v>169</v>
      </c>
      <c r="U1890" s="1" t="s">
        <v>460</v>
      </c>
      <c r="V1890" s="1" t="s">
        <v>118</v>
      </c>
      <c r="W1890" s="33" t="str">
        <f>VLOOKUP(Table1[[#This Row],[Material Code]],'Product Master Data'!$A$1:$D$16,4,FALSE)</f>
        <v>Bread Flour</v>
      </c>
      <c r="X1890" s="33" t="str">
        <f>VLOOKUP(Table1[[#This Row],[Material Code]],'Product Master Data'!$A$1:$D$15,3,FALSE)</f>
        <v>Local Label</v>
      </c>
      <c r="Y1890" s="33">
        <f>DAY(Table1[[#This Row],[Billing date]])</f>
        <v>23</v>
      </c>
      <c r="Z1890" s="33" t="str">
        <f>TEXT(Table1[[#This Row],[Billing date]],"mmm")</f>
        <v>Jan</v>
      </c>
      <c r="AA1890" s="33">
        <f>YEAR(Table1[[#This Row],[Billing date]])</f>
        <v>2022</v>
      </c>
    </row>
    <row r="1891" spans="1:27" ht="12.75" x14ac:dyDescent="0.2">
      <c r="A1891" s="1" t="s">
        <v>4526</v>
      </c>
      <c r="B1891" s="1" t="s">
        <v>120</v>
      </c>
      <c r="C1891" s="29">
        <v>44584</v>
      </c>
      <c r="D1891" s="1" t="s">
        <v>6916</v>
      </c>
      <c r="E1891" s="1" t="s">
        <v>6917</v>
      </c>
      <c r="F1891" s="1" t="s">
        <v>6918</v>
      </c>
      <c r="G1891" s="1" t="s">
        <v>6919</v>
      </c>
      <c r="H1891" s="1" t="s">
        <v>4665</v>
      </c>
      <c r="I1891" s="1" t="s">
        <v>30</v>
      </c>
      <c r="J1891" s="1" t="s">
        <v>164</v>
      </c>
      <c r="K1891" s="1" t="s">
        <v>165</v>
      </c>
      <c r="L1891" s="30">
        <v>100</v>
      </c>
      <c r="M1891" s="30">
        <v>5</v>
      </c>
      <c r="N1891" s="31">
        <v>18300</v>
      </c>
      <c r="O1891" s="31">
        <v>7000</v>
      </c>
      <c r="P1891" s="31">
        <v>1823000</v>
      </c>
      <c r="Q1891" s="31">
        <v>1830000</v>
      </c>
      <c r="R1891" s="1" t="s">
        <v>926</v>
      </c>
      <c r="S1891" s="1" t="s">
        <v>1798</v>
      </c>
      <c r="T1891" s="1" t="s">
        <v>169</v>
      </c>
      <c r="U1891" s="1" t="s">
        <v>169</v>
      </c>
      <c r="V1891" s="1" t="s">
        <v>118</v>
      </c>
      <c r="W1891" s="33" t="str">
        <f>VLOOKUP(Table1[[#This Row],[Material Code]],'Product Master Data'!$A$1:$D$16,4,FALSE)</f>
        <v>Bread Flour</v>
      </c>
      <c r="X1891" s="33" t="str">
        <f>VLOOKUP(Table1[[#This Row],[Material Code]],'Product Master Data'!$A$1:$D$15,3,FALSE)</f>
        <v>Local Label</v>
      </c>
      <c r="Y1891" s="33">
        <f>DAY(Table1[[#This Row],[Billing date]])</f>
        <v>23</v>
      </c>
      <c r="Z1891" s="33" t="str">
        <f>TEXT(Table1[[#This Row],[Billing date]],"mmm")</f>
        <v>Jan</v>
      </c>
      <c r="AA1891" s="33">
        <f>YEAR(Table1[[#This Row],[Billing date]])</f>
        <v>2022</v>
      </c>
    </row>
    <row r="1892" spans="1:27" ht="12.75" x14ac:dyDescent="0.2">
      <c r="A1892" s="1" t="s">
        <v>4526</v>
      </c>
      <c r="B1892" s="1" t="s">
        <v>120</v>
      </c>
      <c r="C1892" s="29">
        <v>44584</v>
      </c>
      <c r="D1892" s="1" t="s">
        <v>6916</v>
      </c>
      <c r="E1892" s="1" t="s">
        <v>6917</v>
      </c>
      <c r="F1892" s="1" t="s">
        <v>6918</v>
      </c>
      <c r="G1892" s="1" t="s">
        <v>6920</v>
      </c>
      <c r="H1892" s="1" t="s">
        <v>4665</v>
      </c>
      <c r="I1892" s="1" t="s">
        <v>30</v>
      </c>
      <c r="J1892" s="1" t="s">
        <v>164</v>
      </c>
      <c r="K1892" s="1" t="s">
        <v>165</v>
      </c>
      <c r="L1892" s="30">
        <v>100</v>
      </c>
      <c r="M1892" s="30">
        <v>5</v>
      </c>
      <c r="N1892" s="31">
        <v>18300</v>
      </c>
      <c r="O1892" s="31">
        <v>7000</v>
      </c>
      <c r="P1892" s="31">
        <v>1823000</v>
      </c>
      <c r="Q1892" s="31">
        <v>1830000</v>
      </c>
      <c r="R1892" s="1" t="s">
        <v>926</v>
      </c>
      <c r="S1892" s="1" t="s">
        <v>1798</v>
      </c>
      <c r="T1892" s="1" t="s">
        <v>169</v>
      </c>
      <c r="U1892" s="1" t="s">
        <v>169</v>
      </c>
      <c r="V1892" s="1" t="s">
        <v>118</v>
      </c>
      <c r="W1892" s="33" t="str">
        <f>VLOOKUP(Table1[[#This Row],[Material Code]],'Product Master Data'!$A$1:$D$16,4,FALSE)</f>
        <v>Bread Flour</v>
      </c>
      <c r="X1892" s="33" t="str">
        <f>VLOOKUP(Table1[[#This Row],[Material Code]],'Product Master Data'!$A$1:$D$15,3,FALSE)</f>
        <v>Local Label</v>
      </c>
      <c r="Y1892" s="33">
        <f>DAY(Table1[[#This Row],[Billing date]])</f>
        <v>23</v>
      </c>
      <c r="Z1892" s="33" t="str">
        <f>TEXT(Table1[[#This Row],[Billing date]],"mmm")</f>
        <v>Jan</v>
      </c>
      <c r="AA1892" s="33">
        <f>YEAR(Table1[[#This Row],[Billing date]])</f>
        <v>2022</v>
      </c>
    </row>
    <row r="1893" spans="1:27" ht="12.75" x14ac:dyDescent="0.2">
      <c r="A1893" s="1" t="s">
        <v>4526</v>
      </c>
      <c r="B1893" s="1" t="s">
        <v>120</v>
      </c>
      <c r="C1893" s="29">
        <v>44584</v>
      </c>
      <c r="D1893" s="1" t="s">
        <v>6921</v>
      </c>
      <c r="E1893" s="1" t="s">
        <v>6922</v>
      </c>
      <c r="F1893" s="1" t="s">
        <v>6923</v>
      </c>
      <c r="G1893" s="1" t="s">
        <v>6924</v>
      </c>
      <c r="H1893" s="1" t="s">
        <v>6925</v>
      </c>
      <c r="I1893" s="1" t="s">
        <v>53</v>
      </c>
      <c r="J1893" s="1" t="s">
        <v>181</v>
      </c>
      <c r="K1893" s="1" t="s">
        <v>182</v>
      </c>
      <c r="L1893" s="30">
        <v>60</v>
      </c>
      <c r="M1893" s="30">
        <v>1.5</v>
      </c>
      <c r="N1893" s="31">
        <v>9250</v>
      </c>
      <c r="O1893" s="31">
        <v>2100</v>
      </c>
      <c r="P1893" s="31">
        <v>552900</v>
      </c>
      <c r="Q1893" s="31">
        <v>555000</v>
      </c>
      <c r="R1893" s="1" t="s">
        <v>216</v>
      </c>
      <c r="S1893" s="1" t="s">
        <v>6206</v>
      </c>
      <c r="T1893" s="1" t="s">
        <v>169</v>
      </c>
      <c r="U1893" s="1" t="s">
        <v>1718</v>
      </c>
      <c r="V1893" s="1" t="s">
        <v>118</v>
      </c>
      <c r="W1893" s="33" t="str">
        <f>VLOOKUP(Table1[[#This Row],[Material Code]],'Product Master Data'!$A$1:$D$16,4,FALSE)</f>
        <v>Beignet Flour</v>
      </c>
      <c r="X1893" s="33" t="str">
        <f>VLOOKUP(Table1[[#This Row],[Material Code]],'Product Master Data'!$A$1:$D$15,3,FALSE)</f>
        <v>Local Label</v>
      </c>
      <c r="Y1893" s="33">
        <f>DAY(Table1[[#This Row],[Billing date]])</f>
        <v>23</v>
      </c>
      <c r="Z1893" s="33" t="str">
        <f>TEXT(Table1[[#This Row],[Billing date]],"mmm")</f>
        <v>Jan</v>
      </c>
      <c r="AA1893" s="33">
        <f>YEAR(Table1[[#This Row],[Billing date]])</f>
        <v>2022</v>
      </c>
    </row>
    <row r="1894" spans="1:27" ht="12.75" x14ac:dyDescent="0.2">
      <c r="A1894" s="1" t="s">
        <v>4526</v>
      </c>
      <c r="B1894" s="1" t="s">
        <v>120</v>
      </c>
      <c r="C1894" s="29">
        <v>44584</v>
      </c>
      <c r="D1894" s="1" t="s">
        <v>6921</v>
      </c>
      <c r="E1894" s="1" t="s">
        <v>6922</v>
      </c>
      <c r="F1894" s="1" t="s">
        <v>6923</v>
      </c>
      <c r="G1894" s="1" t="s">
        <v>6924</v>
      </c>
      <c r="H1894" s="1" t="s">
        <v>6925</v>
      </c>
      <c r="I1894" s="1" t="s">
        <v>53</v>
      </c>
      <c r="J1894" s="1" t="s">
        <v>183</v>
      </c>
      <c r="K1894" s="1" t="s">
        <v>184</v>
      </c>
      <c r="L1894" s="30">
        <v>200</v>
      </c>
      <c r="M1894" s="30">
        <v>1</v>
      </c>
      <c r="N1894" s="31">
        <v>1900</v>
      </c>
      <c r="O1894" s="31">
        <v>1400</v>
      </c>
      <c r="P1894" s="31">
        <v>378600</v>
      </c>
      <c r="Q1894" s="31">
        <v>380000</v>
      </c>
      <c r="R1894" s="1" t="s">
        <v>216</v>
      </c>
      <c r="S1894" s="1" t="s">
        <v>6206</v>
      </c>
      <c r="T1894" s="1" t="s">
        <v>169</v>
      </c>
      <c r="U1894" s="1" t="s">
        <v>1718</v>
      </c>
      <c r="V1894" s="1" t="s">
        <v>118</v>
      </c>
      <c r="W1894" s="33" t="str">
        <f>VLOOKUP(Table1[[#This Row],[Material Code]],'Product Master Data'!$A$1:$D$16,4,FALSE)</f>
        <v>Beignet Flour</v>
      </c>
      <c r="X1894" s="33" t="str">
        <f>VLOOKUP(Table1[[#This Row],[Material Code]],'Product Master Data'!$A$1:$D$15,3,FALSE)</f>
        <v>Local Label</v>
      </c>
      <c r="Y1894" s="33">
        <f>DAY(Table1[[#This Row],[Billing date]])</f>
        <v>23</v>
      </c>
      <c r="Z1894" s="33" t="str">
        <f>TEXT(Table1[[#This Row],[Billing date]],"mmm")</f>
        <v>Jan</v>
      </c>
      <c r="AA1894" s="33">
        <f>YEAR(Table1[[#This Row],[Billing date]])</f>
        <v>2022</v>
      </c>
    </row>
    <row r="1895" spans="1:27" ht="12.75" x14ac:dyDescent="0.2">
      <c r="A1895" s="1" t="s">
        <v>4526</v>
      </c>
      <c r="B1895" s="1" t="s">
        <v>120</v>
      </c>
      <c r="C1895" s="29">
        <v>44584</v>
      </c>
      <c r="D1895" s="1" t="s">
        <v>6921</v>
      </c>
      <c r="E1895" s="1" t="s">
        <v>6922</v>
      </c>
      <c r="F1895" s="1" t="s">
        <v>6923</v>
      </c>
      <c r="G1895" s="1" t="s">
        <v>6924</v>
      </c>
      <c r="H1895" s="1" t="s">
        <v>6925</v>
      </c>
      <c r="I1895" s="1" t="s">
        <v>53</v>
      </c>
      <c r="J1895" s="1" t="s">
        <v>176</v>
      </c>
      <c r="K1895" s="1" t="s">
        <v>177</v>
      </c>
      <c r="L1895" s="30">
        <v>50</v>
      </c>
      <c r="M1895" s="30">
        <v>2.5</v>
      </c>
      <c r="N1895" s="31">
        <v>18500</v>
      </c>
      <c r="O1895" s="31">
        <v>3500</v>
      </c>
      <c r="P1895" s="31">
        <v>921500</v>
      </c>
      <c r="Q1895" s="31">
        <v>925000</v>
      </c>
      <c r="R1895" s="1" t="s">
        <v>216</v>
      </c>
      <c r="S1895" s="1" t="s">
        <v>6206</v>
      </c>
      <c r="T1895" s="1" t="s">
        <v>169</v>
      </c>
      <c r="U1895" s="1" t="s">
        <v>1718</v>
      </c>
      <c r="V1895" s="1" t="s">
        <v>118</v>
      </c>
      <c r="W1895" s="33" t="str">
        <f>VLOOKUP(Table1[[#This Row],[Material Code]],'Product Master Data'!$A$1:$D$16,4,FALSE)</f>
        <v>Beignet Flour</v>
      </c>
      <c r="X1895" s="33" t="str">
        <f>VLOOKUP(Table1[[#This Row],[Material Code]],'Product Master Data'!$A$1:$D$15,3,FALSE)</f>
        <v>Local Label</v>
      </c>
      <c r="Y1895" s="33">
        <f>DAY(Table1[[#This Row],[Billing date]])</f>
        <v>23</v>
      </c>
      <c r="Z1895" s="33" t="str">
        <f>TEXT(Table1[[#This Row],[Billing date]],"mmm")</f>
        <v>Jan</v>
      </c>
      <c r="AA1895" s="33">
        <f>YEAR(Table1[[#This Row],[Billing date]])</f>
        <v>2022</v>
      </c>
    </row>
    <row r="1896" spans="1:27" ht="12.75" x14ac:dyDescent="0.2">
      <c r="A1896" s="1" t="s">
        <v>4526</v>
      </c>
      <c r="B1896" s="1" t="s">
        <v>120</v>
      </c>
      <c r="C1896" s="29">
        <v>44584</v>
      </c>
      <c r="D1896" s="1" t="s">
        <v>6921</v>
      </c>
      <c r="E1896" s="1" t="s">
        <v>6922</v>
      </c>
      <c r="F1896" s="1" t="s">
        <v>6923</v>
      </c>
      <c r="G1896" s="1" t="s">
        <v>6924</v>
      </c>
      <c r="H1896" s="1" t="s">
        <v>6925</v>
      </c>
      <c r="I1896" s="1" t="s">
        <v>53</v>
      </c>
      <c r="J1896" s="1" t="s">
        <v>164</v>
      </c>
      <c r="K1896" s="1" t="s">
        <v>165</v>
      </c>
      <c r="L1896" s="30">
        <v>50</v>
      </c>
      <c r="M1896" s="30">
        <v>2.5</v>
      </c>
      <c r="N1896" s="31">
        <v>18300</v>
      </c>
      <c r="O1896" s="31">
        <v>3500</v>
      </c>
      <c r="P1896" s="31">
        <v>911500</v>
      </c>
      <c r="Q1896" s="31">
        <v>915000</v>
      </c>
      <c r="R1896" s="1" t="s">
        <v>216</v>
      </c>
      <c r="S1896" s="1" t="s">
        <v>6206</v>
      </c>
      <c r="T1896" s="1" t="s">
        <v>169</v>
      </c>
      <c r="U1896" s="1" t="s">
        <v>1718</v>
      </c>
      <c r="V1896" s="1" t="s">
        <v>118</v>
      </c>
      <c r="W1896" s="33" t="str">
        <f>VLOOKUP(Table1[[#This Row],[Material Code]],'Product Master Data'!$A$1:$D$16,4,FALSE)</f>
        <v>Bread Flour</v>
      </c>
      <c r="X1896" s="33" t="str">
        <f>VLOOKUP(Table1[[#This Row],[Material Code]],'Product Master Data'!$A$1:$D$15,3,FALSE)</f>
        <v>Local Label</v>
      </c>
      <c r="Y1896" s="33">
        <f>DAY(Table1[[#This Row],[Billing date]])</f>
        <v>23</v>
      </c>
      <c r="Z1896" s="33" t="str">
        <f>TEXT(Table1[[#This Row],[Billing date]],"mmm")</f>
        <v>Jan</v>
      </c>
      <c r="AA1896" s="33">
        <f>YEAR(Table1[[#This Row],[Billing date]])</f>
        <v>2022</v>
      </c>
    </row>
    <row r="1897" spans="1:27" ht="12.75" x14ac:dyDescent="0.2">
      <c r="A1897" s="1" t="s">
        <v>4576</v>
      </c>
      <c r="B1897" s="1" t="s">
        <v>171</v>
      </c>
      <c r="C1897" s="29">
        <v>44584</v>
      </c>
      <c r="D1897" s="1" t="s">
        <v>6926</v>
      </c>
      <c r="E1897" s="1" t="s">
        <v>6927</v>
      </c>
      <c r="F1897" s="1" t="s">
        <v>6928</v>
      </c>
      <c r="G1897" s="1" t="s">
        <v>6929</v>
      </c>
      <c r="H1897" s="1" t="s">
        <v>4629</v>
      </c>
      <c r="I1897" s="1" t="s">
        <v>498</v>
      </c>
      <c r="J1897" s="1" t="s">
        <v>164</v>
      </c>
      <c r="K1897" s="1" t="s">
        <v>165</v>
      </c>
      <c r="L1897" s="30">
        <v>180</v>
      </c>
      <c r="M1897" s="30">
        <v>9</v>
      </c>
      <c r="N1897" s="31">
        <v>18300</v>
      </c>
      <c r="O1897" s="31">
        <v>12600</v>
      </c>
      <c r="P1897" s="31">
        <v>3281400</v>
      </c>
      <c r="Q1897" s="31">
        <v>3294000</v>
      </c>
      <c r="R1897" s="1" t="s">
        <v>4940</v>
      </c>
      <c r="S1897" s="1" t="s">
        <v>5173</v>
      </c>
      <c r="T1897" s="1" t="s">
        <v>169</v>
      </c>
      <c r="U1897" s="1" t="s">
        <v>502</v>
      </c>
      <c r="V1897" s="1" t="s">
        <v>118</v>
      </c>
      <c r="W1897" s="33" t="str">
        <f>VLOOKUP(Table1[[#This Row],[Material Code]],'Product Master Data'!$A$1:$D$16,4,FALSE)</f>
        <v>Bread Flour</v>
      </c>
      <c r="X1897" s="33" t="str">
        <f>VLOOKUP(Table1[[#This Row],[Material Code]],'Product Master Data'!$A$1:$D$15,3,FALSE)</f>
        <v>Local Label</v>
      </c>
      <c r="Y1897" s="33">
        <f>DAY(Table1[[#This Row],[Billing date]])</f>
        <v>23</v>
      </c>
      <c r="Z1897" s="33" t="str">
        <f>TEXT(Table1[[#This Row],[Billing date]],"mmm")</f>
        <v>Jan</v>
      </c>
      <c r="AA1897" s="33">
        <f>YEAR(Table1[[#This Row],[Billing date]])</f>
        <v>2022</v>
      </c>
    </row>
    <row r="1898" spans="1:27" ht="12.75" x14ac:dyDescent="0.2">
      <c r="A1898" s="1" t="s">
        <v>4576</v>
      </c>
      <c r="B1898" s="1" t="s">
        <v>171</v>
      </c>
      <c r="C1898" s="29">
        <v>44584</v>
      </c>
      <c r="D1898" s="1" t="s">
        <v>6926</v>
      </c>
      <c r="E1898" s="1" t="s">
        <v>6927</v>
      </c>
      <c r="F1898" s="1" t="s">
        <v>6928</v>
      </c>
      <c r="G1898" s="1" t="s">
        <v>6929</v>
      </c>
      <c r="H1898" s="1" t="s">
        <v>4629</v>
      </c>
      <c r="I1898" s="1" t="s">
        <v>498</v>
      </c>
      <c r="J1898" s="1" t="s">
        <v>183</v>
      </c>
      <c r="K1898" s="1" t="s">
        <v>184</v>
      </c>
      <c r="L1898" s="30">
        <v>500</v>
      </c>
      <c r="M1898" s="30">
        <v>2.5</v>
      </c>
      <c r="N1898" s="31">
        <v>1900</v>
      </c>
      <c r="O1898" s="31">
        <v>3500</v>
      </c>
      <c r="P1898" s="31">
        <v>946500</v>
      </c>
      <c r="Q1898" s="31">
        <v>950000</v>
      </c>
      <c r="R1898" s="1" t="s">
        <v>4940</v>
      </c>
      <c r="S1898" s="1" t="s">
        <v>5173</v>
      </c>
      <c r="T1898" s="1" t="s">
        <v>169</v>
      </c>
      <c r="U1898" s="1" t="s">
        <v>502</v>
      </c>
      <c r="V1898" s="1" t="s">
        <v>118</v>
      </c>
      <c r="W1898" s="33" t="str">
        <f>VLOOKUP(Table1[[#This Row],[Material Code]],'Product Master Data'!$A$1:$D$16,4,FALSE)</f>
        <v>Beignet Flour</v>
      </c>
      <c r="X1898" s="33" t="str">
        <f>VLOOKUP(Table1[[#This Row],[Material Code]],'Product Master Data'!$A$1:$D$15,3,FALSE)</f>
        <v>Local Label</v>
      </c>
      <c r="Y1898" s="33">
        <f>DAY(Table1[[#This Row],[Billing date]])</f>
        <v>23</v>
      </c>
      <c r="Z1898" s="33" t="str">
        <f>TEXT(Table1[[#This Row],[Billing date]],"mmm")</f>
        <v>Jan</v>
      </c>
      <c r="AA1898" s="33">
        <f>YEAR(Table1[[#This Row],[Billing date]])</f>
        <v>2022</v>
      </c>
    </row>
    <row r="1899" spans="1:27" ht="12.75" x14ac:dyDescent="0.2">
      <c r="A1899" s="1" t="s">
        <v>4511</v>
      </c>
      <c r="B1899" s="1" t="s">
        <v>158</v>
      </c>
      <c r="C1899" s="29">
        <v>44584</v>
      </c>
      <c r="D1899" s="1" t="s">
        <v>6878</v>
      </c>
      <c r="E1899" s="1" t="s">
        <v>6930</v>
      </c>
      <c r="F1899" s="1" t="s">
        <v>6880</v>
      </c>
      <c r="G1899" s="1" t="s">
        <v>6931</v>
      </c>
      <c r="H1899" s="1" t="s">
        <v>4744</v>
      </c>
      <c r="I1899" s="1" t="s">
        <v>35</v>
      </c>
      <c r="J1899" s="1" t="s">
        <v>164</v>
      </c>
      <c r="K1899" s="1" t="s">
        <v>165</v>
      </c>
      <c r="L1899" s="30">
        <v>600</v>
      </c>
      <c r="M1899" s="30">
        <v>30</v>
      </c>
      <c r="N1899" s="31">
        <v>18500</v>
      </c>
      <c r="O1899" s="31">
        <v>42000</v>
      </c>
      <c r="P1899" s="31">
        <v>11058000</v>
      </c>
      <c r="Q1899" s="31">
        <v>11100000</v>
      </c>
      <c r="R1899" s="1" t="s">
        <v>4745</v>
      </c>
      <c r="S1899" s="1" t="s">
        <v>4746</v>
      </c>
      <c r="T1899" s="1" t="s">
        <v>169</v>
      </c>
      <c r="U1899" s="1" t="s">
        <v>5259</v>
      </c>
      <c r="V1899" s="1" t="s">
        <v>118</v>
      </c>
      <c r="W1899" s="33" t="str">
        <f>VLOOKUP(Table1[[#This Row],[Material Code]],'Product Master Data'!$A$1:$D$16,4,FALSE)</f>
        <v>Bread Flour</v>
      </c>
      <c r="X1899" s="33" t="str">
        <f>VLOOKUP(Table1[[#This Row],[Material Code]],'Product Master Data'!$A$1:$D$15,3,FALSE)</f>
        <v>Local Label</v>
      </c>
      <c r="Y1899" s="33">
        <f>DAY(Table1[[#This Row],[Billing date]])</f>
        <v>23</v>
      </c>
      <c r="Z1899" s="33" t="str">
        <f>TEXT(Table1[[#This Row],[Billing date]],"mmm")</f>
        <v>Jan</v>
      </c>
      <c r="AA1899" s="33">
        <f>YEAR(Table1[[#This Row],[Billing date]])</f>
        <v>2022</v>
      </c>
    </row>
    <row r="1900" spans="1:27" ht="12.75" x14ac:dyDescent="0.2">
      <c r="A1900" s="1" t="s">
        <v>4511</v>
      </c>
      <c r="B1900" s="1" t="s">
        <v>158</v>
      </c>
      <c r="C1900" s="29">
        <v>44584</v>
      </c>
      <c r="D1900" s="1" t="s">
        <v>6878</v>
      </c>
      <c r="E1900" s="1" t="s">
        <v>6930</v>
      </c>
      <c r="F1900" s="1" t="s">
        <v>6880</v>
      </c>
      <c r="G1900" s="1" t="s">
        <v>6932</v>
      </c>
      <c r="H1900" s="1" t="s">
        <v>4744</v>
      </c>
      <c r="I1900" s="1" t="s">
        <v>35</v>
      </c>
      <c r="J1900" s="1" t="s">
        <v>164</v>
      </c>
      <c r="K1900" s="1" t="s">
        <v>165</v>
      </c>
      <c r="L1900" s="30">
        <v>600</v>
      </c>
      <c r="M1900" s="30">
        <v>30</v>
      </c>
      <c r="N1900" s="31">
        <v>18500</v>
      </c>
      <c r="O1900" s="31">
        <v>42000</v>
      </c>
      <c r="P1900" s="31">
        <v>11058000</v>
      </c>
      <c r="Q1900" s="31">
        <v>11100000</v>
      </c>
      <c r="R1900" s="1" t="s">
        <v>4617</v>
      </c>
      <c r="S1900" s="1" t="s">
        <v>4160</v>
      </c>
      <c r="T1900" s="1" t="s">
        <v>169</v>
      </c>
      <c r="U1900" s="1" t="s">
        <v>5259</v>
      </c>
      <c r="V1900" s="1" t="s">
        <v>118</v>
      </c>
      <c r="W1900" s="33" t="str">
        <f>VLOOKUP(Table1[[#This Row],[Material Code]],'Product Master Data'!$A$1:$D$16,4,FALSE)</f>
        <v>Bread Flour</v>
      </c>
      <c r="X1900" s="33" t="str">
        <f>VLOOKUP(Table1[[#This Row],[Material Code]],'Product Master Data'!$A$1:$D$15,3,FALSE)</f>
        <v>Local Label</v>
      </c>
      <c r="Y1900" s="33">
        <f>DAY(Table1[[#This Row],[Billing date]])</f>
        <v>23</v>
      </c>
      <c r="Z1900" s="33" t="str">
        <f>TEXT(Table1[[#This Row],[Billing date]],"mmm")</f>
        <v>Jan</v>
      </c>
      <c r="AA1900" s="33">
        <f>YEAR(Table1[[#This Row],[Billing date]])</f>
        <v>2022</v>
      </c>
    </row>
    <row r="1901" spans="1:27" ht="12.75" x14ac:dyDescent="0.2">
      <c r="A1901" s="1" t="s">
        <v>4496</v>
      </c>
      <c r="B1901" s="1" t="s">
        <v>132</v>
      </c>
      <c r="C1901" s="29">
        <v>44584</v>
      </c>
      <c r="D1901" s="1" t="s">
        <v>6719</v>
      </c>
      <c r="E1901" s="1" t="s">
        <v>6933</v>
      </c>
      <c r="F1901" s="1" t="s">
        <v>6721</v>
      </c>
      <c r="G1901" s="1" t="s">
        <v>6934</v>
      </c>
      <c r="H1901" s="1" t="s">
        <v>4804</v>
      </c>
      <c r="I1901" s="1" t="s">
        <v>38</v>
      </c>
      <c r="J1901" s="1" t="s">
        <v>164</v>
      </c>
      <c r="K1901" s="1" t="s">
        <v>165</v>
      </c>
      <c r="L1901" s="30">
        <v>600</v>
      </c>
      <c r="M1901" s="30">
        <v>30</v>
      </c>
      <c r="N1901" s="31">
        <v>18500</v>
      </c>
      <c r="O1901" s="31">
        <v>42000</v>
      </c>
      <c r="P1901" s="31">
        <v>11058000</v>
      </c>
      <c r="Q1901" s="31">
        <v>11100000</v>
      </c>
      <c r="R1901" s="1" t="s">
        <v>6935</v>
      </c>
      <c r="S1901" s="1" t="s">
        <v>6936</v>
      </c>
      <c r="T1901" s="1" t="s">
        <v>169</v>
      </c>
      <c r="U1901" s="1" t="s">
        <v>169</v>
      </c>
      <c r="V1901" s="1" t="s">
        <v>118</v>
      </c>
      <c r="W1901" s="33" t="str">
        <f>VLOOKUP(Table1[[#This Row],[Material Code]],'Product Master Data'!$A$1:$D$16,4,FALSE)</f>
        <v>Bread Flour</v>
      </c>
      <c r="X1901" s="33" t="str">
        <f>VLOOKUP(Table1[[#This Row],[Material Code]],'Product Master Data'!$A$1:$D$15,3,FALSE)</f>
        <v>Local Label</v>
      </c>
      <c r="Y1901" s="33">
        <f>DAY(Table1[[#This Row],[Billing date]])</f>
        <v>23</v>
      </c>
      <c r="Z1901" s="33" t="str">
        <f>TEXT(Table1[[#This Row],[Billing date]],"mmm")</f>
        <v>Jan</v>
      </c>
      <c r="AA1901" s="33">
        <f>YEAR(Table1[[#This Row],[Billing date]])</f>
        <v>2022</v>
      </c>
    </row>
    <row r="1902" spans="1:27" ht="12.75" x14ac:dyDescent="0.2">
      <c r="A1902" s="1" t="s">
        <v>4526</v>
      </c>
      <c r="B1902" s="1" t="s">
        <v>120</v>
      </c>
      <c r="C1902" s="29">
        <v>44584</v>
      </c>
      <c r="D1902" s="1" t="s">
        <v>5340</v>
      </c>
      <c r="E1902" s="1" t="s">
        <v>6937</v>
      </c>
      <c r="F1902" s="1" t="s">
        <v>5342</v>
      </c>
      <c r="G1902" s="1" t="s">
        <v>6938</v>
      </c>
      <c r="H1902" s="1" t="s">
        <v>4531</v>
      </c>
      <c r="I1902" s="1" t="s">
        <v>29</v>
      </c>
      <c r="J1902" s="1" t="s">
        <v>24</v>
      </c>
      <c r="K1902" s="1" t="s">
        <v>113</v>
      </c>
      <c r="L1902" s="30">
        <v>575</v>
      </c>
      <c r="M1902" s="30">
        <v>23</v>
      </c>
      <c r="N1902" s="31">
        <v>1800</v>
      </c>
      <c r="O1902" s="31">
        <v>20294</v>
      </c>
      <c r="P1902" s="31">
        <v>1014706</v>
      </c>
      <c r="Q1902" s="31">
        <v>1035000</v>
      </c>
      <c r="R1902" s="1" t="s">
        <v>6939</v>
      </c>
      <c r="S1902" s="1" t="s">
        <v>6940</v>
      </c>
      <c r="T1902" s="1" t="s">
        <v>169</v>
      </c>
      <c r="U1902" s="1" t="s">
        <v>5345</v>
      </c>
      <c r="V1902" s="1" t="s">
        <v>118</v>
      </c>
      <c r="W1902" s="33" t="str">
        <f>VLOOKUP(Table1[[#This Row],[Material Code]],'Product Master Data'!$A$1:$D$16,4,FALSE)</f>
        <v>Bread Flour</v>
      </c>
      <c r="X1902" s="33" t="str">
        <f>VLOOKUP(Table1[[#This Row],[Material Code]],'Product Master Data'!$A$1:$D$15,3,FALSE)</f>
        <v>Local Label</v>
      </c>
      <c r="Y1902" s="33">
        <f>DAY(Table1[[#This Row],[Billing date]])</f>
        <v>23</v>
      </c>
      <c r="Z1902" s="33" t="str">
        <f>TEXT(Table1[[#This Row],[Billing date]],"mmm")</f>
        <v>Jan</v>
      </c>
      <c r="AA1902" s="33">
        <f>YEAR(Table1[[#This Row],[Billing date]])</f>
        <v>2022</v>
      </c>
    </row>
    <row r="1903" spans="1:27" ht="12.75" x14ac:dyDescent="0.2">
      <c r="A1903" s="1" t="s">
        <v>4496</v>
      </c>
      <c r="B1903" s="1" t="s">
        <v>132</v>
      </c>
      <c r="C1903" s="29">
        <v>44584</v>
      </c>
      <c r="D1903" s="1" t="s">
        <v>6719</v>
      </c>
      <c r="E1903" s="1" t="s">
        <v>6941</v>
      </c>
      <c r="F1903" s="1" t="s">
        <v>6721</v>
      </c>
      <c r="G1903" s="1" t="s">
        <v>6942</v>
      </c>
      <c r="H1903" s="1" t="s">
        <v>4804</v>
      </c>
      <c r="I1903" s="1" t="s">
        <v>38</v>
      </c>
      <c r="J1903" s="1" t="s">
        <v>125</v>
      </c>
      <c r="K1903" s="1" t="s">
        <v>126</v>
      </c>
      <c r="L1903" s="30">
        <v>620</v>
      </c>
      <c r="M1903" s="30">
        <v>31</v>
      </c>
      <c r="N1903" s="31">
        <v>19000</v>
      </c>
      <c r="O1903" s="31">
        <v>43400</v>
      </c>
      <c r="P1903" s="31">
        <v>11736600</v>
      </c>
      <c r="Q1903" s="31">
        <v>11780000</v>
      </c>
      <c r="R1903" s="1" t="s">
        <v>4849</v>
      </c>
      <c r="S1903" s="1" t="s">
        <v>6943</v>
      </c>
      <c r="T1903" s="1" t="s">
        <v>169</v>
      </c>
      <c r="U1903" s="1" t="s">
        <v>169</v>
      </c>
      <c r="V1903" s="1" t="s">
        <v>118</v>
      </c>
      <c r="W1903" s="33" t="str">
        <f>VLOOKUP(Table1[[#This Row],[Material Code]],'Product Master Data'!$A$1:$D$16,4,FALSE)</f>
        <v>Bread Flour</v>
      </c>
      <c r="X1903" s="33" t="str">
        <f>VLOOKUP(Table1[[#This Row],[Material Code]],'Product Master Data'!$A$1:$D$15,3,FALSE)</f>
        <v>Local Label</v>
      </c>
      <c r="Y1903" s="33">
        <f>DAY(Table1[[#This Row],[Billing date]])</f>
        <v>23</v>
      </c>
      <c r="Z1903" s="33" t="str">
        <f>TEXT(Table1[[#This Row],[Billing date]],"mmm")</f>
        <v>Jan</v>
      </c>
      <c r="AA1903" s="33">
        <f>YEAR(Table1[[#This Row],[Billing date]])</f>
        <v>2022</v>
      </c>
    </row>
    <row r="1904" spans="1:27" ht="12.75" x14ac:dyDescent="0.2">
      <c r="A1904" s="1" t="s">
        <v>4496</v>
      </c>
      <c r="B1904" s="1" t="s">
        <v>132</v>
      </c>
      <c r="C1904" s="29">
        <v>44584</v>
      </c>
      <c r="D1904" s="1" t="s">
        <v>6719</v>
      </c>
      <c r="E1904" s="1" t="s">
        <v>6944</v>
      </c>
      <c r="F1904" s="1" t="s">
        <v>6721</v>
      </c>
      <c r="G1904" s="1" t="s">
        <v>6945</v>
      </c>
      <c r="H1904" s="1" t="s">
        <v>4804</v>
      </c>
      <c r="I1904" s="1" t="s">
        <v>38</v>
      </c>
      <c r="J1904" s="1" t="s">
        <v>125</v>
      </c>
      <c r="K1904" s="1" t="s">
        <v>126</v>
      </c>
      <c r="L1904" s="30">
        <v>620</v>
      </c>
      <c r="M1904" s="30">
        <v>31</v>
      </c>
      <c r="N1904" s="31">
        <v>19000</v>
      </c>
      <c r="O1904" s="31">
        <v>43400</v>
      </c>
      <c r="P1904" s="31">
        <v>11736600</v>
      </c>
      <c r="Q1904" s="31">
        <v>11780000</v>
      </c>
      <c r="R1904" s="1" t="s">
        <v>6946</v>
      </c>
      <c r="S1904" s="1" t="s">
        <v>6947</v>
      </c>
      <c r="T1904" s="1" t="s">
        <v>169</v>
      </c>
      <c r="U1904" s="1" t="s">
        <v>169</v>
      </c>
      <c r="V1904" s="1" t="s">
        <v>118</v>
      </c>
      <c r="W1904" s="33" t="str">
        <f>VLOOKUP(Table1[[#This Row],[Material Code]],'Product Master Data'!$A$1:$D$16,4,FALSE)</f>
        <v>Bread Flour</v>
      </c>
      <c r="X1904" s="33" t="str">
        <f>VLOOKUP(Table1[[#This Row],[Material Code]],'Product Master Data'!$A$1:$D$15,3,FALSE)</f>
        <v>Local Label</v>
      </c>
      <c r="Y1904" s="33">
        <f>DAY(Table1[[#This Row],[Billing date]])</f>
        <v>23</v>
      </c>
      <c r="Z1904" s="33" t="str">
        <f>TEXT(Table1[[#This Row],[Billing date]],"mmm")</f>
        <v>Jan</v>
      </c>
      <c r="AA1904" s="33">
        <f>YEAR(Table1[[#This Row],[Billing date]])</f>
        <v>2022</v>
      </c>
    </row>
    <row r="1905" spans="1:27" ht="12.75" x14ac:dyDescent="0.2">
      <c r="A1905" s="1" t="s">
        <v>4496</v>
      </c>
      <c r="B1905" s="1" t="s">
        <v>132</v>
      </c>
      <c r="C1905" s="29">
        <v>44584</v>
      </c>
      <c r="D1905" s="1" t="s">
        <v>6719</v>
      </c>
      <c r="E1905" s="1" t="s">
        <v>6941</v>
      </c>
      <c r="F1905" s="1" t="s">
        <v>6721</v>
      </c>
      <c r="G1905" s="1" t="s">
        <v>6948</v>
      </c>
      <c r="H1905" s="1" t="s">
        <v>4804</v>
      </c>
      <c r="I1905" s="1" t="s">
        <v>38</v>
      </c>
      <c r="J1905" s="1" t="s">
        <v>125</v>
      </c>
      <c r="K1905" s="1" t="s">
        <v>126</v>
      </c>
      <c r="L1905" s="30">
        <v>600</v>
      </c>
      <c r="M1905" s="30">
        <v>30</v>
      </c>
      <c r="N1905" s="31">
        <v>19000</v>
      </c>
      <c r="O1905" s="31">
        <v>42000</v>
      </c>
      <c r="P1905" s="31">
        <v>11358000</v>
      </c>
      <c r="Q1905" s="31">
        <v>11400000</v>
      </c>
      <c r="R1905" s="1" t="s">
        <v>6949</v>
      </c>
      <c r="S1905" s="1" t="s">
        <v>6950</v>
      </c>
      <c r="T1905" s="1" t="s">
        <v>169</v>
      </c>
      <c r="U1905" s="1" t="s">
        <v>169</v>
      </c>
      <c r="V1905" s="1" t="s">
        <v>118</v>
      </c>
      <c r="W1905" s="33" t="str">
        <f>VLOOKUP(Table1[[#This Row],[Material Code]],'Product Master Data'!$A$1:$D$16,4,FALSE)</f>
        <v>Bread Flour</v>
      </c>
      <c r="X1905" s="33" t="str">
        <f>VLOOKUP(Table1[[#This Row],[Material Code]],'Product Master Data'!$A$1:$D$15,3,FALSE)</f>
        <v>Local Label</v>
      </c>
      <c r="Y1905" s="33">
        <f>DAY(Table1[[#This Row],[Billing date]])</f>
        <v>23</v>
      </c>
      <c r="Z1905" s="33" t="str">
        <f>TEXT(Table1[[#This Row],[Billing date]],"mmm")</f>
        <v>Jan</v>
      </c>
      <c r="AA1905" s="33">
        <f>YEAR(Table1[[#This Row],[Billing date]])</f>
        <v>2022</v>
      </c>
    </row>
    <row r="1906" spans="1:27" ht="12.75" x14ac:dyDescent="0.2">
      <c r="A1906" s="1" t="s">
        <v>4496</v>
      </c>
      <c r="B1906" s="1" t="s">
        <v>132</v>
      </c>
      <c r="C1906" s="29">
        <v>44584</v>
      </c>
      <c r="D1906" s="1" t="s">
        <v>6719</v>
      </c>
      <c r="E1906" s="1" t="s">
        <v>6944</v>
      </c>
      <c r="F1906" s="1" t="s">
        <v>6721</v>
      </c>
      <c r="G1906" s="1" t="s">
        <v>6951</v>
      </c>
      <c r="H1906" s="1" t="s">
        <v>4804</v>
      </c>
      <c r="I1906" s="1" t="s">
        <v>38</v>
      </c>
      <c r="J1906" s="1" t="s">
        <v>125</v>
      </c>
      <c r="K1906" s="1" t="s">
        <v>126</v>
      </c>
      <c r="L1906" s="30">
        <v>640</v>
      </c>
      <c r="M1906" s="30">
        <v>32</v>
      </c>
      <c r="N1906" s="31">
        <v>19000</v>
      </c>
      <c r="O1906" s="31">
        <v>44800</v>
      </c>
      <c r="P1906" s="31">
        <v>12115200</v>
      </c>
      <c r="Q1906" s="31">
        <v>12160000</v>
      </c>
      <c r="R1906" s="1" t="s">
        <v>6952</v>
      </c>
      <c r="S1906" s="1" t="s">
        <v>6515</v>
      </c>
      <c r="T1906" s="1" t="s">
        <v>169</v>
      </c>
      <c r="U1906" s="1" t="s">
        <v>169</v>
      </c>
      <c r="V1906" s="1" t="s">
        <v>118</v>
      </c>
      <c r="W1906" s="33" t="str">
        <f>VLOOKUP(Table1[[#This Row],[Material Code]],'Product Master Data'!$A$1:$D$16,4,FALSE)</f>
        <v>Bread Flour</v>
      </c>
      <c r="X1906" s="33" t="str">
        <f>VLOOKUP(Table1[[#This Row],[Material Code]],'Product Master Data'!$A$1:$D$15,3,FALSE)</f>
        <v>Local Label</v>
      </c>
      <c r="Y1906" s="33">
        <f>DAY(Table1[[#This Row],[Billing date]])</f>
        <v>23</v>
      </c>
      <c r="Z1906" s="33" t="str">
        <f>TEXT(Table1[[#This Row],[Billing date]],"mmm")</f>
        <v>Jan</v>
      </c>
      <c r="AA1906" s="33">
        <f>YEAR(Table1[[#This Row],[Billing date]])</f>
        <v>2022</v>
      </c>
    </row>
    <row r="1907" spans="1:27" ht="12.75" x14ac:dyDescent="0.2">
      <c r="A1907" s="1" t="s">
        <v>4576</v>
      </c>
      <c r="B1907" s="1" t="s">
        <v>171</v>
      </c>
      <c r="C1907" s="29">
        <v>44584</v>
      </c>
      <c r="D1907" s="1" t="s">
        <v>6926</v>
      </c>
      <c r="E1907" s="1" t="s">
        <v>6953</v>
      </c>
      <c r="F1907" s="1" t="s">
        <v>6928</v>
      </c>
      <c r="G1907" s="1" t="s">
        <v>6954</v>
      </c>
      <c r="H1907" s="1" t="s">
        <v>4629</v>
      </c>
      <c r="I1907" s="1" t="s">
        <v>498</v>
      </c>
      <c r="J1907" s="1" t="s">
        <v>125</v>
      </c>
      <c r="K1907" s="1" t="s">
        <v>126</v>
      </c>
      <c r="L1907" s="30">
        <v>120</v>
      </c>
      <c r="M1907" s="30">
        <v>6</v>
      </c>
      <c r="N1907" s="31">
        <v>19000</v>
      </c>
      <c r="O1907" s="31">
        <v>8400</v>
      </c>
      <c r="P1907" s="31">
        <v>2271600</v>
      </c>
      <c r="Q1907" s="31">
        <v>2280000</v>
      </c>
      <c r="R1907" s="1" t="s">
        <v>4940</v>
      </c>
      <c r="S1907" s="1" t="s">
        <v>4941</v>
      </c>
      <c r="T1907" s="1" t="s">
        <v>169</v>
      </c>
      <c r="U1907" s="1" t="s">
        <v>502</v>
      </c>
      <c r="V1907" s="1" t="s">
        <v>118</v>
      </c>
      <c r="W1907" s="33" t="str">
        <f>VLOOKUP(Table1[[#This Row],[Material Code]],'Product Master Data'!$A$1:$D$16,4,FALSE)</f>
        <v>Bread Flour</v>
      </c>
      <c r="X1907" s="33" t="str">
        <f>VLOOKUP(Table1[[#This Row],[Material Code]],'Product Master Data'!$A$1:$D$15,3,FALSE)</f>
        <v>Local Label</v>
      </c>
      <c r="Y1907" s="33">
        <f>DAY(Table1[[#This Row],[Billing date]])</f>
        <v>23</v>
      </c>
      <c r="Z1907" s="33" t="str">
        <f>TEXT(Table1[[#This Row],[Billing date]],"mmm")</f>
        <v>Jan</v>
      </c>
      <c r="AA1907" s="33">
        <f>YEAR(Table1[[#This Row],[Billing date]])</f>
        <v>2022</v>
      </c>
    </row>
    <row r="1908" spans="1:27" ht="12.75" x14ac:dyDescent="0.2">
      <c r="A1908" s="1" t="s">
        <v>4526</v>
      </c>
      <c r="B1908" s="1" t="s">
        <v>120</v>
      </c>
      <c r="C1908" s="29">
        <v>44584</v>
      </c>
      <c r="D1908" s="1" t="s">
        <v>6955</v>
      </c>
      <c r="E1908" s="1" t="s">
        <v>6956</v>
      </c>
      <c r="F1908" s="1" t="s">
        <v>6957</v>
      </c>
      <c r="G1908" s="1" t="s">
        <v>6958</v>
      </c>
      <c r="H1908" s="1" t="s">
        <v>4665</v>
      </c>
      <c r="I1908" s="1" t="s">
        <v>30</v>
      </c>
      <c r="J1908" s="1" t="s">
        <v>181</v>
      </c>
      <c r="K1908" s="1" t="s">
        <v>182</v>
      </c>
      <c r="L1908" s="30">
        <v>50</v>
      </c>
      <c r="M1908" s="30">
        <v>1.25</v>
      </c>
      <c r="N1908" s="31">
        <v>9250</v>
      </c>
      <c r="O1908" s="31">
        <v>1750</v>
      </c>
      <c r="P1908" s="31">
        <v>460750</v>
      </c>
      <c r="Q1908" s="31">
        <v>462500</v>
      </c>
      <c r="R1908" s="1" t="s">
        <v>926</v>
      </c>
      <c r="S1908" s="1" t="s">
        <v>1798</v>
      </c>
      <c r="T1908" s="1" t="s">
        <v>169</v>
      </c>
      <c r="U1908" s="1" t="s">
        <v>169</v>
      </c>
      <c r="V1908" s="1" t="s">
        <v>118</v>
      </c>
      <c r="W1908" s="33" t="str">
        <f>VLOOKUP(Table1[[#This Row],[Material Code]],'Product Master Data'!$A$1:$D$16,4,FALSE)</f>
        <v>Beignet Flour</v>
      </c>
      <c r="X1908" s="33" t="str">
        <f>VLOOKUP(Table1[[#This Row],[Material Code]],'Product Master Data'!$A$1:$D$15,3,FALSE)</f>
        <v>Local Label</v>
      </c>
      <c r="Y1908" s="33">
        <f>DAY(Table1[[#This Row],[Billing date]])</f>
        <v>23</v>
      </c>
      <c r="Z1908" s="33" t="str">
        <f>TEXT(Table1[[#This Row],[Billing date]],"mmm")</f>
        <v>Jan</v>
      </c>
      <c r="AA1908" s="33">
        <f>YEAR(Table1[[#This Row],[Billing date]])</f>
        <v>2022</v>
      </c>
    </row>
    <row r="1909" spans="1:27" ht="12.75" x14ac:dyDescent="0.2">
      <c r="A1909" s="1" t="s">
        <v>4526</v>
      </c>
      <c r="B1909" s="1" t="s">
        <v>120</v>
      </c>
      <c r="C1909" s="29">
        <v>44584</v>
      </c>
      <c r="D1909" s="1" t="s">
        <v>6955</v>
      </c>
      <c r="E1909" s="1" t="s">
        <v>6956</v>
      </c>
      <c r="F1909" s="1" t="s">
        <v>6957</v>
      </c>
      <c r="G1909" s="1" t="s">
        <v>6958</v>
      </c>
      <c r="H1909" s="1" t="s">
        <v>4665</v>
      </c>
      <c r="I1909" s="1" t="s">
        <v>30</v>
      </c>
      <c r="J1909" s="1" t="s">
        <v>164</v>
      </c>
      <c r="K1909" s="1" t="s">
        <v>165</v>
      </c>
      <c r="L1909" s="30">
        <v>50</v>
      </c>
      <c r="M1909" s="30">
        <v>2.5</v>
      </c>
      <c r="N1909" s="31">
        <v>18300</v>
      </c>
      <c r="O1909" s="31">
        <v>3500</v>
      </c>
      <c r="P1909" s="31">
        <v>911500</v>
      </c>
      <c r="Q1909" s="31">
        <v>915000</v>
      </c>
      <c r="R1909" s="1" t="s">
        <v>926</v>
      </c>
      <c r="S1909" s="1" t="s">
        <v>1798</v>
      </c>
      <c r="T1909" s="1" t="s">
        <v>169</v>
      </c>
      <c r="U1909" s="1" t="s">
        <v>169</v>
      </c>
      <c r="V1909" s="1" t="s">
        <v>118</v>
      </c>
      <c r="W1909" s="33" t="str">
        <f>VLOOKUP(Table1[[#This Row],[Material Code]],'Product Master Data'!$A$1:$D$16,4,FALSE)</f>
        <v>Bread Flour</v>
      </c>
      <c r="X1909" s="33" t="str">
        <f>VLOOKUP(Table1[[#This Row],[Material Code]],'Product Master Data'!$A$1:$D$15,3,FALSE)</f>
        <v>Local Label</v>
      </c>
      <c r="Y1909" s="33">
        <f>DAY(Table1[[#This Row],[Billing date]])</f>
        <v>23</v>
      </c>
      <c r="Z1909" s="33" t="str">
        <f>TEXT(Table1[[#This Row],[Billing date]],"mmm")</f>
        <v>Jan</v>
      </c>
      <c r="AA1909" s="33">
        <f>YEAR(Table1[[#This Row],[Billing date]])</f>
        <v>2022</v>
      </c>
    </row>
    <row r="1910" spans="1:27" ht="12.75" x14ac:dyDescent="0.2">
      <c r="A1910" s="1" t="s">
        <v>4526</v>
      </c>
      <c r="B1910" s="1" t="s">
        <v>120</v>
      </c>
      <c r="C1910" s="29">
        <v>44584</v>
      </c>
      <c r="D1910" s="1" t="s">
        <v>6959</v>
      </c>
      <c r="E1910" s="1" t="s">
        <v>6960</v>
      </c>
      <c r="F1910" s="1" t="s">
        <v>6961</v>
      </c>
      <c r="G1910" s="1" t="s">
        <v>6962</v>
      </c>
      <c r="H1910" s="1" t="s">
        <v>6963</v>
      </c>
      <c r="I1910" s="1" t="s">
        <v>6964</v>
      </c>
      <c r="J1910" s="1" t="s">
        <v>96</v>
      </c>
      <c r="K1910" s="1" t="s">
        <v>6965</v>
      </c>
      <c r="L1910" s="30">
        <v>1000</v>
      </c>
      <c r="M1910" s="30">
        <v>1000</v>
      </c>
      <c r="N1910" s="31">
        <v>266000</v>
      </c>
      <c r="O1910" s="31">
        <v>5215686</v>
      </c>
      <c r="P1910" s="31">
        <v>260784314</v>
      </c>
      <c r="Q1910" s="31">
        <v>266000000</v>
      </c>
      <c r="R1910" s="1" t="s">
        <v>6966</v>
      </c>
      <c r="S1910" s="1" t="s">
        <v>6967</v>
      </c>
      <c r="T1910" s="1" t="s">
        <v>6968</v>
      </c>
      <c r="U1910" s="1" t="s">
        <v>6969</v>
      </c>
      <c r="V1910" s="1" t="s">
        <v>118</v>
      </c>
      <c r="W1910" s="33" t="e">
        <f>VLOOKUP(Table1[[#This Row],[Material Code]],'Product Master Data'!$A$1:$D$16,4,FALSE)</f>
        <v>#N/A</v>
      </c>
      <c r="X1910" s="33" t="e">
        <f>VLOOKUP(Table1[[#This Row],[Material Code]],'Product Master Data'!$A$1:$D$15,3,FALSE)</f>
        <v>#N/A</v>
      </c>
      <c r="Y1910" s="33">
        <f>DAY(Table1[[#This Row],[Billing date]])</f>
        <v>23</v>
      </c>
      <c r="Z1910" s="33" t="str">
        <f>TEXT(Table1[[#This Row],[Billing date]],"mmm")</f>
        <v>Jan</v>
      </c>
      <c r="AA1910" s="33">
        <f>YEAR(Table1[[#This Row],[Billing date]])</f>
        <v>2022</v>
      </c>
    </row>
    <row r="1911" spans="1:27" ht="12.75" x14ac:dyDescent="0.2">
      <c r="A1911" s="1" t="s">
        <v>4596</v>
      </c>
      <c r="B1911" s="1" t="s">
        <v>452</v>
      </c>
      <c r="C1911" s="29">
        <v>44585</v>
      </c>
      <c r="D1911" s="1" t="s">
        <v>5479</v>
      </c>
      <c r="E1911" s="1" t="s">
        <v>6970</v>
      </c>
      <c r="F1911" s="1" t="s">
        <v>5481</v>
      </c>
      <c r="G1911" s="1" t="s">
        <v>6971</v>
      </c>
      <c r="H1911" s="1" t="s">
        <v>5067</v>
      </c>
      <c r="I1911" s="1" t="s">
        <v>34</v>
      </c>
      <c r="J1911" s="1" t="s">
        <v>181</v>
      </c>
      <c r="K1911" s="1" t="s">
        <v>182</v>
      </c>
      <c r="L1911" s="30">
        <v>400</v>
      </c>
      <c r="M1911" s="30">
        <v>10</v>
      </c>
      <c r="N1911" s="31">
        <v>8750</v>
      </c>
      <c r="O1911" s="31">
        <v>14000</v>
      </c>
      <c r="P1911" s="31">
        <v>3486000</v>
      </c>
      <c r="Q1911" s="31">
        <v>3500000</v>
      </c>
      <c r="R1911" s="1" t="s">
        <v>6972</v>
      </c>
      <c r="S1911" s="1" t="s">
        <v>6973</v>
      </c>
      <c r="T1911" s="1" t="s">
        <v>169</v>
      </c>
      <c r="U1911" s="1" t="s">
        <v>1046</v>
      </c>
      <c r="V1911" s="1" t="s">
        <v>118</v>
      </c>
      <c r="W1911" s="33" t="str">
        <f>VLOOKUP(Table1[[#This Row],[Material Code]],'Product Master Data'!$A$1:$D$16,4,FALSE)</f>
        <v>Beignet Flour</v>
      </c>
      <c r="X1911" s="33" t="str">
        <f>VLOOKUP(Table1[[#This Row],[Material Code]],'Product Master Data'!$A$1:$D$15,3,FALSE)</f>
        <v>Local Label</v>
      </c>
      <c r="Y1911" s="33">
        <f>DAY(Table1[[#This Row],[Billing date]])</f>
        <v>24</v>
      </c>
      <c r="Z1911" s="33" t="str">
        <f>TEXT(Table1[[#This Row],[Billing date]],"mmm")</f>
        <v>Jan</v>
      </c>
      <c r="AA1911" s="33">
        <f>YEAR(Table1[[#This Row],[Billing date]])</f>
        <v>2022</v>
      </c>
    </row>
    <row r="1912" spans="1:27" ht="12.75" x14ac:dyDescent="0.2">
      <c r="A1912" s="1" t="s">
        <v>4596</v>
      </c>
      <c r="B1912" s="1" t="s">
        <v>452</v>
      </c>
      <c r="C1912" s="29">
        <v>44585</v>
      </c>
      <c r="D1912" s="1" t="s">
        <v>5479</v>
      </c>
      <c r="E1912" s="1" t="s">
        <v>6970</v>
      </c>
      <c r="F1912" s="1" t="s">
        <v>5481</v>
      </c>
      <c r="G1912" s="1" t="s">
        <v>6971</v>
      </c>
      <c r="H1912" s="1" t="s">
        <v>5067</v>
      </c>
      <c r="I1912" s="1" t="s">
        <v>34</v>
      </c>
      <c r="J1912" s="1" t="s">
        <v>164</v>
      </c>
      <c r="K1912" s="1" t="s">
        <v>165</v>
      </c>
      <c r="L1912" s="30">
        <v>440</v>
      </c>
      <c r="M1912" s="30">
        <v>22</v>
      </c>
      <c r="N1912" s="31">
        <v>17500</v>
      </c>
      <c r="O1912" s="31">
        <v>30800</v>
      </c>
      <c r="P1912" s="31">
        <v>7669200</v>
      </c>
      <c r="Q1912" s="31">
        <v>7700000</v>
      </c>
      <c r="R1912" s="1" t="s">
        <v>6972</v>
      </c>
      <c r="S1912" s="1" t="s">
        <v>6973</v>
      </c>
      <c r="T1912" s="1" t="s">
        <v>169</v>
      </c>
      <c r="U1912" s="1" t="s">
        <v>1046</v>
      </c>
      <c r="V1912" s="1" t="s">
        <v>118</v>
      </c>
      <c r="W1912" s="33" t="str">
        <f>VLOOKUP(Table1[[#This Row],[Material Code]],'Product Master Data'!$A$1:$D$16,4,FALSE)</f>
        <v>Bread Flour</v>
      </c>
      <c r="X1912" s="33" t="str">
        <f>VLOOKUP(Table1[[#This Row],[Material Code]],'Product Master Data'!$A$1:$D$15,3,FALSE)</f>
        <v>Local Label</v>
      </c>
      <c r="Y1912" s="33">
        <f>DAY(Table1[[#This Row],[Billing date]])</f>
        <v>24</v>
      </c>
      <c r="Z1912" s="33" t="str">
        <f>TEXT(Table1[[#This Row],[Billing date]],"mmm")</f>
        <v>Jan</v>
      </c>
      <c r="AA1912" s="33">
        <f>YEAR(Table1[[#This Row],[Billing date]])</f>
        <v>2022</v>
      </c>
    </row>
    <row r="1913" spans="1:27" ht="12.75" x14ac:dyDescent="0.2">
      <c r="A1913" s="1" t="s">
        <v>4526</v>
      </c>
      <c r="B1913" s="1" t="s">
        <v>120</v>
      </c>
      <c r="C1913" s="29">
        <v>44585</v>
      </c>
      <c r="D1913" s="1" t="s">
        <v>6974</v>
      </c>
      <c r="E1913" s="1" t="s">
        <v>6975</v>
      </c>
      <c r="F1913" s="1" t="s">
        <v>6976</v>
      </c>
      <c r="G1913" s="1" t="s">
        <v>6977</v>
      </c>
      <c r="H1913" s="1" t="s">
        <v>4790</v>
      </c>
      <c r="I1913" s="1" t="s">
        <v>40</v>
      </c>
      <c r="J1913" s="1" t="s">
        <v>125</v>
      </c>
      <c r="K1913" s="1" t="s">
        <v>126</v>
      </c>
      <c r="L1913" s="30">
        <v>50</v>
      </c>
      <c r="M1913" s="30">
        <v>2.5</v>
      </c>
      <c r="N1913" s="31">
        <v>19000</v>
      </c>
      <c r="O1913" s="31">
        <v>3500</v>
      </c>
      <c r="P1913" s="31">
        <v>946500</v>
      </c>
      <c r="Q1913" s="31">
        <v>950000</v>
      </c>
      <c r="R1913" s="1" t="s">
        <v>216</v>
      </c>
      <c r="S1913" s="1" t="s">
        <v>5325</v>
      </c>
      <c r="T1913" s="1" t="s">
        <v>169</v>
      </c>
      <c r="U1913" s="1" t="s">
        <v>169</v>
      </c>
      <c r="V1913" s="1" t="s">
        <v>118</v>
      </c>
      <c r="W1913" s="33" t="str">
        <f>VLOOKUP(Table1[[#This Row],[Material Code]],'Product Master Data'!$A$1:$D$16,4,FALSE)</f>
        <v>Bread Flour</v>
      </c>
      <c r="X1913" s="33" t="str">
        <f>VLOOKUP(Table1[[#This Row],[Material Code]],'Product Master Data'!$A$1:$D$15,3,FALSE)</f>
        <v>Local Label</v>
      </c>
      <c r="Y1913" s="33">
        <f>DAY(Table1[[#This Row],[Billing date]])</f>
        <v>24</v>
      </c>
      <c r="Z1913" s="33" t="str">
        <f>TEXT(Table1[[#This Row],[Billing date]],"mmm")</f>
        <v>Jan</v>
      </c>
      <c r="AA1913" s="33">
        <f>YEAR(Table1[[#This Row],[Billing date]])</f>
        <v>2022</v>
      </c>
    </row>
    <row r="1914" spans="1:27" ht="12.75" x14ac:dyDescent="0.2">
      <c r="A1914" s="1" t="s">
        <v>4511</v>
      </c>
      <c r="B1914" s="1" t="s">
        <v>158</v>
      </c>
      <c r="C1914" s="29">
        <v>44585</v>
      </c>
      <c r="D1914" s="1" t="s">
        <v>6666</v>
      </c>
      <c r="E1914" s="1" t="s">
        <v>6978</v>
      </c>
      <c r="F1914" s="1" t="s">
        <v>6668</v>
      </c>
      <c r="G1914" s="1" t="s">
        <v>6979</v>
      </c>
      <c r="H1914" s="1" t="s">
        <v>4744</v>
      </c>
      <c r="I1914" s="1" t="s">
        <v>35</v>
      </c>
      <c r="J1914" s="1" t="s">
        <v>24</v>
      </c>
      <c r="K1914" s="1" t="s">
        <v>113</v>
      </c>
      <c r="L1914" s="30">
        <v>250</v>
      </c>
      <c r="M1914" s="30">
        <v>10</v>
      </c>
      <c r="N1914" s="31">
        <v>1800</v>
      </c>
      <c r="O1914" s="31">
        <v>8824</v>
      </c>
      <c r="P1914" s="31">
        <v>441176</v>
      </c>
      <c r="Q1914" s="31">
        <v>450000</v>
      </c>
      <c r="R1914" s="1" t="s">
        <v>5402</v>
      </c>
      <c r="S1914" s="1" t="s">
        <v>6670</v>
      </c>
      <c r="T1914" s="1" t="s">
        <v>169</v>
      </c>
      <c r="U1914" s="1" t="s">
        <v>6671</v>
      </c>
      <c r="V1914" s="1" t="s">
        <v>118</v>
      </c>
      <c r="W1914" s="33" t="str">
        <f>VLOOKUP(Table1[[#This Row],[Material Code]],'Product Master Data'!$A$1:$D$16,4,FALSE)</f>
        <v>Bread Flour</v>
      </c>
      <c r="X1914" s="33" t="str">
        <f>VLOOKUP(Table1[[#This Row],[Material Code]],'Product Master Data'!$A$1:$D$15,3,FALSE)</f>
        <v>Local Label</v>
      </c>
      <c r="Y1914" s="33">
        <f>DAY(Table1[[#This Row],[Billing date]])</f>
        <v>24</v>
      </c>
      <c r="Z1914" s="33" t="str">
        <f>TEXT(Table1[[#This Row],[Billing date]],"mmm")</f>
        <v>Jan</v>
      </c>
      <c r="AA1914" s="33">
        <f>YEAR(Table1[[#This Row],[Billing date]])</f>
        <v>2022</v>
      </c>
    </row>
    <row r="1915" spans="1:27" ht="12.75" x14ac:dyDescent="0.2">
      <c r="A1915" s="1" t="s">
        <v>4526</v>
      </c>
      <c r="B1915" s="1" t="s">
        <v>120</v>
      </c>
      <c r="C1915" s="29">
        <v>44585</v>
      </c>
      <c r="D1915" s="1" t="s">
        <v>6980</v>
      </c>
      <c r="E1915" s="1" t="s">
        <v>6981</v>
      </c>
      <c r="F1915" s="1" t="s">
        <v>6982</v>
      </c>
      <c r="G1915" s="1" t="s">
        <v>6983</v>
      </c>
      <c r="H1915" s="1" t="s">
        <v>4790</v>
      </c>
      <c r="I1915" s="1" t="s">
        <v>40</v>
      </c>
      <c r="J1915" s="1" t="s">
        <v>125</v>
      </c>
      <c r="K1915" s="1" t="s">
        <v>126</v>
      </c>
      <c r="L1915" s="30">
        <v>75</v>
      </c>
      <c r="M1915" s="30">
        <v>3.75</v>
      </c>
      <c r="N1915" s="31">
        <v>19000</v>
      </c>
      <c r="O1915" s="31">
        <v>5250</v>
      </c>
      <c r="P1915" s="31">
        <v>1419750</v>
      </c>
      <c r="Q1915" s="31">
        <v>1425000</v>
      </c>
      <c r="R1915" s="1" t="s">
        <v>216</v>
      </c>
      <c r="S1915" s="1" t="s">
        <v>5325</v>
      </c>
      <c r="T1915" s="1" t="s">
        <v>169</v>
      </c>
      <c r="U1915" s="1" t="s">
        <v>169</v>
      </c>
      <c r="V1915" s="1" t="s">
        <v>118</v>
      </c>
      <c r="W1915" s="33" t="str">
        <f>VLOOKUP(Table1[[#This Row],[Material Code]],'Product Master Data'!$A$1:$D$16,4,FALSE)</f>
        <v>Bread Flour</v>
      </c>
      <c r="X1915" s="33" t="str">
        <f>VLOOKUP(Table1[[#This Row],[Material Code]],'Product Master Data'!$A$1:$D$15,3,FALSE)</f>
        <v>Local Label</v>
      </c>
      <c r="Y1915" s="33">
        <f>DAY(Table1[[#This Row],[Billing date]])</f>
        <v>24</v>
      </c>
      <c r="Z1915" s="33" t="str">
        <f>TEXT(Table1[[#This Row],[Billing date]],"mmm")</f>
        <v>Jan</v>
      </c>
      <c r="AA1915" s="33">
        <f>YEAR(Table1[[#This Row],[Billing date]])</f>
        <v>2022</v>
      </c>
    </row>
    <row r="1916" spans="1:27" ht="12.75" x14ac:dyDescent="0.2">
      <c r="A1916" s="1" t="s">
        <v>4496</v>
      </c>
      <c r="B1916" s="1" t="s">
        <v>132</v>
      </c>
      <c r="C1916" s="29">
        <v>44585</v>
      </c>
      <c r="D1916" s="1" t="s">
        <v>6719</v>
      </c>
      <c r="E1916" s="1" t="s">
        <v>6984</v>
      </c>
      <c r="F1916" s="1" t="s">
        <v>6721</v>
      </c>
      <c r="G1916" s="1" t="s">
        <v>6985</v>
      </c>
      <c r="H1916" s="1" t="s">
        <v>4804</v>
      </c>
      <c r="I1916" s="1" t="s">
        <v>38</v>
      </c>
      <c r="J1916" s="1" t="s">
        <v>125</v>
      </c>
      <c r="K1916" s="1" t="s">
        <v>126</v>
      </c>
      <c r="L1916" s="30">
        <v>640</v>
      </c>
      <c r="M1916" s="30">
        <v>32</v>
      </c>
      <c r="N1916" s="31">
        <v>19000</v>
      </c>
      <c r="O1916" s="31">
        <v>44800</v>
      </c>
      <c r="P1916" s="31">
        <v>12115200</v>
      </c>
      <c r="Q1916" s="31">
        <v>12160000</v>
      </c>
      <c r="R1916" s="1" t="s">
        <v>6986</v>
      </c>
      <c r="S1916" s="1" t="s">
        <v>6987</v>
      </c>
      <c r="T1916" s="1" t="s">
        <v>169</v>
      </c>
      <c r="U1916" s="1" t="s">
        <v>169</v>
      </c>
      <c r="V1916" s="1" t="s">
        <v>118</v>
      </c>
      <c r="W1916" s="33" t="str">
        <f>VLOOKUP(Table1[[#This Row],[Material Code]],'Product Master Data'!$A$1:$D$16,4,FALSE)</f>
        <v>Bread Flour</v>
      </c>
      <c r="X1916" s="33" t="str">
        <f>VLOOKUP(Table1[[#This Row],[Material Code]],'Product Master Data'!$A$1:$D$15,3,FALSE)</f>
        <v>Local Label</v>
      </c>
      <c r="Y1916" s="33">
        <f>DAY(Table1[[#This Row],[Billing date]])</f>
        <v>24</v>
      </c>
      <c r="Z1916" s="33" t="str">
        <f>TEXT(Table1[[#This Row],[Billing date]],"mmm")</f>
        <v>Jan</v>
      </c>
      <c r="AA1916" s="33">
        <f>YEAR(Table1[[#This Row],[Billing date]])</f>
        <v>2022</v>
      </c>
    </row>
    <row r="1917" spans="1:27" ht="12.75" x14ac:dyDescent="0.2">
      <c r="A1917" s="1" t="s">
        <v>4496</v>
      </c>
      <c r="B1917" s="1" t="s">
        <v>1246</v>
      </c>
      <c r="C1917" s="29">
        <v>44585</v>
      </c>
      <c r="D1917" s="1" t="s">
        <v>6988</v>
      </c>
      <c r="E1917" s="1" t="s">
        <v>6989</v>
      </c>
      <c r="F1917" s="1" t="s">
        <v>6990</v>
      </c>
      <c r="G1917" s="1" t="s">
        <v>6991</v>
      </c>
      <c r="H1917" s="1" t="s">
        <v>4501</v>
      </c>
      <c r="I1917" s="1" t="s">
        <v>1251</v>
      </c>
      <c r="J1917" s="1" t="s">
        <v>24</v>
      </c>
      <c r="K1917" s="1" t="s">
        <v>113</v>
      </c>
      <c r="L1917" s="30">
        <v>600</v>
      </c>
      <c r="M1917" s="30">
        <v>24</v>
      </c>
      <c r="N1917" s="31">
        <v>1800</v>
      </c>
      <c r="O1917" s="31">
        <v>21176</v>
      </c>
      <c r="P1917" s="31">
        <v>1058824</v>
      </c>
      <c r="Q1917" s="31">
        <v>1080000</v>
      </c>
      <c r="R1917" s="1" t="s">
        <v>4418</v>
      </c>
      <c r="S1917" s="1" t="s">
        <v>6992</v>
      </c>
      <c r="T1917" s="1" t="s">
        <v>169</v>
      </c>
      <c r="U1917" s="1" t="s">
        <v>6993</v>
      </c>
      <c r="V1917" s="1" t="s">
        <v>118</v>
      </c>
      <c r="W1917" s="33" t="str">
        <f>VLOOKUP(Table1[[#This Row],[Material Code]],'Product Master Data'!$A$1:$D$16,4,FALSE)</f>
        <v>Bread Flour</v>
      </c>
      <c r="X1917" s="33" t="str">
        <f>VLOOKUP(Table1[[#This Row],[Material Code]],'Product Master Data'!$A$1:$D$15,3,FALSE)</f>
        <v>Local Label</v>
      </c>
      <c r="Y1917" s="33">
        <f>DAY(Table1[[#This Row],[Billing date]])</f>
        <v>24</v>
      </c>
      <c r="Z1917" s="33" t="str">
        <f>TEXT(Table1[[#This Row],[Billing date]],"mmm")</f>
        <v>Jan</v>
      </c>
      <c r="AA1917" s="33">
        <f>YEAR(Table1[[#This Row],[Billing date]])</f>
        <v>2022</v>
      </c>
    </row>
    <row r="1918" spans="1:27" ht="12.75" x14ac:dyDescent="0.2">
      <c r="A1918" s="1" t="s">
        <v>4576</v>
      </c>
      <c r="B1918" s="1" t="s">
        <v>171</v>
      </c>
      <c r="C1918" s="29">
        <v>44585</v>
      </c>
      <c r="D1918" s="1" t="s">
        <v>6994</v>
      </c>
      <c r="E1918" s="1" t="s">
        <v>6995</v>
      </c>
      <c r="F1918" s="1" t="s">
        <v>6996</v>
      </c>
      <c r="G1918" s="1" t="s">
        <v>6997</v>
      </c>
      <c r="H1918" s="1" t="s">
        <v>4629</v>
      </c>
      <c r="I1918" s="1" t="s">
        <v>498</v>
      </c>
      <c r="J1918" s="1" t="s">
        <v>176</v>
      </c>
      <c r="K1918" s="1" t="s">
        <v>177</v>
      </c>
      <c r="L1918" s="30">
        <v>50</v>
      </c>
      <c r="M1918" s="30">
        <v>2.5</v>
      </c>
      <c r="N1918" s="31">
        <v>18500</v>
      </c>
      <c r="O1918" s="31">
        <v>3500</v>
      </c>
      <c r="P1918" s="31">
        <v>921500</v>
      </c>
      <c r="Q1918" s="31">
        <v>925000</v>
      </c>
      <c r="R1918" s="1" t="s">
        <v>4940</v>
      </c>
      <c r="S1918" s="1" t="s">
        <v>4941</v>
      </c>
      <c r="T1918" s="1" t="s">
        <v>169</v>
      </c>
      <c r="U1918" s="1" t="s">
        <v>502</v>
      </c>
      <c r="V1918" s="1" t="s">
        <v>118</v>
      </c>
      <c r="W1918" s="33" t="str">
        <f>VLOOKUP(Table1[[#This Row],[Material Code]],'Product Master Data'!$A$1:$D$16,4,FALSE)</f>
        <v>Beignet Flour</v>
      </c>
      <c r="X1918" s="33" t="str">
        <f>VLOOKUP(Table1[[#This Row],[Material Code]],'Product Master Data'!$A$1:$D$15,3,FALSE)</f>
        <v>Local Label</v>
      </c>
      <c r="Y1918" s="33">
        <f>DAY(Table1[[#This Row],[Billing date]])</f>
        <v>24</v>
      </c>
      <c r="Z1918" s="33" t="str">
        <f>TEXT(Table1[[#This Row],[Billing date]],"mmm")</f>
        <v>Jan</v>
      </c>
      <c r="AA1918" s="33">
        <f>YEAR(Table1[[#This Row],[Billing date]])</f>
        <v>2022</v>
      </c>
    </row>
    <row r="1919" spans="1:27" ht="12.75" x14ac:dyDescent="0.2">
      <c r="A1919" s="1" t="s">
        <v>4576</v>
      </c>
      <c r="B1919" s="1" t="s">
        <v>171</v>
      </c>
      <c r="C1919" s="29">
        <v>44585</v>
      </c>
      <c r="D1919" s="1" t="s">
        <v>6994</v>
      </c>
      <c r="E1919" s="1" t="s">
        <v>6995</v>
      </c>
      <c r="F1919" s="1" t="s">
        <v>6996</v>
      </c>
      <c r="G1919" s="1" t="s">
        <v>6997</v>
      </c>
      <c r="H1919" s="1" t="s">
        <v>4629</v>
      </c>
      <c r="I1919" s="1" t="s">
        <v>498</v>
      </c>
      <c r="J1919" s="1" t="s">
        <v>181</v>
      </c>
      <c r="K1919" s="1" t="s">
        <v>182</v>
      </c>
      <c r="L1919" s="30">
        <v>100</v>
      </c>
      <c r="M1919" s="30">
        <v>2.5</v>
      </c>
      <c r="N1919" s="31">
        <v>9250</v>
      </c>
      <c r="O1919" s="31">
        <v>3500</v>
      </c>
      <c r="P1919" s="31">
        <v>921500</v>
      </c>
      <c r="Q1919" s="31">
        <v>925000</v>
      </c>
      <c r="R1919" s="1" t="s">
        <v>4940</v>
      </c>
      <c r="S1919" s="1" t="s">
        <v>4941</v>
      </c>
      <c r="T1919" s="1" t="s">
        <v>169</v>
      </c>
      <c r="U1919" s="1" t="s">
        <v>502</v>
      </c>
      <c r="V1919" s="1" t="s">
        <v>118</v>
      </c>
      <c r="W1919" s="33" t="str">
        <f>VLOOKUP(Table1[[#This Row],[Material Code]],'Product Master Data'!$A$1:$D$16,4,FALSE)</f>
        <v>Beignet Flour</v>
      </c>
      <c r="X1919" s="33" t="str">
        <f>VLOOKUP(Table1[[#This Row],[Material Code]],'Product Master Data'!$A$1:$D$15,3,FALSE)</f>
        <v>Local Label</v>
      </c>
      <c r="Y1919" s="33">
        <f>DAY(Table1[[#This Row],[Billing date]])</f>
        <v>24</v>
      </c>
      <c r="Z1919" s="33" t="str">
        <f>TEXT(Table1[[#This Row],[Billing date]],"mmm")</f>
        <v>Jan</v>
      </c>
      <c r="AA1919" s="33">
        <f>YEAR(Table1[[#This Row],[Billing date]])</f>
        <v>2022</v>
      </c>
    </row>
    <row r="1920" spans="1:27" ht="12.75" x14ac:dyDescent="0.2">
      <c r="A1920" s="1" t="s">
        <v>4576</v>
      </c>
      <c r="B1920" s="1" t="s">
        <v>171</v>
      </c>
      <c r="C1920" s="29">
        <v>44585</v>
      </c>
      <c r="D1920" s="1" t="s">
        <v>6994</v>
      </c>
      <c r="E1920" s="1" t="s">
        <v>6995</v>
      </c>
      <c r="F1920" s="1" t="s">
        <v>6996</v>
      </c>
      <c r="G1920" s="1" t="s">
        <v>6997</v>
      </c>
      <c r="H1920" s="1" t="s">
        <v>4629</v>
      </c>
      <c r="I1920" s="1" t="s">
        <v>498</v>
      </c>
      <c r="J1920" s="1" t="s">
        <v>164</v>
      </c>
      <c r="K1920" s="1" t="s">
        <v>165</v>
      </c>
      <c r="L1920" s="30">
        <v>100</v>
      </c>
      <c r="M1920" s="30">
        <v>5</v>
      </c>
      <c r="N1920" s="31">
        <v>18300</v>
      </c>
      <c r="O1920" s="31">
        <v>7000</v>
      </c>
      <c r="P1920" s="31">
        <v>1823000</v>
      </c>
      <c r="Q1920" s="31">
        <v>1830000</v>
      </c>
      <c r="R1920" s="1" t="s">
        <v>4940</v>
      </c>
      <c r="S1920" s="1" t="s">
        <v>4941</v>
      </c>
      <c r="T1920" s="1" t="s">
        <v>169</v>
      </c>
      <c r="U1920" s="1" t="s">
        <v>502</v>
      </c>
      <c r="V1920" s="1" t="s">
        <v>118</v>
      </c>
      <c r="W1920" s="33" t="str">
        <f>VLOOKUP(Table1[[#This Row],[Material Code]],'Product Master Data'!$A$1:$D$16,4,FALSE)</f>
        <v>Bread Flour</v>
      </c>
      <c r="X1920" s="33" t="str">
        <f>VLOOKUP(Table1[[#This Row],[Material Code]],'Product Master Data'!$A$1:$D$15,3,FALSE)</f>
        <v>Local Label</v>
      </c>
      <c r="Y1920" s="33">
        <f>DAY(Table1[[#This Row],[Billing date]])</f>
        <v>24</v>
      </c>
      <c r="Z1920" s="33" t="str">
        <f>TEXT(Table1[[#This Row],[Billing date]],"mmm")</f>
        <v>Jan</v>
      </c>
      <c r="AA1920" s="33">
        <f>YEAR(Table1[[#This Row],[Billing date]])</f>
        <v>2022</v>
      </c>
    </row>
    <row r="1921" spans="1:27" ht="12.75" x14ac:dyDescent="0.2">
      <c r="A1921" s="1" t="s">
        <v>4576</v>
      </c>
      <c r="B1921" s="1" t="s">
        <v>171</v>
      </c>
      <c r="C1921" s="29">
        <v>44585</v>
      </c>
      <c r="D1921" s="1" t="s">
        <v>6994</v>
      </c>
      <c r="E1921" s="1" t="s">
        <v>6995</v>
      </c>
      <c r="F1921" s="1" t="s">
        <v>6996</v>
      </c>
      <c r="G1921" s="1" t="s">
        <v>6997</v>
      </c>
      <c r="H1921" s="1" t="s">
        <v>4629</v>
      </c>
      <c r="I1921" s="1" t="s">
        <v>498</v>
      </c>
      <c r="J1921" s="1" t="s">
        <v>125</v>
      </c>
      <c r="K1921" s="1" t="s">
        <v>126</v>
      </c>
      <c r="L1921" s="30">
        <v>150</v>
      </c>
      <c r="M1921" s="30">
        <v>7.5</v>
      </c>
      <c r="N1921" s="31">
        <v>19000</v>
      </c>
      <c r="O1921" s="31">
        <v>10500</v>
      </c>
      <c r="P1921" s="31">
        <v>2839500</v>
      </c>
      <c r="Q1921" s="31">
        <v>2850000</v>
      </c>
      <c r="R1921" s="1" t="s">
        <v>4940</v>
      </c>
      <c r="S1921" s="1" t="s">
        <v>4941</v>
      </c>
      <c r="T1921" s="1" t="s">
        <v>169</v>
      </c>
      <c r="U1921" s="1" t="s">
        <v>502</v>
      </c>
      <c r="V1921" s="1" t="s">
        <v>118</v>
      </c>
      <c r="W1921" s="33" t="str">
        <f>VLOOKUP(Table1[[#This Row],[Material Code]],'Product Master Data'!$A$1:$D$16,4,FALSE)</f>
        <v>Bread Flour</v>
      </c>
      <c r="X1921" s="33" t="str">
        <f>VLOOKUP(Table1[[#This Row],[Material Code]],'Product Master Data'!$A$1:$D$15,3,FALSE)</f>
        <v>Local Label</v>
      </c>
      <c r="Y1921" s="33">
        <f>DAY(Table1[[#This Row],[Billing date]])</f>
        <v>24</v>
      </c>
      <c r="Z1921" s="33" t="str">
        <f>TEXT(Table1[[#This Row],[Billing date]],"mmm")</f>
        <v>Jan</v>
      </c>
      <c r="AA1921" s="33">
        <f>YEAR(Table1[[#This Row],[Billing date]])</f>
        <v>2022</v>
      </c>
    </row>
    <row r="1922" spans="1:27" ht="12.75" x14ac:dyDescent="0.2">
      <c r="A1922" s="1" t="s">
        <v>4596</v>
      </c>
      <c r="B1922" s="1" t="s">
        <v>289</v>
      </c>
      <c r="C1922" s="29">
        <v>44585</v>
      </c>
      <c r="D1922" s="1" t="s">
        <v>6998</v>
      </c>
      <c r="E1922" s="1" t="s">
        <v>6999</v>
      </c>
      <c r="F1922" s="1" t="s">
        <v>7000</v>
      </c>
      <c r="G1922" s="1" t="s">
        <v>7001</v>
      </c>
      <c r="H1922" s="1" t="s">
        <v>4601</v>
      </c>
      <c r="I1922" s="1" t="s">
        <v>32</v>
      </c>
      <c r="J1922" s="1" t="s">
        <v>164</v>
      </c>
      <c r="K1922" s="1" t="s">
        <v>165</v>
      </c>
      <c r="L1922" s="30">
        <v>620</v>
      </c>
      <c r="M1922" s="30">
        <v>31</v>
      </c>
      <c r="N1922" s="31">
        <v>18000</v>
      </c>
      <c r="O1922" s="31">
        <v>43400</v>
      </c>
      <c r="P1922" s="31">
        <v>11116600</v>
      </c>
      <c r="Q1922" s="31">
        <v>11160000</v>
      </c>
      <c r="R1922" s="1" t="s">
        <v>7002</v>
      </c>
      <c r="S1922" s="1" t="s">
        <v>7003</v>
      </c>
      <c r="T1922" s="1" t="s">
        <v>169</v>
      </c>
      <c r="U1922" s="1" t="s">
        <v>169</v>
      </c>
      <c r="V1922" s="1" t="s">
        <v>118</v>
      </c>
      <c r="W1922" s="33" t="str">
        <f>VLOOKUP(Table1[[#This Row],[Material Code]],'Product Master Data'!$A$1:$D$16,4,FALSE)</f>
        <v>Bread Flour</v>
      </c>
      <c r="X1922" s="33" t="str">
        <f>VLOOKUP(Table1[[#This Row],[Material Code]],'Product Master Data'!$A$1:$D$15,3,FALSE)</f>
        <v>Local Label</v>
      </c>
      <c r="Y1922" s="33">
        <f>DAY(Table1[[#This Row],[Billing date]])</f>
        <v>24</v>
      </c>
      <c r="Z1922" s="33" t="str">
        <f>TEXT(Table1[[#This Row],[Billing date]],"mmm")</f>
        <v>Jan</v>
      </c>
      <c r="AA1922" s="33">
        <f>YEAR(Table1[[#This Row],[Billing date]])</f>
        <v>2022</v>
      </c>
    </row>
    <row r="1923" spans="1:27" ht="12.75" x14ac:dyDescent="0.2">
      <c r="A1923" s="1" t="s">
        <v>4511</v>
      </c>
      <c r="B1923" s="1" t="s">
        <v>158</v>
      </c>
      <c r="C1923" s="29">
        <v>44585</v>
      </c>
      <c r="D1923" s="1" t="s">
        <v>7004</v>
      </c>
      <c r="E1923" s="1" t="s">
        <v>7005</v>
      </c>
      <c r="F1923" s="1" t="s">
        <v>7006</v>
      </c>
      <c r="G1923" s="1" t="s">
        <v>7007</v>
      </c>
      <c r="H1923" s="1" t="s">
        <v>5183</v>
      </c>
      <c r="I1923" s="1" t="s">
        <v>613</v>
      </c>
      <c r="J1923" s="1" t="s">
        <v>24</v>
      </c>
      <c r="K1923" s="1" t="s">
        <v>113</v>
      </c>
      <c r="L1923" s="30">
        <v>450</v>
      </c>
      <c r="M1923" s="30">
        <v>18</v>
      </c>
      <c r="N1923" s="31">
        <v>1800</v>
      </c>
      <c r="O1923" s="31">
        <v>15882</v>
      </c>
      <c r="P1923" s="31">
        <v>794118</v>
      </c>
      <c r="Q1923" s="31">
        <v>810000</v>
      </c>
      <c r="R1923" s="1" t="s">
        <v>5402</v>
      </c>
      <c r="S1923" s="1" t="s">
        <v>7008</v>
      </c>
      <c r="T1923" s="1" t="s">
        <v>169</v>
      </c>
      <c r="U1923" s="1" t="s">
        <v>7009</v>
      </c>
      <c r="V1923" s="1" t="s">
        <v>118</v>
      </c>
      <c r="W1923" s="33" t="str">
        <f>VLOOKUP(Table1[[#This Row],[Material Code]],'Product Master Data'!$A$1:$D$16,4,FALSE)</f>
        <v>Bread Flour</v>
      </c>
      <c r="X1923" s="33" t="str">
        <f>VLOOKUP(Table1[[#This Row],[Material Code]],'Product Master Data'!$A$1:$D$15,3,FALSE)</f>
        <v>Local Label</v>
      </c>
      <c r="Y1923" s="33">
        <f>DAY(Table1[[#This Row],[Billing date]])</f>
        <v>24</v>
      </c>
      <c r="Z1923" s="33" t="str">
        <f>TEXT(Table1[[#This Row],[Billing date]],"mmm")</f>
        <v>Jan</v>
      </c>
      <c r="AA1923" s="33">
        <f>YEAR(Table1[[#This Row],[Billing date]])</f>
        <v>2022</v>
      </c>
    </row>
    <row r="1924" spans="1:27" ht="12.75" x14ac:dyDescent="0.2">
      <c r="A1924" s="1" t="s">
        <v>4496</v>
      </c>
      <c r="B1924" s="1" t="s">
        <v>132</v>
      </c>
      <c r="C1924" s="29">
        <v>44585</v>
      </c>
      <c r="D1924" s="1" t="s">
        <v>6236</v>
      </c>
      <c r="E1924" s="1" t="s">
        <v>7010</v>
      </c>
      <c r="F1924" s="1" t="s">
        <v>6238</v>
      </c>
      <c r="G1924" s="1" t="s">
        <v>7011</v>
      </c>
      <c r="H1924" s="1" t="s">
        <v>4804</v>
      </c>
      <c r="I1924" s="1" t="s">
        <v>38</v>
      </c>
      <c r="J1924" s="1" t="s">
        <v>24</v>
      </c>
      <c r="K1924" s="1" t="s">
        <v>113</v>
      </c>
      <c r="L1924" s="30">
        <v>125</v>
      </c>
      <c r="M1924" s="30">
        <v>5</v>
      </c>
      <c r="N1924" s="31">
        <v>1800</v>
      </c>
      <c r="O1924" s="31">
        <v>4412</v>
      </c>
      <c r="P1924" s="31">
        <v>220588</v>
      </c>
      <c r="Q1924" s="31">
        <v>225000</v>
      </c>
      <c r="R1924" s="1" t="s">
        <v>841</v>
      </c>
      <c r="S1924" s="1" t="s">
        <v>1943</v>
      </c>
      <c r="T1924" s="1" t="s">
        <v>169</v>
      </c>
      <c r="U1924" s="1" t="s">
        <v>6240</v>
      </c>
      <c r="V1924" s="1" t="s">
        <v>118</v>
      </c>
      <c r="W1924" s="33" t="str">
        <f>VLOOKUP(Table1[[#This Row],[Material Code]],'Product Master Data'!$A$1:$D$16,4,FALSE)</f>
        <v>Bread Flour</v>
      </c>
      <c r="X1924" s="33" t="str">
        <f>VLOOKUP(Table1[[#This Row],[Material Code]],'Product Master Data'!$A$1:$D$15,3,FALSE)</f>
        <v>Local Label</v>
      </c>
      <c r="Y1924" s="33">
        <f>DAY(Table1[[#This Row],[Billing date]])</f>
        <v>24</v>
      </c>
      <c r="Z1924" s="33" t="str">
        <f>TEXT(Table1[[#This Row],[Billing date]],"mmm")</f>
        <v>Jan</v>
      </c>
      <c r="AA1924" s="33">
        <f>YEAR(Table1[[#This Row],[Billing date]])</f>
        <v>2022</v>
      </c>
    </row>
    <row r="1925" spans="1:27" ht="12.75" x14ac:dyDescent="0.2">
      <c r="A1925" s="1" t="s">
        <v>4496</v>
      </c>
      <c r="B1925" s="1" t="s">
        <v>132</v>
      </c>
      <c r="C1925" s="29">
        <v>44585</v>
      </c>
      <c r="D1925" s="1" t="s">
        <v>6647</v>
      </c>
      <c r="E1925" s="1" t="s">
        <v>7012</v>
      </c>
      <c r="F1925" s="1" t="s">
        <v>6649</v>
      </c>
      <c r="G1925" s="1" t="s">
        <v>7013</v>
      </c>
      <c r="H1925" s="1" t="s">
        <v>4804</v>
      </c>
      <c r="I1925" s="1" t="s">
        <v>38</v>
      </c>
      <c r="J1925" s="1" t="s">
        <v>24</v>
      </c>
      <c r="K1925" s="1" t="s">
        <v>113</v>
      </c>
      <c r="L1925" s="30">
        <v>200</v>
      </c>
      <c r="M1925" s="30">
        <v>8</v>
      </c>
      <c r="N1925" s="31">
        <v>1800</v>
      </c>
      <c r="O1925" s="31">
        <v>7059</v>
      </c>
      <c r="P1925" s="31">
        <v>352941</v>
      </c>
      <c r="Q1925" s="31">
        <v>360000</v>
      </c>
      <c r="R1925" s="1" t="s">
        <v>2880</v>
      </c>
      <c r="S1925" s="1" t="s">
        <v>7014</v>
      </c>
      <c r="T1925" s="1" t="s">
        <v>169</v>
      </c>
      <c r="U1925" s="1" t="s">
        <v>6651</v>
      </c>
      <c r="V1925" s="1" t="s">
        <v>118</v>
      </c>
      <c r="W1925" s="33" t="str">
        <f>VLOOKUP(Table1[[#This Row],[Material Code]],'Product Master Data'!$A$1:$D$16,4,FALSE)</f>
        <v>Bread Flour</v>
      </c>
      <c r="X1925" s="33" t="str">
        <f>VLOOKUP(Table1[[#This Row],[Material Code]],'Product Master Data'!$A$1:$D$15,3,FALSE)</f>
        <v>Local Label</v>
      </c>
      <c r="Y1925" s="33">
        <f>DAY(Table1[[#This Row],[Billing date]])</f>
        <v>24</v>
      </c>
      <c r="Z1925" s="33" t="str">
        <f>TEXT(Table1[[#This Row],[Billing date]],"mmm")</f>
        <v>Jan</v>
      </c>
      <c r="AA1925" s="33">
        <f>YEAR(Table1[[#This Row],[Billing date]])</f>
        <v>2022</v>
      </c>
    </row>
    <row r="1926" spans="1:27" ht="12.75" x14ac:dyDescent="0.2">
      <c r="A1926" s="1" t="s">
        <v>4496</v>
      </c>
      <c r="B1926" s="1" t="s">
        <v>132</v>
      </c>
      <c r="C1926" s="29">
        <v>44585</v>
      </c>
      <c r="D1926" s="1" t="s">
        <v>6236</v>
      </c>
      <c r="E1926" s="1" t="s">
        <v>7015</v>
      </c>
      <c r="F1926" s="1" t="s">
        <v>6238</v>
      </c>
      <c r="G1926" s="1" t="s">
        <v>7016</v>
      </c>
      <c r="H1926" s="1" t="s">
        <v>4804</v>
      </c>
      <c r="I1926" s="1" t="s">
        <v>38</v>
      </c>
      <c r="J1926" s="1" t="s">
        <v>24</v>
      </c>
      <c r="K1926" s="1" t="s">
        <v>113</v>
      </c>
      <c r="L1926" s="30">
        <v>25</v>
      </c>
      <c r="M1926" s="30">
        <v>1</v>
      </c>
      <c r="N1926" s="31">
        <v>1800</v>
      </c>
      <c r="O1926" s="31">
        <v>882</v>
      </c>
      <c r="P1926" s="31">
        <v>44118</v>
      </c>
      <c r="Q1926" s="31">
        <v>45000</v>
      </c>
      <c r="R1926" s="1" t="s">
        <v>2880</v>
      </c>
      <c r="S1926" s="1" t="s">
        <v>7014</v>
      </c>
      <c r="T1926" s="1" t="s">
        <v>169</v>
      </c>
      <c r="U1926" s="1" t="s">
        <v>6240</v>
      </c>
      <c r="V1926" s="1" t="s">
        <v>118</v>
      </c>
      <c r="W1926" s="33" t="str">
        <f>VLOOKUP(Table1[[#This Row],[Material Code]],'Product Master Data'!$A$1:$D$16,4,FALSE)</f>
        <v>Bread Flour</v>
      </c>
      <c r="X1926" s="33" t="str">
        <f>VLOOKUP(Table1[[#This Row],[Material Code]],'Product Master Data'!$A$1:$D$15,3,FALSE)</f>
        <v>Local Label</v>
      </c>
      <c r="Y1926" s="33">
        <f>DAY(Table1[[#This Row],[Billing date]])</f>
        <v>24</v>
      </c>
      <c r="Z1926" s="33" t="str">
        <f>TEXT(Table1[[#This Row],[Billing date]],"mmm")</f>
        <v>Jan</v>
      </c>
      <c r="AA1926" s="33">
        <f>YEAR(Table1[[#This Row],[Billing date]])</f>
        <v>2022</v>
      </c>
    </row>
    <row r="1927" spans="1:27" ht="12.75" x14ac:dyDescent="0.2">
      <c r="A1927" s="1" t="s">
        <v>4496</v>
      </c>
      <c r="B1927" s="1" t="s">
        <v>132</v>
      </c>
      <c r="C1927" s="29">
        <v>44585</v>
      </c>
      <c r="D1927" s="1" t="s">
        <v>7017</v>
      </c>
      <c r="E1927" s="1" t="s">
        <v>7018</v>
      </c>
      <c r="F1927" s="1" t="s">
        <v>7019</v>
      </c>
      <c r="G1927" s="1" t="s">
        <v>7020</v>
      </c>
      <c r="H1927" s="1" t="s">
        <v>4804</v>
      </c>
      <c r="I1927" s="1" t="s">
        <v>38</v>
      </c>
      <c r="J1927" s="1" t="s">
        <v>125</v>
      </c>
      <c r="K1927" s="1" t="s">
        <v>126</v>
      </c>
      <c r="L1927" s="30">
        <v>620</v>
      </c>
      <c r="M1927" s="30">
        <v>31</v>
      </c>
      <c r="N1927" s="31">
        <v>19000</v>
      </c>
      <c r="O1927" s="31">
        <v>43400</v>
      </c>
      <c r="P1927" s="31">
        <v>11736600</v>
      </c>
      <c r="Q1927" s="31">
        <v>11780000</v>
      </c>
      <c r="R1927" s="1" t="s">
        <v>636</v>
      </c>
      <c r="S1927" s="1" t="s">
        <v>7021</v>
      </c>
      <c r="T1927" s="1" t="s">
        <v>169</v>
      </c>
      <c r="U1927" s="1" t="s">
        <v>169</v>
      </c>
      <c r="V1927" s="1" t="s">
        <v>118</v>
      </c>
      <c r="W1927" s="33" t="str">
        <f>VLOOKUP(Table1[[#This Row],[Material Code]],'Product Master Data'!$A$1:$D$16,4,FALSE)</f>
        <v>Bread Flour</v>
      </c>
      <c r="X1927" s="33" t="str">
        <f>VLOOKUP(Table1[[#This Row],[Material Code]],'Product Master Data'!$A$1:$D$15,3,FALSE)</f>
        <v>Local Label</v>
      </c>
      <c r="Y1927" s="33">
        <f>DAY(Table1[[#This Row],[Billing date]])</f>
        <v>24</v>
      </c>
      <c r="Z1927" s="33" t="str">
        <f>TEXT(Table1[[#This Row],[Billing date]],"mmm")</f>
        <v>Jan</v>
      </c>
      <c r="AA1927" s="33">
        <f>YEAR(Table1[[#This Row],[Billing date]])</f>
        <v>2022</v>
      </c>
    </row>
    <row r="1928" spans="1:27" ht="12.75" x14ac:dyDescent="0.2">
      <c r="A1928" s="1" t="s">
        <v>4511</v>
      </c>
      <c r="B1928" s="1" t="s">
        <v>158</v>
      </c>
      <c r="C1928" s="29">
        <v>44585</v>
      </c>
      <c r="D1928" s="1" t="s">
        <v>7022</v>
      </c>
      <c r="E1928" s="1" t="s">
        <v>7023</v>
      </c>
      <c r="F1928" s="1" t="s">
        <v>7024</v>
      </c>
      <c r="G1928" s="1" t="s">
        <v>7025</v>
      </c>
      <c r="H1928" s="1" t="s">
        <v>5814</v>
      </c>
      <c r="I1928" s="1" t="s">
        <v>2250</v>
      </c>
      <c r="J1928" s="1" t="s">
        <v>164</v>
      </c>
      <c r="K1928" s="1" t="s">
        <v>165</v>
      </c>
      <c r="L1928" s="30">
        <v>600</v>
      </c>
      <c r="M1928" s="30">
        <v>30</v>
      </c>
      <c r="N1928" s="31">
        <v>18700</v>
      </c>
      <c r="O1928" s="31">
        <v>0</v>
      </c>
      <c r="P1928" s="31">
        <v>11220000</v>
      </c>
      <c r="Q1928" s="31">
        <v>11220000</v>
      </c>
      <c r="R1928" s="1" t="s">
        <v>614</v>
      </c>
      <c r="S1928" s="1" t="s">
        <v>7026</v>
      </c>
      <c r="T1928" s="1" t="s">
        <v>169</v>
      </c>
      <c r="U1928" s="1" t="s">
        <v>169</v>
      </c>
      <c r="V1928" s="1" t="s">
        <v>118</v>
      </c>
      <c r="W1928" s="33" t="str">
        <f>VLOOKUP(Table1[[#This Row],[Material Code]],'Product Master Data'!$A$1:$D$16,4,FALSE)</f>
        <v>Bread Flour</v>
      </c>
      <c r="X1928" s="33" t="str">
        <f>VLOOKUP(Table1[[#This Row],[Material Code]],'Product Master Data'!$A$1:$D$15,3,FALSE)</f>
        <v>Local Label</v>
      </c>
      <c r="Y1928" s="33">
        <f>DAY(Table1[[#This Row],[Billing date]])</f>
        <v>24</v>
      </c>
      <c r="Z1928" s="33" t="str">
        <f>TEXT(Table1[[#This Row],[Billing date]],"mmm")</f>
        <v>Jan</v>
      </c>
      <c r="AA1928" s="33">
        <f>YEAR(Table1[[#This Row],[Billing date]])</f>
        <v>2022</v>
      </c>
    </row>
    <row r="1929" spans="1:27" ht="12.75" x14ac:dyDescent="0.2">
      <c r="A1929" s="1" t="s">
        <v>4596</v>
      </c>
      <c r="B1929" s="1" t="s">
        <v>289</v>
      </c>
      <c r="C1929" s="29">
        <v>44585</v>
      </c>
      <c r="D1929" s="1" t="s">
        <v>7027</v>
      </c>
      <c r="E1929" s="1" t="s">
        <v>7028</v>
      </c>
      <c r="F1929" s="1" t="s">
        <v>7029</v>
      </c>
      <c r="G1929" s="1" t="s">
        <v>7030</v>
      </c>
      <c r="H1929" s="1" t="s">
        <v>4601</v>
      </c>
      <c r="I1929" s="1" t="s">
        <v>32</v>
      </c>
      <c r="J1929" s="1" t="s">
        <v>176</v>
      </c>
      <c r="K1929" s="1" t="s">
        <v>177</v>
      </c>
      <c r="L1929" s="30">
        <v>-250</v>
      </c>
      <c r="M1929" s="30">
        <v>-12.5</v>
      </c>
      <c r="N1929" s="31">
        <v>-18000</v>
      </c>
      <c r="O1929" s="31">
        <v>-17500</v>
      </c>
      <c r="P1929" s="31">
        <v>-4482500</v>
      </c>
      <c r="Q1929" s="31">
        <v>-4500000</v>
      </c>
      <c r="R1929" s="1" t="s">
        <v>7031</v>
      </c>
      <c r="S1929" s="1" t="s">
        <v>7032</v>
      </c>
      <c r="T1929" s="1" t="s">
        <v>169</v>
      </c>
      <c r="U1929" s="1" t="s">
        <v>169</v>
      </c>
      <c r="V1929" s="1" t="s">
        <v>118</v>
      </c>
      <c r="W1929" s="33" t="str">
        <f>VLOOKUP(Table1[[#This Row],[Material Code]],'Product Master Data'!$A$1:$D$16,4,FALSE)</f>
        <v>Beignet Flour</v>
      </c>
      <c r="X1929" s="33" t="str">
        <f>VLOOKUP(Table1[[#This Row],[Material Code]],'Product Master Data'!$A$1:$D$15,3,FALSE)</f>
        <v>Local Label</v>
      </c>
      <c r="Y1929" s="33">
        <f>DAY(Table1[[#This Row],[Billing date]])</f>
        <v>24</v>
      </c>
      <c r="Z1929" s="33" t="str">
        <f>TEXT(Table1[[#This Row],[Billing date]],"mmm")</f>
        <v>Jan</v>
      </c>
      <c r="AA1929" s="33">
        <f>YEAR(Table1[[#This Row],[Billing date]])</f>
        <v>2022</v>
      </c>
    </row>
    <row r="1930" spans="1:27" ht="12.75" x14ac:dyDescent="0.2">
      <c r="A1930" s="1" t="s">
        <v>4596</v>
      </c>
      <c r="B1930" s="1" t="s">
        <v>289</v>
      </c>
      <c r="C1930" s="29">
        <v>44585</v>
      </c>
      <c r="D1930" s="1" t="s">
        <v>7027</v>
      </c>
      <c r="E1930" s="1" t="s">
        <v>7028</v>
      </c>
      <c r="F1930" s="1" t="s">
        <v>7029</v>
      </c>
      <c r="G1930" s="1" t="s">
        <v>7030</v>
      </c>
      <c r="H1930" s="1" t="s">
        <v>4601</v>
      </c>
      <c r="I1930" s="1" t="s">
        <v>32</v>
      </c>
      <c r="J1930" s="1" t="s">
        <v>181</v>
      </c>
      <c r="K1930" s="1" t="s">
        <v>182</v>
      </c>
      <c r="L1930" s="30">
        <v>-240</v>
      </c>
      <c r="M1930" s="30">
        <v>-6</v>
      </c>
      <c r="N1930" s="31">
        <v>-9000</v>
      </c>
      <c r="O1930" s="31">
        <v>-8400</v>
      </c>
      <c r="P1930" s="31">
        <v>-2151600</v>
      </c>
      <c r="Q1930" s="31">
        <v>-2160000</v>
      </c>
      <c r="R1930" s="1" t="s">
        <v>7031</v>
      </c>
      <c r="S1930" s="1" t="s">
        <v>7032</v>
      </c>
      <c r="T1930" s="1" t="s">
        <v>169</v>
      </c>
      <c r="U1930" s="1" t="s">
        <v>169</v>
      </c>
      <c r="V1930" s="1" t="s">
        <v>118</v>
      </c>
      <c r="W1930" s="33" t="str">
        <f>VLOOKUP(Table1[[#This Row],[Material Code]],'Product Master Data'!$A$1:$D$16,4,FALSE)</f>
        <v>Beignet Flour</v>
      </c>
      <c r="X1930" s="33" t="str">
        <f>VLOOKUP(Table1[[#This Row],[Material Code]],'Product Master Data'!$A$1:$D$15,3,FALSE)</f>
        <v>Local Label</v>
      </c>
      <c r="Y1930" s="33">
        <f>DAY(Table1[[#This Row],[Billing date]])</f>
        <v>24</v>
      </c>
      <c r="Z1930" s="33" t="str">
        <f>TEXT(Table1[[#This Row],[Billing date]],"mmm")</f>
        <v>Jan</v>
      </c>
      <c r="AA1930" s="33">
        <f>YEAR(Table1[[#This Row],[Billing date]])</f>
        <v>2022</v>
      </c>
    </row>
    <row r="1931" spans="1:27" ht="12.75" x14ac:dyDescent="0.2">
      <c r="A1931" s="1" t="s">
        <v>4596</v>
      </c>
      <c r="B1931" s="1" t="s">
        <v>289</v>
      </c>
      <c r="C1931" s="29">
        <v>44585</v>
      </c>
      <c r="D1931" s="1" t="s">
        <v>7027</v>
      </c>
      <c r="E1931" s="1" t="s">
        <v>7028</v>
      </c>
      <c r="F1931" s="1" t="s">
        <v>7029</v>
      </c>
      <c r="G1931" s="1" t="s">
        <v>7030</v>
      </c>
      <c r="H1931" s="1" t="s">
        <v>4601</v>
      </c>
      <c r="I1931" s="1" t="s">
        <v>32</v>
      </c>
      <c r="J1931" s="1" t="s">
        <v>183</v>
      </c>
      <c r="K1931" s="1" t="s">
        <v>184</v>
      </c>
      <c r="L1931" s="30">
        <v>-1000</v>
      </c>
      <c r="M1931" s="30">
        <v>-5</v>
      </c>
      <c r="N1931" s="31">
        <v>-1850</v>
      </c>
      <c r="O1931" s="31">
        <v>-7000</v>
      </c>
      <c r="P1931" s="31">
        <v>-1843000</v>
      </c>
      <c r="Q1931" s="31">
        <v>-1850000</v>
      </c>
      <c r="R1931" s="1" t="s">
        <v>7031</v>
      </c>
      <c r="S1931" s="1" t="s">
        <v>7032</v>
      </c>
      <c r="T1931" s="1" t="s">
        <v>169</v>
      </c>
      <c r="U1931" s="1" t="s">
        <v>169</v>
      </c>
      <c r="V1931" s="1" t="s">
        <v>118</v>
      </c>
      <c r="W1931" s="33" t="str">
        <f>VLOOKUP(Table1[[#This Row],[Material Code]],'Product Master Data'!$A$1:$D$16,4,FALSE)</f>
        <v>Beignet Flour</v>
      </c>
      <c r="X1931" s="33" t="str">
        <f>VLOOKUP(Table1[[#This Row],[Material Code]],'Product Master Data'!$A$1:$D$15,3,FALSE)</f>
        <v>Local Label</v>
      </c>
      <c r="Y1931" s="33">
        <f>DAY(Table1[[#This Row],[Billing date]])</f>
        <v>24</v>
      </c>
      <c r="Z1931" s="33" t="str">
        <f>TEXT(Table1[[#This Row],[Billing date]],"mmm")</f>
        <v>Jan</v>
      </c>
      <c r="AA1931" s="33">
        <f>YEAR(Table1[[#This Row],[Billing date]])</f>
        <v>2022</v>
      </c>
    </row>
    <row r="1932" spans="1:27" ht="12.75" x14ac:dyDescent="0.2">
      <c r="A1932" s="1" t="s">
        <v>4596</v>
      </c>
      <c r="B1932" s="1" t="s">
        <v>289</v>
      </c>
      <c r="C1932" s="29">
        <v>44585</v>
      </c>
      <c r="D1932" s="1" t="s">
        <v>7027</v>
      </c>
      <c r="E1932" s="1" t="s">
        <v>7033</v>
      </c>
      <c r="F1932" s="1" t="s">
        <v>7029</v>
      </c>
      <c r="G1932" s="1" t="s">
        <v>7030</v>
      </c>
      <c r="H1932" s="1" t="s">
        <v>4601</v>
      </c>
      <c r="I1932" s="1" t="s">
        <v>32</v>
      </c>
      <c r="J1932" s="1" t="s">
        <v>176</v>
      </c>
      <c r="K1932" s="1" t="s">
        <v>177</v>
      </c>
      <c r="L1932" s="30">
        <v>-250</v>
      </c>
      <c r="M1932" s="30">
        <v>-12.5</v>
      </c>
      <c r="N1932" s="31">
        <v>-18000</v>
      </c>
      <c r="O1932" s="31">
        <v>-17500</v>
      </c>
      <c r="P1932" s="31">
        <v>-4482500</v>
      </c>
      <c r="Q1932" s="31">
        <v>-4500000</v>
      </c>
      <c r="R1932" s="1" t="s">
        <v>7031</v>
      </c>
      <c r="S1932" s="1" t="s">
        <v>7032</v>
      </c>
      <c r="T1932" s="1" t="s">
        <v>169</v>
      </c>
      <c r="U1932" s="1" t="s">
        <v>169</v>
      </c>
      <c r="V1932" s="1" t="s">
        <v>118</v>
      </c>
      <c r="W1932" s="33" t="str">
        <f>VLOOKUP(Table1[[#This Row],[Material Code]],'Product Master Data'!$A$1:$D$16,4,FALSE)</f>
        <v>Beignet Flour</v>
      </c>
      <c r="X1932" s="33" t="str">
        <f>VLOOKUP(Table1[[#This Row],[Material Code]],'Product Master Data'!$A$1:$D$15,3,FALSE)</f>
        <v>Local Label</v>
      </c>
      <c r="Y1932" s="33">
        <f>DAY(Table1[[#This Row],[Billing date]])</f>
        <v>24</v>
      </c>
      <c r="Z1932" s="33" t="str">
        <f>TEXT(Table1[[#This Row],[Billing date]],"mmm")</f>
        <v>Jan</v>
      </c>
      <c r="AA1932" s="33">
        <f>YEAR(Table1[[#This Row],[Billing date]])</f>
        <v>2022</v>
      </c>
    </row>
    <row r="1933" spans="1:27" ht="12.75" x14ac:dyDescent="0.2">
      <c r="A1933" s="1" t="s">
        <v>4596</v>
      </c>
      <c r="B1933" s="1" t="s">
        <v>289</v>
      </c>
      <c r="C1933" s="29">
        <v>44585</v>
      </c>
      <c r="D1933" s="1" t="s">
        <v>7027</v>
      </c>
      <c r="E1933" s="1" t="s">
        <v>7033</v>
      </c>
      <c r="F1933" s="1" t="s">
        <v>7029</v>
      </c>
      <c r="G1933" s="1" t="s">
        <v>7030</v>
      </c>
      <c r="H1933" s="1" t="s">
        <v>4601</v>
      </c>
      <c r="I1933" s="1" t="s">
        <v>32</v>
      </c>
      <c r="J1933" s="1" t="s">
        <v>181</v>
      </c>
      <c r="K1933" s="1" t="s">
        <v>182</v>
      </c>
      <c r="L1933" s="30">
        <v>-240</v>
      </c>
      <c r="M1933" s="30">
        <v>-6</v>
      </c>
      <c r="N1933" s="31">
        <v>-9000</v>
      </c>
      <c r="O1933" s="31">
        <v>-8400</v>
      </c>
      <c r="P1933" s="31">
        <v>-2151600</v>
      </c>
      <c r="Q1933" s="31">
        <v>-2160000</v>
      </c>
      <c r="R1933" s="1" t="s">
        <v>7031</v>
      </c>
      <c r="S1933" s="1" t="s">
        <v>7032</v>
      </c>
      <c r="T1933" s="1" t="s">
        <v>169</v>
      </c>
      <c r="U1933" s="1" t="s">
        <v>169</v>
      </c>
      <c r="V1933" s="1" t="s">
        <v>118</v>
      </c>
      <c r="W1933" s="33" t="str">
        <f>VLOOKUP(Table1[[#This Row],[Material Code]],'Product Master Data'!$A$1:$D$16,4,FALSE)</f>
        <v>Beignet Flour</v>
      </c>
      <c r="X1933" s="33" t="str">
        <f>VLOOKUP(Table1[[#This Row],[Material Code]],'Product Master Data'!$A$1:$D$15,3,FALSE)</f>
        <v>Local Label</v>
      </c>
      <c r="Y1933" s="33">
        <f>DAY(Table1[[#This Row],[Billing date]])</f>
        <v>24</v>
      </c>
      <c r="Z1933" s="33" t="str">
        <f>TEXT(Table1[[#This Row],[Billing date]],"mmm")</f>
        <v>Jan</v>
      </c>
      <c r="AA1933" s="33">
        <f>YEAR(Table1[[#This Row],[Billing date]])</f>
        <v>2022</v>
      </c>
    </row>
    <row r="1934" spans="1:27" ht="12.75" x14ac:dyDescent="0.2">
      <c r="A1934" s="1" t="s">
        <v>4596</v>
      </c>
      <c r="B1934" s="1" t="s">
        <v>289</v>
      </c>
      <c r="C1934" s="29">
        <v>44585</v>
      </c>
      <c r="D1934" s="1" t="s">
        <v>7027</v>
      </c>
      <c r="E1934" s="1" t="s">
        <v>7033</v>
      </c>
      <c r="F1934" s="1" t="s">
        <v>7029</v>
      </c>
      <c r="G1934" s="1" t="s">
        <v>7030</v>
      </c>
      <c r="H1934" s="1" t="s">
        <v>4601</v>
      </c>
      <c r="I1934" s="1" t="s">
        <v>32</v>
      </c>
      <c r="J1934" s="1" t="s">
        <v>183</v>
      </c>
      <c r="K1934" s="1" t="s">
        <v>184</v>
      </c>
      <c r="L1934" s="30">
        <v>-1000</v>
      </c>
      <c r="M1934" s="30">
        <v>-5</v>
      </c>
      <c r="N1934" s="31">
        <v>-1850</v>
      </c>
      <c r="O1934" s="31">
        <v>-7000</v>
      </c>
      <c r="P1934" s="31">
        <v>-1843000</v>
      </c>
      <c r="Q1934" s="31">
        <v>-1850000</v>
      </c>
      <c r="R1934" s="1" t="s">
        <v>7031</v>
      </c>
      <c r="S1934" s="1" t="s">
        <v>7032</v>
      </c>
      <c r="T1934" s="1" t="s">
        <v>169</v>
      </c>
      <c r="U1934" s="1" t="s">
        <v>169</v>
      </c>
      <c r="V1934" s="1" t="s">
        <v>118</v>
      </c>
      <c r="W1934" s="33" t="str">
        <f>VLOOKUP(Table1[[#This Row],[Material Code]],'Product Master Data'!$A$1:$D$16,4,FALSE)</f>
        <v>Beignet Flour</v>
      </c>
      <c r="X1934" s="33" t="str">
        <f>VLOOKUP(Table1[[#This Row],[Material Code]],'Product Master Data'!$A$1:$D$15,3,FALSE)</f>
        <v>Local Label</v>
      </c>
      <c r="Y1934" s="33">
        <f>DAY(Table1[[#This Row],[Billing date]])</f>
        <v>24</v>
      </c>
      <c r="Z1934" s="33" t="str">
        <f>TEXT(Table1[[#This Row],[Billing date]],"mmm")</f>
        <v>Jan</v>
      </c>
      <c r="AA1934" s="33">
        <f>YEAR(Table1[[#This Row],[Billing date]])</f>
        <v>2022</v>
      </c>
    </row>
    <row r="1935" spans="1:27" ht="12.75" x14ac:dyDescent="0.2">
      <c r="A1935" s="1" t="s">
        <v>4596</v>
      </c>
      <c r="B1935" s="1" t="s">
        <v>289</v>
      </c>
      <c r="C1935" s="29">
        <v>44585</v>
      </c>
      <c r="D1935" s="1" t="s">
        <v>7027</v>
      </c>
      <c r="E1935" s="1" t="s">
        <v>7034</v>
      </c>
      <c r="F1935" s="1" t="s">
        <v>7029</v>
      </c>
      <c r="G1935" s="1" t="s">
        <v>7030</v>
      </c>
      <c r="H1935" s="1" t="s">
        <v>4601</v>
      </c>
      <c r="I1935" s="1" t="s">
        <v>32</v>
      </c>
      <c r="J1935" s="1" t="s">
        <v>176</v>
      </c>
      <c r="K1935" s="1" t="s">
        <v>177</v>
      </c>
      <c r="L1935" s="30">
        <v>250</v>
      </c>
      <c r="M1935" s="30">
        <v>12.5</v>
      </c>
      <c r="N1935" s="31">
        <v>18000</v>
      </c>
      <c r="O1935" s="31">
        <v>17500</v>
      </c>
      <c r="P1935" s="31">
        <v>4482500</v>
      </c>
      <c r="Q1935" s="31">
        <v>4500000</v>
      </c>
      <c r="R1935" s="1" t="s">
        <v>7031</v>
      </c>
      <c r="S1935" s="1" t="s">
        <v>7032</v>
      </c>
      <c r="T1935" s="1" t="s">
        <v>169</v>
      </c>
      <c r="U1935" s="1" t="s">
        <v>169</v>
      </c>
      <c r="V1935" s="1" t="s">
        <v>118</v>
      </c>
      <c r="W1935" s="33" t="str">
        <f>VLOOKUP(Table1[[#This Row],[Material Code]],'Product Master Data'!$A$1:$D$16,4,FALSE)</f>
        <v>Beignet Flour</v>
      </c>
      <c r="X1935" s="33" t="str">
        <f>VLOOKUP(Table1[[#This Row],[Material Code]],'Product Master Data'!$A$1:$D$15,3,FALSE)</f>
        <v>Local Label</v>
      </c>
      <c r="Y1935" s="33">
        <f>DAY(Table1[[#This Row],[Billing date]])</f>
        <v>24</v>
      </c>
      <c r="Z1935" s="33" t="str">
        <f>TEXT(Table1[[#This Row],[Billing date]],"mmm")</f>
        <v>Jan</v>
      </c>
      <c r="AA1935" s="33">
        <f>YEAR(Table1[[#This Row],[Billing date]])</f>
        <v>2022</v>
      </c>
    </row>
    <row r="1936" spans="1:27" ht="12.75" x14ac:dyDescent="0.2">
      <c r="A1936" s="1" t="s">
        <v>4596</v>
      </c>
      <c r="B1936" s="1" t="s">
        <v>289</v>
      </c>
      <c r="C1936" s="29">
        <v>44585</v>
      </c>
      <c r="D1936" s="1" t="s">
        <v>7027</v>
      </c>
      <c r="E1936" s="1" t="s">
        <v>7034</v>
      </c>
      <c r="F1936" s="1" t="s">
        <v>7029</v>
      </c>
      <c r="G1936" s="1" t="s">
        <v>7030</v>
      </c>
      <c r="H1936" s="1" t="s">
        <v>4601</v>
      </c>
      <c r="I1936" s="1" t="s">
        <v>32</v>
      </c>
      <c r="J1936" s="1" t="s">
        <v>181</v>
      </c>
      <c r="K1936" s="1" t="s">
        <v>182</v>
      </c>
      <c r="L1936" s="30">
        <v>240</v>
      </c>
      <c r="M1936" s="30">
        <v>6</v>
      </c>
      <c r="N1936" s="31">
        <v>9000</v>
      </c>
      <c r="O1936" s="31">
        <v>8400</v>
      </c>
      <c r="P1936" s="31">
        <v>2151600</v>
      </c>
      <c r="Q1936" s="31">
        <v>2160000</v>
      </c>
      <c r="R1936" s="1" t="s">
        <v>7031</v>
      </c>
      <c r="S1936" s="1" t="s">
        <v>7032</v>
      </c>
      <c r="T1936" s="1" t="s">
        <v>169</v>
      </c>
      <c r="U1936" s="1" t="s">
        <v>169</v>
      </c>
      <c r="V1936" s="1" t="s">
        <v>118</v>
      </c>
      <c r="W1936" s="33" t="str">
        <f>VLOOKUP(Table1[[#This Row],[Material Code]],'Product Master Data'!$A$1:$D$16,4,FALSE)</f>
        <v>Beignet Flour</v>
      </c>
      <c r="X1936" s="33" t="str">
        <f>VLOOKUP(Table1[[#This Row],[Material Code]],'Product Master Data'!$A$1:$D$15,3,FALSE)</f>
        <v>Local Label</v>
      </c>
      <c r="Y1936" s="33">
        <f>DAY(Table1[[#This Row],[Billing date]])</f>
        <v>24</v>
      </c>
      <c r="Z1936" s="33" t="str">
        <f>TEXT(Table1[[#This Row],[Billing date]],"mmm")</f>
        <v>Jan</v>
      </c>
      <c r="AA1936" s="33">
        <f>YEAR(Table1[[#This Row],[Billing date]])</f>
        <v>2022</v>
      </c>
    </row>
    <row r="1937" spans="1:27" ht="12.75" x14ac:dyDescent="0.2">
      <c r="A1937" s="1" t="s">
        <v>4596</v>
      </c>
      <c r="B1937" s="1" t="s">
        <v>289</v>
      </c>
      <c r="C1937" s="29">
        <v>44585</v>
      </c>
      <c r="D1937" s="1" t="s">
        <v>7027</v>
      </c>
      <c r="E1937" s="1" t="s">
        <v>7034</v>
      </c>
      <c r="F1937" s="1" t="s">
        <v>7029</v>
      </c>
      <c r="G1937" s="1" t="s">
        <v>7030</v>
      </c>
      <c r="H1937" s="1" t="s">
        <v>4601</v>
      </c>
      <c r="I1937" s="1" t="s">
        <v>32</v>
      </c>
      <c r="J1937" s="1" t="s">
        <v>183</v>
      </c>
      <c r="K1937" s="1" t="s">
        <v>184</v>
      </c>
      <c r="L1937" s="30">
        <v>1000</v>
      </c>
      <c r="M1937" s="30">
        <v>5</v>
      </c>
      <c r="N1937" s="31">
        <v>1850</v>
      </c>
      <c r="O1937" s="31">
        <v>7000</v>
      </c>
      <c r="P1937" s="31">
        <v>1843000</v>
      </c>
      <c r="Q1937" s="31">
        <v>1850000</v>
      </c>
      <c r="R1937" s="1" t="s">
        <v>7031</v>
      </c>
      <c r="S1937" s="1" t="s">
        <v>7032</v>
      </c>
      <c r="T1937" s="1" t="s">
        <v>169</v>
      </c>
      <c r="U1937" s="1" t="s">
        <v>169</v>
      </c>
      <c r="V1937" s="1" t="s">
        <v>118</v>
      </c>
      <c r="W1937" s="33" t="str">
        <f>VLOOKUP(Table1[[#This Row],[Material Code]],'Product Master Data'!$A$1:$D$16,4,FALSE)</f>
        <v>Beignet Flour</v>
      </c>
      <c r="X1937" s="33" t="str">
        <f>VLOOKUP(Table1[[#This Row],[Material Code]],'Product Master Data'!$A$1:$D$15,3,FALSE)</f>
        <v>Local Label</v>
      </c>
      <c r="Y1937" s="33">
        <f>DAY(Table1[[#This Row],[Billing date]])</f>
        <v>24</v>
      </c>
      <c r="Z1937" s="33" t="str">
        <f>TEXT(Table1[[#This Row],[Billing date]],"mmm")</f>
        <v>Jan</v>
      </c>
      <c r="AA1937" s="33">
        <f>YEAR(Table1[[#This Row],[Billing date]])</f>
        <v>2022</v>
      </c>
    </row>
    <row r="1938" spans="1:27" ht="12.75" x14ac:dyDescent="0.2">
      <c r="A1938" s="1" t="s">
        <v>4596</v>
      </c>
      <c r="B1938" s="1" t="s">
        <v>289</v>
      </c>
      <c r="C1938" s="29">
        <v>44585</v>
      </c>
      <c r="D1938" s="1" t="s">
        <v>7027</v>
      </c>
      <c r="E1938" s="1" t="s">
        <v>7035</v>
      </c>
      <c r="F1938" s="1" t="s">
        <v>7029</v>
      </c>
      <c r="G1938" s="1" t="s">
        <v>7030</v>
      </c>
      <c r="H1938" s="1" t="s">
        <v>4601</v>
      </c>
      <c r="I1938" s="1" t="s">
        <v>32</v>
      </c>
      <c r="J1938" s="1" t="s">
        <v>176</v>
      </c>
      <c r="K1938" s="1" t="s">
        <v>177</v>
      </c>
      <c r="L1938" s="30">
        <v>250</v>
      </c>
      <c r="M1938" s="30">
        <v>12.5</v>
      </c>
      <c r="N1938" s="31">
        <v>18000</v>
      </c>
      <c r="O1938" s="31">
        <v>17500</v>
      </c>
      <c r="P1938" s="31">
        <v>4482500</v>
      </c>
      <c r="Q1938" s="31">
        <v>4500000</v>
      </c>
      <c r="R1938" s="1" t="s">
        <v>7031</v>
      </c>
      <c r="S1938" s="1" t="s">
        <v>7032</v>
      </c>
      <c r="T1938" s="1" t="s">
        <v>169</v>
      </c>
      <c r="U1938" s="1" t="s">
        <v>169</v>
      </c>
      <c r="V1938" s="1" t="s">
        <v>118</v>
      </c>
      <c r="W1938" s="33" t="str">
        <f>VLOOKUP(Table1[[#This Row],[Material Code]],'Product Master Data'!$A$1:$D$16,4,FALSE)</f>
        <v>Beignet Flour</v>
      </c>
      <c r="X1938" s="33" t="str">
        <f>VLOOKUP(Table1[[#This Row],[Material Code]],'Product Master Data'!$A$1:$D$15,3,FALSE)</f>
        <v>Local Label</v>
      </c>
      <c r="Y1938" s="33">
        <f>DAY(Table1[[#This Row],[Billing date]])</f>
        <v>24</v>
      </c>
      <c r="Z1938" s="33" t="str">
        <f>TEXT(Table1[[#This Row],[Billing date]],"mmm")</f>
        <v>Jan</v>
      </c>
      <c r="AA1938" s="33">
        <f>YEAR(Table1[[#This Row],[Billing date]])</f>
        <v>2022</v>
      </c>
    </row>
    <row r="1939" spans="1:27" ht="12.75" x14ac:dyDescent="0.2">
      <c r="A1939" s="1" t="s">
        <v>4596</v>
      </c>
      <c r="B1939" s="1" t="s">
        <v>289</v>
      </c>
      <c r="C1939" s="29">
        <v>44585</v>
      </c>
      <c r="D1939" s="1" t="s">
        <v>7027</v>
      </c>
      <c r="E1939" s="1" t="s">
        <v>7035</v>
      </c>
      <c r="F1939" s="1" t="s">
        <v>7029</v>
      </c>
      <c r="G1939" s="1" t="s">
        <v>7030</v>
      </c>
      <c r="H1939" s="1" t="s">
        <v>4601</v>
      </c>
      <c r="I1939" s="1" t="s">
        <v>32</v>
      </c>
      <c r="J1939" s="1" t="s">
        <v>181</v>
      </c>
      <c r="K1939" s="1" t="s">
        <v>182</v>
      </c>
      <c r="L1939" s="30">
        <v>240</v>
      </c>
      <c r="M1939" s="30">
        <v>6</v>
      </c>
      <c r="N1939" s="31">
        <v>9000</v>
      </c>
      <c r="O1939" s="31">
        <v>8400</v>
      </c>
      <c r="P1939" s="31">
        <v>2151600</v>
      </c>
      <c r="Q1939" s="31">
        <v>2160000</v>
      </c>
      <c r="R1939" s="1" t="s">
        <v>7031</v>
      </c>
      <c r="S1939" s="1" t="s">
        <v>7032</v>
      </c>
      <c r="T1939" s="1" t="s">
        <v>169</v>
      </c>
      <c r="U1939" s="1" t="s">
        <v>169</v>
      </c>
      <c r="V1939" s="1" t="s">
        <v>118</v>
      </c>
      <c r="W1939" s="33" t="str">
        <f>VLOOKUP(Table1[[#This Row],[Material Code]],'Product Master Data'!$A$1:$D$16,4,FALSE)</f>
        <v>Beignet Flour</v>
      </c>
      <c r="X1939" s="33" t="str">
        <f>VLOOKUP(Table1[[#This Row],[Material Code]],'Product Master Data'!$A$1:$D$15,3,FALSE)</f>
        <v>Local Label</v>
      </c>
      <c r="Y1939" s="33">
        <f>DAY(Table1[[#This Row],[Billing date]])</f>
        <v>24</v>
      </c>
      <c r="Z1939" s="33" t="str">
        <f>TEXT(Table1[[#This Row],[Billing date]],"mmm")</f>
        <v>Jan</v>
      </c>
      <c r="AA1939" s="33">
        <f>YEAR(Table1[[#This Row],[Billing date]])</f>
        <v>2022</v>
      </c>
    </row>
    <row r="1940" spans="1:27" ht="12.75" x14ac:dyDescent="0.2">
      <c r="A1940" s="1" t="s">
        <v>4596</v>
      </c>
      <c r="B1940" s="1" t="s">
        <v>289</v>
      </c>
      <c r="C1940" s="29">
        <v>44585</v>
      </c>
      <c r="D1940" s="1" t="s">
        <v>7027</v>
      </c>
      <c r="E1940" s="1" t="s">
        <v>7035</v>
      </c>
      <c r="F1940" s="1" t="s">
        <v>7029</v>
      </c>
      <c r="G1940" s="1" t="s">
        <v>7030</v>
      </c>
      <c r="H1940" s="1" t="s">
        <v>4601</v>
      </c>
      <c r="I1940" s="1" t="s">
        <v>32</v>
      </c>
      <c r="J1940" s="1" t="s">
        <v>183</v>
      </c>
      <c r="K1940" s="1" t="s">
        <v>184</v>
      </c>
      <c r="L1940" s="30">
        <v>1000</v>
      </c>
      <c r="M1940" s="30">
        <v>5</v>
      </c>
      <c r="N1940" s="31">
        <v>1850</v>
      </c>
      <c r="O1940" s="31">
        <v>7000</v>
      </c>
      <c r="P1940" s="31">
        <v>1843000</v>
      </c>
      <c r="Q1940" s="31">
        <v>1850000</v>
      </c>
      <c r="R1940" s="1" t="s">
        <v>7031</v>
      </c>
      <c r="S1940" s="1" t="s">
        <v>7032</v>
      </c>
      <c r="T1940" s="1" t="s">
        <v>169</v>
      </c>
      <c r="U1940" s="1" t="s">
        <v>169</v>
      </c>
      <c r="V1940" s="1" t="s">
        <v>118</v>
      </c>
      <c r="W1940" s="33" t="str">
        <f>VLOOKUP(Table1[[#This Row],[Material Code]],'Product Master Data'!$A$1:$D$16,4,FALSE)</f>
        <v>Beignet Flour</v>
      </c>
      <c r="X1940" s="33" t="str">
        <f>VLOOKUP(Table1[[#This Row],[Material Code]],'Product Master Data'!$A$1:$D$15,3,FALSE)</f>
        <v>Local Label</v>
      </c>
      <c r="Y1940" s="33">
        <f>DAY(Table1[[#This Row],[Billing date]])</f>
        <v>24</v>
      </c>
      <c r="Z1940" s="33" t="str">
        <f>TEXT(Table1[[#This Row],[Billing date]],"mmm")</f>
        <v>Jan</v>
      </c>
      <c r="AA1940" s="33">
        <f>YEAR(Table1[[#This Row],[Billing date]])</f>
        <v>2022</v>
      </c>
    </row>
    <row r="1941" spans="1:27" ht="12.75" x14ac:dyDescent="0.2">
      <c r="A1941" s="1" t="s">
        <v>4596</v>
      </c>
      <c r="B1941" s="1" t="s">
        <v>289</v>
      </c>
      <c r="C1941" s="29">
        <v>44585</v>
      </c>
      <c r="D1941" s="1" t="s">
        <v>7027</v>
      </c>
      <c r="E1941" s="1" t="s">
        <v>7036</v>
      </c>
      <c r="F1941" s="1" t="s">
        <v>7029</v>
      </c>
      <c r="G1941" s="1" t="s">
        <v>7030</v>
      </c>
      <c r="H1941" s="1" t="s">
        <v>4601</v>
      </c>
      <c r="I1941" s="1" t="s">
        <v>32</v>
      </c>
      <c r="J1941" s="1" t="s">
        <v>176</v>
      </c>
      <c r="K1941" s="1" t="s">
        <v>177</v>
      </c>
      <c r="L1941" s="30">
        <v>250</v>
      </c>
      <c r="M1941" s="30">
        <v>12.5</v>
      </c>
      <c r="N1941" s="31">
        <v>18000</v>
      </c>
      <c r="O1941" s="31">
        <v>17500</v>
      </c>
      <c r="P1941" s="31">
        <v>4482500</v>
      </c>
      <c r="Q1941" s="31">
        <v>4500000</v>
      </c>
      <c r="R1941" s="1" t="s">
        <v>7031</v>
      </c>
      <c r="S1941" s="1" t="s">
        <v>7032</v>
      </c>
      <c r="T1941" s="1" t="s">
        <v>169</v>
      </c>
      <c r="U1941" s="1" t="s">
        <v>169</v>
      </c>
      <c r="V1941" s="1" t="s">
        <v>118</v>
      </c>
      <c r="W1941" s="33" t="str">
        <f>VLOOKUP(Table1[[#This Row],[Material Code]],'Product Master Data'!$A$1:$D$16,4,FALSE)</f>
        <v>Beignet Flour</v>
      </c>
      <c r="X1941" s="33" t="str">
        <f>VLOOKUP(Table1[[#This Row],[Material Code]],'Product Master Data'!$A$1:$D$15,3,FALSE)</f>
        <v>Local Label</v>
      </c>
      <c r="Y1941" s="33">
        <f>DAY(Table1[[#This Row],[Billing date]])</f>
        <v>24</v>
      </c>
      <c r="Z1941" s="33" t="str">
        <f>TEXT(Table1[[#This Row],[Billing date]],"mmm")</f>
        <v>Jan</v>
      </c>
      <c r="AA1941" s="33">
        <f>YEAR(Table1[[#This Row],[Billing date]])</f>
        <v>2022</v>
      </c>
    </row>
    <row r="1942" spans="1:27" ht="12.75" x14ac:dyDescent="0.2">
      <c r="A1942" s="1" t="s">
        <v>4596</v>
      </c>
      <c r="B1942" s="1" t="s">
        <v>289</v>
      </c>
      <c r="C1942" s="29">
        <v>44585</v>
      </c>
      <c r="D1942" s="1" t="s">
        <v>7027</v>
      </c>
      <c r="E1942" s="1" t="s">
        <v>7036</v>
      </c>
      <c r="F1942" s="1" t="s">
        <v>7029</v>
      </c>
      <c r="G1942" s="1" t="s">
        <v>7030</v>
      </c>
      <c r="H1942" s="1" t="s">
        <v>4601</v>
      </c>
      <c r="I1942" s="1" t="s">
        <v>32</v>
      </c>
      <c r="J1942" s="1" t="s">
        <v>181</v>
      </c>
      <c r="K1942" s="1" t="s">
        <v>182</v>
      </c>
      <c r="L1942" s="30">
        <v>240</v>
      </c>
      <c r="M1942" s="30">
        <v>6</v>
      </c>
      <c r="N1942" s="31">
        <v>9000</v>
      </c>
      <c r="O1942" s="31">
        <v>8400</v>
      </c>
      <c r="P1942" s="31">
        <v>2151600</v>
      </c>
      <c r="Q1942" s="31">
        <v>2160000</v>
      </c>
      <c r="R1942" s="1" t="s">
        <v>7031</v>
      </c>
      <c r="S1942" s="1" t="s">
        <v>7032</v>
      </c>
      <c r="T1942" s="1" t="s">
        <v>169</v>
      </c>
      <c r="U1942" s="1" t="s">
        <v>169</v>
      </c>
      <c r="V1942" s="1" t="s">
        <v>118</v>
      </c>
      <c r="W1942" s="33" t="str">
        <f>VLOOKUP(Table1[[#This Row],[Material Code]],'Product Master Data'!$A$1:$D$16,4,FALSE)</f>
        <v>Beignet Flour</v>
      </c>
      <c r="X1942" s="33" t="str">
        <f>VLOOKUP(Table1[[#This Row],[Material Code]],'Product Master Data'!$A$1:$D$15,3,FALSE)</f>
        <v>Local Label</v>
      </c>
      <c r="Y1942" s="33">
        <f>DAY(Table1[[#This Row],[Billing date]])</f>
        <v>24</v>
      </c>
      <c r="Z1942" s="33" t="str">
        <f>TEXT(Table1[[#This Row],[Billing date]],"mmm")</f>
        <v>Jan</v>
      </c>
      <c r="AA1942" s="33">
        <f>YEAR(Table1[[#This Row],[Billing date]])</f>
        <v>2022</v>
      </c>
    </row>
    <row r="1943" spans="1:27" ht="12.75" x14ac:dyDescent="0.2">
      <c r="A1943" s="1" t="s">
        <v>4596</v>
      </c>
      <c r="B1943" s="1" t="s">
        <v>289</v>
      </c>
      <c r="C1943" s="29">
        <v>44585</v>
      </c>
      <c r="D1943" s="1" t="s">
        <v>7027</v>
      </c>
      <c r="E1943" s="1" t="s">
        <v>7036</v>
      </c>
      <c r="F1943" s="1" t="s">
        <v>7029</v>
      </c>
      <c r="G1943" s="1" t="s">
        <v>7030</v>
      </c>
      <c r="H1943" s="1" t="s">
        <v>4601</v>
      </c>
      <c r="I1943" s="1" t="s">
        <v>32</v>
      </c>
      <c r="J1943" s="1" t="s">
        <v>183</v>
      </c>
      <c r="K1943" s="1" t="s">
        <v>184</v>
      </c>
      <c r="L1943" s="30">
        <v>2500</v>
      </c>
      <c r="M1943" s="30">
        <v>12.5</v>
      </c>
      <c r="N1943" s="31">
        <v>1850</v>
      </c>
      <c r="O1943" s="31">
        <v>17500</v>
      </c>
      <c r="P1943" s="31">
        <v>4607500</v>
      </c>
      <c r="Q1943" s="31">
        <v>4625000</v>
      </c>
      <c r="R1943" s="1" t="s">
        <v>7031</v>
      </c>
      <c r="S1943" s="1" t="s">
        <v>7032</v>
      </c>
      <c r="T1943" s="1" t="s">
        <v>169</v>
      </c>
      <c r="U1943" s="1" t="s">
        <v>169</v>
      </c>
      <c r="V1943" s="1" t="s">
        <v>118</v>
      </c>
      <c r="W1943" s="33" t="str">
        <f>VLOOKUP(Table1[[#This Row],[Material Code]],'Product Master Data'!$A$1:$D$16,4,FALSE)</f>
        <v>Beignet Flour</v>
      </c>
      <c r="X1943" s="33" t="str">
        <f>VLOOKUP(Table1[[#This Row],[Material Code]],'Product Master Data'!$A$1:$D$15,3,FALSE)</f>
        <v>Local Label</v>
      </c>
      <c r="Y1943" s="33">
        <f>DAY(Table1[[#This Row],[Billing date]])</f>
        <v>24</v>
      </c>
      <c r="Z1943" s="33" t="str">
        <f>TEXT(Table1[[#This Row],[Billing date]],"mmm")</f>
        <v>Jan</v>
      </c>
      <c r="AA1943" s="33">
        <f>YEAR(Table1[[#This Row],[Billing date]])</f>
        <v>2022</v>
      </c>
    </row>
    <row r="1944" spans="1:27" ht="12.75" x14ac:dyDescent="0.2">
      <c r="A1944" s="1" t="s">
        <v>4596</v>
      </c>
      <c r="B1944" s="1" t="s">
        <v>289</v>
      </c>
      <c r="C1944" s="29">
        <v>44585</v>
      </c>
      <c r="D1944" s="1" t="s">
        <v>7037</v>
      </c>
      <c r="E1944" s="1" t="s">
        <v>7038</v>
      </c>
      <c r="F1944" s="1" t="s">
        <v>7039</v>
      </c>
      <c r="G1944" s="1" t="s">
        <v>7040</v>
      </c>
      <c r="H1944" s="1" t="s">
        <v>4779</v>
      </c>
      <c r="I1944" s="1" t="s">
        <v>50</v>
      </c>
      <c r="J1944" s="1" t="s">
        <v>164</v>
      </c>
      <c r="K1944" s="1" t="s">
        <v>165</v>
      </c>
      <c r="L1944" s="30">
        <v>600</v>
      </c>
      <c r="M1944" s="30">
        <v>30</v>
      </c>
      <c r="N1944" s="31">
        <v>17750</v>
      </c>
      <c r="O1944" s="31">
        <v>42000</v>
      </c>
      <c r="P1944" s="31">
        <v>10608000</v>
      </c>
      <c r="Q1944" s="31">
        <v>10650000</v>
      </c>
      <c r="R1944" s="1" t="s">
        <v>1546</v>
      </c>
      <c r="S1944" s="1" t="s">
        <v>320</v>
      </c>
      <c r="T1944" s="1" t="s">
        <v>169</v>
      </c>
      <c r="U1944" s="1" t="s">
        <v>169</v>
      </c>
      <c r="V1944" s="1" t="s">
        <v>118</v>
      </c>
      <c r="W1944" s="33" t="str">
        <f>VLOOKUP(Table1[[#This Row],[Material Code]],'Product Master Data'!$A$1:$D$16,4,FALSE)</f>
        <v>Bread Flour</v>
      </c>
      <c r="X1944" s="33" t="str">
        <f>VLOOKUP(Table1[[#This Row],[Material Code]],'Product Master Data'!$A$1:$D$15,3,FALSE)</f>
        <v>Local Label</v>
      </c>
      <c r="Y1944" s="33">
        <f>DAY(Table1[[#This Row],[Billing date]])</f>
        <v>24</v>
      </c>
      <c r="Z1944" s="33" t="str">
        <f>TEXT(Table1[[#This Row],[Billing date]],"mmm")</f>
        <v>Jan</v>
      </c>
      <c r="AA1944" s="33">
        <f>YEAR(Table1[[#This Row],[Billing date]])</f>
        <v>2022</v>
      </c>
    </row>
    <row r="1945" spans="1:27" ht="12.75" x14ac:dyDescent="0.2">
      <c r="A1945" s="1" t="s">
        <v>4666</v>
      </c>
      <c r="B1945" s="1" t="s">
        <v>108</v>
      </c>
      <c r="C1945" s="29">
        <v>44585</v>
      </c>
      <c r="D1945" s="1" t="s">
        <v>7041</v>
      </c>
      <c r="E1945" s="1" t="s">
        <v>7042</v>
      </c>
      <c r="F1945" s="1" t="s">
        <v>7043</v>
      </c>
      <c r="G1945" s="1" t="s">
        <v>7044</v>
      </c>
      <c r="H1945" s="1" t="s">
        <v>4891</v>
      </c>
      <c r="I1945" s="1" t="s">
        <v>36</v>
      </c>
      <c r="J1945" s="1" t="s">
        <v>164</v>
      </c>
      <c r="K1945" s="1" t="s">
        <v>165</v>
      </c>
      <c r="L1945" s="30">
        <v>100</v>
      </c>
      <c r="M1945" s="30">
        <v>5</v>
      </c>
      <c r="N1945" s="31">
        <v>18300</v>
      </c>
      <c r="O1945" s="31">
        <v>7000</v>
      </c>
      <c r="P1945" s="31">
        <v>1823000</v>
      </c>
      <c r="Q1945" s="31">
        <v>1830000</v>
      </c>
      <c r="R1945" s="1" t="s">
        <v>216</v>
      </c>
      <c r="S1945" s="1" t="s">
        <v>5325</v>
      </c>
      <c r="T1945" s="1" t="s">
        <v>169</v>
      </c>
      <c r="U1945" s="1" t="s">
        <v>169</v>
      </c>
      <c r="V1945" s="1" t="s">
        <v>118</v>
      </c>
      <c r="W1945" s="33" t="str">
        <f>VLOOKUP(Table1[[#This Row],[Material Code]],'Product Master Data'!$A$1:$D$16,4,FALSE)</f>
        <v>Bread Flour</v>
      </c>
      <c r="X1945" s="33" t="str">
        <f>VLOOKUP(Table1[[#This Row],[Material Code]],'Product Master Data'!$A$1:$D$15,3,FALSE)</f>
        <v>Local Label</v>
      </c>
      <c r="Y1945" s="33">
        <f>DAY(Table1[[#This Row],[Billing date]])</f>
        <v>24</v>
      </c>
      <c r="Z1945" s="33" t="str">
        <f>TEXT(Table1[[#This Row],[Billing date]],"mmm")</f>
        <v>Jan</v>
      </c>
      <c r="AA1945" s="33">
        <f>YEAR(Table1[[#This Row],[Billing date]])</f>
        <v>2022</v>
      </c>
    </row>
    <row r="1946" spans="1:27" ht="12.75" x14ac:dyDescent="0.2">
      <c r="A1946" s="1" t="s">
        <v>4496</v>
      </c>
      <c r="B1946" s="1" t="s">
        <v>132</v>
      </c>
      <c r="C1946" s="29">
        <v>44585</v>
      </c>
      <c r="D1946" s="1" t="s">
        <v>7045</v>
      </c>
      <c r="E1946" s="1" t="s">
        <v>7046</v>
      </c>
      <c r="F1946" s="1" t="s">
        <v>7047</v>
      </c>
      <c r="G1946" s="1" t="s">
        <v>7048</v>
      </c>
      <c r="H1946" s="1" t="s">
        <v>6750</v>
      </c>
      <c r="I1946" s="1" t="s">
        <v>1399</v>
      </c>
      <c r="J1946" s="1" t="s">
        <v>24</v>
      </c>
      <c r="K1946" s="1" t="s">
        <v>113</v>
      </c>
      <c r="L1946" s="30">
        <v>575</v>
      </c>
      <c r="M1946" s="30">
        <v>23</v>
      </c>
      <c r="N1946" s="31">
        <v>1800</v>
      </c>
      <c r="O1946" s="31">
        <v>20294</v>
      </c>
      <c r="P1946" s="31">
        <v>1014706</v>
      </c>
      <c r="Q1946" s="31">
        <v>1035000</v>
      </c>
      <c r="R1946" s="1" t="s">
        <v>4563</v>
      </c>
      <c r="S1946" s="1" t="s">
        <v>4415</v>
      </c>
      <c r="T1946" s="1" t="s">
        <v>169</v>
      </c>
      <c r="U1946" s="1" t="s">
        <v>7049</v>
      </c>
      <c r="V1946" s="1" t="s">
        <v>118</v>
      </c>
      <c r="W1946" s="33" t="str">
        <f>VLOOKUP(Table1[[#This Row],[Material Code]],'Product Master Data'!$A$1:$D$16,4,FALSE)</f>
        <v>Bread Flour</v>
      </c>
      <c r="X1946" s="33" t="str">
        <f>VLOOKUP(Table1[[#This Row],[Material Code]],'Product Master Data'!$A$1:$D$15,3,FALSE)</f>
        <v>Local Label</v>
      </c>
      <c r="Y1946" s="33">
        <f>DAY(Table1[[#This Row],[Billing date]])</f>
        <v>24</v>
      </c>
      <c r="Z1946" s="33" t="str">
        <f>TEXT(Table1[[#This Row],[Billing date]],"mmm")</f>
        <v>Jan</v>
      </c>
      <c r="AA1946" s="33">
        <f>YEAR(Table1[[#This Row],[Billing date]])</f>
        <v>2022</v>
      </c>
    </row>
    <row r="1947" spans="1:27" ht="12.75" x14ac:dyDescent="0.2">
      <c r="A1947" s="1" t="s">
        <v>4496</v>
      </c>
      <c r="B1947" s="1" t="s">
        <v>132</v>
      </c>
      <c r="C1947" s="29">
        <v>44585</v>
      </c>
      <c r="D1947" s="1" t="s">
        <v>7045</v>
      </c>
      <c r="E1947" s="1" t="s">
        <v>7050</v>
      </c>
      <c r="F1947" s="1" t="s">
        <v>7047</v>
      </c>
      <c r="G1947" s="1" t="s">
        <v>7051</v>
      </c>
      <c r="H1947" s="1" t="s">
        <v>6750</v>
      </c>
      <c r="I1947" s="1" t="s">
        <v>1399</v>
      </c>
      <c r="J1947" s="1" t="s">
        <v>24</v>
      </c>
      <c r="K1947" s="1" t="s">
        <v>113</v>
      </c>
      <c r="L1947" s="30">
        <v>375</v>
      </c>
      <c r="M1947" s="30">
        <v>15</v>
      </c>
      <c r="N1947" s="31">
        <v>1800</v>
      </c>
      <c r="O1947" s="31">
        <v>13235</v>
      </c>
      <c r="P1947" s="31">
        <v>661765</v>
      </c>
      <c r="Q1947" s="31">
        <v>675000</v>
      </c>
      <c r="R1947" s="1" t="s">
        <v>2880</v>
      </c>
      <c r="S1947" s="1" t="s">
        <v>7014</v>
      </c>
      <c r="T1947" s="1" t="s">
        <v>169</v>
      </c>
      <c r="U1947" s="1" t="s">
        <v>7049</v>
      </c>
      <c r="V1947" s="1" t="s">
        <v>118</v>
      </c>
      <c r="W1947" s="33" t="str">
        <f>VLOOKUP(Table1[[#This Row],[Material Code]],'Product Master Data'!$A$1:$D$16,4,FALSE)</f>
        <v>Bread Flour</v>
      </c>
      <c r="X1947" s="33" t="str">
        <f>VLOOKUP(Table1[[#This Row],[Material Code]],'Product Master Data'!$A$1:$D$15,3,FALSE)</f>
        <v>Local Label</v>
      </c>
      <c r="Y1947" s="33">
        <f>DAY(Table1[[#This Row],[Billing date]])</f>
        <v>24</v>
      </c>
      <c r="Z1947" s="33" t="str">
        <f>TEXT(Table1[[#This Row],[Billing date]],"mmm")</f>
        <v>Jan</v>
      </c>
      <c r="AA1947" s="33">
        <f>YEAR(Table1[[#This Row],[Billing date]])</f>
        <v>2022</v>
      </c>
    </row>
    <row r="1948" spans="1:27" ht="12.75" x14ac:dyDescent="0.2">
      <c r="A1948" s="1" t="s">
        <v>4511</v>
      </c>
      <c r="B1948" s="1" t="s">
        <v>158</v>
      </c>
      <c r="C1948" s="29">
        <v>44585</v>
      </c>
      <c r="D1948" s="1" t="s">
        <v>6878</v>
      </c>
      <c r="E1948" s="1" t="s">
        <v>7052</v>
      </c>
      <c r="F1948" s="1" t="s">
        <v>6880</v>
      </c>
      <c r="G1948" s="1" t="s">
        <v>7053</v>
      </c>
      <c r="H1948" s="1" t="s">
        <v>4744</v>
      </c>
      <c r="I1948" s="1" t="s">
        <v>35</v>
      </c>
      <c r="J1948" s="1" t="s">
        <v>164</v>
      </c>
      <c r="K1948" s="1" t="s">
        <v>165</v>
      </c>
      <c r="L1948" s="30">
        <v>600</v>
      </c>
      <c r="M1948" s="30">
        <v>30</v>
      </c>
      <c r="N1948" s="31">
        <v>18500</v>
      </c>
      <c r="O1948" s="31">
        <v>42000</v>
      </c>
      <c r="P1948" s="31">
        <v>11058000</v>
      </c>
      <c r="Q1948" s="31">
        <v>11100000</v>
      </c>
      <c r="R1948" s="1" t="s">
        <v>4829</v>
      </c>
      <c r="S1948" s="1" t="s">
        <v>6474</v>
      </c>
      <c r="T1948" s="1" t="s">
        <v>169</v>
      </c>
      <c r="U1948" s="1" t="s">
        <v>5259</v>
      </c>
      <c r="V1948" s="1" t="s">
        <v>118</v>
      </c>
      <c r="W1948" s="33" t="str">
        <f>VLOOKUP(Table1[[#This Row],[Material Code]],'Product Master Data'!$A$1:$D$16,4,FALSE)</f>
        <v>Bread Flour</v>
      </c>
      <c r="X1948" s="33" t="str">
        <f>VLOOKUP(Table1[[#This Row],[Material Code]],'Product Master Data'!$A$1:$D$15,3,FALSE)</f>
        <v>Local Label</v>
      </c>
      <c r="Y1948" s="33">
        <f>DAY(Table1[[#This Row],[Billing date]])</f>
        <v>24</v>
      </c>
      <c r="Z1948" s="33" t="str">
        <f>TEXT(Table1[[#This Row],[Billing date]],"mmm")</f>
        <v>Jan</v>
      </c>
      <c r="AA1948" s="33">
        <f>YEAR(Table1[[#This Row],[Billing date]])</f>
        <v>2022</v>
      </c>
    </row>
    <row r="1949" spans="1:27" ht="12.75" x14ac:dyDescent="0.2">
      <c r="A1949" s="1" t="s">
        <v>4511</v>
      </c>
      <c r="B1949" s="1" t="s">
        <v>158</v>
      </c>
      <c r="C1949" s="29">
        <v>44585</v>
      </c>
      <c r="D1949" s="1" t="s">
        <v>7054</v>
      </c>
      <c r="E1949" s="1" t="s">
        <v>7055</v>
      </c>
      <c r="F1949" s="1" t="s">
        <v>7056</v>
      </c>
      <c r="G1949" s="1" t="s">
        <v>7057</v>
      </c>
      <c r="H1949" s="1" t="s">
        <v>6772</v>
      </c>
      <c r="I1949" s="1" t="s">
        <v>515</v>
      </c>
      <c r="J1949" s="1" t="s">
        <v>164</v>
      </c>
      <c r="K1949" s="1" t="s">
        <v>165</v>
      </c>
      <c r="L1949" s="30">
        <v>300</v>
      </c>
      <c r="M1949" s="30">
        <v>15</v>
      </c>
      <c r="N1949" s="31">
        <v>18700</v>
      </c>
      <c r="O1949" s="31">
        <v>21000</v>
      </c>
      <c r="P1949" s="31">
        <v>5589000</v>
      </c>
      <c r="Q1949" s="31">
        <v>5610000</v>
      </c>
      <c r="R1949" s="1" t="s">
        <v>970</v>
      </c>
      <c r="S1949" s="1" t="s">
        <v>5501</v>
      </c>
      <c r="T1949" s="1" t="s">
        <v>169</v>
      </c>
      <c r="U1949" s="1" t="s">
        <v>7058</v>
      </c>
      <c r="V1949" s="1" t="s">
        <v>118</v>
      </c>
      <c r="W1949" s="33" t="str">
        <f>VLOOKUP(Table1[[#This Row],[Material Code]],'Product Master Data'!$A$1:$D$16,4,FALSE)</f>
        <v>Bread Flour</v>
      </c>
      <c r="X1949" s="33" t="str">
        <f>VLOOKUP(Table1[[#This Row],[Material Code]],'Product Master Data'!$A$1:$D$15,3,FALSE)</f>
        <v>Local Label</v>
      </c>
      <c r="Y1949" s="33">
        <f>DAY(Table1[[#This Row],[Billing date]])</f>
        <v>24</v>
      </c>
      <c r="Z1949" s="33" t="str">
        <f>TEXT(Table1[[#This Row],[Billing date]],"mmm")</f>
        <v>Jan</v>
      </c>
      <c r="AA1949" s="33">
        <f>YEAR(Table1[[#This Row],[Billing date]])</f>
        <v>2022</v>
      </c>
    </row>
    <row r="1950" spans="1:27" ht="12.75" x14ac:dyDescent="0.2">
      <c r="A1950" s="1" t="s">
        <v>4511</v>
      </c>
      <c r="B1950" s="1" t="s">
        <v>158</v>
      </c>
      <c r="C1950" s="29">
        <v>44585</v>
      </c>
      <c r="D1950" s="1" t="s">
        <v>7054</v>
      </c>
      <c r="E1950" s="1" t="s">
        <v>7055</v>
      </c>
      <c r="F1950" s="1" t="s">
        <v>7056</v>
      </c>
      <c r="G1950" s="1" t="s">
        <v>7057</v>
      </c>
      <c r="H1950" s="1" t="s">
        <v>6772</v>
      </c>
      <c r="I1950" s="1" t="s">
        <v>515</v>
      </c>
      <c r="J1950" s="1" t="s">
        <v>176</v>
      </c>
      <c r="K1950" s="1" t="s">
        <v>177</v>
      </c>
      <c r="L1950" s="30">
        <v>100</v>
      </c>
      <c r="M1950" s="30">
        <v>5</v>
      </c>
      <c r="N1950" s="31">
        <v>18700</v>
      </c>
      <c r="O1950" s="31">
        <v>7000</v>
      </c>
      <c r="P1950" s="31">
        <v>1863000</v>
      </c>
      <c r="Q1950" s="31">
        <v>1870000</v>
      </c>
      <c r="R1950" s="1" t="s">
        <v>970</v>
      </c>
      <c r="S1950" s="1" t="s">
        <v>5501</v>
      </c>
      <c r="T1950" s="1" t="s">
        <v>169</v>
      </c>
      <c r="U1950" s="1" t="s">
        <v>7058</v>
      </c>
      <c r="V1950" s="1" t="s">
        <v>118</v>
      </c>
      <c r="W1950" s="33" t="str">
        <f>VLOOKUP(Table1[[#This Row],[Material Code]],'Product Master Data'!$A$1:$D$16,4,FALSE)</f>
        <v>Beignet Flour</v>
      </c>
      <c r="X1950" s="33" t="str">
        <f>VLOOKUP(Table1[[#This Row],[Material Code]],'Product Master Data'!$A$1:$D$15,3,FALSE)</f>
        <v>Local Label</v>
      </c>
      <c r="Y1950" s="33">
        <f>DAY(Table1[[#This Row],[Billing date]])</f>
        <v>24</v>
      </c>
      <c r="Z1950" s="33" t="str">
        <f>TEXT(Table1[[#This Row],[Billing date]],"mmm")</f>
        <v>Jan</v>
      </c>
      <c r="AA1950" s="33">
        <f>YEAR(Table1[[#This Row],[Billing date]])</f>
        <v>2022</v>
      </c>
    </row>
    <row r="1951" spans="1:27" ht="12.75" x14ac:dyDescent="0.2">
      <c r="A1951" s="1" t="s">
        <v>4511</v>
      </c>
      <c r="B1951" s="1" t="s">
        <v>158</v>
      </c>
      <c r="C1951" s="29">
        <v>44585</v>
      </c>
      <c r="D1951" s="1" t="s">
        <v>7054</v>
      </c>
      <c r="E1951" s="1" t="s">
        <v>7055</v>
      </c>
      <c r="F1951" s="1" t="s">
        <v>7056</v>
      </c>
      <c r="G1951" s="1" t="s">
        <v>7057</v>
      </c>
      <c r="H1951" s="1" t="s">
        <v>6772</v>
      </c>
      <c r="I1951" s="1" t="s">
        <v>515</v>
      </c>
      <c r="J1951" s="1" t="s">
        <v>181</v>
      </c>
      <c r="K1951" s="1" t="s">
        <v>182</v>
      </c>
      <c r="L1951" s="30">
        <v>200</v>
      </c>
      <c r="M1951" s="30">
        <v>5</v>
      </c>
      <c r="N1951" s="31">
        <v>9350</v>
      </c>
      <c r="O1951" s="31">
        <v>7000</v>
      </c>
      <c r="P1951" s="31">
        <v>1863000</v>
      </c>
      <c r="Q1951" s="31">
        <v>1870000</v>
      </c>
      <c r="R1951" s="1" t="s">
        <v>970</v>
      </c>
      <c r="S1951" s="1" t="s">
        <v>5501</v>
      </c>
      <c r="T1951" s="1" t="s">
        <v>169</v>
      </c>
      <c r="U1951" s="1" t="s">
        <v>7058</v>
      </c>
      <c r="V1951" s="1" t="s">
        <v>118</v>
      </c>
      <c r="W1951" s="33" t="str">
        <f>VLOOKUP(Table1[[#This Row],[Material Code]],'Product Master Data'!$A$1:$D$16,4,FALSE)</f>
        <v>Beignet Flour</v>
      </c>
      <c r="X1951" s="33" t="str">
        <f>VLOOKUP(Table1[[#This Row],[Material Code]],'Product Master Data'!$A$1:$D$15,3,FALSE)</f>
        <v>Local Label</v>
      </c>
      <c r="Y1951" s="33">
        <f>DAY(Table1[[#This Row],[Billing date]])</f>
        <v>24</v>
      </c>
      <c r="Z1951" s="33" t="str">
        <f>TEXT(Table1[[#This Row],[Billing date]],"mmm")</f>
        <v>Jan</v>
      </c>
      <c r="AA1951" s="33">
        <f>YEAR(Table1[[#This Row],[Billing date]])</f>
        <v>2022</v>
      </c>
    </row>
    <row r="1952" spans="1:27" ht="12.75" x14ac:dyDescent="0.2">
      <c r="A1952" s="1" t="s">
        <v>4511</v>
      </c>
      <c r="B1952" s="1" t="s">
        <v>158</v>
      </c>
      <c r="C1952" s="29">
        <v>44585</v>
      </c>
      <c r="D1952" s="1" t="s">
        <v>7054</v>
      </c>
      <c r="E1952" s="1" t="s">
        <v>7055</v>
      </c>
      <c r="F1952" s="1" t="s">
        <v>7056</v>
      </c>
      <c r="G1952" s="1" t="s">
        <v>7057</v>
      </c>
      <c r="H1952" s="1" t="s">
        <v>6772</v>
      </c>
      <c r="I1952" s="1" t="s">
        <v>515</v>
      </c>
      <c r="J1952" s="1" t="s">
        <v>183</v>
      </c>
      <c r="K1952" s="1" t="s">
        <v>184</v>
      </c>
      <c r="L1952" s="30">
        <v>1000</v>
      </c>
      <c r="M1952" s="30">
        <v>5</v>
      </c>
      <c r="N1952" s="31">
        <v>1870</v>
      </c>
      <c r="O1952" s="31">
        <v>7000</v>
      </c>
      <c r="P1952" s="31">
        <v>1863000</v>
      </c>
      <c r="Q1952" s="31">
        <v>1870000</v>
      </c>
      <c r="R1952" s="1" t="s">
        <v>970</v>
      </c>
      <c r="S1952" s="1" t="s">
        <v>5501</v>
      </c>
      <c r="T1952" s="1" t="s">
        <v>169</v>
      </c>
      <c r="U1952" s="1" t="s">
        <v>7058</v>
      </c>
      <c r="V1952" s="1" t="s">
        <v>118</v>
      </c>
      <c r="W1952" s="33" t="str">
        <f>VLOOKUP(Table1[[#This Row],[Material Code]],'Product Master Data'!$A$1:$D$16,4,FALSE)</f>
        <v>Beignet Flour</v>
      </c>
      <c r="X1952" s="33" t="str">
        <f>VLOOKUP(Table1[[#This Row],[Material Code]],'Product Master Data'!$A$1:$D$15,3,FALSE)</f>
        <v>Local Label</v>
      </c>
      <c r="Y1952" s="33">
        <f>DAY(Table1[[#This Row],[Billing date]])</f>
        <v>24</v>
      </c>
      <c r="Z1952" s="33" t="str">
        <f>TEXT(Table1[[#This Row],[Billing date]],"mmm")</f>
        <v>Jan</v>
      </c>
      <c r="AA1952" s="33">
        <f>YEAR(Table1[[#This Row],[Billing date]])</f>
        <v>2022</v>
      </c>
    </row>
    <row r="1953" spans="1:27" ht="12.75" x14ac:dyDescent="0.2">
      <c r="A1953" s="1" t="s">
        <v>4511</v>
      </c>
      <c r="B1953" s="1" t="s">
        <v>158</v>
      </c>
      <c r="C1953" s="29">
        <v>44585</v>
      </c>
      <c r="D1953" s="1" t="s">
        <v>7059</v>
      </c>
      <c r="E1953" s="1" t="s">
        <v>7060</v>
      </c>
      <c r="F1953" s="1" t="s">
        <v>7061</v>
      </c>
      <c r="G1953" s="1" t="s">
        <v>7062</v>
      </c>
      <c r="H1953" s="1" t="s">
        <v>4635</v>
      </c>
      <c r="I1953" s="1" t="s">
        <v>28</v>
      </c>
      <c r="J1953" s="1" t="s">
        <v>164</v>
      </c>
      <c r="K1953" s="1" t="s">
        <v>165</v>
      </c>
      <c r="L1953" s="30">
        <v>600</v>
      </c>
      <c r="M1953" s="30">
        <v>30</v>
      </c>
      <c r="N1953" s="31">
        <v>18700</v>
      </c>
      <c r="O1953" s="31">
        <v>42000</v>
      </c>
      <c r="P1953" s="31">
        <v>11178000</v>
      </c>
      <c r="Q1953" s="31">
        <v>11220000</v>
      </c>
      <c r="R1953" s="1" t="s">
        <v>5642</v>
      </c>
      <c r="S1953" s="1" t="s">
        <v>7063</v>
      </c>
      <c r="T1953" s="1" t="s">
        <v>169</v>
      </c>
      <c r="U1953" s="1" t="s">
        <v>169</v>
      </c>
      <c r="V1953" s="1" t="s">
        <v>118</v>
      </c>
      <c r="W1953" s="33" t="str">
        <f>VLOOKUP(Table1[[#This Row],[Material Code]],'Product Master Data'!$A$1:$D$16,4,FALSE)</f>
        <v>Bread Flour</v>
      </c>
      <c r="X1953" s="33" t="str">
        <f>VLOOKUP(Table1[[#This Row],[Material Code]],'Product Master Data'!$A$1:$D$15,3,FALSE)</f>
        <v>Local Label</v>
      </c>
      <c r="Y1953" s="33">
        <f>DAY(Table1[[#This Row],[Billing date]])</f>
        <v>24</v>
      </c>
      <c r="Z1953" s="33" t="str">
        <f>TEXT(Table1[[#This Row],[Billing date]],"mmm")</f>
        <v>Jan</v>
      </c>
      <c r="AA1953" s="33">
        <f>YEAR(Table1[[#This Row],[Billing date]])</f>
        <v>2022</v>
      </c>
    </row>
    <row r="1954" spans="1:27" ht="12.75" x14ac:dyDescent="0.2">
      <c r="A1954" s="1" t="s">
        <v>4526</v>
      </c>
      <c r="B1954" s="1" t="s">
        <v>120</v>
      </c>
      <c r="C1954" s="29">
        <v>44585</v>
      </c>
      <c r="D1954" s="1" t="s">
        <v>7064</v>
      </c>
      <c r="E1954" s="1" t="s">
        <v>7065</v>
      </c>
      <c r="F1954" s="1" t="s">
        <v>7066</v>
      </c>
      <c r="G1954" s="1" t="s">
        <v>7067</v>
      </c>
      <c r="H1954" s="1" t="s">
        <v>4790</v>
      </c>
      <c r="I1954" s="1" t="s">
        <v>40</v>
      </c>
      <c r="J1954" s="1" t="s">
        <v>164</v>
      </c>
      <c r="K1954" s="1" t="s">
        <v>165</v>
      </c>
      <c r="L1954" s="30">
        <v>150</v>
      </c>
      <c r="M1954" s="30">
        <v>7.5</v>
      </c>
      <c r="N1954" s="31">
        <v>18300</v>
      </c>
      <c r="O1954" s="31">
        <v>10500</v>
      </c>
      <c r="P1954" s="31">
        <v>2734500</v>
      </c>
      <c r="Q1954" s="31">
        <v>2745000</v>
      </c>
      <c r="R1954" s="1" t="s">
        <v>7068</v>
      </c>
      <c r="S1954" s="1" t="s">
        <v>7069</v>
      </c>
      <c r="T1954" s="1" t="s">
        <v>169</v>
      </c>
      <c r="U1954" s="1" t="s">
        <v>169</v>
      </c>
      <c r="V1954" s="1" t="s">
        <v>118</v>
      </c>
      <c r="W1954" s="33" t="str">
        <f>VLOOKUP(Table1[[#This Row],[Material Code]],'Product Master Data'!$A$1:$D$16,4,FALSE)</f>
        <v>Bread Flour</v>
      </c>
      <c r="X1954" s="33" t="str">
        <f>VLOOKUP(Table1[[#This Row],[Material Code]],'Product Master Data'!$A$1:$D$15,3,FALSE)</f>
        <v>Local Label</v>
      </c>
      <c r="Y1954" s="33">
        <f>DAY(Table1[[#This Row],[Billing date]])</f>
        <v>24</v>
      </c>
      <c r="Z1954" s="33" t="str">
        <f>TEXT(Table1[[#This Row],[Billing date]],"mmm")</f>
        <v>Jan</v>
      </c>
      <c r="AA1954" s="33">
        <f>YEAR(Table1[[#This Row],[Billing date]])</f>
        <v>2022</v>
      </c>
    </row>
    <row r="1955" spans="1:27" ht="12.75" x14ac:dyDescent="0.2">
      <c r="A1955" s="1" t="s">
        <v>4666</v>
      </c>
      <c r="B1955" s="1" t="s">
        <v>108</v>
      </c>
      <c r="C1955" s="29">
        <v>44585</v>
      </c>
      <c r="D1955" s="1" t="s">
        <v>7070</v>
      </c>
      <c r="E1955" s="1" t="s">
        <v>7071</v>
      </c>
      <c r="F1955" s="1" t="s">
        <v>7072</v>
      </c>
      <c r="G1955" s="1" t="s">
        <v>7073</v>
      </c>
      <c r="H1955" s="1" t="s">
        <v>4947</v>
      </c>
      <c r="I1955" s="1" t="s">
        <v>41</v>
      </c>
      <c r="J1955" s="1" t="s">
        <v>164</v>
      </c>
      <c r="K1955" s="1" t="s">
        <v>165</v>
      </c>
      <c r="L1955" s="30">
        <v>580</v>
      </c>
      <c r="M1955" s="30">
        <v>29</v>
      </c>
      <c r="N1955" s="31">
        <v>18300</v>
      </c>
      <c r="O1955" s="31">
        <v>40600</v>
      </c>
      <c r="P1955" s="31">
        <v>10573400</v>
      </c>
      <c r="Q1955" s="31">
        <v>10614000</v>
      </c>
      <c r="R1955" s="1" t="s">
        <v>5035</v>
      </c>
      <c r="S1955" s="1" t="s">
        <v>7074</v>
      </c>
      <c r="T1955" s="1" t="s">
        <v>169</v>
      </c>
      <c r="U1955" s="1" t="s">
        <v>169</v>
      </c>
      <c r="V1955" s="1" t="s">
        <v>118</v>
      </c>
      <c r="W1955" s="33" t="str">
        <f>VLOOKUP(Table1[[#This Row],[Material Code]],'Product Master Data'!$A$1:$D$16,4,FALSE)</f>
        <v>Bread Flour</v>
      </c>
      <c r="X1955" s="33" t="str">
        <f>VLOOKUP(Table1[[#This Row],[Material Code]],'Product Master Data'!$A$1:$D$15,3,FALSE)</f>
        <v>Local Label</v>
      </c>
      <c r="Y1955" s="33">
        <f>DAY(Table1[[#This Row],[Billing date]])</f>
        <v>24</v>
      </c>
      <c r="Z1955" s="33" t="str">
        <f>TEXT(Table1[[#This Row],[Billing date]],"mmm")</f>
        <v>Jan</v>
      </c>
      <c r="AA1955" s="33">
        <f>YEAR(Table1[[#This Row],[Billing date]])</f>
        <v>2022</v>
      </c>
    </row>
    <row r="1956" spans="1:27" ht="12.75" x14ac:dyDescent="0.2">
      <c r="A1956" s="1" t="s">
        <v>4496</v>
      </c>
      <c r="B1956" s="1" t="s">
        <v>132</v>
      </c>
      <c r="C1956" s="29">
        <v>44585</v>
      </c>
      <c r="D1956" s="1" t="s">
        <v>7017</v>
      </c>
      <c r="E1956" s="1" t="s">
        <v>7075</v>
      </c>
      <c r="F1956" s="1" t="s">
        <v>7019</v>
      </c>
      <c r="G1956" s="1" t="s">
        <v>7076</v>
      </c>
      <c r="H1956" s="1" t="s">
        <v>4804</v>
      </c>
      <c r="I1956" s="1" t="s">
        <v>38</v>
      </c>
      <c r="J1956" s="1" t="s">
        <v>164</v>
      </c>
      <c r="K1956" s="1" t="s">
        <v>165</v>
      </c>
      <c r="L1956" s="30">
        <v>660</v>
      </c>
      <c r="M1956" s="30">
        <v>33</v>
      </c>
      <c r="N1956" s="31">
        <v>18500</v>
      </c>
      <c r="O1956" s="31">
        <v>46200</v>
      </c>
      <c r="P1956" s="31">
        <v>12163800</v>
      </c>
      <c r="Q1956" s="31">
        <v>12210000</v>
      </c>
      <c r="R1956" s="1" t="s">
        <v>7077</v>
      </c>
      <c r="S1956" s="1" t="s">
        <v>7078</v>
      </c>
      <c r="T1956" s="1" t="s">
        <v>169</v>
      </c>
      <c r="U1956" s="1" t="s">
        <v>169</v>
      </c>
      <c r="V1956" s="1" t="s">
        <v>118</v>
      </c>
      <c r="W1956" s="33" t="str">
        <f>VLOOKUP(Table1[[#This Row],[Material Code]],'Product Master Data'!$A$1:$D$16,4,FALSE)</f>
        <v>Bread Flour</v>
      </c>
      <c r="X1956" s="33" t="str">
        <f>VLOOKUP(Table1[[#This Row],[Material Code]],'Product Master Data'!$A$1:$D$15,3,FALSE)</f>
        <v>Local Label</v>
      </c>
      <c r="Y1956" s="33">
        <f>DAY(Table1[[#This Row],[Billing date]])</f>
        <v>24</v>
      </c>
      <c r="Z1956" s="33" t="str">
        <f>TEXT(Table1[[#This Row],[Billing date]],"mmm")</f>
        <v>Jan</v>
      </c>
      <c r="AA1956" s="33">
        <f>YEAR(Table1[[#This Row],[Billing date]])</f>
        <v>2022</v>
      </c>
    </row>
    <row r="1957" spans="1:27" ht="12.75" x14ac:dyDescent="0.2">
      <c r="A1957" s="1" t="s">
        <v>4576</v>
      </c>
      <c r="B1957" s="1" t="s">
        <v>171</v>
      </c>
      <c r="C1957" s="29">
        <v>44585</v>
      </c>
      <c r="D1957" s="1" t="s">
        <v>7079</v>
      </c>
      <c r="E1957" s="1" t="s">
        <v>7080</v>
      </c>
      <c r="F1957" s="1" t="s">
        <v>7081</v>
      </c>
      <c r="G1957" s="1" t="s">
        <v>7082</v>
      </c>
      <c r="H1957" s="1" t="s">
        <v>4581</v>
      </c>
      <c r="I1957" s="1" t="s">
        <v>25</v>
      </c>
      <c r="J1957" s="1" t="s">
        <v>176</v>
      </c>
      <c r="K1957" s="1" t="s">
        <v>177</v>
      </c>
      <c r="L1957" s="30">
        <v>80</v>
      </c>
      <c r="M1957" s="30">
        <v>4</v>
      </c>
      <c r="N1957" s="31">
        <v>18500</v>
      </c>
      <c r="O1957" s="31">
        <v>0</v>
      </c>
      <c r="P1957" s="31">
        <v>1480000</v>
      </c>
      <c r="Q1957" s="31">
        <v>1480000</v>
      </c>
      <c r="R1957" s="1" t="s">
        <v>7083</v>
      </c>
      <c r="S1957" s="1" t="s">
        <v>5875</v>
      </c>
      <c r="T1957" s="1" t="s">
        <v>169</v>
      </c>
      <c r="U1957" s="1" t="s">
        <v>169</v>
      </c>
      <c r="V1957" s="1" t="s">
        <v>118</v>
      </c>
      <c r="W1957" s="33" t="str">
        <f>VLOOKUP(Table1[[#This Row],[Material Code]],'Product Master Data'!$A$1:$D$16,4,FALSE)</f>
        <v>Beignet Flour</v>
      </c>
      <c r="X1957" s="33" t="str">
        <f>VLOOKUP(Table1[[#This Row],[Material Code]],'Product Master Data'!$A$1:$D$15,3,FALSE)</f>
        <v>Local Label</v>
      </c>
      <c r="Y1957" s="33">
        <f>DAY(Table1[[#This Row],[Billing date]])</f>
        <v>24</v>
      </c>
      <c r="Z1957" s="33" t="str">
        <f>TEXT(Table1[[#This Row],[Billing date]],"mmm")</f>
        <v>Jan</v>
      </c>
      <c r="AA1957" s="33">
        <f>YEAR(Table1[[#This Row],[Billing date]])</f>
        <v>2022</v>
      </c>
    </row>
    <row r="1958" spans="1:27" ht="12.75" x14ac:dyDescent="0.2">
      <c r="A1958" s="1" t="s">
        <v>4576</v>
      </c>
      <c r="B1958" s="1" t="s">
        <v>171</v>
      </c>
      <c r="C1958" s="29">
        <v>44585</v>
      </c>
      <c r="D1958" s="1" t="s">
        <v>7079</v>
      </c>
      <c r="E1958" s="1" t="s">
        <v>7080</v>
      </c>
      <c r="F1958" s="1" t="s">
        <v>7081</v>
      </c>
      <c r="G1958" s="1" t="s">
        <v>7082</v>
      </c>
      <c r="H1958" s="1" t="s">
        <v>4581</v>
      </c>
      <c r="I1958" s="1" t="s">
        <v>25</v>
      </c>
      <c r="J1958" s="1" t="s">
        <v>181</v>
      </c>
      <c r="K1958" s="1" t="s">
        <v>182</v>
      </c>
      <c r="L1958" s="30">
        <v>100</v>
      </c>
      <c r="M1958" s="30">
        <v>2.5</v>
      </c>
      <c r="N1958" s="31">
        <v>9250</v>
      </c>
      <c r="O1958" s="31">
        <v>0</v>
      </c>
      <c r="P1958" s="31">
        <v>925000</v>
      </c>
      <c r="Q1958" s="31">
        <v>925000</v>
      </c>
      <c r="R1958" s="1" t="s">
        <v>7083</v>
      </c>
      <c r="S1958" s="1" t="s">
        <v>5875</v>
      </c>
      <c r="T1958" s="1" t="s">
        <v>169</v>
      </c>
      <c r="U1958" s="1" t="s">
        <v>169</v>
      </c>
      <c r="V1958" s="1" t="s">
        <v>118</v>
      </c>
      <c r="W1958" s="33" t="str">
        <f>VLOOKUP(Table1[[#This Row],[Material Code]],'Product Master Data'!$A$1:$D$16,4,FALSE)</f>
        <v>Beignet Flour</v>
      </c>
      <c r="X1958" s="33" t="str">
        <f>VLOOKUP(Table1[[#This Row],[Material Code]],'Product Master Data'!$A$1:$D$15,3,FALSE)</f>
        <v>Local Label</v>
      </c>
      <c r="Y1958" s="33">
        <f>DAY(Table1[[#This Row],[Billing date]])</f>
        <v>24</v>
      </c>
      <c r="Z1958" s="33" t="str">
        <f>TEXT(Table1[[#This Row],[Billing date]],"mmm")</f>
        <v>Jan</v>
      </c>
      <c r="AA1958" s="33">
        <f>YEAR(Table1[[#This Row],[Billing date]])</f>
        <v>2022</v>
      </c>
    </row>
    <row r="1959" spans="1:27" ht="12.75" x14ac:dyDescent="0.2">
      <c r="A1959" s="1" t="s">
        <v>4576</v>
      </c>
      <c r="B1959" s="1" t="s">
        <v>171</v>
      </c>
      <c r="C1959" s="29">
        <v>44585</v>
      </c>
      <c r="D1959" s="1" t="s">
        <v>7079</v>
      </c>
      <c r="E1959" s="1" t="s">
        <v>7080</v>
      </c>
      <c r="F1959" s="1" t="s">
        <v>7081</v>
      </c>
      <c r="G1959" s="1" t="s">
        <v>7082</v>
      </c>
      <c r="H1959" s="1" t="s">
        <v>4581</v>
      </c>
      <c r="I1959" s="1" t="s">
        <v>25</v>
      </c>
      <c r="J1959" s="1" t="s">
        <v>183</v>
      </c>
      <c r="K1959" s="1" t="s">
        <v>184</v>
      </c>
      <c r="L1959" s="30">
        <v>300</v>
      </c>
      <c r="M1959" s="30">
        <v>1.5</v>
      </c>
      <c r="N1959" s="31">
        <v>1900</v>
      </c>
      <c r="O1959" s="31">
        <v>0</v>
      </c>
      <c r="P1959" s="31">
        <v>570000</v>
      </c>
      <c r="Q1959" s="31">
        <v>570000</v>
      </c>
      <c r="R1959" s="1" t="s">
        <v>7083</v>
      </c>
      <c r="S1959" s="1" t="s">
        <v>5875</v>
      </c>
      <c r="T1959" s="1" t="s">
        <v>169</v>
      </c>
      <c r="U1959" s="1" t="s">
        <v>169</v>
      </c>
      <c r="V1959" s="1" t="s">
        <v>118</v>
      </c>
      <c r="W1959" s="33" t="str">
        <f>VLOOKUP(Table1[[#This Row],[Material Code]],'Product Master Data'!$A$1:$D$16,4,FALSE)</f>
        <v>Beignet Flour</v>
      </c>
      <c r="X1959" s="33" t="str">
        <f>VLOOKUP(Table1[[#This Row],[Material Code]],'Product Master Data'!$A$1:$D$15,3,FALSE)</f>
        <v>Local Label</v>
      </c>
      <c r="Y1959" s="33">
        <f>DAY(Table1[[#This Row],[Billing date]])</f>
        <v>24</v>
      </c>
      <c r="Z1959" s="33" t="str">
        <f>TEXT(Table1[[#This Row],[Billing date]],"mmm")</f>
        <v>Jan</v>
      </c>
      <c r="AA1959" s="33">
        <f>YEAR(Table1[[#This Row],[Billing date]])</f>
        <v>2022</v>
      </c>
    </row>
    <row r="1960" spans="1:27" ht="12.75" x14ac:dyDescent="0.2">
      <c r="A1960" s="1" t="s">
        <v>4666</v>
      </c>
      <c r="B1960" s="1" t="s">
        <v>108</v>
      </c>
      <c r="C1960" s="29">
        <v>44585</v>
      </c>
      <c r="D1960" s="1" t="s">
        <v>7084</v>
      </c>
      <c r="E1960" s="1" t="s">
        <v>7085</v>
      </c>
      <c r="F1960" s="1" t="s">
        <v>7086</v>
      </c>
      <c r="G1960" s="1" t="s">
        <v>7087</v>
      </c>
      <c r="H1960" s="1" t="s">
        <v>4698</v>
      </c>
      <c r="I1960" s="1" t="s">
        <v>449</v>
      </c>
      <c r="J1960" s="1" t="s">
        <v>164</v>
      </c>
      <c r="K1960" s="1" t="s">
        <v>165</v>
      </c>
      <c r="L1960" s="30">
        <v>414</v>
      </c>
      <c r="M1960" s="30">
        <v>20.7</v>
      </c>
      <c r="N1960" s="31">
        <v>18300</v>
      </c>
      <c r="O1960" s="31">
        <v>28980</v>
      </c>
      <c r="P1960" s="31">
        <v>7547220</v>
      </c>
      <c r="Q1960" s="31">
        <v>7576200</v>
      </c>
      <c r="R1960" s="1" t="s">
        <v>7088</v>
      </c>
      <c r="S1960" s="1" t="s">
        <v>7089</v>
      </c>
      <c r="T1960" s="1" t="s">
        <v>169</v>
      </c>
      <c r="U1960" s="1" t="s">
        <v>450</v>
      </c>
      <c r="V1960" s="1" t="s">
        <v>118</v>
      </c>
      <c r="W1960" s="33" t="str">
        <f>VLOOKUP(Table1[[#This Row],[Material Code]],'Product Master Data'!$A$1:$D$16,4,FALSE)</f>
        <v>Bread Flour</v>
      </c>
      <c r="X1960" s="33" t="str">
        <f>VLOOKUP(Table1[[#This Row],[Material Code]],'Product Master Data'!$A$1:$D$15,3,FALSE)</f>
        <v>Local Label</v>
      </c>
      <c r="Y1960" s="33">
        <f>DAY(Table1[[#This Row],[Billing date]])</f>
        <v>24</v>
      </c>
      <c r="Z1960" s="33" t="str">
        <f>TEXT(Table1[[#This Row],[Billing date]],"mmm")</f>
        <v>Jan</v>
      </c>
      <c r="AA1960" s="33">
        <f>YEAR(Table1[[#This Row],[Billing date]])</f>
        <v>2022</v>
      </c>
    </row>
    <row r="1961" spans="1:27" ht="12.75" x14ac:dyDescent="0.2">
      <c r="A1961" s="1" t="s">
        <v>4526</v>
      </c>
      <c r="B1961" s="1" t="s">
        <v>120</v>
      </c>
      <c r="C1961" s="29">
        <v>44586</v>
      </c>
      <c r="D1961" s="1" t="s">
        <v>7090</v>
      </c>
      <c r="E1961" s="1" t="s">
        <v>7091</v>
      </c>
      <c r="F1961" s="1" t="s">
        <v>7092</v>
      </c>
      <c r="G1961" s="1" t="s">
        <v>7093</v>
      </c>
      <c r="H1961" s="1" t="s">
        <v>5113</v>
      </c>
      <c r="I1961" s="1" t="s">
        <v>1177</v>
      </c>
      <c r="J1961" s="1" t="s">
        <v>24</v>
      </c>
      <c r="K1961" s="1" t="s">
        <v>113</v>
      </c>
      <c r="L1961" s="30">
        <v>300</v>
      </c>
      <c r="M1961" s="30">
        <v>12</v>
      </c>
      <c r="N1961" s="31">
        <v>1800</v>
      </c>
      <c r="O1961" s="31">
        <v>10588</v>
      </c>
      <c r="P1961" s="31">
        <v>529412</v>
      </c>
      <c r="Q1961" s="31">
        <v>540000</v>
      </c>
      <c r="R1961" s="1" t="s">
        <v>962</v>
      </c>
      <c r="S1961" s="1" t="s">
        <v>5822</v>
      </c>
      <c r="T1961" s="1" t="s">
        <v>169</v>
      </c>
      <c r="U1961" s="1" t="s">
        <v>7094</v>
      </c>
      <c r="V1961" s="1" t="s">
        <v>118</v>
      </c>
      <c r="W1961" s="33" t="str">
        <f>VLOOKUP(Table1[[#This Row],[Material Code]],'Product Master Data'!$A$1:$D$16,4,FALSE)</f>
        <v>Bread Flour</v>
      </c>
      <c r="X1961" s="33" t="str">
        <f>VLOOKUP(Table1[[#This Row],[Material Code]],'Product Master Data'!$A$1:$D$15,3,FALSE)</f>
        <v>Local Label</v>
      </c>
      <c r="Y1961" s="33">
        <f>DAY(Table1[[#This Row],[Billing date]])</f>
        <v>25</v>
      </c>
      <c r="Z1961" s="33" t="str">
        <f>TEXT(Table1[[#This Row],[Billing date]],"mmm")</f>
        <v>Jan</v>
      </c>
      <c r="AA1961" s="33">
        <f>YEAR(Table1[[#This Row],[Billing date]])</f>
        <v>2022</v>
      </c>
    </row>
    <row r="1962" spans="1:27" ht="12.75" x14ac:dyDescent="0.2">
      <c r="A1962" s="1" t="s">
        <v>4511</v>
      </c>
      <c r="B1962" s="1" t="s">
        <v>158</v>
      </c>
      <c r="C1962" s="29">
        <v>44586</v>
      </c>
      <c r="D1962" s="1" t="s">
        <v>6702</v>
      </c>
      <c r="E1962" s="1" t="s">
        <v>7095</v>
      </c>
      <c r="F1962" s="1" t="s">
        <v>6704</v>
      </c>
      <c r="G1962" s="1" t="s">
        <v>7096</v>
      </c>
      <c r="H1962" s="1" t="s">
        <v>4744</v>
      </c>
      <c r="I1962" s="1" t="s">
        <v>35</v>
      </c>
      <c r="J1962" s="1" t="s">
        <v>24</v>
      </c>
      <c r="K1962" s="1" t="s">
        <v>113</v>
      </c>
      <c r="L1962" s="30">
        <v>375</v>
      </c>
      <c r="M1962" s="30">
        <v>15</v>
      </c>
      <c r="N1962" s="31">
        <v>1800</v>
      </c>
      <c r="O1962" s="31">
        <v>13235</v>
      </c>
      <c r="P1962" s="31">
        <v>661765</v>
      </c>
      <c r="Q1962" s="31">
        <v>675000</v>
      </c>
      <c r="R1962" s="1" t="s">
        <v>2555</v>
      </c>
      <c r="S1962" s="1" t="s">
        <v>4532</v>
      </c>
      <c r="T1962" s="1" t="s">
        <v>169</v>
      </c>
      <c r="U1962" s="1" t="s">
        <v>6705</v>
      </c>
      <c r="V1962" s="1" t="s">
        <v>118</v>
      </c>
      <c r="W1962" s="33" t="str">
        <f>VLOOKUP(Table1[[#This Row],[Material Code]],'Product Master Data'!$A$1:$D$16,4,FALSE)</f>
        <v>Bread Flour</v>
      </c>
      <c r="X1962" s="33" t="str">
        <f>VLOOKUP(Table1[[#This Row],[Material Code]],'Product Master Data'!$A$1:$D$15,3,FALSE)</f>
        <v>Local Label</v>
      </c>
      <c r="Y1962" s="33">
        <f>DAY(Table1[[#This Row],[Billing date]])</f>
        <v>25</v>
      </c>
      <c r="Z1962" s="33" t="str">
        <f>TEXT(Table1[[#This Row],[Billing date]],"mmm")</f>
        <v>Jan</v>
      </c>
      <c r="AA1962" s="33">
        <f>YEAR(Table1[[#This Row],[Billing date]])</f>
        <v>2022</v>
      </c>
    </row>
    <row r="1963" spans="1:27" ht="12.75" x14ac:dyDescent="0.2">
      <c r="A1963" s="1" t="s">
        <v>4496</v>
      </c>
      <c r="B1963" s="1" t="s">
        <v>132</v>
      </c>
      <c r="C1963" s="29">
        <v>44586</v>
      </c>
      <c r="D1963" s="1" t="s">
        <v>5744</v>
      </c>
      <c r="E1963" s="1" t="s">
        <v>7097</v>
      </c>
      <c r="F1963" s="1" t="s">
        <v>5746</v>
      </c>
      <c r="G1963" s="1" t="s">
        <v>7098</v>
      </c>
      <c r="H1963" s="1" t="s">
        <v>5004</v>
      </c>
      <c r="I1963" s="1" t="s">
        <v>31</v>
      </c>
      <c r="J1963" s="1" t="s">
        <v>24</v>
      </c>
      <c r="K1963" s="1" t="s">
        <v>113</v>
      </c>
      <c r="L1963" s="30">
        <v>575</v>
      </c>
      <c r="M1963" s="30">
        <v>23</v>
      </c>
      <c r="N1963" s="31">
        <v>1800</v>
      </c>
      <c r="O1963" s="31">
        <v>20294</v>
      </c>
      <c r="P1963" s="31">
        <v>1014706</v>
      </c>
      <c r="Q1963" s="31">
        <v>1035000</v>
      </c>
      <c r="R1963" s="1" t="s">
        <v>836</v>
      </c>
      <c r="S1963" s="1" t="s">
        <v>7099</v>
      </c>
      <c r="T1963" s="1" t="s">
        <v>169</v>
      </c>
      <c r="U1963" s="1" t="s">
        <v>5750</v>
      </c>
      <c r="V1963" s="1" t="s">
        <v>118</v>
      </c>
      <c r="W1963" s="33" t="str">
        <f>VLOOKUP(Table1[[#This Row],[Material Code]],'Product Master Data'!$A$1:$D$16,4,FALSE)</f>
        <v>Bread Flour</v>
      </c>
      <c r="X1963" s="33" t="str">
        <f>VLOOKUP(Table1[[#This Row],[Material Code]],'Product Master Data'!$A$1:$D$15,3,FALSE)</f>
        <v>Local Label</v>
      </c>
      <c r="Y1963" s="33">
        <f>DAY(Table1[[#This Row],[Billing date]])</f>
        <v>25</v>
      </c>
      <c r="Z1963" s="33" t="str">
        <f>TEXT(Table1[[#This Row],[Billing date]],"mmm")</f>
        <v>Jan</v>
      </c>
      <c r="AA1963" s="33">
        <f>YEAR(Table1[[#This Row],[Billing date]])</f>
        <v>2022</v>
      </c>
    </row>
    <row r="1964" spans="1:27" ht="12.75" x14ac:dyDescent="0.2">
      <c r="A1964" s="1" t="s">
        <v>4496</v>
      </c>
      <c r="B1964" s="1" t="s">
        <v>132</v>
      </c>
      <c r="C1964" s="29">
        <v>44586</v>
      </c>
      <c r="D1964" s="1" t="s">
        <v>7045</v>
      </c>
      <c r="E1964" s="1" t="s">
        <v>7100</v>
      </c>
      <c r="F1964" s="1" t="s">
        <v>7047</v>
      </c>
      <c r="G1964" s="1" t="s">
        <v>7101</v>
      </c>
      <c r="H1964" s="1" t="s">
        <v>6750</v>
      </c>
      <c r="I1964" s="1" t="s">
        <v>1399</v>
      </c>
      <c r="J1964" s="1" t="s">
        <v>24</v>
      </c>
      <c r="K1964" s="1" t="s">
        <v>113</v>
      </c>
      <c r="L1964" s="30">
        <v>550</v>
      </c>
      <c r="M1964" s="30">
        <v>22</v>
      </c>
      <c r="N1964" s="31">
        <v>1800</v>
      </c>
      <c r="O1964" s="31">
        <v>19412</v>
      </c>
      <c r="P1964" s="31">
        <v>970588</v>
      </c>
      <c r="Q1964" s="31">
        <v>990000</v>
      </c>
      <c r="R1964" s="1" t="s">
        <v>137</v>
      </c>
      <c r="S1964" s="1" t="s">
        <v>4543</v>
      </c>
      <c r="T1964" s="1" t="s">
        <v>169</v>
      </c>
      <c r="U1964" s="1" t="s">
        <v>7049</v>
      </c>
      <c r="V1964" s="1" t="s">
        <v>118</v>
      </c>
      <c r="W1964" s="33" t="str">
        <f>VLOOKUP(Table1[[#This Row],[Material Code]],'Product Master Data'!$A$1:$D$16,4,FALSE)</f>
        <v>Bread Flour</v>
      </c>
      <c r="X1964" s="33" t="str">
        <f>VLOOKUP(Table1[[#This Row],[Material Code]],'Product Master Data'!$A$1:$D$15,3,FALSE)</f>
        <v>Local Label</v>
      </c>
      <c r="Y1964" s="33">
        <f>DAY(Table1[[#This Row],[Billing date]])</f>
        <v>25</v>
      </c>
      <c r="Z1964" s="33" t="str">
        <f>TEXT(Table1[[#This Row],[Billing date]],"mmm")</f>
        <v>Jan</v>
      </c>
      <c r="AA1964" s="33">
        <f>YEAR(Table1[[#This Row],[Billing date]])</f>
        <v>2022</v>
      </c>
    </row>
    <row r="1965" spans="1:27" ht="12.75" x14ac:dyDescent="0.2">
      <c r="A1965" s="1" t="s">
        <v>4596</v>
      </c>
      <c r="B1965" s="1" t="s">
        <v>289</v>
      </c>
      <c r="C1965" s="29">
        <v>44586</v>
      </c>
      <c r="D1965" s="1" t="s">
        <v>7027</v>
      </c>
      <c r="E1965" s="1" t="s">
        <v>7102</v>
      </c>
      <c r="F1965" s="1" t="s">
        <v>7029</v>
      </c>
      <c r="G1965" s="1" t="s">
        <v>7103</v>
      </c>
      <c r="H1965" s="1" t="s">
        <v>4601</v>
      </c>
      <c r="I1965" s="1" t="s">
        <v>32</v>
      </c>
      <c r="J1965" s="1" t="s">
        <v>176</v>
      </c>
      <c r="K1965" s="1" t="s">
        <v>177</v>
      </c>
      <c r="L1965" s="30">
        <v>300</v>
      </c>
      <c r="M1965" s="30">
        <v>15</v>
      </c>
      <c r="N1965" s="31">
        <v>18000</v>
      </c>
      <c r="O1965" s="31">
        <v>21000</v>
      </c>
      <c r="P1965" s="31">
        <v>5379000</v>
      </c>
      <c r="Q1965" s="31">
        <v>5400000</v>
      </c>
      <c r="R1965" s="1" t="s">
        <v>7104</v>
      </c>
      <c r="S1965" s="1" t="s">
        <v>7105</v>
      </c>
      <c r="T1965" s="1" t="s">
        <v>169</v>
      </c>
      <c r="U1965" s="1" t="s">
        <v>169</v>
      </c>
      <c r="V1965" s="1" t="s">
        <v>118</v>
      </c>
      <c r="W1965" s="33" t="str">
        <f>VLOOKUP(Table1[[#This Row],[Material Code]],'Product Master Data'!$A$1:$D$16,4,FALSE)</f>
        <v>Beignet Flour</v>
      </c>
      <c r="X1965" s="33" t="str">
        <f>VLOOKUP(Table1[[#This Row],[Material Code]],'Product Master Data'!$A$1:$D$15,3,FALSE)</f>
        <v>Local Label</v>
      </c>
      <c r="Y1965" s="33">
        <f>DAY(Table1[[#This Row],[Billing date]])</f>
        <v>25</v>
      </c>
      <c r="Z1965" s="33" t="str">
        <f>TEXT(Table1[[#This Row],[Billing date]],"mmm")</f>
        <v>Jan</v>
      </c>
      <c r="AA1965" s="33">
        <f>YEAR(Table1[[#This Row],[Billing date]])</f>
        <v>2022</v>
      </c>
    </row>
    <row r="1966" spans="1:27" ht="12.75" x14ac:dyDescent="0.2">
      <c r="A1966" s="1" t="s">
        <v>4596</v>
      </c>
      <c r="B1966" s="1" t="s">
        <v>289</v>
      </c>
      <c r="C1966" s="29">
        <v>44586</v>
      </c>
      <c r="D1966" s="1" t="s">
        <v>7027</v>
      </c>
      <c r="E1966" s="1" t="s">
        <v>7102</v>
      </c>
      <c r="F1966" s="1" t="s">
        <v>7029</v>
      </c>
      <c r="G1966" s="1" t="s">
        <v>7103</v>
      </c>
      <c r="H1966" s="1" t="s">
        <v>4601</v>
      </c>
      <c r="I1966" s="1" t="s">
        <v>32</v>
      </c>
      <c r="J1966" s="1" t="s">
        <v>181</v>
      </c>
      <c r="K1966" s="1" t="s">
        <v>182</v>
      </c>
      <c r="L1966" s="30">
        <v>600</v>
      </c>
      <c r="M1966" s="30">
        <v>15</v>
      </c>
      <c r="N1966" s="31">
        <v>9000</v>
      </c>
      <c r="O1966" s="31">
        <v>21000</v>
      </c>
      <c r="P1966" s="31">
        <v>5379000</v>
      </c>
      <c r="Q1966" s="31">
        <v>5400000</v>
      </c>
      <c r="R1966" s="1" t="s">
        <v>7104</v>
      </c>
      <c r="S1966" s="1" t="s">
        <v>7105</v>
      </c>
      <c r="T1966" s="1" t="s">
        <v>169</v>
      </c>
      <c r="U1966" s="1" t="s">
        <v>169</v>
      </c>
      <c r="V1966" s="1" t="s">
        <v>118</v>
      </c>
      <c r="W1966" s="33" t="str">
        <f>VLOOKUP(Table1[[#This Row],[Material Code]],'Product Master Data'!$A$1:$D$16,4,FALSE)</f>
        <v>Beignet Flour</v>
      </c>
      <c r="X1966" s="33" t="str">
        <f>VLOOKUP(Table1[[#This Row],[Material Code]],'Product Master Data'!$A$1:$D$15,3,FALSE)</f>
        <v>Local Label</v>
      </c>
      <c r="Y1966" s="33">
        <f>DAY(Table1[[#This Row],[Billing date]])</f>
        <v>25</v>
      </c>
      <c r="Z1966" s="33" t="str">
        <f>TEXT(Table1[[#This Row],[Billing date]],"mmm")</f>
        <v>Jan</v>
      </c>
      <c r="AA1966" s="33">
        <f>YEAR(Table1[[#This Row],[Billing date]])</f>
        <v>2022</v>
      </c>
    </row>
    <row r="1967" spans="1:27" ht="12.75" x14ac:dyDescent="0.2">
      <c r="A1967" s="1" t="s">
        <v>4596</v>
      </c>
      <c r="B1967" s="1" t="s">
        <v>289</v>
      </c>
      <c r="C1967" s="29">
        <v>44586</v>
      </c>
      <c r="D1967" s="1" t="s">
        <v>7027</v>
      </c>
      <c r="E1967" s="1" t="s">
        <v>7102</v>
      </c>
      <c r="F1967" s="1" t="s">
        <v>7029</v>
      </c>
      <c r="G1967" s="1" t="s">
        <v>7103</v>
      </c>
      <c r="H1967" s="1" t="s">
        <v>4601</v>
      </c>
      <c r="I1967" s="1" t="s">
        <v>32</v>
      </c>
      <c r="J1967" s="1" t="s">
        <v>183</v>
      </c>
      <c r="K1967" s="1" t="s">
        <v>184</v>
      </c>
      <c r="L1967" s="30">
        <v>400</v>
      </c>
      <c r="M1967" s="30">
        <v>2</v>
      </c>
      <c r="N1967" s="31">
        <v>1850</v>
      </c>
      <c r="O1967" s="31">
        <v>2800</v>
      </c>
      <c r="P1967" s="31">
        <v>737200</v>
      </c>
      <c r="Q1967" s="31">
        <v>740000</v>
      </c>
      <c r="R1967" s="1" t="s">
        <v>7104</v>
      </c>
      <c r="S1967" s="1" t="s">
        <v>7105</v>
      </c>
      <c r="T1967" s="1" t="s">
        <v>169</v>
      </c>
      <c r="U1967" s="1" t="s">
        <v>169</v>
      </c>
      <c r="V1967" s="1" t="s">
        <v>118</v>
      </c>
      <c r="W1967" s="33" t="str">
        <f>VLOOKUP(Table1[[#This Row],[Material Code]],'Product Master Data'!$A$1:$D$16,4,FALSE)</f>
        <v>Beignet Flour</v>
      </c>
      <c r="X1967" s="33" t="str">
        <f>VLOOKUP(Table1[[#This Row],[Material Code]],'Product Master Data'!$A$1:$D$15,3,FALSE)</f>
        <v>Local Label</v>
      </c>
      <c r="Y1967" s="33">
        <f>DAY(Table1[[#This Row],[Billing date]])</f>
        <v>25</v>
      </c>
      <c r="Z1967" s="33" t="str">
        <f>TEXT(Table1[[#This Row],[Billing date]],"mmm")</f>
        <v>Jan</v>
      </c>
      <c r="AA1967" s="33">
        <f>YEAR(Table1[[#This Row],[Billing date]])</f>
        <v>2022</v>
      </c>
    </row>
    <row r="1968" spans="1:27" ht="12.75" x14ac:dyDescent="0.2">
      <c r="A1968" s="1" t="s">
        <v>4496</v>
      </c>
      <c r="B1968" s="1" t="s">
        <v>132</v>
      </c>
      <c r="C1968" s="29">
        <v>44586</v>
      </c>
      <c r="D1968" s="1" t="s">
        <v>7106</v>
      </c>
      <c r="E1968" s="1" t="s">
        <v>7107</v>
      </c>
      <c r="F1968" s="1" t="s">
        <v>7108</v>
      </c>
      <c r="G1968" s="1" t="s">
        <v>7109</v>
      </c>
      <c r="H1968" s="1" t="s">
        <v>4542</v>
      </c>
      <c r="I1968" s="1" t="s">
        <v>43</v>
      </c>
      <c r="J1968" s="1" t="s">
        <v>176</v>
      </c>
      <c r="K1968" s="1" t="s">
        <v>177</v>
      </c>
      <c r="L1968" s="30">
        <v>640</v>
      </c>
      <c r="M1968" s="30">
        <v>32</v>
      </c>
      <c r="N1968" s="31">
        <v>18000</v>
      </c>
      <c r="O1968" s="31">
        <v>44800</v>
      </c>
      <c r="P1968" s="31">
        <v>11475200</v>
      </c>
      <c r="Q1968" s="31">
        <v>11520000</v>
      </c>
      <c r="R1968" s="1" t="s">
        <v>7110</v>
      </c>
      <c r="S1968" s="1" t="s">
        <v>7111</v>
      </c>
      <c r="T1968" s="1" t="s">
        <v>169</v>
      </c>
      <c r="U1968" s="1" t="s">
        <v>661</v>
      </c>
      <c r="V1968" s="1" t="s">
        <v>118</v>
      </c>
      <c r="W1968" s="33" t="str">
        <f>VLOOKUP(Table1[[#This Row],[Material Code]],'Product Master Data'!$A$1:$D$16,4,FALSE)</f>
        <v>Beignet Flour</v>
      </c>
      <c r="X1968" s="33" t="str">
        <f>VLOOKUP(Table1[[#This Row],[Material Code]],'Product Master Data'!$A$1:$D$15,3,FALSE)</f>
        <v>Local Label</v>
      </c>
      <c r="Y1968" s="33">
        <f>DAY(Table1[[#This Row],[Billing date]])</f>
        <v>25</v>
      </c>
      <c r="Z1968" s="33" t="str">
        <f>TEXT(Table1[[#This Row],[Billing date]],"mmm")</f>
        <v>Jan</v>
      </c>
      <c r="AA1968" s="33">
        <f>YEAR(Table1[[#This Row],[Billing date]])</f>
        <v>2022</v>
      </c>
    </row>
    <row r="1969" spans="1:27" ht="12.75" x14ac:dyDescent="0.2">
      <c r="A1969" s="1" t="s">
        <v>4496</v>
      </c>
      <c r="B1969" s="1" t="s">
        <v>132</v>
      </c>
      <c r="C1969" s="29">
        <v>44586</v>
      </c>
      <c r="D1969" s="1" t="s">
        <v>7112</v>
      </c>
      <c r="E1969" s="1" t="s">
        <v>7113</v>
      </c>
      <c r="F1969" s="1" t="s">
        <v>7114</v>
      </c>
      <c r="G1969" s="1" t="s">
        <v>7115</v>
      </c>
      <c r="H1969" s="1" t="s">
        <v>4804</v>
      </c>
      <c r="I1969" s="1" t="s">
        <v>38</v>
      </c>
      <c r="J1969" s="1" t="s">
        <v>164</v>
      </c>
      <c r="K1969" s="1" t="s">
        <v>165</v>
      </c>
      <c r="L1969" s="30">
        <v>620</v>
      </c>
      <c r="M1969" s="30">
        <v>31</v>
      </c>
      <c r="N1969" s="31">
        <v>18500</v>
      </c>
      <c r="O1969" s="31">
        <v>43400</v>
      </c>
      <c r="P1969" s="31">
        <v>11426600</v>
      </c>
      <c r="Q1969" s="31">
        <v>11470000</v>
      </c>
      <c r="R1969" s="1" t="s">
        <v>2821</v>
      </c>
      <c r="S1969" s="1" t="s">
        <v>6735</v>
      </c>
      <c r="T1969" s="1" t="s">
        <v>169</v>
      </c>
      <c r="U1969" s="1" t="s">
        <v>169</v>
      </c>
      <c r="V1969" s="1" t="s">
        <v>118</v>
      </c>
      <c r="W1969" s="33" t="str">
        <f>VLOOKUP(Table1[[#This Row],[Material Code]],'Product Master Data'!$A$1:$D$16,4,FALSE)</f>
        <v>Bread Flour</v>
      </c>
      <c r="X1969" s="33" t="str">
        <f>VLOOKUP(Table1[[#This Row],[Material Code]],'Product Master Data'!$A$1:$D$15,3,FALSE)</f>
        <v>Local Label</v>
      </c>
      <c r="Y1969" s="33">
        <f>DAY(Table1[[#This Row],[Billing date]])</f>
        <v>25</v>
      </c>
      <c r="Z1969" s="33" t="str">
        <f>TEXT(Table1[[#This Row],[Billing date]],"mmm")</f>
        <v>Jan</v>
      </c>
      <c r="AA1969" s="33">
        <f>YEAR(Table1[[#This Row],[Billing date]])</f>
        <v>2022</v>
      </c>
    </row>
    <row r="1970" spans="1:27" ht="12.75" x14ac:dyDescent="0.2">
      <c r="A1970" s="1" t="s">
        <v>4496</v>
      </c>
      <c r="B1970" s="1" t="s">
        <v>132</v>
      </c>
      <c r="C1970" s="29">
        <v>44586</v>
      </c>
      <c r="D1970" s="1" t="s">
        <v>7112</v>
      </c>
      <c r="E1970" s="1" t="s">
        <v>7116</v>
      </c>
      <c r="F1970" s="1" t="s">
        <v>7114</v>
      </c>
      <c r="G1970" s="1" t="s">
        <v>7117</v>
      </c>
      <c r="H1970" s="1" t="s">
        <v>4804</v>
      </c>
      <c r="I1970" s="1" t="s">
        <v>38</v>
      </c>
      <c r="J1970" s="1" t="s">
        <v>164</v>
      </c>
      <c r="K1970" s="1" t="s">
        <v>165</v>
      </c>
      <c r="L1970" s="30">
        <v>640</v>
      </c>
      <c r="M1970" s="30">
        <v>32</v>
      </c>
      <c r="N1970" s="31">
        <v>18500</v>
      </c>
      <c r="O1970" s="31">
        <v>44800</v>
      </c>
      <c r="P1970" s="31">
        <v>11795200</v>
      </c>
      <c r="Q1970" s="31">
        <v>11840000</v>
      </c>
      <c r="R1970" s="1" t="s">
        <v>7118</v>
      </c>
      <c r="S1970" s="1" t="s">
        <v>7119</v>
      </c>
      <c r="T1970" s="1" t="s">
        <v>169</v>
      </c>
      <c r="U1970" s="1" t="s">
        <v>169</v>
      </c>
      <c r="V1970" s="1" t="s">
        <v>118</v>
      </c>
      <c r="W1970" s="33" t="str">
        <f>VLOOKUP(Table1[[#This Row],[Material Code]],'Product Master Data'!$A$1:$D$16,4,FALSE)</f>
        <v>Bread Flour</v>
      </c>
      <c r="X1970" s="33" t="str">
        <f>VLOOKUP(Table1[[#This Row],[Material Code]],'Product Master Data'!$A$1:$D$15,3,FALSE)</f>
        <v>Local Label</v>
      </c>
      <c r="Y1970" s="33">
        <f>DAY(Table1[[#This Row],[Billing date]])</f>
        <v>25</v>
      </c>
      <c r="Z1970" s="33" t="str">
        <f>TEXT(Table1[[#This Row],[Billing date]],"mmm")</f>
        <v>Jan</v>
      </c>
      <c r="AA1970" s="33">
        <f>YEAR(Table1[[#This Row],[Billing date]])</f>
        <v>2022</v>
      </c>
    </row>
    <row r="1971" spans="1:27" ht="12.75" x14ac:dyDescent="0.2">
      <c r="A1971" s="1" t="s">
        <v>4496</v>
      </c>
      <c r="B1971" s="1" t="s">
        <v>132</v>
      </c>
      <c r="C1971" s="29">
        <v>44586</v>
      </c>
      <c r="D1971" s="1" t="s">
        <v>7112</v>
      </c>
      <c r="E1971" s="1" t="s">
        <v>7116</v>
      </c>
      <c r="F1971" s="1" t="s">
        <v>7114</v>
      </c>
      <c r="G1971" s="1" t="s">
        <v>7120</v>
      </c>
      <c r="H1971" s="1" t="s">
        <v>4804</v>
      </c>
      <c r="I1971" s="1" t="s">
        <v>38</v>
      </c>
      <c r="J1971" s="1" t="s">
        <v>176</v>
      </c>
      <c r="K1971" s="1" t="s">
        <v>177</v>
      </c>
      <c r="L1971" s="30">
        <v>620</v>
      </c>
      <c r="M1971" s="30">
        <v>31</v>
      </c>
      <c r="N1971" s="31">
        <v>18000</v>
      </c>
      <c r="O1971" s="31">
        <v>43400</v>
      </c>
      <c r="P1971" s="31">
        <v>11116600</v>
      </c>
      <c r="Q1971" s="31">
        <v>11160000</v>
      </c>
      <c r="R1971" s="1" t="s">
        <v>7121</v>
      </c>
      <c r="S1971" s="1" t="s">
        <v>7122</v>
      </c>
      <c r="T1971" s="1" t="s">
        <v>169</v>
      </c>
      <c r="U1971" s="1" t="s">
        <v>169</v>
      </c>
      <c r="V1971" s="1" t="s">
        <v>118</v>
      </c>
      <c r="W1971" s="33" t="str">
        <f>VLOOKUP(Table1[[#This Row],[Material Code]],'Product Master Data'!$A$1:$D$16,4,FALSE)</f>
        <v>Beignet Flour</v>
      </c>
      <c r="X1971" s="33" t="str">
        <f>VLOOKUP(Table1[[#This Row],[Material Code]],'Product Master Data'!$A$1:$D$15,3,FALSE)</f>
        <v>Local Label</v>
      </c>
      <c r="Y1971" s="33">
        <f>DAY(Table1[[#This Row],[Billing date]])</f>
        <v>25</v>
      </c>
      <c r="Z1971" s="33" t="str">
        <f>TEXT(Table1[[#This Row],[Billing date]],"mmm")</f>
        <v>Jan</v>
      </c>
      <c r="AA1971" s="33">
        <f>YEAR(Table1[[#This Row],[Billing date]])</f>
        <v>2022</v>
      </c>
    </row>
    <row r="1972" spans="1:27" ht="12.75" x14ac:dyDescent="0.2">
      <c r="A1972" s="1" t="s">
        <v>4496</v>
      </c>
      <c r="B1972" s="1" t="s">
        <v>132</v>
      </c>
      <c r="C1972" s="29">
        <v>44586</v>
      </c>
      <c r="D1972" s="1" t="s">
        <v>7112</v>
      </c>
      <c r="E1972" s="1" t="s">
        <v>7123</v>
      </c>
      <c r="F1972" s="1" t="s">
        <v>7114</v>
      </c>
      <c r="G1972" s="1" t="s">
        <v>7124</v>
      </c>
      <c r="H1972" s="1" t="s">
        <v>4804</v>
      </c>
      <c r="I1972" s="1" t="s">
        <v>38</v>
      </c>
      <c r="J1972" s="1" t="s">
        <v>176</v>
      </c>
      <c r="K1972" s="1" t="s">
        <v>177</v>
      </c>
      <c r="L1972" s="30">
        <v>620</v>
      </c>
      <c r="M1972" s="30">
        <v>31</v>
      </c>
      <c r="N1972" s="31">
        <v>18000</v>
      </c>
      <c r="O1972" s="31">
        <v>43400</v>
      </c>
      <c r="P1972" s="31">
        <v>11116600</v>
      </c>
      <c r="Q1972" s="31">
        <v>11160000</v>
      </c>
      <c r="R1972" s="1" t="s">
        <v>7125</v>
      </c>
      <c r="S1972" s="1" t="s">
        <v>7126</v>
      </c>
      <c r="T1972" s="1" t="s">
        <v>169</v>
      </c>
      <c r="U1972" s="1" t="s">
        <v>169</v>
      </c>
      <c r="V1972" s="1" t="s">
        <v>118</v>
      </c>
      <c r="W1972" s="33" t="str">
        <f>VLOOKUP(Table1[[#This Row],[Material Code]],'Product Master Data'!$A$1:$D$16,4,FALSE)</f>
        <v>Beignet Flour</v>
      </c>
      <c r="X1972" s="33" t="str">
        <f>VLOOKUP(Table1[[#This Row],[Material Code]],'Product Master Data'!$A$1:$D$15,3,FALSE)</f>
        <v>Local Label</v>
      </c>
      <c r="Y1972" s="33">
        <f>DAY(Table1[[#This Row],[Billing date]])</f>
        <v>25</v>
      </c>
      <c r="Z1972" s="33" t="str">
        <f>TEXT(Table1[[#This Row],[Billing date]],"mmm")</f>
        <v>Jan</v>
      </c>
      <c r="AA1972" s="33">
        <f>YEAR(Table1[[#This Row],[Billing date]])</f>
        <v>2022</v>
      </c>
    </row>
    <row r="1973" spans="1:27" ht="12.75" x14ac:dyDescent="0.2">
      <c r="A1973" s="1" t="s">
        <v>4526</v>
      </c>
      <c r="B1973" s="1" t="s">
        <v>120</v>
      </c>
      <c r="C1973" s="29">
        <v>44586</v>
      </c>
      <c r="D1973" s="1" t="s">
        <v>5350</v>
      </c>
      <c r="E1973" s="1" t="s">
        <v>7127</v>
      </c>
      <c r="F1973" s="1" t="s">
        <v>5352</v>
      </c>
      <c r="G1973" s="1" t="s">
        <v>7128</v>
      </c>
      <c r="H1973" s="1" t="s">
        <v>4595</v>
      </c>
      <c r="I1973" s="1" t="s">
        <v>47</v>
      </c>
      <c r="J1973" s="1" t="s">
        <v>176</v>
      </c>
      <c r="K1973" s="1" t="s">
        <v>177</v>
      </c>
      <c r="L1973" s="30">
        <v>400</v>
      </c>
      <c r="M1973" s="30">
        <v>20</v>
      </c>
      <c r="N1973" s="31">
        <v>18500</v>
      </c>
      <c r="O1973" s="31">
        <v>28000</v>
      </c>
      <c r="P1973" s="31">
        <v>7372000</v>
      </c>
      <c r="Q1973" s="31">
        <v>7400000</v>
      </c>
      <c r="R1973" s="1" t="s">
        <v>533</v>
      </c>
      <c r="S1973" s="1" t="s">
        <v>1267</v>
      </c>
      <c r="T1973" s="1" t="s">
        <v>169</v>
      </c>
      <c r="U1973" s="1" t="s">
        <v>169</v>
      </c>
      <c r="V1973" s="1" t="s">
        <v>118</v>
      </c>
      <c r="W1973" s="33" t="str">
        <f>VLOOKUP(Table1[[#This Row],[Material Code]],'Product Master Data'!$A$1:$D$16,4,FALSE)</f>
        <v>Beignet Flour</v>
      </c>
      <c r="X1973" s="33" t="str">
        <f>VLOOKUP(Table1[[#This Row],[Material Code]],'Product Master Data'!$A$1:$D$15,3,FALSE)</f>
        <v>Local Label</v>
      </c>
      <c r="Y1973" s="33">
        <f>DAY(Table1[[#This Row],[Billing date]])</f>
        <v>25</v>
      </c>
      <c r="Z1973" s="33" t="str">
        <f>TEXT(Table1[[#This Row],[Billing date]],"mmm")</f>
        <v>Jan</v>
      </c>
      <c r="AA1973" s="33">
        <f>YEAR(Table1[[#This Row],[Billing date]])</f>
        <v>2022</v>
      </c>
    </row>
    <row r="1974" spans="1:27" ht="12.75" x14ac:dyDescent="0.2">
      <c r="A1974" s="1" t="s">
        <v>4596</v>
      </c>
      <c r="B1974" s="1" t="s">
        <v>452</v>
      </c>
      <c r="C1974" s="29">
        <v>44586</v>
      </c>
      <c r="D1974" s="1" t="s">
        <v>7129</v>
      </c>
      <c r="E1974" s="1" t="s">
        <v>7130</v>
      </c>
      <c r="F1974" s="1" t="s">
        <v>7131</v>
      </c>
      <c r="G1974" s="1" t="s">
        <v>7132</v>
      </c>
      <c r="H1974" s="1" t="s">
        <v>4797</v>
      </c>
      <c r="I1974" s="1" t="s">
        <v>33</v>
      </c>
      <c r="J1974" s="1" t="s">
        <v>183</v>
      </c>
      <c r="K1974" s="1" t="s">
        <v>184</v>
      </c>
      <c r="L1974" s="30">
        <v>6400</v>
      </c>
      <c r="M1974" s="30">
        <v>32</v>
      </c>
      <c r="N1974" s="31">
        <v>1825</v>
      </c>
      <c r="O1974" s="31">
        <v>44800</v>
      </c>
      <c r="P1974" s="31">
        <v>11635200</v>
      </c>
      <c r="Q1974" s="31">
        <v>11680000</v>
      </c>
      <c r="R1974" s="1" t="s">
        <v>6155</v>
      </c>
      <c r="S1974" s="1" t="s">
        <v>6646</v>
      </c>
      <c r="T1974" s="1" t="s">
        <v>169</v>
      </c>
      <c r="U1974" s="1" t="s">
        <v>460</v>
      </c>
      <c r="V1974" s="1" t="s">
        <v>118</v>
      </c>
      <c r="W1974" s="33" t="str">
        <f>VLOOKUP(Table1[[#This Row],[Material Code]],'Product Master Data'!$A$1:$D$16,4,FALSE)</f>
        <v>Beignet Flour</v>
      </c>
      <c r="X1974" s="33" t="str">
        <f>VLOOKUP(Table1[[#This Row],[Material Code]],'Product Master Data'!$A$1:$D$15,3,FALSE)</f>
        <v>Local Label</v>
      </c>
      <c r="Y1974" s="33">
        <f>DAY(Table1[[#This Row],[Billing date]])</f>
        <v>25</v>
      </c>
      <c r="Z1974" s="33" t="str">
        <f>TEXT(Table1[[#This Row],[Billing date]],"mmm")</f>
        <v>Jan</v>
      </c>
      <c r="AA1974" s="33">
        <f>YEAR(Table1[[#This Row],[Billing date]])</f>
        <v>2022</v>
      </c>
    </row>
    <row r="1975" spans="1:27" ht="12.75" x14ac:dyDescent="0.2">
      <c r="A1975" s="1" t="s">
        <v>4526</v>
      </c>
      <c r="B1975" s="1" t="s">
        <v>120</v>
      </c>
      <c r="C1975" s="29">
        <v>44586</v>
      </c>
      <c r="D1975" s="1" t="s">
        <v>7133</v>
      </c>
      <c r="E1975" s="1" t="s">
        <v>7134</v>
      </c>
      <c r="F1975" s="1" t="s">
        <v>7135</v>
      </c>
      <c r="G1975" s="1" t="s">
        <v>7136</v>
      </c>
      <c r="H1975" s="1" t="s">
        <v>4723</v>
      </c>
      <c r="I1975" s="1" t="s">
        <v>59</v>
      </c>
      <c r="J1975" s="1" t="s">
        <v>24</v>
      </c>
      <c r="K1975" s="1" t="s">
        <v>113</v>
      </c>
      <c r="L1975" s="30">
        <v>225</v>
      </c>
      <c r="M1975" s="30">
        <v>9</v>
      </c>
      <c r="N1975" s="31">
        <v>1800</v>
      </c>
      <c r="O1975" s="31">
        <v>7941</v>
      </c>
      <c r="P1975" s="31">
        <v>397059</v>
      </c>
      <c r="Q1975" s="31">
        <v>405000</v>
      </c>
      <c r="R1975" s="1" t="s">
        <v>962</v>
      </c>
      <c r="S1975" s="1" t="s">
        <v>5822</v>
      </c>
      <c r="T1975" s="1" t="s">
        <v>169</v>
      </c>
      <c r="U1975" s="1" t="s">
        <v>7137</v>
      </c>
      <c r="V1975" s="1" t="s">
        <v>118</v>
      </c>
      <c r="W1975" s="33" t="str">
        <f>VLOOKUP(Table1[[#This Row],[Material Code]],'Product Master Data'!$A$1:$D$16,4,FALSE)</f>
        <v>Bread Flour</v>
      </c>
      <c r="X1975" s="33" t="str">
        <f>VLOOKUP(Table1[[#This Row],[Material Code]],'Product Master Data'!$A$1:$D$15,3,FALSE)</f>
        <v>Local Label</v>
      </c>
      <c r="Y1975" s="33">
        <f>DAY(Table1[[#This Row],[Billing date]])</f>
        <v>25</v>
      </c>
      <c r="Z1975" s="33" t="str">
        <f>TEXT(Table1[[#This Row],[Billing date]],"mmm")</f>
        <v>Jan</v>
      </c>
      <c r="AA1975" s="33">
        <f>YEAR(Table1[[#This Row],[Billing date]])</f>
        <v>2022</v>
      </c>
    </row>
    <row r="1976" spans="1:27" ht="12.75" x14ac:dyDescent="0.2">
      <c r="A1976" s="1" t="s">
        <v>4511</v>
      </c>
      <c r="B1976" s="1" t="s">
        <v>158</v>
      </c>
      <c r="C1976" s="29">
        <v>44586</v>
      </c>
      <c r="D1976" s="1" t="s">
        <v>7138</v>
      </c>
      <c r="E1976" s="1" t="s">
        <v>7139</v>
      </c>
      <c r="F1976" s="1" t="s">
        <v>7140</v>
      </c>
      <c r="G1976" s="1" t="s">
        <v>7141</v>
      </c>
      <c r="H1976" s="1" t="s">
        <v>5684</v>
      </c>
      <c r="I1976" s="1" t="s">
        <v>26</v>
      </c>
      <c r="J1976" s="1" t="s">
        <v>24</v>
      </c>
      <c r="K1976" s="1" t="s">
        <v>113</v>
      </c>
      <c r="L1976" s="30">
        <v>150</v>
      </c>
      <c r="M1976" s="30">
        <v>6</v>
      </c>
      <c r="N1976" s="31">
        <v>1800</v>
      </c>
      <c r="O1976" s="31">
        <v>5294</v>
      </c>
      <c r="P1976" s="31">
        <v>264706</v>
      </c>
      <c r="Q1976" s="31">
        <v>270000</v>
      </c>
      <c r="R1976" s="1" t="s">
        <v>7142</v>
      </c>
      <c r="S1976" s="1" t="s">
        <v>7143</v>
      </c>
      <c r="T1976" s="1" t="s">
        <v>169</v>
      </c>
      <c r="U1976" s="1" t="s">
        <v>7144</v>
      </c>
      <c r="V1976" s="1" t="s">
        <v>118</v>
      </c>
      <c r="W1976" s="33" t="str">
        <f>VLOOKUP(Table1[[#This Row],[Material Code]],'Product Master Data'!$A$1:$D$16,4,FALSE)</f>
        <v>Bread Flour</v>
      </c>
      <c r="X1976" s="33" t="str">
        <f>VLOOKUP(Table1[[#This Row],[Material Code]],'Product Master Data'!$A$1:$D$15,3,FALSE)</f>
        <v>Local Label</v>
      </c>
      <c r="Y1976" s="33">
        <f>DAY(Table1[[#This Row],[Billing date]])</f>
        <v>25</v>
      </c>
      <c r="Z1976" s="33" t="str">
        <f>TEXT(Table1[[#This Row],[Billing date]],"mmm")</f>
        <v>Jan</v>
      </c>
      <c r="AA1976" s="33">
        <f>YEAR(Table1[[#This Row],[Billing date]])</f>
        <v>2022</v>
      </c>
    </row>
    <row r="1977" spans="1:27" ht="12.75" x14ac:dyDescent="0.2">
      <c r="A1977" s="1" t="s">
        <v>4526</v>
      </c>
      <c r="B1977" s="1" t="s">
        <v>120</v>
      </c>
      <c r="C1977" s="29">
        <v>44586</v>
      </c>
      <c r="D1977" s="1" t="s">
        <v>7145</v>
      </c>
      <c r="E1977" s="1" t="s">
        <v>7146</v>
      </c>
      <c r="F1977" s="1" t="s">
        <v>7147</v>
      </c>
      <c r="G1977" s="1" t="s">
        <v>7148</v>
      </c>
      <c r="H1977" s="1" t="s">
        <v>6197</v>
      </c>
      <c r="I1977" s="1" t="s">
        <v>62</v>
      </c>
      <c r="J1977" s="1" t="s">
        <v>125</v>
      </c>
      <c r="K1977" s="1" t="s">
        <v>126</v>
      </c>
      <c r="L1977" s="30">
        <v>100</v>
      </c>
      <c r="M1977" s="30">
        <v>5</v>
      </c>
      <c r="N1977" s="31">
        <v>19000</v>
      </c>
      <c r="O1977" s="31">
        <v>7000</v>
      </c>
      <c r="P1977" s="31">
        <v>1893000</v>
      </c>
      <c r="Q1977" s="31">
        <v>1900000</v>
      </c>
      <c r="R1977" s="1" t="s">
        <v>127</v>
      </c>
      <c r="S1977" s="1" t="s">
        <v>1051</v>
      </c>
      <c r="T1977" s="1" t="s">
        <v>169</v>
      </c>
      <c r="U1977" s="1" t="s">
        <v>169</v>
      </c>
      <c r="V1977" s="1" t="s">
        <v>118</v>
      </c>
      <c r="W1977" s="33" t="str">
        <f>VLOOKUP(Table1[[#This Row],[Material Code]],'Product Master Data'!$A$1:$D$16,4,FALSE)</f>
        <v>Bread Flour</v>
      </c>
      <c r="X1977" s="33" t="str">
        <f>VLOOKUP(Table1[[#This Row],[Material Code]],'Product Master Data'!$A$1:$D$15,3,FALSE)</f>
        <v>Local Label</v>
      </c>
      <c r="Y1977" s="33">
        <f>DAY(Table1[[#This Row],[Billing date]])</f>
        <v>25</v>
      </c>
      <c r="Z1977" s="33" t="str">
        <f>TEXT(Table1[[#This Row],[Billing date]],"mmm")</f>
        <v>Jan</v>
      </c>
      <c r="AA1977" s="33">
        <f>YEAR(Table1[[#This Row],[Billing date]])</f>
        <v>2022</v>
      </c>
    </row>
    <row r="1978" spans="1:27" ht="12.75" x14ac:dyDescent="0.2">
      <c r="A1978" s="1" t="s">
        <v>4526</v>
      </c>
      <c r="B1978" s="1" t="s">
        <v>120</v>
      </c>
      <c r="C1978" s="29">
        <v>44586</v>
      </c>
      <c r="D1978" s="1" t="s">
        <v>7149</v>
      </c>
      <c r="E1978" s="1" t="s">
        <v>7150</v>
      </c>
      <c r="F1978" s="1" t="s">
        <v>7151</v>
      </c>
      <c r="G1978" s="1" t="s">
        <v>7152</v>
      </c>
      <c r="H1978" s="1" t="s">
        <v>5016</v>
      </c>
      <c r="I1978" s="1" t="s">
        <v>251</v>
      </c>
      <c r="J1978" s="1" t="s">
        <v>164</v>
      </c>
      <c r="K1978" s="1" t="s">
        <v>165</v>
      </c>
      <c r="L1978" s="30">
        <v>200</v>
      </c>
      <c r="M1978" s="30">
        <v>10</v>
      </c>
      <c r="N1978" s="31">
        <v>18300</v>
      </c>
      <c r="O1978" s="31">
        <v>0</v>
      </c>
      <c r="P1978" s="31">
        <v>3660000</v>
      </c>
      <c r="Q1978" s="31">
        <v>3660000</v>
      </c>
      <c r="R1978" s="1" t="s">
        <v>127</v>
      </c>
      <c r="S1978" s="1" t="s">
        <v>1051</v>
      </c>
      <c r="T1978" s="1" t="s">
        <v>169</v>
      </c>
      <c r="U1978" s="1" t="s">
        <v>169</v>
      </c>
      <c r="V1978" s="1" t="s">
        <v>118</v>
      </c>
      <c r="W1978" s="33" t="str">
        <f>VLOOKUP(Table1[[#This Row],[Material Code]],'Product Master Data'!$A$1:$D$16,4,FALSE)</f>
        <v>Bread Flour</v>
      </c>
      <c r="X1978" s="33" t="str">
        <f>VLOOKUP(Table1[[#This Row],[Material Code]],'Product Master Data'!$A$1:$D$15,3,FALSE)</f>
        <v>Local Label</v>
      </c>
      <c r="Y1978" s="33">
        <f>DAY(Table1[[#This Row],[Billing date]])</f>
        <v>25</v>
      </c>
      <c r="Z1978" s="33" t="str">
        <f>TEXT(Table1[[#This Row],[Billing date]],"mmm")</f>
        <v>Jan</v>
      </c>
      <c r="AA1978" s="33">
        <f>YEAR(Table1[[#This Row],[Billing date]])</f>
        <v>2022</v>
      </c>
    </row>
    <row r="1979" spans="1:27" ht="12.75" x14ac:dyDescent="0.2">
      <c r="A1979" s="1" t="s">
        <v>4496</v>
      </c>
      <c r="B1979" s="1" t="s">
        <v>132</v>
      </c>
      <c r="C1979" s="29">
        <v>44586</v>
      </c>
      <c r="D1979" s="1" t="s">
        <v>7153</v>
      </c>
      <c r="E1979" s="1" t="s">
        <v>7154</v>
      </c>
      <c r="F1979" s="1" t="s">
        <v>7155</v>
      </c>
      <c r="G1979" s="1" t="s">
        <v>7156</v>
      </c>
      <c r="H1979" s="1" t="s">
        <v>4542</v>
      </c>
      <c r="I1979" s="1" t="s">
        <v>43</v>
      </c>
      <c r="J1979" s="1" t="s">
        <v>176</v>
      </c>
      <c r="K1979" s="1" t="s">
        <v>177</v>
      </c>
      <c r="L1979" s="30">
        <v>640</v>
      </c>
      <c r="M1979" s="30">
        <v>32</v>
      </c>
      <c r="N1979" s="31">
        <v>18000</v>
      </c>
      <c r="O1979" s="31">
        <v>44800</v>
      </c>
      <c r="P1979" s="31">
        <v>11475200</v>
      </c>
      <c r="Q1979" s="31">
        <v>11520000</v>
      </c>
      <c r="R1979" s="1" t="s">
        <v>5396</v>
      </c>
      <c r="S1979" s="1" t="s">
        <v>5397</v>
      </c>
      <c r="T1979" s="1" t="s">
        <v>169</v>
      </c>
      <c r="U1979" s="1" t="s">
        <v>7157</v>
      </c>
      <c r="V1979" s="1" t="s">
        <v>118</v>
      </c>
      <c r="W1979" s="33" t="str">
        <f>VLOOKUP(Table1[[#This Row],[Material Code]],'Product Master Data'!$A$1:$D$16,4,FALSE)</f>
        <v>Beignet Flour</v>
      </c>
      <c r="X1979" s="33" t="str">
        <f>VLOOKUP(Table1[[#This Row],[Material Code]],'Product Master Data'!$A$1:$D$15,3,FALSE)</f>
        <v>Local Label</v>
      </c>
      <c r="Y1979" s="33">
        <f>DAY(Table1[[#This Row],[Billing date]])</f>
        <v>25</v>
      </c>
      <c r="Z1979" s="33" t="str">
        <f>TEXT(Table1[[#This Row],[Billing date]],"mmm")</f>
        <v>Jan</v>
      </c>
      <c r="AA1979" s="33">
        <f>YEAR(Table1[[#This Row],[Billing date]])</f>
        <v>2022</v>
      </c>
    </row>
    <row r="1980" spans="1:27" ht="12.75" x14ac:dyDescent="0.2">
      <c r="A1980" s="1" t="s">
        <v>4496</v>
      </c>
      <c r="B1980" s="1" t="s">
        <v>132</v>
      </c>
      <c r="C1980" s="29">
        <v>44586</v>
      </c>
      <c r="D1980" s="1" t="s">
        <v>7153</v>
      </c>
      <c r="E1980" s="1" t="s">
        <v>7158</v>
      </c>
      <c r="F1980" s="1" t="s">
        <v>7155</v>
      </c>
      <c r="G1980" s="1" t="s">
        <v>7159</v>
      </c>
      <c r="H1980" s="1" t="s">
        <v>4542</v>
      </c>
      <c r="I1980" s="1" t="s">
        <v>43</v>
      </c>
      <c r="J1980" s="1" t="s">
        <v>176</v>
      </c>
      <c r="K1980" s="1" t="s">
        <v>177</v>
      </c>
      <c r="L1980" s="30">
        <v>620</v>
      </c>
      <c r="M1980" s="30">
        <v>31</v>
      </c>
      <c r="N1980" s="31">
        <v>18000</v>
      </c>
      <c r="O1980" s="31">
        <v>43400</v>
      </c>
      <c r="P1980" s="31">
        <v>11116600</v>
      </c>
      <c r="Q1980" s="31">
        <v>11160000</v>
      </c>
      <c r="R1980" s="1" t="s">
        <v>7160</v>
      </c>
      <c r="S1980" s="1" t="s">
        <v>7161</v>
      </c>
      <c r="T1980" s="1" t="s">
        <v>169</v>
      </c>
      <c r="U1980" s="1" t="s">
        <v>7157</v>
      </c>
      <c r="V1980" s="1" t="s">
        <v>118</v>
      </c>
      <c r="W1980" s="33" t="str">
        <f>VLOOKUP(Table1[[#This Row],[Material Code]],'Product Master Data'!$A$1:$D$16,4,FALSE)</f>
        <v>Beignet Flour</v>
      </c>
      <c r="X1980" s="33" t="str">
        <f>VLOOKUP(Table1[[#This Row],[Material Code]],'Product Master Data'!$A$1:$D$15,3,FALSE)</f>
        <v>Local Label</v>
      </c>
      <c r="Y1980" s="33">
        <f>DAY(Table1[[#This Row],[Billing date]])</f>
        <v>25</v>
      </c>
      <c r="Z1980" s="33" t="str">
        <f>TEXT(Table1[[#This Row],[Billing date]],"mmm")</f>
        <v>Jan</v>
      </c>
      <c r="AA1980" s="33">
        <f>YEAR(Table1[[#This Row],[Billing date]])</f>
        <v>2022</v>
      </c>
    </row>
    <row r="1981" spans="1:27" ht="12.75" x14ac:dyDescent="0.2">
      <c r="A1981" s="1" t="s">
        <v>4511</v>
      </c>
      <c r="B1981" s="1" t="s">
        <v>158</v>
      </c>
      <c r="C1981" s="29">
        <v>44586</v>
      </c>
      <c r="D1981" s="1" t="s">
        <v>7162</v>
      </c>
      <c r="E1981" s="1" t="s">
        <v>7163</v>
      </c>
      <c r="F1981" s="1" t="s">
        <v>7164</v>
      </c>
      <c r="G1981" s="1" t="s">
        <v>7165</v>
      </c>
      <c r="H1981" s="1" t="s">
        <v>4744</v>
      </c>
      <c r="I1981" s="1" t="s">
        <v>35</v>
      </c>
      <c r="J1981" s="1" t="s">
        <v>164</v>
      </c>
      <c r="K1981" s="1" t="s">
        <v>165</v>
      </c>
      <c r="L1981" s="30">
        <v>200</v>
      </c>
      <c r="M1981" s="30">
        <v>10</v>
      </c>
      <c r="N1981" s="31">
        <v>18250</v>
      </c>
      <c r="O1981" s="31">
        <v>14000</v>
      </c>
      <c r="P1981" s="31">
        <v>3636000</v>
      </c>
      <c r="Q1981" s="31">
        <v>3650000</v>
      </c>
      <c r="R1981" s="1" t="s">
        <v>926</v>
      </c>
      <c r="S1981" s="1" t="s">
        <v>1798</v>
      </c>
      <c r="T1981" s="1" t="s">
        <v>169</v>
      </c>
      <c r="U1981" s="1" t="s">
        <v>5259</v>
      </c>
      <c r="V1981" s="1" t="s">
        <v>118</v>
      </c>
      <c r="W1981" s="33" t="str">
        <f>VLOOKUP(Table1[[#This Row],[Material Code]],'Product Master Data'!$A$1:$D$16,4,FALSE)</f>
        <v>Bread Flour</v>
      </c>
      <c r="X1981" s="33" t="str">
        <f>VLOOKUP(Table1[[#This Row],[Material Code]],'Product Master Data'!$A$1:$D$15,3,FALSE)</f>
        <v>Local Label</v>
      </c>
      <c r="Y1981" s="33">
        <f>DAY(Table1[[#This Row],[Billing date]])</f>
        <v>25</v>
      </c>
      <c r="Z1981" s="33" t="str">
        <f>TEXT(Table1[[#This Row],[Billing date]],"mmm")</f>
        <v>Jan</v>
      </c>
      <c r="AA1981" s="33">
        <f>YEAR(Table1[[#This Row],[Billing date]])</f>
        <v>2022</v>
      </c>
    </row>
    <row r="1982" spans="1:27" ht="12.75" x14ac:dyDescent="0.2">
      <c r="A1982" s="1" t="s">
        <v>4576</v>
      </c>
      <c r="B1982" s="1" t="s">
        <v>171</v>
      </c>
      <c r="C1982" s="29">
        <v>44586</v>
      </c>
      <c r="D1982" s="1" t="s">
        <v>7166</v>
      </c>
      <c r="E1982" s="1" t="s">
        <v>7167</v>
      </c>
      <c r="F1982" s="1" t="s">
        <v>7168</v>
      </c>
      <c r="G1982" s="1" t="s">
        <v>7169</v>
      </c>
      <c r="H1982" s="1" t="s">
        <v>4629</v>
      </c>
      <c r="I1982" s="1" t="s">
        <v>498</v>
      </c>
      <c r="J1982" s="1" t="s">
        <v>164</v>
      </c>
      <c r="K1982" s="1" t="s">
        <v>165</v>
      </c>
      <c r="L1982" s="30">
        <v>350</v>
      </c>
      <c r="M1982" s="30">
        <v>17.5</v>
      </c>
      <c r="N1982" s="31">
        <v>18300</v>
      </c>
      <c r="O1982" s="31">
        <v>24500</v>
      </c>
      <c r="P1982" s="31">
        <v>6380500</v>
      </c>
      <c r="Q1982" s="31">
        <v>6405000</v>
      </c>
      <c r="R1982" s="1" t="s">
        <v>4940</v>
      </c>
      <c r="S1982" s="1" t="s">
        <v>5173</v>
      </c>
      <c r="T1982" s="1" t="s">
        <v>169</v>
      </c>
      <c r="U1982" s="1" t="s">
        <v>502</v>
      </c>
      <c r="V1982" s="1" t="s">
        <v>118</v>
      </c>
      <c r="W1982" s="33" t="str">
        <f>VLOOKUP(Table1[[#This Row],[Material Code]],'Product Master Data'!$A$1:$D$16,4,FALSE)</f>
        <v>Bread Flour</v>
      </c>
      <c r="X1982" s="33" t="str">
        <f>VLOOKUP(Table1[[#This Row],[Material Code]],'Product Master Data'!$A$1:$D$15,3,FALSE)</f>
        <v>Local Label</v>
      </c>
      <c r="Y1982" s="33">
        <f>DAY(Table1[[#This Row],[Billing date]])</f>
        <v>25</v>
      </c>
      <c r="Z1982" s="33" t="str">
        <f>TEXT(Table1[[#This Row],[Billing date]],"mmm")</f>
        <v>Jan</v>
      </c>
      <c r="AA1982" s="33">
        <f>YEAR(Table1[[#This Row],[Billing date]])</f>
        <v>2022</v>
      </c>
    </row>
    <row r="1983" spans="1:27" ht="12.75" x14ac:dyDescent="0.2">
      <c r="A1983" s="1" t="s">
        <v>4496</v>
      </c>
      <c r="B1983" s="1" t="s">
        <v>132</v>
      </c>
      <c r="C1983" s="29">
        <v>44586</v>
      </c>
      <c r="D1983" s="1" t="s">
        <v>7112</v>
      </c>
      <c r="E1983" s="1" t="s">
        <v>7170</v>
      </c>
      <c r="F1983" s="1" t="s">
        <v>7114</v>
      </c>
      <c r="G1983" s="1" t="s">
        <v>7171</v>
      </c>
      <c r="H1983" s="1" t="s">
        <v>4804</v>
      </c>
      <c r="I1983" s="1" t="s">
        <v>38</v>
      </c>
      <c r="J1983" s="1" t="s">
        <v>176</v>
      </c>
      <c r="K1983" s="1" t="s">
        <v>177</v>
      </c>
      <c r="L1983" s="30">
        <v>640</v>
      </c>
      <c r="M1983" s="30">
        <v>32</v>
      </c>
      <c r="N1983" s="31">
        <v>18000</v>
      </c>
      <c r="O1983" s="31">
        <v>44800</v>
      </c>
      <c r="P1983" s="31">
        <v>11475200</v>
      </c>
      <c r="Q1983" s="31">
        <v>11520000</v>
      </c>
      <c r="R1983" s="1" t="s">
        <v>7172</v>
      </c>
      <c r="S1983" s="1" t="s">
        <v>7173</v>
      </c>
      <c r="T1983" s="1" t="s">
        <v>169</v>
      </c>
      <c r="U1983" s="1" t="s">
        <v>169</v>
      </c>
      <c r="V1983" s="1" t="s">
        <v>118</v>
      </c>
      <c r="W1983" s="33" t="str">
        <f>VLOOKUP(Table1[[#This Row],[Material Code]],'Product Master Data'!$A$1:$D$16,4,FALSE)</f>
        <v>Beignet Flour</v>
      </c>
      <c r="X1983" s="33" t="str">
        <f>VLOOKUP(Table1[[#This Row],[Material Code]],'Product Master Data'!$A$1:$D$15,3,FALSE)</f>
        <v>Local Label</v>
      </c>
      <c r="Y1983" s="33">
        <f>DAY(Table1[[#This Row],[Billing date]])</f>
        <v>25</v>
      </c>
      <c r="Z1983" s="33" t="str">
        <f>TEXT(Table1[[#This Row],[Billing date]],"mmm")</f>
        <v>Jan</v>
      </c>
      <c r="AA1983" s="33">
        <f>YEAR(Table1[[#This Row],[Billing date]])</f>
        <v>2022</v>
      </c>
    </row>
    <row r="1984" spans="1:27" ht="12.75" x14ac:dyDescent="0.2">
      <c r="A1984" s="1" t="s">
        <v>4496</v>
      </c>
      <c r="B1984" s="1" t="s">
        <v>132</v>
      </c>
      <c r="C1984" s="29">
        <v>44586</v>
      </c>
      <c r="D1984" s="1" t="s">
        <v>7112</v>
      </c>
      <c r="E1984" s="1" t="s">
        <v>7174</v>
      </c>
      <c r="F1984" s="1" t="s">
        <v>7114</v>
      </c>
      <c r="G1984" s="1" t="s">
        <v>7175</v>
      </c>
      <c r="H1984" s="1" t="s">
        <v>4804</v>
      </c>
      <c r="I1984" s="1" t="s">
        <v>38</v>
      </c>
      <c r="J1984" s="1" t="s">
        <v>164</v>
      </c>
      <c r="K1984" s="1" t="s">
        <v>165</v>
      </c>
      <c r="L1984" s="30">
        <v>640</v>
      </c>
      <c r="M1984" s="30">
        <v>32</v>
      </c>
      <c r="N1984" s="31">
        <v>18500</v>
      </c>
      <c r="O1984" s="31">
        <v>44800</v>
      </c>
      <c r="P1984" s="31">
        <v>11795200</v>
      </c>
      <c r="Q1984" s="31">
        <v>11840000</v>
      </c>
      <c r="R1984" s="1" t="s">
        <v>5154</v>
      </c>
      <c r="S1984" s="1" t="s">
        <v>5155</v>
      </c>
      <c r="T1984" s="1" t="s">
        <v>169</v>
      </c>
      <c r="U1984" s="1" t="s">
        <v>169</v>
      </c>
      <c r="V1984" s="1" t="s">
        <v>118</v>
      </c>
      <c r="W1984" s="33" t="str">
        <f>VLOOKUP(Table1[[#This Row],[Material Code]],'Product Master Data'!$A$1:$D$16,4,FALSE)</f>
        <v>Bread Flour</v>
      </c>
      <c r="X1984" s="33" t="str">
        <f>VLOOKUP(Table1[[#This Row],[Material Code]],'Product Master Data'!$A$1:$D$15,3,FALSE)</f>
        <v>Local Label</v>
      </c>
      <c r="Y1984" s="33">
        <f>DAY(Table1[[#This Row],[Billing date]])</f>
        <v>25</v>
      </c>
      <c r="Z1984" s="33" t="str">
        <f>TEXT(Table1[[#This Row],[Billing date]],"mmm")</f>
        <v>Jan</v>
      </c>
      <c r="AA1984" s="33">
        <f>YEAR(Table1[[#This Row],[Billing date]])</f>
        <v>2022</v>
      </c>
    </row>
    <row r="1985" spans="1:27" ht="12.75" x14ac:dyDescent="0.2">
      <c r="A1985" s="1" t="s">
        <v>4511</v>
      </c>
      <c r="B1985" s="1" t="s">
        <v>158</v>
      </c>
      <c r="C1985" s="29">
        <v>44586</v>
      </c>
      <c r="D1985" s="1" t="s">
        <v>7176</v>
      </c>
      <c r="E1985" s="1" t="s">
        <v>7177</v>
      </c>
      <c r="F1985" s="1" t="s">
        <v>7178</v>
      </c>
      <c r="G1985" s="1" t="s">
        <v>7179</v>
      </c>
      <c r="H1985" s="1" t="s">
        <v>6077</v>
      </c>
      <c r="I1985" s="1" t="s">
        <v>1422</v>
      </c>
      <c r="J1985" s="1" t="s">
        <v>176</v>
      </c>
      <c r="K1985" s="1" t="s">
        <v>177</v>
      </c>
      <c r="L1985" s="30">
        <v>500</v>
      </c>
      <c r="M1985" s="30">
        <v>25</v>
      </c>
      <c r="N1985" s="31">
        <v>18700</v>
      </c>
      <c r="O1985" s="31">
        <v>35000</v>
      </c>
      <c r="P1985" s="31">
        <v>9315000</v>
      </c>
      <c r="Q1985" s="31">
        <v>9350000</v>
      </c>
      <c r="R1985" s="1" t="s">
        <v>1020</v>
      </c>
      <c r="S1985" s="1" t="s">
        <v>2080</v>
      </c>
      <c r="T1985" s="1" t="s">
        <v>169</v>
      </c>
      <c r="U1985" s="1" t="s">
        <v>169</v>
      </c>
      <c r="V1985" s="1" t="s">
        <v>118</v>
      </c>
      <c r="W1985" s="33" t="str">
        <f>VLOOKUP(Table1[[#This Row],[Material Code]],'Product Master Data'!$A$1:$D$16,4,FALSE)</f>
        <v>Beignet Flour</v>
      </c>
      <c r="X1985" s="33" t="str">
        <f>VLOOKUP(Table1[[#This Row],[Material Code]],'Product Master Data'!$A$1:$D$15,3,FALSE)</f>
        <v>Local Label</v>
      </c>
      <c r="Y1985" s="33">
        <f>DAY(Table1[[#This Row],[Billing date]])</f>
        <v>25</v>
      </c>
      <c r="Z1985" s="33" t="str">
        <f>TEXT(Table1[[#This Row],[Billing date]],"mmm")</f>
        <v>Jan</v>
      </c>
      <c r="AA1985" s="33">
        <f>YEAR(Table1[[#This Row],[Billing date]])</f>
        <v>2022</v>
      </c>
    </row>
    <row r="1986" spans="1:27" ht="12.75" x14ac:dyDescent="0.2">
      <c r="A1986" s="1" t="s">
        <v>4511</v>
      </c>
      <c r="B1986" s="1" t="s">
        <v>158</v>
      </c>
      <c r="C1986" s="29">
        <v>44586</v>
      </c>
      <c r="D1986" s="1" t="s">
        <v>7176</v>
      </c>
      <c r="E1986" s="1" t="s">
        <v>7177</v>
      </c>
      <c r="F1986" s="1" t="s">
        <v>7178</v>
      </c>
      <c r="G1986" s="1" t="s">
        <v>7179</v>
      </c>
      <c r="H1986" s="1" t="s">
        <v>6077</v>
      </c>
      <c r="I1986" s="1" t="s">
        <v>1422</v>
      </c>
      <c r="J1986" s="1" t="s">
        <v>181</v>
      </c>
      <c r="K1986" s="1" t="s">
        <v>182</v>
      </c>
      <c r="L1986" s="30">
        <v>200</v>
      </c>
      <c r="M1986" s="30">
        <v>5</v>
      </c>
      <c r="N1986" s="31">
        <v>9350</v>
      </c>
      <c r="O1986" s="31">
        <v>7000</v>
      </c>
      <c r="P1986" s="31">
        <v>1863000</v>
      </c>
      <c r="Q1986" s="31">
        <v>1870000</v>
      </c>
      <c r="R1986" s="1" t="s">
        <v>1020</v>
      </c>
      <c r="S1986" s="1" t="s">
        <v>2080</v>
      </c>
      <c r="T1986" s="1" t="s">
        <v>169</v>
      </c>
      <c r="U1986" s="1" t="s">
        <v>169</v>
      </c>
      <c r="V1986" s="1" t="s">
        <v>118</v>
      </c>
      <c r="W1986" s="33" t="str">
        <f>VLOOKUP(Table1[[#This Row],[Material Code]],'Product Master Data'!$A$1:$D$16,4,FALSE)</f>
        <v>Beignet Flour</v>
      </c>
      <c r="X1986" s="33" t="str">
        <f>VLOOKUP(Table1[[#This Row],[Material Code]],'Product Master Data'!$A$1:$D$15,3,FALSE)</f>
        <v>Local Label</v>
      </c>
      <c r="Y1986" s="33">
        <f>DAY(Table1[[#This Row],[Billing date]])</f>
        <v>25</v>
      </c>
      <c r="Z1986" s="33" t="str">
        <f>TEXT(Table1[[#This Row],[Billing date]],"mmm")</f>
        <v>Jan</v>
      </c>
      <c r="AA1986" s="33">
        <f>YEAR(Table1[[#This Row],[Billing date]])</f>
        <v>2022</v>
      </c>
    </row>
    <row r="1987" spans="1:27" ht="12.75" x14ac:dyDescent="0.2">
      <c r="A1987" s="1" t="s">
        <v>4666</v>
      </c>
      <c r="B1987" s="1" t="s">
        <v>108</v>
      </c>
      <c r="C1987" s="29">
        <v>44586</v>
      </c>
      <c r="D1987" s="1" t="s">
        <v>6763</v>
      </c>
      <c r="E1987" s="1" t="s">
        <v>7180</v>
      </c>
      <c r="F1987" s="1" t="s">
        <v>6765</v>
      </c>
      <c r="G1987" s="1" t="s">
        <v>7181</v>
      </c>
      <c r="H1987" s="1" t="s">
        <v>4686</v>
      </c>
      <c r="I1987" s="1" t="s">
        <v>45</v>
      </c>
      <c r="J1987" s="1" t="s">
        <v>164</v>
      </c>
      <c r="K1987" s="1" t="s">
        <v>165</v>
      </c>
      <c r="L1987" s="30">
        <v>500</v>
      </c>
      <c r="M1987" s="30">
        <v>25</v>
      </c>
      <c r="N1987" s="31">
        <v>18200</v>
      </c>
      <c r="O1987" s="31">
        <v>35000</v>
      </c>
      <c r="P1987" s="31">
        <v>9065000</v>
      </c>
      <c r="Q1987" s="31">
        <v>9100000</v>
      </c>
      <c r="R1987" s="1" t="s">
        <v>7182</v>
      </c>
      <c r="S1987" s="1" t="s">
        <v>7183</v>
      </c>
      <c r="T1987" s="1" t="s">
        <v>169</v>
      </c>
      <c r="U1987" s="1" t="s">
        <v>169</v>
      </c>
      <c r="V1987" s="1" t="s">
        <v>118</v>
      </c>
      <c r="W1987" s="33" t="str">
        <f>VLOOKUP(Table1[[#This Row],[Material Code]],'Product Master Data'!$A$1:$D$16,4,FALSE)</f>
        <v>Bread Flour</v>
      </c>
      <c r="X1987" s="33" t="str">
        <f>VLOOKUP(Table1[[#This Row],[Material Code]],'Product Master Data'!$A$1:$D$15,3,FALSE)</f>
        <v>Local Label</v>
      </c>
      <c r="Y1987" s="33">
        <f>DAY(Table1[[#This Row],[Billing date]])</f>
        <v>25</v>
      </c>
      <c r="Z1987" s="33" t="str">
        <f>TEXT(Table1[[#This Row],[Billing date]],"mmm")</f>
        <v>Jan</v>
      </c>
      <c r="AA1987" s="33">
        <f>YEAR(Table1[[#This Row],[Billing date]])</f>
        <v>2022</v>
      </c>
    </row>
    <row r="1988" spans="1:27" ht="12.75" x14ac:dyDescent="0.2">
      <c r="A1988" s="1" t="s">
        <v>4526</v>
      </c>
      <c r="B1988" s="1" t="s">
        <v>120</v>
      </c>
      <c r="C1988" s="29">
        <v>44586</v>
      </c>
      <c r="D1988" s="1" t="s">
        <v>7184</v>
      </c>
      <c r="E1988" s="1" t="s">
        <v>7185</v>
      </c>
      <c r="F1988" s="1" t="s">
        <v>7186</v>
      </c>
      <c r="G1988" s="1" t="s">
        <v>7187</v>
      </c>
      <c r="H1988" s="1" t="s">
        <v>4665</v>
      </c>
      <c r="I1988" s="1" t="s">
        <v>30</v>
      </c>
      <c r="J1988" s="1" t="s">
        <v>125</v>
      </c>
      <c r="K1988" s="1" t="s">
        <v>126</v>
      </c>
      <c r="L1988" s="30">
        <v>50</v>
      </c>
      <c r="M1988" s="30">
        <v>2.5</v>
      </c>
      <c r="N1988" s="31">
        <v>18300</v>
      </c>
      <c r="O1988" s="31">
        <v>3500</v>
      </c>
      <c r="P1988" s="31">
        <v>911500</v>
      </c>
      <c r="Q1988" s="31">
        <v>915000</v>
      </c>
      <c r="R1988" s="1" t="s">
        <v>926</v>
      </c>
      <c r="S1988" s="1" t="s">
        <v>1658</v>
      </c>
      <c r="T1988" s="1" t="s">
        <v>169</v>
      </c>
      <c r="U1988" s="1" t="s">
        <v>169</v>
      </c>
      <c r="V1988" s="1" t="s">
        <v>118</v>
      </c>
      <c r="W1988" s="33" t="str">
        <f>VLOOKUP(Table1[[#This Row],[Material Code]],'Product Master Data'!$A$1:$D$16,4,FALSE)</f>
        <v>Bread Flour</v>
      </c>
      <c r="X1988" s="33" t="str">
        <f>VLOOKUP(Table1[[#This Row],[Material Code]],'Product Master Data'!$A$1:$D$15,3,FALSE)</f>
        <v>Local Label</v>
      </c>
      <c r="Y1988" s="33">
        <f>DAY(Table1[[#This Row],[Billing date]])</f>
        <v>25</v>
      </c>
      <c r="Z1988" s="33" t="str">
        <f>TEXT(Table1[[#This Row],[Billing date]],"mmm")</f>
        <v>Jan</v>
      </c>
      <c r="AA1988" s="33">
        <f>YEAR(Table1[[#This Row],[Billing date]])</f>
        <v>2022</v>
      </c>
    </row>
    <row r="1989" spans="1:27" ht="12.75" x14ac:dyDescent="0.2">
      <c r="A1989" s="1" t="s">
        <v>5369</v>
      </c>
      <c r="B1989" s="1" t="s">
        <v>171</v>
      </c>
      <c r="C1989" s="29">
        <v>44586</v>
      </c>
      <c r="D1989" s="1" t="s">
        <v>7188</v>
      </c>
      <c r="E1989" s="1" t="s">
        <v>7189</v>
      </c>
      <c r="F1989" s="1" t="s">
        <v>7190</v>
      </c>
      <c r="G1989" s="1" t="s">
        <v>7191</v>
      </c>
      <c r="H1989" s="1" t="s">
        <v>5374</v>
      </c>
      <c r="I1989" s="1" t="s">
        <v>42</v>
      </c>
      <c r="J1989" s="1" t="s">
        <v>176</v>
      </c>
      <c r="K1989" s="1" t="s">
        <v>177</v>
      </c>
      <c r="L1989" s="30">
        <v>400</v>
      </c>
      <c r="M1989" s="30">
        <v>20</v>
      </c>
      <c r="N1989" s="31">
        <v>18400</v>
      </c>
      <c r="O1989" s="31">
        <v>28000</v>
      </c>
      <c r="P1989" s="31">
        <v>7332000</v>
      </c>
      <c r="Q1989" s="31">
        <v>7360000</v>
      </c>
      <c r="R1989" s="1" t="s">
        <v>601</v>
      </c>
      <c r="S1989" s="1" t="s">
        <v>1536</v>
      </c>
      <c r="T1989" s="1" t="s">
        <v>169</v>
      </c>
      <c r="U1989" s="1" t="s">
        <v>169</v>
      </c>
      <c r="V1989" s="1" t="s">
        <v>118</v>
      </c>
      <c r="W1989" s="33" t="str">
        <f>VLOOKUP(Table1[[#This Row],[Material Code]],'Product Master Data'!$A$1:$D$16,4,FALSE)</f>
        <v>Beignet Flour</v>
      </c>
      <c r="X1989" s="33" t="str">
        <f>VLOOKUP(Table1[[#This Row],[Material Code]],'Product Master Data'!$A$1:$D$15,3,FALSE)</f>
        <v>Local Label</v>
      </c>
      <c r="Y1989" s="33">
        <f>DAY(Table1[[#This Row],[Billing date]])</f>
        <v>25</v>
      </c>
      <c r="Z1989" s="33" t="str">
        <f>TEXT(Table1[[#This Row],[Billing date]],"mmm")</f>
        <v>Jan</v>
      </c>
      <c r="AA1989" s="33">
        <f>YEAR(Table1[[#This Row],[Billing date]])</f>
        <v>2022</v>
      </c>
    </row>
    <row r="1990" spans="1:27" ht="12.75" x14ac:dyDescent="0.2">
      <c r="A1990" s="1" t="s">
        <v>5369</v>
      </c>
      <c r="B1990" s="1" t="s">
        <v>171</v>
      </c>
      <c r="C1990" s="29">
        <v>44586</v>
      </c>
      <c r="D1990" s="1" t="s">
        <v>7188</v>
      </c>
      <c r="E1990" s="1" t="s">
        <v>7189</v>
      </c>
      <c r="F1990" s="1" t="s">
        <v>7190</v>
      </c>
      <c r="G1990" s="1" t="s">
        <v>7191</v>
      </c>
      <c r="H1990" s="1" t="s">
        <v>5374</v>
      </c>
      <c r="I1990" s="1" t="s">
        <v>42</v>
      </c>
      <c r="J1990" s="1" t="s">
        <v>181</v>
      </c>
      <c r="K1990" s="1" t="s">
        <v>182</v>
      </c>
      <c r="L1990" s="30">
        <v>400</v>
      </c>
      <c r="M1990" s="30">
        <v>10</v>
      </c>
      <c r="N1990" s="31">
        <v>9200</v>
      </c>
      <c r="O1990" s="31">
        <v>14000</v>
      </c>
      <c r="P1990" s="31">
        <v>3666000</v>
      </c>
      <c r="Q1990" s="31">
        <v>3680000</v>
      </c>
      <c r="R1990" s="1" t="s">
        <v>601</v>
      </c>
      <c r="S1990" s="1" t="s">
        <v>1536</v>
      </c>
      <c r="T1990" s="1" t="s">
        <v>169</v>
      </c>
      <c r="U1990" s="1" t="s">
        <v>169</v>
      </c>
      <c r="V1990" s="1" t="s">
        <v>118</v>
      </c>
      <c r="W1990" s="33" t="str">
        <f>VLOOKUP(Table1[[#This Row],[Material Code]],'Product Master Data'!$A$1:$D$16,4,FALSE)</f>
        <v>Beignet Flour</v>
      </c>
      <c r="X1990" s="33" t="str">
        <f>VLOOKUP(Table1[[#This Row],[Material Code]],'Product Master Data'!$A$1:$D$15,3,FALSE)</f>
        <v>Local Label</v>
      </c>
      <c r="Y1990" s="33">
        <f>DAY(Table1[[#This Row],[Billing date]])</f>
        <v>25</v>
      </c>
      <c r="Z1990" s="33" t="str">
        <f>TEXT(Table1[[#This Row],[Billing date]],"mmm")</f>
        <v>Jan</v>
      </c>
      <c r="AA1990" s="33">
        <f>YEAR(Table1[[#This Row],[Billing date]])</f>
        <v>2022</v>
      </c>
    </row>
    <row r="1991" spans="1:27" ht="12.75" x14ac:dyDescent="0.2">
      <c r="A1991" s="1" t="s">
        <v>4526</v>
      </c>
      <c r="B1991" s="1" t="s">
        <v>120</v>
      </c>
      <c r="C1991" s="29">
        <v>44586</v>
      </c>
      <c r="D1991" s="1" t="s">
        <v>7192</v>
      </c>
      <c r="E1991" s="1" t="s">
        <v>7193</v>
      </c>
      <c r="F1991" s="1" t="s">
        <v>7194</v>
      </c>
      <c r="G1991" s="1" t="s">
        <v>7195</v>
      </c>
      <c r="H1991" s="1" t="s">
        <v>5759</v>
      </c>
      <c r="I1991" s="1" t="s">
        <v>1011</v>
      </c>
      <c r="J1991" s="1" t="s">
        <v>164</v>
      </c>
      <c r="K1991" s="1" t="s">
        <v>165</v>
      </c>
      <c r="L1991" s="30">
        <v>420</v>
      </c>
      <c r="M1991" s="30">
        <v>21</v>
      </c>
      <c r="N1991" s="31">
        <v>18300</v>
      </c>
      <c r="O1991" s="31">
        <v>29400</v>
      </c>
      <c r="P1991" s="31">
        <v>7656600</v>
      </c>
      <c r="Q1991" s="31">
        <v>7686000</v>
      </c>
      <c r="R1991" s="1" t="s">
        <v>6269</v>
      </c>
      <c r="S1991" s="1" t="s">
        <v>7196</v>
      </c>
      <c r="T1991" s="1" t="s">
        <v>169</v>
      </c>
      <c r="U1991" s="1" t="s">
        <v>169</v>
      </c>
      <c r="V1991" s="1" t="s">
        <v>118</v>
      </c>
      <c r="W1991" s="33" t="str">
        <f>VLOOKUP(Table1[[#This Row],[Material Code]],'Product Master Data'!$A$1:$D$16,4,FALSE)</f>
        <v>Bread Flour</v>
      </c>
      <c r="X1991" s="33" t="str">
        <f>VLOOKUP(Table1[[#This Row],[Material Code]],'Product Master Data'!$A$1:$D$15,3,FALSE)</f>
        <v>Local Label</v>
      </c>
      <c r="Y1991" s="33">
        <f>DAY(Table1[[#This Row],[Billing date]])</f>
        <v>25</v>
      </c>
      <c r="Z1991" s="33" t="str">
        <f>TEXT(Table1[[#This Row],[Billing date]],"mmm")</f>
        <v>Jan</v>
      </c>
      <c r="AA1991" s="33">
        <f>YEAR(Table1[[#This Row],[Billing date]])</f>
        <v>2022</v>
      </c>
    </row>
    <row r="1992" spans="1:27" ht="12.75" x14ac:dyDescent="0.2">
      <c r="A1992" s="1" t="s">
        <v>4526</v>
      </c>
      <c r="B1992" s="1" t="s">
        <v>120</v>
      </c>
      <c r="C1992" s="29">
        <v>44586</v>
      </c>
      <c r="D1992" s="1" t="s">
        <v>7197</v>
      </c>
      <c r="E1992" s="1" t="s">
        <v>7198</v>
      </c>
      <c r="F1992" s="1" t="s">
        <v>7199</v>
      </c>
      <c r="G1992" s="1" t="s">
        <v>7200</v>
      </c>
      <c r="H1992" s="1" t="s">
        <v>4878</v>
      </c>
      <c r="I1992" s="1" t="s">
        <v>465</v>
      </c>
      <c r="J1992" s="1" t="s">
        <v>164</v>
      </c>
      <c r="K1992" s="1" t="s">
        <v>165</v>
      </c>
      <c r="L1992" s="30">
        <v>200</v>
      </c>
      <c r="M1992" s="30">
        <v>10</v>
      </c>
      <c r="N1992" s="31">
        <v>18300</v>
      </c>
      <c r="O1992" s="31">
        <v>14000</v>
      </c>
      <c r="P1992" s="31">
        <v>3646000</v>
      </c>
      <c r="Q1992" s="31">
        <v>3660000</v>
      </c>
      <c r="R1992" s="1" t="s">
        <v>216</v>
      </c>
      <c r="S1992" s="1" t="s">
        <v>6206</v>
      </c>
      <c r="T1992" s="1" t="s">
        <v>169</v>
      </c>
      <c r="U1992" s="1" t="s">
        <v>169</v>
      </c>
      <c r="V1992" s="1" t="s">
        <v>118</v>
      </c>
      <c r="W1992" s="33" t="str">
        <f>VLOOKUP(Table1[[#This Row],[Material Code]],'Product Master Data'!$A$1:$D$16,4,FALSE)</f>
        <v>Bread Flour</v>
      </c>
      <c r="X1992" s="33" t="str">
        <f>VLOOKUP(Table1[[#This Row],[Material Code]],'Product Master Data'!$A$1:$D$15,3,FALSE)</f>
        <v>Local Label</v>
      </c>
      <c r="Y1992" s="33">
        <f>DAY(Table1[[#This Row],[Billing date]])</f>
        <v>25</v>
      </c>
      <c r="Z1992" s="33" t="str">
        <f>TEXT(Table1[[#This Row],[Billing date]],"mmm")</f>
        <v>Jan</v>
      </c>
      <c r="AA1992" s="33">
        <f>YEAR(Table1[[#This Row],[Billing date]])</f>
        <v>2022</v>
      </c>
    </row>
    <row r="1993" spans="1:27" ht="12.75" x14ac:dyDescent="0.2">
      <c r="A1993" s="1" t="s">
        <v>4666</v>
      </c>
      <c r="B1993" s="1" t="s">
        <v>108</v>
      </c>
      <c r="C1993" s="29">
        <v>44587</v>
      </c>
      <c r="D1993" s="1" t="s">
        <v>7201</v>
      </c>
      <c r="E1993" s="1" t="s">
        <v>7202</v>
      </c>
      <c r="F1993" s="1" t="s">
        <v>7203</v>
      </c>
      <c r="G1993" s="1" t="s">
        <v>7204</v>
      </c>
      <c r="H1993" s="1" t="s">
        <v>4841</v>
      </c>
      <c r="I1993" s="1" t="s">
        <v>46</v>
      </c>
      <c r="J1993" s="1" t="s">
        <v>164</v>
      </c>
      <c r="K1993" s="1" t="s">
        <v>165</v>
      </c>
      <c r="L1993" s="30">
        <v>460</v>
      </c>
      <c r="M1993" s="30">
        <v>23</v>
      </c>
      <c r="N1993" s="31">
        <v>18300</v>
      </c>
      <c r="O1993" s="31">
        <v>0</v>
      </c>
      <c r="P1993" s="31">
        <v>8418000</v>
      </c>
      <c r="Q1993" s="31">
        <v>8418000</v>
      </c>
      <c r="R1993" s="1" t="s">
        <v>4842</v>
      </c>
      <c r="S1993" s="1" t="s">
        <v>7205</v>
      </c>
      <c r="T1993" s="1" t="s">
        <v>169</v>
      </c>
      <c r="U1993" s="1" t="s">
        <v>353</v>
      </c>
      <c r="V1993" s="1" t="s">
        <v>118</v>
      </c>
      <c r="W1993" s="33" t="str">
        <f>VLOOKUP(Table1[[#This Row],[Material Code]],'Product Master Data'!$A$1:$D$16,4,FALSE)</f>
        <v>Bread Flour</v>
      </c>
      <c r="X1993" s="33" t="str">
        <f>VLOOKUP(Table1[[#This Row],[Material Code]],'Product Master Data'!$A$1:$D$15,3,FALSE)</f>
        <v>Local Label</v>
      </c>
      <c r="Y1993" s="33">
        <f>DAY(Table1[[#This Row],[Billing date]])</f>
        <v>26</v>
      </c>
      <c r="Z1993" s="33" t="str">
        <f>TEXT(Table1[[#This Row],[Billing date]],"mmm")</f>
        <v>Jan</v>
      </c>
      <c r="AA1993" s="33">
        <f>YEAR(Table1[[#This Row],[Billing date]])</f>
        <v>2022</v>
      </c>
    </row>
    <row r="1994" spans="1:27" ht="12.75" x14ac:dyDescent="0.2">
      <c r="A1994" s="1" t="s">
        <v>4666</v>
      </c>
      <c r="B1994" s="1" t="s">
        <v>108</v>
      </c>
      <c r="C1994" s="29">
        <v>44587</v>
      </c>
      <c r="D1994" s="1" t="s">
        <v>7206</v>
      </c>
      <c r="E1994" s="1" t="s">
        <v>7207</v>
      </c>
      <c r="F1994" s="1" t="s">
        <v>7208</v>
      </c>
      <c r="G1994" s="1" t="s">
        <v>7209</v>
      </c>
      <c r="H1994" s="1" t="s">
        <v>4705</v>
      </c>
      <c r="I1994" s="1" t="s">
        <v>342</v>
      </c>
      <c r="J1994" s="1" t="s">
        <v>24</v>
      </c>
      <c r="K1994" s="1" t="s">
        <v>113</v>
      </c>
      <c r="L1994" s="30">
        <v>250</v>
      </c>
      <c r="M1994" s="30">
        <v>10</v>
      </c>
      <c r="N1994" s="31">
        <v>1800</v>
      </c>
      <c r="O1994" s="31">
        <v>8824</v>
      </c>
      <c r="P1994" s="31">
        <v>441176</v>
      </c>
      <c r="Q1994" s="31">
        <v>450000</v>
      </c>
      <c r="R1994" s="1" t="s">
        <v>7210</v>
      </c>
      <c r="S1994" s="1" t="s">
        <v>7211</v>
      </c>
      <c r="T1994" s="1" t="s">
        <v>169</v>
      </c>
      <c r="U1994" s="1" t="s">
        <v>7212</v>
      </c>
      <c r="V1994" s="1" t="s">
        <v>118</v>
      </c>
      <c r="W1994" s="33" t="str">
        <f>VLOOKUP(Table1[[#This Row],[Material Code]],'Product Master Data'!$A$1:$D$16,4,FALSE)</f>
        <v>Bread Flour</v>
      </c>
      <c r="X1994" s="33" t="str">
        <f>VLOOKUP(Table1[[#This Row],[Material Code]],'Product Master Data'!$A$1:$D$15,3,FALSE)</f>
        <v>Local Label</v>
      </c>
      <c r="Y1994" s="33">
        <f>DAY(Table1[[#This Row],[Billing date]])</f>
        <v>26</v>
      </c>
      <c r="Z1994" s="33" t="str">
        <f>TEXT(Table1[[#This Row],[Billing date]],"mmm")</f>
        <v>Jan</v>
      </c>
      <c r="AA1994" s="33">
        <f>YEAR(Table1[[#This Row],[Billing date]])</f>
        <v>2022</v>
      </c>
    </row>
    <row r="1995" spans="1:27" ht="12.75" x14ac:dyDescent="0.2">
      <c r="A1995" s="1" t="s">
        <v>4666</v>
      </c>
      <c r="B1995" s="1" t="s">
        <v>108</v>
      </c>
      <c r="C1995" s="29">
        <v>44587</v>
      </c>
      <c r="D1995" s="1" t="s">
        <v>7213</v>
      </c>
      <c r="E1995" s="1" t="s">
        <v>7214</v>
      </c>
      <c r="F1995" s="1" t="s">
        <v>7215</v>
      </c>
      <c r="G1995" s="1" t="s">
        <v>7216</v>
      </c>
      <c r="H1995" s="1" t="s">
        <v>7217</v>
      </c>
      <c r="I1995" s="1" t="s">
        <v>89</v>
      </c>
      <c r="J1995" s="1" t="s">
        <v>164</v>
      </c>
      <c r="K1995" s="1" t="s">
        <v>165</v>
      </c>
      <c r="L1995" s="30">
        <v>340</v>
      </c>
      <c r="M1995" s="30">
        <v>17</v>
      </c>
      <c r="N1995" s="31">
        <v>18300</v>
      </c>
      <c r="O1995" s="31">
        <v>0</v>
      </c>
      <c r="P1995" s="31">
        <v>6222000</v>
      </c>
      <c r="Q1995" s="31">
        <v>6222000</v>
      </c>
      <c r="R1995" s="1" t="s">
        <v>1096</v>
      </c>
      <c r="S1995" s="1" t="s">
        <v>7218</v>
      </c>
      <c r="T1995" s="1" t="s">
        <v>169</v>
      </c>
      <c r="U1995" s="1" t="s">
        <v>169</v>
      </c>
      <c r="V1995" s="1" t="s">
        <v>118</v>
      </c>
      <c r="W1995" s="33" t="str">
        <f>VLOOKUP(Table1[[#This Row],[Material Code]],'Product Master Data'!$A$1:$D$16,4,FALSE)</f>
        <v>Bread Flour</v>
      </c>
      <c r="X1995" s="33" t="str">
        <f>VLOOKUP(Table1[[#This Row],[Material Code]],'Product Master Data'!$A$1:$D$15,3,FALSE)</f>
        <v>Local Label</v>
      </c>
      <c r="Y1995" s="33">
        <f>DAY(Table1[[#This Row],[Billing date]])</f>
        <v>26</v>
      </c>
      <c r="Z1995" s="33" t="str">
        <f>TEXT(Table1[[#This Row],[Billing date]],"mmm")</f>
        <v>Jan</v>
      </c>
      <c r="AA1995" s="33">
        <f>YEAR(Table1[[#This Row],[Billing date]])</f>
        <v>2022</v>
      </c>
    </row>
    <row r="1996" spans="1:27" ht="12.75" x14ac:dyDescent="0.2">
      <c r="A1996" s="1" t="s">
        <v>4511</v>
      </c>
      <c r="B1996" s="1" t="s">
        <v>158</v>
      </c>
      <c r="C1996" s="29">
        <v>44587</v>
      </c>
      <c r="D1996" s="1" t="s">
        <v>7162</v>
      </c>
      <c r="E1996" s="1" t="s">
        <v>7219</v>
      </c>
      <c r="F1996" s="1" t="s">
        <v>7164</v>
      </c>
      <c r="G1996" s="1" t="s">
        <v>7220</v>
      </c>
      <c r="H1996" s="1" t="s">
        <v>4744</v>
      </c>
      <c r="I1996" s="1" t="s">
        <v>35</v>
      </c>
      <c r="J1996" s="1" t="s">
        <v>164</v>
      </c>
      <c r="K1996" s="1" t="s">
        <v>165</v>
      </c>
      <c r="L1996" s="30">
        <v>300</v>
      </c>
      <c r="M1996" s="30">
        <v>15</v>
      </c>
      <c r="N1996" s="31">
        <v>18250</v>
      </c>
      <c r="O1996" s="31">
        <v>21000</v>
      </c>
      <c r="P1996" s="31">
        <v>5454000</v>
      </c>
      <c r="Q1996" s="31">
        <v>5475000</v>
      </c>
      <c r="R1996" s="1" t="s">
        <v>281</v>
      </c>
      <c r="S1996" s="1" t="s">
        <v>6019</v>
      </c>
      <c r="T1996" s="1" t="s">
        <v>169</v>
      </c>
      <c r="U1996" s="1" t="s">
        <v>5259</v>
      </c>
      <c r="V1996" s="1" t="s">
        <v>118</v>
      </c>
      <c r="W1996" s="33" t="str">
        <f>VLOOKUP(Table1[[#This Row],[Material Code]],'Product Master Data'!$A$1:$D$16,4,FALSE)</f>
        <v>Bread Flour</v>
      </c>
      <c r="X1996" s="33" t="str">
        <f>VLOOKUP(Table1[[#This Row],[Material Code]],'Product Master Data'!$A$1:$D$15,3,FALSE)</f>
        <v>Local Label</v>
      </c>
      <c r="Y1996" s="33">
        <f>DAY(Table1[[#This Row],[Billing date]])</f>
        <v>26</v>
      </c>
      <c r="Z1996" s="33" t="str">
        <f>TEXT(Table1[[#This Row],[Billing date]],"mmm")</f>
        <v>Jan</v>
      </c>
      <c r="AA1996" s="33">
        <f>YEAR(Table1[[#This Row],[Billing date]])</f>
        <v>2022</v>
      </c>
    </row>
    <row r="1997" spans="1:27" ht="12.75" x14ac:dyDescent="0.2">
      <c r="A1997" s="1" t="s">
        <v>4511</v>
      </c>
      <c r="B1997" s="1" t="s">
        <v>158</v>
      </c>
      <c r="C1997" s="29">
        <v>44587</v>
      </c>
      <c r="D1997" s="1" t="s">
        <v>7162</v>
      </c>
      <c r="E1997" s="1" t="s">
        <v>7221</v>
      </c>
      <c r="F1997" s="1" t="s">
        <v>7164</v>
      </c>
      <c r="G1997" s="1" t="s">
        <v>7222</v>
      </c>
      <c r="H1997" s="1" t="s">
        <v>4744</v>
      </c>
      <c r="I1997" s="1" t="s">
        <v>35</v>
      </c>
      <c r="J1997" s="1" t="s">
        <v>164</v>
      </c>
      <c r="K1997" s="1" t="s">
        <v>165</v>
      </c>
      <c r="L1997" s="30">
        <v>400</v>
      </c>
      <c r="M1997" s="30">
        <v>20</v>
      </c>
      <c r="N1997" s="31">
        <v>18250</v>
      </c>
      <c r="O1997" s="31">
        <v>28000</v>
      </c>
      <c r="P1997" s="31">
        <v>7272000</v>
      </c>
      <c r="Q1997" s="31">
        <v>7300000</v>
      </c>
      <c r="R1997" s="1" t="s">
        <v>533</v>
      </c>
      <c r="S1997" s="1" t="s">
        <v>534</v>
      </c>
      <c r="T1997" s="1" t="s">
        <v>169</v>
      </c>
      <c r="U1997" s="1" t="s">
        <v>5259</v>
      </c>
      <c r="V1997" s="1" t="s">
        <v>118</v>
      </c>
      <c r="W1997" s="33" t="str">
        <f>VLOOKUP(Table1[[#This Row],[Material Code]],'Product Master Data'!$A$1:$D$16,4,FALSE)</f>
        <v>Bread Flour</v>
      </c>
      <c r="X1997" s="33" t="str">
        <f>VLOOKUP(Table1[[#This Row],[Material Code]],'Product Master Data'!$A$1:$D$15,3,FALSE)</f>
        <v>Local Label</v>
      </c>
      <c r="Y1997" s="33">
        <f>DAY(Table1[[#This Row],[Billing date]])</f>
        <v>26</v>
      </c>
      <c r="Z1997" s="33" t="str">
        <f>TEXT(Table1[[#This Row],[Billing date]],"mmm")</f>
        <v>Jan</v>
      </c>
      <c r="AA1997" s="33">
        <f>YEAR(Table1[[#This Row],[Billing date]])</f>
        <v>2022</v>
      </c>
    </row>
    <row r="1998" spans="1:27" ht="12.75" x14ac:dyDescent="0.2">
      <c r="A1998" s="1" t="s">
        <v>4511</v>
      </c>
      <c r="B1998" s="1" t="s">
        <v>158</v>
      </c>
      <c r="C1998" s="29">
        <v>44587</v>
      </c>
      <c r="D1998" s="1" t="s">
        <v>7059</v>
      </c>
      <c r="E1998" s="1" t="s">
        <v>7223</v>
      </c>
      <c r="F1998" s="1" t="s">
        <v>7061</v>
      </c>
      <c r="G1998" s="1" t="s">
        <v>7224</v>
      </c>
      <c r="H1998" s="1" t="s">
        <v>4635</v>
      </c>
      <c r="I1998" s="1" t="s">
        <v>28</v>
      </c>
      <c r="J1998" s="1" t="s">
        <v>164</v>
      </c>
      <c r="K1998" s="1" t="s">
        <v>165</v>
      </c>
      <c r="L1998" s="30">
        <v>600</v>
      </c>
      <c r="M1998" s="30">
        <v>30</v>
      </c>
      <c r="N1998" s="31">
        <v>18700</v>
      </c>
      <c r="O1998" s="31">
        <v>42000</v>
      </c>
      <c r="P1998" s="31">
        <v>11178000</v>
      </c>
      <c r="Q1998" s="31">
        <v>11220000</v>
      </c>
      <c r="R1998" s="1" t="s">
        <v>4159</v>
      </c>
      <c r="S1998" s="1" t="s">
        <v>7225</v>
      </c>
      <c r="T1998" s="1" t="s">
        <v>169</v>
      </c>
      <c r="U1998" s="1" t="s">
        <v>169</v>
      </c>
      <c r="V1998" s="1" t="s">
        <v>118</v>
      </c>
      <c r="W1998" s="33" t="str">
        <f>VLOOKUP(Table1[[#This Row],[Material Code]],'Product Master Data'!$A$1:$D$16,4,FALSE)</f>
        <v>Bread Flour</v>
      </c>
      <c r="X1998" s="33" t="str">
        <f>VLOOKUP(Table1[[#This Row],[Material Code]],'Product Master Data'!$A$1:$D$15,3,FALSE)</f>
        <v>Local Label</v>
      </c>
      <c r="Y1998" s="33">
        <f>DAY(Table1[[#This Row],[Billing date]])</f>
        <v>26</v>
      </c>
      <c r="Z1998" s="33" t="str">
        <f>TEXT(Table1[[#This Row],[Billing date]],"mmm")</f>
        <v>Jan</v>
      </c>
      <c r="AA1998" s="33">
        <f>YEAR(Table1[[#This Row],[Billing date]])</f>
        <v>2022</v>
      </c>
    </row>
    <row r="1999" spans="1:27" ht="12.75" x14ac:dyDescent="0.2">
      <c r="A1999" s="1" t="s">
        <v>4496</v>
      </c>
      <c r="B1999" s="1" t="s">
        <v>132</v>
      </c>
      <c r="C1999" s="29">
        <v>44587</v>
      </c>
      <c r="D1999" s="1" t="s">
        <v>7112</v>
      </c>
      <c r="E1999" s="1" t="s">
        <v>7226</v>
      </c>
      <c r="F1999" s="1" t="s">
        <v>7114</v>
      </c>
      <c r="G1999" s="1" t="s">
        <v>7227</v>
      </c>
      <c r="H1999" s="1" t="s">
        <v>4804</v>
      </c>
      <c r="I1999" s="1" t="s">
        <v>38</v>
      </c>
      <c r="J1999" s="1" t="s">
        <v>176</v>
      </c>
      <c r="K1999" s="1" t="s">
        <v>177</v>
      </c>
      <c r="L1999" s="30">
        <v>640</v>
      </c>
      <c r="M1999" s="30">
        <v>32</v>
      </c>
      <c r="N1999" s="31">
        <v>18000</v>
      </c>
      <c r="O1999" s="31">
        <v>44800</v>
      </c>
      <c r="P1999" s="31">
        <v>11475200</v>
      </c>
      <c r="Q1999" s="31">
        <v>11520000</v>
      </c>
      <c r="R1999" s="1" t="s">
        <v>7228</v>
      </c>
      <c r="S1999" s="1" t="s">
        <v>7229</v>
      </c>
      <c r="T1999" s="1" t="s">
        <v>169</v>
      </c>
      <c r="U1999" s="1" t="s">
        <v>169</v>
      </c>
      <c r="V1999" s="1" t="s">
        <v>118</v>
      </c>
      <c r="W1999" s="33" t="str">
        <f>VLOOKUP(Table1[[#This Row],[Material Code]],'Product Master Data'!$A$1:$D$16,4,FALSE)</f>
        <v>Beignet Flour</v>
      </c>
      <c r="X1999" s="33" t="str">
        <f>VLOOKUP(Table1[[#This Row],[Material Code]],'Product Master Data'!$A$1:$D$15,3,FALSE)</f>
        <v>Local Label</v>
      </c>
      <c r="Y1999" s="33">
        <f>DAY(Table1[[#This Row],[Billing date]])</f>
        <v>26</v>
      </c>
      <c r="Z1999" s="33" t="str">
        <f>TEXT(Table1[[#This Row],[Billing date]],"mmm")</f>
        <v>Jan</v>
      </c>
      <c r="AA1999" s="33">
        <f>YEAR(Table1[[#This Row],[Billing date]])</f>
        <v>2022</v>
      </c>
    </row>
    <row r="2000" spans="1:27" ht="12.75" x14ac:dyDescent="0.2">
      <c r="A2000" s="1" t="s">
        <v>4666</v>
      </c>
      <c r="B2000" s="1" t="s">
        <v>108</v>
      </c>
      <c r="C2000" s="29">
        <v>44587</v>
      </c>
      <c r="D2000" s="1" t="s">
        <v>7230</v>
      </c>
      <c r="E2000" s="1" t="s">
        <v>7231</v>
      </c>
      <c r="F2000" s="1" t="s">
        <v>7232</v>
      </c>
      <c r="G2000" s="1" t="s">
        <v>7233</v>
      </c>
      <c r="H2000" s="1" t="s">
        <v>4698</v>
      </c>
      <c r="I2000" s="1" t="s">
        <v>449</v>
      </c>
      <c r="J2000" s="1" t="s">
        <v>164</v>
      </c>
      <c r="K2000" s="1" t="s">
        <v>165</v>
      </c>
      <c r="L2000" s="30">
        <v>46</v>
      </c>
      <c r="M2000" s="30">
        <v>2.2999999999999998</v>
      </c>
      <c r="N2000" s="31">
        <v>18300</v>
      </c>
      <c r="O2000" s="31">
        <v>3220</v>
      </c>
      <c r="P2000" s="31">
        <v>838580</v>
      </c>
      <c r="Q2000" s="31">
        <v>841800</v>
      </c>
      <c r="R2000" s="1" t="s">
        <v>6172</v>
      </c>
      <c r="S2000" s="1" t="s">
        <v>5613</v>
      </c>
      <c r="T2000" s="1" t="s">
        <v>169</v>
      </c>
      <c r="U2000" s="1" t="s">
        <v>450</v>
      </c>
      <c r="V2000" s="1" t="s">
        <v>118</v>
      </c>
      <c r="W2000" s="33" t="str">
        <f>VLOOKUP(Table1[[#This Row],[Material Code]],'Product Master Data'!$A$1:$D$16,4,FALSE)</f>
        <v>Bread Flour</v>
      </c>
      <c r="X2000" s="33" t="str">
        <f>VLOOKUP(Table1[[#This Row],[Material Code]],'Product Master Data'!$A$1:$D$15,3,FALSE)</f>
        <v>Local Label</v>
      </c>
      <c r="Y2000" s="33">
        <f>DAY(Table1[[#This Row],[Billing date]])</f>
        <v>26</v>
      </c>
      <c r="Z2000" s="33" t="str">
        <f>TEXT(Table1[[#This Row],[Billing date]],"mmm")</f>
        <v>Jan</v>
      </c>
      <c r="AA2000" s="33">
        <f>YEAR(Table1[[#This Row],[Billing date]])</f>
        <v>2022</v>
      </c>
    </row>
    <row r="2001" spans="1:27" ht="12.75" x14ac:dyDescent="0.2">
      <c r="A2001" s="1" t="s">
        <v>4511</v>
      </c>
      <c r="B2001" s="1" t="s">
        <v>158</v>
      </c>
      <c r="C2001" s="29">
        <v>44587</v>
      </c>
      <c r="D2001" s="1" t="s">
        <v>7234</v>
      </c>
      <c r="E2001" s="1" t="s">
        <v>7235</v>
      </c>
      <c r="F2001" s="1" t="s">
        <v>7236</v>
      </c>
      <c r="G2001" s="1" t="s">
        <v>7237</v>
      </c>
      <c r="H2001" s="1" t="s">
        <v>4574</v>
      </c>
      <c r="I2001" s="1" t="s">
        <v>1504</v>
      </c>
      <c r="J2001" s="1" t="s">
        <v>176</v>
      </c>
      <c r="K2001" s="1" t="s">
        <v>177</v>
      </c>
      <c r="L2001" s="30">
        <v>100</v>
      </c>
      <c r="M2001" s="30">
        <v>5</v>
      </c>
      <c r="N2001" s="31">
        <v>18700</v>
      </c>
      <c r="O2001" s="31">
        <v>7000</v>
      </c>
      <c r="P2001" s="31">
        <v>1863000</v>
      </c>
      <c r="Q2001" s="31">
        <v>1870000</v>
      </c>
      <c r="R2001" s="1" t="s">
        <v>4278</v>
      </c>
      <c r="S2001" s="1" t="s">
        <v>7238</v>
      </c>
      <c r="T2001" s="1" t="s">
        <v>169</v>
      </c>
      <c r="U2001" s="1" t="s">
        <v>169</v>
      </c>
      <c r="V2001" s="1" t="s">
        <v>118</v>
      </c>
      <c r="W2001" s="33" t="str">
        <f>VLOOKUP(Table1[[#This Row],[Material Code]],'Product Master Data'!$A$1:$D$16,4,FALSE)</f>
        <v>Beignet Flour</v>
      </c>
      <c r="X2001" s="33" t="str">
        <f>VLOOKUP(Table1[[#This Row],[Material Code]],'Product Master Data'!$A$1:$D$15,3,FALSE)</f>
        <v>Local Label</v>
      </c>
      <c r="Y2001" s="33">
        <f>DAY(Table1[[#This Row],[Billing date]])</f>
        <v>26</v>
      </c>
      <c r="Z2001" s="33" t="str">
        <f>TEXT(Table1[[#This Row],[Billing date]],"mmm")</f>
        <v>Jan</v>
      </c>
      <c r="AA2001" s="33">
        <f>YEAR(Table1[[#This Row],[Billing date]])</f>
        <v>2022</v>
      </c>
    </row>
    <row r="2002" spans="1:27" ht="12.75" x14ac:dyDescent="0.2">
      <c r="A2002" s="1" t="s">
        <v>4511</v>
      </c>
      <c r="B2002" s="1" t="s">
        <v>158</v>
      </c>
      <c r="C2002" s="29">
        <v>44587</v>
      </c>
      <c r="D2002" s="1" t="s">
        <v>7234</v>
      </c>
      <c r="E2002" s="1" t="s">
        <v>7235</v>
      </c>
      <c r="F2002" s="1" t="s">
        <v>7236</v>
      </c>
      <c r="G2002" s="1" t="s">
        <v>7237</v>
      </c>
      <c r="H2002" s="1" t="s">
        <v>4574</v>
      </c>
      <c r="I2002" s="1" t="s">
        <v>1504</v>
      </c>
      <c r="J2002" s="1" t="s">
        <v>181</v>
      </c>
      <c r="K2002" s="1" t="s">
        <v>182</v>
      </c>
      <c r="L2002" s="30">
        <v>400</v>
      </c>
      <c r="M2002" s="30">
        <v>10</v>
      </c>
      <c r="N2002" s="31">
        <v>9350</v>
      </c>
      <c r="O2002" s="31">
        <v>14000</v>
      </c>
      <c r="P2002" s="31">
        <v>3726000</v>
      </c>
      <c r="Q2002" s="31">
        <v>3740000</v>
      </c>
      <c r="R2002" s="1" t="s">
        <v>4278</v>
      </c>
      <c r="S2002" s="1" t="s">
        <v>7238</v>
      </c>
      <c r="T2002" s="1" t="s">
        <v>169</v>
      </c>
      <c r="U2002" s="1" t="s">
        <v>169</v>
      </c>
      <c r="V2002" s="1" t="s">
        <v>118</v>
      </c>
      <c r="W2002" s="33" t="str">
        <f>VLOOKUP(Table1[[#This Row],[Material Code]],'Product Master Data'!$A$1:$D$16,4,FALSE)</f>
        <v>Beignet Flour</v>
      </c>
      <c r="X2002" s="33" t="str">
        <f>VLOOKUP(Table1[[#This Row],[Material Code]],'Product Master Data'!$A$1:$D$15,3,FALSE)</f>
        <v>Local Label</v>
      </c>
      <c r="Y2002" s="33">
        <f>DAY(Table1[[#This Row],[Billing date]])</f>
        <v>26</v>
      </c>
      <c r="Z2002" s="33" t="str">
        <f>TEXT(Table1[[#This Row],[Billing date]],"mmm")</f>
        <v>Jan</v>
      </c>
      <c r="AA2002" s="33">
        <f>YEAR(Table1[[#This Row],[Billing date]])</f>
        <v>2022</v>
      </c>
    </row>
    <row r="2003" spans="1:27" ht="12.75" x14ac:dyDescent="0.2">
      <c r="A2003" s="1" t="s">
        <v>4511</v>
      </c>
      <c r="B2003" s="1" t="s">
        <v>158</v>
      </c>
      <c r="C2003" s="29">
        <v>44587</v>
      </c>
      <c r="D2003" s="1" t="s">
        <v>7234</v>
      </c>
      <c r="E2003" s="1" t="s">
        <v>7235</v>
      </c>
      <c r="F2003" s="1" t="s">
        <v>7236</v>
      </c>
      <c r="G2003" s="1" t="s">
        <v>7237</v>
      </c>
      <c r="H2003" s="1" t="s">
        <v>4574</v>
      </c>
      <c r="I2003" s="1" t="s">
        <v>1504</v>
      </c>
      <c r="J2003" s="1" t="s">
        <v>164</v>
      </c>
      <c r="K2003" s="1" t="s">
        <v>165</v>
      </c>
      <c r="L2003" s="30">
        <v>300</v>
      </c>
      <c r="M2003" s="30">
        <v>15</v>
      </c>
      <c r="N2003" s="31">
        <v>18700</v>
      </c>
      <c r="O2003" s="31">
        <v>21000</v>
      </c>
      <c r="P2003" s="31">
        <v>5589000</v>
      </c>
      <c r="Q2003" s="31">
        <v>5610000</v>
      </c>
      <c r="R2003" s="1" t="s">
        <v>4278</v>
      </c>
      <c r="S2003" s="1" t="s">
        <v>7238</v>
      </c>
      <c r="T2003" s="1" t="s">
        <v>169</v>
      </c>
      <c r="U2003" s="1" t="s">
        <v>169</v>
      </c>
      <c r="V2003" s="1" t="s">
        <v>118</v>
      </c>
      <c r="W2003" s="33" t="str">
        <f>VLOOKUP(Table1[[#This Row],[Material Code]],'Product Master Data'!$A$1:$D$16,4,FALSE)</f>
        <v>Bread Flour</v>
      </c>
      <c r="X2003" s="33" t="str">
        <f>VLOOKUP(Table1[[#This Row],[Material Code]],'Product Master Data'!$A$1:$D$15,3,FALSE)</f>
        <v>Local Label</v>
      </c>
      <c r="Y2003" s="33">
        <f>DAY(Table1[[#This Row],[Billing date]])</f>
        <v>26</v>
      </c>
      <c r="Z2003" s="33" t="str">
        <f>TEXT(Table1[[#This Row],[Billing date]],"mmm")</f>
        <v>Jan</v>
      </c>
      <c r="AA2003" s="33">
        <f>YEAR(Table1[[#This Row],[Billing date]])</f>
        <v>2022</v>
      </c>
    </row>
    <row r="2004" spans="1:27" ht="12.75" x14ac:dyDescent="0.2">
      <c r="A2004" s="1" t="s">
        <v>4511</v>
      </c>
      <c r="B2004" s="1" t="s">
        <v>158</v>
      </c>
      <c r="C2004" s="29">
        <v>44587</v>
      </c>
      <c r="D2004" s="1" t="s">
        <v>7239</v>
      </c>
      <c r="E2004" s="1" t="s">
        <v>7240</v>
      </c>
      <c r="F2004" s="1" t="s">
        <v>7241</v>
      </c>
      <c r="G2004" s="1" t="s">
        <v>7242</v>
      </c>
      <c r="H2004" s="1" t="s">
        <v>4734</v>
      </c>
      <c r="I2004" s="1" t="s">
        <v>60</v>
      </c>
      <c r="J2004" s="1" t="s">
        <v>176</v>
      </c>
      <c r="K2004" s="1" t="s">
        <v>177</v>
      </c>
      <c r="L2004" s="30">
        <v>50</v>
      </c>
      <c r="M2004" s="30">
        <v>2.5</v>
      </c>
      <c r="N2004" s="31">
        <v>18700</v>
      </c>
      <c r="O2004" s="31">
        <v>0</v>
      </c>
      <c r="P2004" s="31">
        <v>935000</v>
      </c>
      <c r="Q2004" s="31">
        <v>935000</v>
      </c>
      <c r="R2004" s="1" t="s">
        <v>7243</v>
      </c>
      <c r="S2004" s="1" t="s">
        <v>7244</v>
      </c>
      <c r="T2004" s="1" t="s">
        <v>169</v>
      </c>
      <c r="U2004" s="1" t="s">
        <v>169</v>
      </c>
      <c r="V2004" s="1" t="s">
        <v>118</v>
      </c>
      <c r="W2004" s="33" t="str">
        <f>VLOOKUP(Table1[[#This Row],[Material Code]],'Product Master Data'!$A$1:$D$16,4,FALSE)</f>
        <v>Beignet Flour</v>
      </c>
      <c r="X2004" s="33" t="str">
        <f>VLOOKUP(Table1[[#This Row],[Material Code]],'Product Master Data'!$A$1:$D$15,3,FALSE)</f>
        <v>Local Label</v>
      </c>
      <c r="Y2004" s="33">
        <f>DAY(Table1[[#This Row],[Billing date]])</f>
        <v>26</v>
      </c>
      <c r="Z2004" s="33" t="str">
        <f>TEXT(Table1[[#This Row],[Billing date]],"mmm")</f>
        <v>Jan</v>
      </c>
      <c r="AA2004" s="33">
        <f>YEAR(Table1[[#This Row],[Billing date]])</f>
        <v>2022</v>
      </c>
    </row>
    <row r="2005" spans="1:27" ht="12.75" x14ac:dyDescent="0.2">
      <c r="A2005" s="1" t="s">
        <v>4511</v>
      </c>
      <c r="B2005" s="1" t="s">
        <v>158</v>
      </c>
      <c r="C2005" s="29">
        <v>44587</v>
      </c>
      <c r="D2005" s="1" t="s">
        <v>7239</v>
      </c>
      <c r="E2005" s="1" t="s">
        <v>7240</v>
      </c>
      <c r="F2005" s="1" t="s">
        <v>7241</v>
      </c>
      <c r="G2005" s="1" t="s">
        <v>7242</v>
      </c>
      <c r="H2005" s="1" t="s">
        <v>4734</v>
      </c>
      <c r="I2005" s="1" t="s">
        <v>60</v>
      </c>
      <c r="J2005" s="1" t="s">
        <v>164</v>
      </c>
      <c r="K2005" s="1" t="s">
        <v>165</v>
      </c>
      <c r="L2005" s="30">
        <v>550</v>
      </c>
      <c r="M2005" s="30">
        <v>27.5</v>
      </c>
      <c r="N2005" s="31">
        <v>18700</v>
      </c>
      <c r="O2005" s="31">
        <v>0</v>
      </c>
      <c r="P2005" s="31">
        <v>10285000</v>
      </c>
      <c r="Q2005" s="31">
        <v>10285000</v>
      </c>
      <c r="R2005" s="1" t="s">
        <v>7243</v>
      </c>
      <c r="S2005" s="1" t="s">
        <v>7244</v>
      </c>
      <c r="T2005" s="1" t="s">
        <v>169</v>
      </c>
      <c r="U2005" s="1" t="s">
        <v>169</v>
      </c>
      <c r="V2005" s="1" t="s">
        <v>118</v>
      </c>
      <c r="W2005" s="33" t="str">
        <f>VLOOKUP(Table1[[#This Row],[Material Code]],'Product Master Data'!$A$1:$D$16,4,FALSE)</f>
        <v>Bread Flour</v>
      </c>
      <c r="X2005" s="33" t="str">
        <f>VLOOKUP(Table1[[#This Row],[Material Code]],'Product Master Data'!$A$1:$D$15,3,FALSE)</f>
        <v>Local Label</v>
      </c>
      <c r="Y2005" s="33">
        <f>DAY(Table1[[#This Row],[Billing date]])</f>
        <v>26</v>
      </c>
      <c r="Z2005" s="33" t="str">
        <f>TEXT(Table1[[#This Row],[Billing date]],"mmm")</f>
        <v>Jan</v>
      </c>
      <c r="AA2005" s="33">
        <f>YEAR(Table1[[#This Row],[Billing date]])</f>
        <v>2022</v>
      </c>
    </row>
    <row r="2006" spans="1:27" ht="12.75" x14ac:dyDescent="0.2">
      <c r="A2006" s="1" t="s">
        <v>4666</v>
      </c>
      <c r="B2006" s="1" t="s">
        <v>108</v>
      </c>
      <c r="C2006" s="29">
        <v>44587</v>
      </c>
      <c r="D2006" s="1" t="s">
        <v>7245</v>
      </c>
      <c r="E2006" s="1" t="s">
        <v>7246</v>
      </c>
      <c r="F2006" s="1" t="s">
        <v>7247</v>
      </c>
      <c r="G2006" s="1" t="s">
        <v>7248</v>
      </c>
      <c r="H2006" s="1" t="s">
        <v>4698</v>
      </c>
      <c r="I2006" s="1" t="s">
        <v>449</v>
      </c>
      <c r="J2006" s="1" t="s">
        <v>176</v>
      </c>
      <c r="K2006" s="1" t="s">
        <v>177</v>
      </c>
      <c r="L2006" s="30">
        <v>20</v>
      </c>
      <c r="M2006" s="30">
        <v>1</v>
      </c>
      <c r="N2006" s="31">
        <v>18500</v>
      </c>
      <c r="O2006" s="31">
        <v>1400</v>
      </c>
      <c r="P2006" s="31">
        <v>368600</v>
      </c>
      <c r="Q2006" s="31">
        <v>370000</v>
      </c>
      <c r="R2006" s="1" t="s">
        <v>6172</v>
      </c>
      <c r="S2006" s="1" t="s">
        <v>5613</v>
      </c>
      <c r="T2006" s="1" t="s">
        <v>169</v>
      </c>
      <c r="U2006" s="1" t="s">
        <v>450</v>
      </c>
      <c r="V2006" s="1" t="s">
        <v>118</v>
      </c>
      <c r="W2006" s="33" t="str">
        <f>VLOOKUP(Table1[[#This Row],[Material Code]],'Product Master Data'!$A$1:$D$16,4,FALSE)</f>
        <v>Beignet Flour</v>
      </c>
      <c r="X2006" s="33" t="str">
        <f>VLOOKUP(Table1[[#This Row],[Material Code]],'Product Master Data'!$A$1:$D$15,3,FALSE)</f>
        <v>Local Label</v>
      </c>
      <c r="Y2006" s="33">
        <f>DAY(Table1[[#This Row],[Billing date]])</f>
        <v>26</v>
      </c>
      <c r="Z2006" s="33" t="str">
        <f>TEXT(Table1[[#This Row],[Billing date]],"mmm")</f>
        <v>Jan</v>
      </c>
      <c r="AA2006" s="33">
        <f>YEAR(Table1[[#This Row],[Billing date]])</f>
        <v>2022</v>
      </c>
    </row>
    <row r="2007" spans="1:27" ht="12.75" x14ac:dyDescent="0.2">
      <c r="A2007" s="1" t="s">
        <v>4666</v>
      </c>
      <c r="B2007" s="1" t="s">
        <v>108</v>
      </c>
      <c r="C2007" s="29">
        <v>44587</v>
      </c>
      <c r="D2007" s="1" t="s">
        <v>7245</v>
      </c>
      <c r="E2007" s="1" t="s">
        <v>7246</v>
      </c>
      <c r="F2007" s="1" t="s">
        <v>7247</v>
      </c>
      <c r="G2007" s="1" t="s">
        <v>7248</v>
      </c>
      <c r="H2007" s="1" t="s">
        <v>4698</v>
      </c>
      <c r="I2007" s="1" t="s">
        <v>449</v>
      </c>
      <c r="J2007" s="1" t="s">
        <v>181</v>
      </c>
      <c r="K2007" s="1" t="s">
        <v>182</v>
      </c>
      <c r="L2007" s="30">
        <v>40</v>
      </c>
      <c r="M2007" s="30">
        <v>1</v>
      </c>
      <c r="N2007" s="31">
        <v>9250</v>
      </c>
      <c r="O2007" s="31">
        <v>1400</v>
      </c>
      <c r="P2007" s="31">
        <v>368600</v>
      </c>
      <c r="Q2007" s="31">
        <v>370000</v>
      </c>
      <c r="R2007" s="1" t="s">
        <v>6172</v>
      </c>
      <c r="S2007" s="1" t="s">
        <v>5613</v>
      </c>
      <c r="T2007" s="1" t="s">
        <v>169</v>
      </c>
      <c r="U2007" s="1" t="s">
        <v>450</v>
      </c>
      <c r="V2007" s="1" t="s">
        <v>118</v>
      </c>
      <c r="W2007" s="33" t="str">
        <f>VLOOKUP(Table1[[#This Row],[Material Code]],'Product Master Data'!$A$1:$D$16,4,FALSE)</f>
        <v>Beignet Flour</v>
      </c>
      <c r="X2007" s="33" t="str">
        <f>VLOOKUP(Table1[[#This Row],[Material Code]],'Product Master Data'!$A$1:$D$15,3,FALSE)</f>
        <v>Local Label</v>
      </c>
      <c r="Y2007" s="33">
        <f>DAY(Table1[[#This Row],[Billing date]])</f>
        <v>26</v>
      </c>
      <c r="Z2007" s="33" t="str">
        <f>TEXT(Table1[[#This Row],[Billing date]],"mmm")</f>
        <v>Jan</v>
      </c>
      <c r="AA2007" s="33">
        <f>YEAR(Table1[[#This Row],[Billing date]])</f>
        <v>2022</v>
      </c>
    </row>
    <row r="2008" spans="1:27" ht="12.75" x14ac:dyDescent="0.2">
      <c r="A2008" s="1" t="s">
        <v>4666</v>
      </c>
      <c r="B2008" s="1" t="s">
        <v>108</v>
      </c>
      <c r="C2008" s="29">
        <v>44587</v>
      </c>
      <c r="D2008" s="1" t="s">
        <v>7245</v>
      </c>
      <c r="E2008" s="1" t="s">
        <v>7246</v>
      </c>
      <c r="F2008" s="1" t="s">
        <v>7247</v>
      </c>
      <c r="G2008" s="1" t="s">
        <v>7248</v>
      </c>
      <c r="H2008" s="1" t="s">
        <v>4698</v>
      </c>
      <c r="I2008" s="1" t="s">
        <v>449</v>
      </c>
      <c r="J2008" s="1" t="s">
        <v>164</v>
      </c>
      <c r="K2008" s="1" t="s">
        <v>165</v>
      </c>
      <c r="L2008" s="30">
        <v>132</v>
      </c>
      <c r="M2008" s="30">
        <v>6.6</v>
      </c>
      <c r="N2008" s="31">
        <v>18300</v>
      </c>
      <c r="O2008" s="31">
        <v>9240</v>
      </c>
      <c r="P2008" s="31">
        <v>2406360</v>
      </c>
      <c r="Q2008" s="31">
        <v>2415600</v>
      </c>
      <c r="R2008" s="1" t="s">
        <v>6172</v>
      </c>
      <c r="S2008" s="1" t="s">
        <v>5613</v>
      </c>
      <c r="T2008" s="1" t="s">
        <v>169</v>
      </c>
      <c r="U2008" s="1" t="s">
        <v>450</v>
      </c>
      <c r="V2008" s="1" t="s">
        <v>118</v>
      </c>
      <c r="W2008" s="33" t="str">
        <f>VLOOKUP(Table1[[#This Row],[Material Code]],'Product Master Data'!$A$1:$D$16,4,FALSE)</f>
        <v>Bread Flour</v>
      </c>
      <c r="X2008" s="33" t="str">
        <f>VLOOKUP(Table1[[#This Row],[Material Code]],'Product Master Data'!$A$1:$D$15,3,FALSE)</f>
        <v>Local Label</v>
      </c>
      <c r="Y2008" s="33">
        <f>DAY(Table1[[#This Row],[Billing date]])</f>
        <v>26</v>
      </c>
      <c r="Z2008" s="33" t="str">
        <f>TEXT(Table1[[#This Row],[Billing date]],"mmm")</f>
        <v>Jan</v>
      </c>
      <c r="AA2008" s="33">
        <f>YEAR(Table1[[#This Row],[Billing date]])</f>
        <v>2022</v>
      </c>
    </row>
    <row r="2009" spans="1:27" ht="12.75" x14ac:dyDescent="0.2">
      <c r="A2009" s="1" t="s">
        <v>4666</v>
      </c>
      <c r="B2009" s="1" t="s">
        <v>108</v>
      </c>
      <c r="C2009" s="29">
        <v>44587</v>
      </c>
      <c r="D2009" s="1" t="s">
        <v>7249</v>
      </c>
      <c r="E2009" s="1" t="s">
        <v>7250</v>
      </c>
      <c r="F2009" s="1" t="s">
        <v>7251</v>
      </c>
      <c r="G2009" s="1" t="s">
        <v>7252</v>
      </c>
      <c r="H2009" s="1" t="s">
        <v>4947</v>
      </c>
      <c r="I2009" s="1" t="s">
        <v>41</v>
      </c>
      <c r="J2009" s="1" t="s">
        <v>164</v>
      </c>
      <c r="K2009" s="1" t="s">
        <v>165</v>
      </c>
      <c r="L2009" s="30">
        <v>580</v>
      </c>
      <c r="M2009" s="30">
        <v>29</v>
      </c>
      <c r="N2009" s="31">
        <v>18300</v>
      </c>
      <c r="O2009" s="31">
        <v>40600</v>
      </c>
      <c r="P2009" s="31">
        <v>10573400</v>
      </c>
      <c r="Q2009" s="31">
        <v>10614000</v>
      </c>
      <c r="R2009" s="1" t="s">
        <v>651</v>
      </c>
      <c r="S2009" s="1" t="s">
        <v>7253</v>
      </c>
      <c r="T2009" s="1" t="s">
        <v>169</v>
      </c>
      <c r="U2009" s="1" t="s">
        <v>169</v>
      </c>
      <c r="V2009" s="1" t="s">
        <v>118</v>
      </c>
      <c r="W2009" s="33" t="str">
        <f>VLOOKUP(Table1[[#This Row],[Material Code]],'Product Master Data'!$A$1:$D$16,4,FALSE)</f>
        <v>Bread Flour</v>
      </c>
      <c r="X2009" s="33" t="str">
        <f>VLOOKUP(Table1[[#This Row],[Material Code]],'Product Master Data'!$A$1:$D$15,3,FALSE)</f>
        <v>Local Label</v>
      </c>
      <c r="Y2009" s="33">
        <f>DAY(Table1[[#This Row],[Billing date]])</f>
        <v>26</v>
      </c>
      <c r="Z2009" s="33" t="str">
        <f>TEXT(Table1[[#This Row],[Billing date]],"mmm")</f>
        <v>Jan</v>
      </c>
      <c r="AA2009" s="33">
        <f>YEAR(Table1[[#This Row],[Billing date]])</f>
        <v>2022</v>
      </c>
    </row>
    <row r="2010" spans="1:27" ht="12.75" x14ac:dyDescent="0.2">
      <c r="A2010" s="1" t="s">
        <v>4511</v>
      </c>
      <c r="B2010" s="1" t="s">
        <v>158</v>
      </c>
      <c r="C2010" s="29">
        <v>44587</v>
      </c>
      <c r="D2010" s="1" t="s">
        <v>7254</v>
      </c>
      <c r="E2010" s="1" t="s">
        <v>7255</v>
      </c>
      <c r="F2010" s="1" t="s">
        <v>7256</v>
      </c>
      <c r="G2010" s="1" t="s">
        <v>7257</v>
      </c>
      <c r="H2010" s="1" t="s">
        <v>6328</v>
      </c>
      <c r="I2010" s="1" t="s">
        <v>398</v>
      </c>
      <c r="J2010" s="1" t="s">
        <v>94</v>
      </c>
      <c r="K2010" s="1" t="s">
        <v>415</v>
      </c>
      <c r="L2010" s="30">
        <v>9.6199999999999992</v>
      </c>
      <c r="M2010" s="30">
        <v>9.6199999999999992</v>
      </c>
      <c r="N2010" s="31">
        <v>40000</v>
      </c>
      <c r="O2010" s="31">
        <v>0</v>
      </c>
      <c r="P2010" s="31">
        <v>384800</v>
      </c>
      <c r="Q2010" s="31">
        <v>384800</v>
      </c>
      <c r="R2010" s="1" t="s">
        <v>169</v>
      </c>
      <c r="S2010" s="1" t="s">
        <v>169</v>
      </c>
      <c r="T2010" s="1" t="s">
        <v>169</v>
      </c>
      <c r="U2010" s="1" t="s">
        <v>7258</v>
      </c>
      <c r="V2010" s="1" t="s">
        <v>420</v>
      </c>
      <c r="W2010" s="33" t="str">
        <f>VLOOKUP(Table1[[#This Row],[Material Code]],'Product Master Data'!$A$1:$D$16,4,FALSE)</f>
        <v>Bread Flour</v>
      </c>
      <c r="X2010" s="33" t="str">
        <f>VLOOKUP(Table1[[#This Row],[Material Code]],'Product Master Data'!$A$1:$D$15,3,FALSE)</f>
        <v>Local Label</v>
      </c>
      <c r="Y2010" s="33">
        <f>DAY(Table1[[#This Row],[Billing date]])</f>
        <v>26</v>
      </c>
      <c r="Z2010" s="33" t="str">
        <f>TEXT(Table1[[#This Row],[Billing date]],"mmm")</f>
        <v>Jan</v>
      </c>
      <c r="AA2010" s="33">
        <f>YEAR(Table1[[#This Row],[Billing date]])</f>
        <v>2022</v>
      </c>
    </row>
    <row r="2011" spans="1:27" ht="12.75" x14ac:dyDescent="0.2">
      <c r="A2011" s="1" t="s">
        <v>4511</v>
      </c>
      <c r="B2011" s="1" t="s">
        <v>158</v>
      </c>
      <c r="C2011" s="29">
        <v>44587</v>
      </c>
      <c r="D2011" s="1" t="s">
        <v>7254</v>
      </c>
      <c r="E2011" s="1" t="s">
        <v>7255</v>
      </c>
      <c r="F2011" s="1" t="s">
        <v>7256</v>
      </c>
      <c r="G2011" s="1" t="s">
        <v>7257</v>
      </c>
      <c r="H2011" s="1" t="s">
        <v>6328</v>
      </c>
      <c r="I2011" s="1" t="s">
        <v>398</v>
      </c>
      <c r="J2011" s="1" t="s">
        <v>94</v>
      </c>
      <c r="K2011" s="1" t="s">
        <v>415</v>
      </c>
      <c r="L2011" s="30">
        <v>5.72</v>
      </c>
      <c r="M2011" s="30">
        <v>5.72</v>
      </c>
      <c r="N2011" s="31">
        <v>10000</v>
      </c>
      <c r="O2011" s="31">
        <v>0</v>
      </c>
      <c r="P2011" s="31">
        <v>57200</v>
      </c>
      <c r="Q2011" s="31">
        <v>57200</v>
      </c>
      <c r="R2011" s="1" t="s">
        <v>169</v>
      </c>
      <c r="S2011" s="1" t="s">
        <v>169</v>
      </c>
      <c r="T2011" s="1" t="s">
        <v>169</v>
      </c>
      <c r="U2011" s="1" t="s">
        <v>7258</v>
      </c>
      <c r="V2011" s="1" t="s">
        <v>420</v>
      </c>
      <c r="W2011" s="33" t="str">
        <f>VLOOKUP(Table1[[#This Row],[Material Code]],'Product Master Data'!$A$1:$D$16,4,FALSE)</f>
        <v>Bread Flour</v>
      </c>
      <c r="X2011" s="33" t="str">
        <f>VLOOKUP(Table1[[#This Row],[Material Code]],'Product Master Data'!$A$1:$D$15,3,FALSE)</f>
        <v>Local Label</v>
      </c>
      <c r="Y2011" s="33">
        <f>DAY(Table1[[#This Row],[Billing date]])</f>
        <v>26</v>
      </c>
      <c r="Z2011" s="33" t="str">
        <f>TEXT(Table1[[#This Row],[Billing date]],"mmm")</f>
        <v>Jan</v>
      </c>
      <c r="AA2011" s="33">
        <f>YEAR(Table1[[#This Row],[Billing date]])</f>
        <v>2022</v>
      </c>
    </row>
    <row r="2012" spans="1:27" ht="12.75" x14ac:dyDescent="0.2">
      <c r="A2012" s="1" t="s">
        <v>4596</v>
      </c>
      <c r="B2012" s="1" t="s">
        <v>289</v>
      </c>
      <c r="C2012" s="29">
        <v>44587</v>
      </c>
      <c r="D2012" s="1" t="s">
        <v>7259</v>
      </c>
      <c r="E2012" s="1" t="s">
        <v>7260</v>
      </c>
      <c r="F2012" s="1" t="s">
        <v>7261</v>
      </c>
      <c r="G2012" s="1" t="s">
        <v>7262</v>
      </c>
      <c r="H2012" s="1" t="s">
        <v>4601</v>
      </c>
      <c r="I2012" s="1" t="s">
        <v>32</v>
      </c>
      <c r="J2012" s="1" t="s">
        <v>164</v>
      </c>
      <c r="K2012" s="1" t="s">
        <v>165</v>
      </c>
      <c r="L2012" s="30">
        <v>140</v>
      </c>
      <c r="M2012" s="30">
        <v>7</v>
      </c>
      <c r="N2012" s="31">
        <v>18000</v>
      </c>
      <c r="O2012" s="31">
        <v>9800</v>
      </c>
      <c r="P2012" s="31">
        <v>2510200</v>
      </c>
      <c r="Q2012" s="31">
        <v>2520000</v>
      </c>
      <c r="R2012" s="1" t="s">
        <v>7263</v>
      </c>
      <c r="S2012" s="1" t="s">
        <v>295</v>
      </c>
      <c r="T2012" s="1" t="s">
        <v>169</v>
      </c>
      <c r="U2012" s="1" t="s">
        <v>169</v>
      </c>
      <c r="V2012" s="1" t="s">
        <v>118</v>
      </c>
      <c r="W2012" s="33" t="str">
        <f>VLOOKUP(Table1[[#This Row],[Material Code]],'Product Master Data'!$A$1:$D$16,4,FALSE)</f>
        <v>Bread Flour</v>
      </c>
      <c r="X2012" s="33" t="str">
        <f>VLOOKUP(Table1[[#This Row],[Material Code]],'Product Master Data'!$A$1:$D$15,3,FALSE)</f>
        <v>Local Label</v>
      </c>
      <c r="Y2012" s="33">
        <f>DAY(Table1[[#This Row],[Billing date]])</f>
        <v>26</v>
      </c>
      <c r="Z2012" s="33" t="str">
        <f>TEXT(Table1[[#This Row],[Billing date]],"mmm")</f>
        <v>Jan</v>
      </c>
      <c r="AA2012" s="33">
        <f>YEAR(Table1[[#This Row],[Billing date]])</f>
        <v>2022</v>
      </c>
    </row>
    <row r="2013" spans="1:27" ht="12.75" x14ac:dyDescent="0.2">
      <c r="A2013" s="1" t="s">
        <v>4596</v>
      </c>
      <c r="B2013" s="1" t="s">
        <v>289</v>
      </c>
      <c r="C2013" s="29">
        <v>44587</v>
      </c>
      <c r="D2013" s="1" t="s">
        <v>7259</v>
      </c>
      <c r="E2013" s="1" t="s">
        <v>7260</v>
      </c>
      <c r="F2013" s="1" t="s">
        <v>7261</v>
      </c>
      <c r="G2013" s="1" t="s">
        <v>7262</v>
      </c>
      <c r="H2013" s="1" t="s">
        <v>4601</v>
      </c>
      <c r="I2013" s="1" t="s">
        <v>32</v>
      </c>
      <c r="J2013" s="1" t="s">
        <v>176</v>
      </c>
      <c r="K2013" s="1" t="s">
        <v>177</v>
      </c>
      <c r="L2013" s="30">
        <v>200</v>
      </c>
      <c r="M2013" s="30">
        <v>10</v>
      </c>
      <c r="N2013" s="31">
        <v>18000</v>
      </c>
      <c r="O2013" s="31">
        <v>14000</v>
      </c>
      <c r="P2013" s="31">
        <v>3586000</v>
      </c>
      <c r="Q2013" s="31">
        <v>3600000</v>
      </c>
      <c r="R2013" s="1" t="s">
        <v>7263</v>
      </c>
      <c r="S2013" s="1" t="s">
        <v>295</v>
      </c>
      <c r="T2013" s="1" t="s">
        <v>169</v>
      </c>
      <c r="U2013" s="1" t="s">
        <v>169</v>
      </c>
      <c r="V2013" s="1" t="s">
        <v>118</v>
      </c>
      <c r="W2013" s="33" t="str">
        <f>VLOOKUP(Table1[[#This Row],[Material Code]],'Product Master Data'!$A$1:$D$16,4,FALSE)</f>
        <v>Beignet Flour</v>
      </c>
      <c r="X2013" s="33" t="str">
        <f>VLOOKUP(Table1[[#This Row],[Material Code]],'Product Master Data'!$A$1:$D$15,3,FALSE)</f>
        <v>Local Label</v>
      </c>
      <c r="Y2013" s="33">
        <f>DAY(Table1[[#This Row],[Billing date]])</f>
        <v>26</v>
      </c>
      <c r="Z2013" s="33" t="str">
        <f>TEXT(Table1[[#This Row],[Billing date]],"mmm")</f>
        <v>Jan</v>
      </c>
      <c r="AA2013" s="33">
        <f>YEAR(Table1[[#This Row],[Billing date]])</f>
        <v>2022</v>
      </c>
    </row>
    <row r="2014" spans="1:27" ht="12.75" x14ac:dyDescent="0.2">
      <c r="A2014" s="1" t="s">
        <v>4596</v>
      </c>
      <c r="B2014" s="1" t="s">
        <v>289</v>
      </c>
      <c r="C2014" s="29">
        <v>44587</v>
      </c>
      <c r="D2014" s="1" t="s">
        <v>7259</v>
      </c>
      <c r="E2014" s="1" t="s">
        <v>7260</v>
      </c>
      <c r="F2014" s="1" t="s">
        <v>7261</v>
      </c>
      <c r="G2014" s="1" t="s">
        <v>7262</v>
      </c>
      <c r="H2014" s="1" t="s">
        <v>4601</v>
      </c>
      <c r="I2014" s="1" t="s">
        <v>32</v>
      </c>
      <c r="J2014" s="1" t="s">
        <v>183</v>
      </c>
      <c r="K2014" s="1" t="s">
        <v>184</v>
      </c>
      <c r="L2014" s="30">
        <v>2800</v>
      </c>
      <c r="M2014" s="30">
        <v>14</v>
      </c>
      <c r="N2014" s="31">
        <v>1850</v>
      </c>
      <c r="O2014" s="31">
        <v>19600</v>
      </c>
      <c r="P2014" s="31">
        <v>5160400</v>
      </c>
      <c r="Q2014" s="31">
        <v>5180000</v>
      </c>
      <c r="R2014" s="1" t="s">
        <v>7263</v>
      </c>
      <c r="S2014" s="1" t="s">
        <v>295</v>
      </c>
      <c r="T2014" s="1" t="s">
        <v>169</v>
      </c>
      <c r="U2014" s="1" t="s">
        <v>169</v>
      </c>
      <c r="V2014" s="1" t="s">
        <v>118</v>
      </c>
      <c r="W2014" s="33" t="str">
        <f>VLOOKUP(Table1[[#This Row],[Material Code]],'Product Master Data'!$A$1:$D$16,4,FALSE)</f>
        <v>Beignet Flour</v>
      </c>
      <c r="X2014" s="33" t="str">
        <f>VLOOKUP(Table1[[#This Row],[Material Code]],'Product Master Data'!$A$1:$D$15,3,FALSE)</f>
        <v>Local Label</v>
      </c>
      <c r="Y2014" s="33">
        <f>DAY(Table1[[#This Row],[Billing date]])</f>
        <v>26</v>
      </c>
      <c r="Z2014" s="33" t="str">
        <f>TEXT(Table1[[#This Row],[Billing date]],"mmm")</f>
        <v>Jan</v>
      </c>
      <c r="AA2014" s="33">
        <f>YEAR(Table1[[#This Row],[Billing date]])</f>
        <v>2022</v>
      </c>
    </row>
    <row r="2015" spans="1:27" ht="12.75" x14ac:dyDescent="0.2">
      <c r="A2015" s="1" t="s">
        <v>4596</v>
      </c>
      <c r="B2015" s="1" t="s">
        <v>289</v>
      </c>
      <c r="C2015" s="29">
        <v>44587</v>
      </c>
      <c r="D2015" s="1" t="s">
        <v>7259</v>
      </c>
      <c r="E2015" s="1" t="s">
        <v>7264</v>
      </c>
      <c r="F2015" s="1" t="s">
        <v>7261</v>
      </c>
      <c r="G2015" s="1" t="s">
        <v>7265</v>
      </c>
      <c r="H2015" s="1" t="s">
        <v>4601</v>
      </c>
      <c r="I2015" s="1" t="s">
        <v>32</v>
      </c>
      <c r="J2015" s="1" t="s">
        <v>164</v>
      </c>
      <c r="K2015" s="1" t="s">
        <v>165</v>
      </c>
      <c r="L2015" s="30">
        <v>240</v>
      </c>
      <c r="M2015" s="30">
        <v>12</v>
      </c>
      <c r="N2015" s="31">
        <v>18000</v>
      </c>
      <c r="O2015" s="31">
        <v>16800</v>
      </c>
      <c r="P2015" s="31">
        <v>4303200</v>
      </c>
      <c r="Q2015" s="31">
        <v>4320000</v>
      </c>
      <c r="R2015" s="1" t="s">
        <v>299</v>
      </c>
      <c r="S2015" s="1" t="s">
        <v>1869</v>
      </c>
      <c r="T2015" s="1" t="s">
        <v>169</v>
      </c>
      <c r="U2015" s="1" t="s">
        <v>169</v>
      </c>
      <c r="V2015" s="1" t="s">
        <v>118</v>
      </c>
      <c r="W2015" s="33" t="str">
        <f>VLOOKUP(Table1[[#This Row],[Material Code]],'Product Master Data'!$A$1:$D$16,4,FALSE)</f>
        <v>Bread Flour</v>
      </c>
      <c r="X2015" s="33" t="str">
        <f>VLOOKUP(Table1[[#This Row],[Material Code]],'Product Master Data'!$A$1:$D$15,3,FALSE)</f>
        <v>Local Label</v>
      </c>
      <c r="Y2015" s="33">
        <f>DAY(Table1[[#This Row],[Billing date]])</f>
        <v>26</v>
      </c>
      <c r="Z2015" s="33" t="str">
        <f>TEXT(Table1[[#This Row],[Billing date]],"mmm")</f>
        <v>Jan</v>
      </c>
      <c r="AA2015" s="33">
        <f>YEAR(Table1[[#This Row],[Billing date]])</f>
        <v>2022</v>
      </c>
    </row>
    <row r="2016" spans="1:27" ht="12.75" x14ac:dyDescent="0.2">
      <c r="A2016" s="1" t="s">
        <v>4596</v>
      </c>
      <c r="B2016" s="1" t="s">
        <v>289</v>
      </c>
      <c r="C2016" s="29">
        <v>44587</v>
      </c>
      <c r="D2016" s="1" t="s">
        <v>7259</v>
      </c>
      <c r="E2016" s="1" t="s">
        <v>7264</v>
      </c>
      <c r="F2016" s="1" t="s">
        <v>7261</v>
      </c>
      <c r="G2016" s="1" t="s">
        <v>7265</v>
      </c>
      <c r="H2016" s="1" t="s">
        <v>4601</v>
      </c>
      <c r="I2016" s="1" t="s">
        <v>32</v>
      </c>
      <c r="J2016" s="1" t="s">
        <v>176</v>
      </c>
      <c r="K2016" s="1" t="s">
        <v>177</v>
      </c>
      <c r="L2016" s="30">
        <v>50</v>
      </c>
      <c r="M2016" s="30">
        <v>2.5</v>
      </c>
      <c r="N2016" s="31">
        <v>18000</v>
      </c>
      <c r="O2016" s="31">
        <v>3500</v>
      </c>
      <c r="P2016" s="31">
        <v>896500</v>
      </c>
      <c r="Q2016" s="31">
        <v>900000</v>
      </c>
      <c r="R2016" s="1" t="s">
        <v>299</v>
      </c>
      <c r="S2016" s="1" t="s">
        <v>1869</v>
      </c>
      <c r="T2016" s="1" t="s">
        <v>169</v>
      </c>
      <c r="U2016" s="1" t="s">
        <v>169</v>
      </c>
      <c r="V2016" s="1" t="s">
        <v>118</v>
      </c>
      <c r="W2016" s="33" t="str">
        <f>VLOOKUP(Table1[[#This Row],[Material Code]],'Product Master Data'!$A$1:$D$16,4,FALSE)</f>
        <v>Beignet Flour</v>
      </c>
      <c r="X2016" s="33" t="str">
        <f>VLOOKUP(Table1[[#This Row],[Material Code]],'Product Master Data'!$A$1:$D$15,3,FALSE)</f>
        <v>Local Label</v>
      </c>
      <c r="Y2016" s="33">
        <f>DAY(Table1[[#This Row],[Billing date]])</f>
        <v>26</v>
      </c>
      <c r="Z2016" s="33" t="str">
        <f>TEXT(Table1[[#This Row],[Billing date]],"mmm")</f>
        <v>Jan</v>
      </c>
      <c r="AA2016" s="33">
        <f>YEAR(Table1[[#This Row],[Billing date]])</f>
        <v>2022</v>
      </c>
    </row>
    <row r="2017" spans="1:27" ht="12.75" x14ac:dyDescent="0.2">
      <c r="A2017" s="1" t="s">
        <v>4596</v>
      </c>
      <c r="B2017" s="1" t="s">
        <v>289</v>
      </c>
      <c r="C2017" s="29">
        <v>44587</v>
      </c>
      <c r="D2017" s="1" t="s">
        <v>7259</v>
      </c>
      <c r="E2017" s="1" t="s">
        <v>7264</v>
      </c>
      <c r="F2017" s="1" t="s">
        <v>7261</v>
      </c>
      <c r="G2017" s="1" t="s">
        <v>7265</v>
      </c>
      <c r="H2017" s="1" t="s">
        <v>4601</v>
      </c>
      <c r="I2017" s="1" t="s">
        <v>32</v>
      </c>
      <c r="J2017" s="1" t="s">
        <v>183</v>
      </c>
      <c r="K2017" s="1" t="s">
        <v>184</v>
      </c>
      <c r="L2017" s="30">
        <v>3300</v>
      </c>
      <c r="M2017" s="30">
        <v>16.5</v>
      </c>
      <c r="N2017" s="31">
        <v>1850</v>
      </c>
      <c r="O2017" s="31">
        <v>23100</v>
      </c>
      <c r="P2017" s="31">
        <v>6081900</v>
      </c>
      <c r="Q2017" s="31">
        <v>6105000</v>
      </c>
      <c r="R2017" s="1" t="s">
        <v>299</v>
      </c>
      <c r="S2017" s="1" t="s">
        <v>1869</v>
      </c>
      <c r="T2017" s="1" t="s">
        <v>169</v>
      </c>
      <c r="U2017" s="1" t="s">
        <v>169</v>
      </c>
      <c r="V2017" s="1" t="s">
        <v>118</v>
      </c>
      <c r="W2017" s="33" t="str">
        <f>VLOOKUP(Table1[[#This Row],[Material Code]],'Product Master Data'!$A$1:$D$16,4,FALSE)</f>
        <v>Beignet Flour</v>
      </c>
      <c r="X2017" s="33" t="str">
        <f>VLOOKUP(Table1[[#This Row],[Material Code]],'Product Master Data'!$A$1:$D$15,3,FALSE)</f>
        <v>Local Label</v>
      </c>
      <c r="Y2017" s="33">
        <f>DAY(Table1[[#This Row],[Billing date]])</f>
        <v>26</v>
      </c>
      <c r="Z2017" s="33" t="str">
        <f>TEXT(Table1[[#This Row],[Billing date]],"mmm")</f>
        <v>Jan</v>
      </c>
      <c r="AA2017" s="33">
        <f>YEAR(Table1[[#This Row],[Billing date]])</f>
        <v>2022</v>
      </c>
    </row>
    <row r="2018" spans="1:27" ht="12.75" x14ac:dyDescent="0.2">
      <c r="A2018" s="1" t="s">
        <v>4511</v>
      </c>
      <c r="B2018" s="1" t="s">
        <v>158</v>
      </c>
      <c r="C2018" s="29">
        <v>44587</v>
      </c>
      <c r="D2018" s="1" t="s">
        <v>7266</v>
      </c>
      <c r="E2018" s="1" t="s">
        <v>7267</v>
      </c>
      <c r="F2018" s="1" t="s">
        <v>7268</v>
      </c>
      <c r="G2018" s="1" t="s">
        <v>7269</v>
      </c>
      <c r="H2018" s="1" t="s">
        <v>6328</v>
      </c>
      <c r="I2018" s="1" t="s">
        <v>398</v>
      </c>
      <c r="J2018" s="1" t="s">
        <v>24</v>
      </c>
      <c r="K2018" s="1" t="s">
        <v>113</v>
      </c>
      <c r="L2018" s="30">
        <v>3</v>
      </c>
      <c r="M2018" s="30">
        <v>0.12</v>
      </c>
      <c r="N2018" s="31">
        <v>1800</v>
      </c>
      <c r="O2018" s="31">
        <v>106</v>
      </c>
      <c r="P2018" s="31">
        <v>5294</v>
      </c>
      <c r="Q2018" s="31">
        <v>5400</v>
      </c>
      <c r="R2018" s="1" t="s">
        <v>169</v>
      </c>
      <c r="S2018" s="1" t="s">
        <v>169</v>
      </c>
      <c r="T2018" s="1" t="s">
        <v>169</v>
      </c>
      <c r="U2018" s="1" t="s">
        <v>7270</v>
      </c>
      <c r="V2018" s="1" t="s">
        <v>118</v>
      </c>
      <c r="W2018" s="33" t="str">
        <f>VLOOKUP(Table1[[#This Row],[Material Code]],'Product Master Data'!$A$1:$D$16,4,FALSE)</f>
        <v>Bread Flour</v>
      </c>
      <c r="X2018" s="33" t="str">
        <f>VLOOKUP(Table1[[#This Row],[Material Code]],'Product Master Data'!$A$1:$D$15,3,FALSE)</f>
        <v>Local Label</v>
      </c>
      <c r="Y2018" s="33">
        <f>DAY(Table1[[#This Row],[Billing date]])</f>
        <v>26</v>
      </c>
      <c r="Z2018" s="33" t="str">
        <f>TEXT(Table1[[#This Row],[Billing date]],"mmm")</f>
        <v>Jan</v>
      </c>
      <c r="AA2018" s="33">
        <f>YEAR(Table1[[#This Row],[Billing date]])</f>
        <v>2022</v>
      </c>
    </row>
    <row r="2019" spans="1:27" ht="12.75" x14ac:dyDescent="0.2">
      <c r="A2019" s="1" t="s">
        <v>4511</v>
      </c>
      <c r="B2019" s="1" t="s">
        <v>158</v>
      </c>
      <c r="C2019" s="29">
        <v>44587</v>
      </c>
      <c r="D2019" s="1" t="s">
        <v>7271</v>
      </c>
      <c r="E2019" s="1" t="s">
        <v>7272</v>
      </c>
      <c r="F2019" s="1" t="s">
        <v>7273</v>
      </c>
      <c r="G2019" s="1" t="s">
        <v>7274</v>
      </c>
      <c r="H2019" s="1" t="s">
        <v>6328</v>
      </c>
      <c r="I2019" s="1" t="s">
        <v>398</v>
      </c>
      <c r="J2019" s="1" t="s">
        <v>94</v>
      </c>
      <c r="K2019" s="1" t="s">
        <v>415</v>
      </c>
      <c r="L2019" s="30">
        <v>2.96</v>
      </c>
      <c r="M2019" s="30">
        <v>2.96</v>
      </c>
      <c r="N2019" s="31">
        <v>50000</v>
      </c>
      <c r="O2019" s="31">
        <v>0</v>
      </c>
      <c r="P2019" s="31">
        <v>148000</v>
      </c>
      <c r="Q2019" s="31">
        <v>148000</v>
      </c>
      <c r="R2019" s="1" t="s">
        <v>169</v>
      </c>
      <c r="S2019" s="1" t="s">
        <v>169</v>
      </c>
      <c r="T2019" s="1" t="s">
        <v>169</v>
      </c>
      <c r="U2019" s="1" t="s">
        <v>7275</v>
      </c>
      <c r="V2019" s="1" t="s">
        <v>420</v>
      </c>
      <c r="W2019" s="33" t="str">
        <f>VLOOKUP(Table1[[#This Row],[Material Code]],'Product Master Data'!$A$1:$D$16,4,FALSE)</f>
        <v>Bread Flour</v>
      </c>
      <c r="X2019" s="33" t="str">
        <f>VLOOKUP(Table1[[#This Row],[Material Code]],'Product Master Data'!$A$1:$D$15,3,FALSE)</f>
        <v>Local Label</v>
      </c>
      <c r="Y2019" s="33">
        <f>DAY(Table1[[#This Row],[Billing date]])</f>
        <v>26</v>
      </c>
      <c r="Z2019" s="33" t="str">
        <f>TEXT(Table1[[#This Row],[Billing date]],"mmm")</f>
        <v>Jan</v>
      </c>
      <c r="AA2019" s="33">
        <f>YEAR(Table1[[#This Row],[Billing date]])</f>
        <v>2022</v>
      </c>
    </row>
    <row r="2020" spans="1:27" ht="12.75" x14ac:dyDescent="0.2">
      <c r="A2020" s="1" t="s">
        <v>4511</v>
      </c>
      <c r="B2020" s="1" t="s">
        <v>158</v>
      </c>
      <c r="C2020" s="29">
        <v>44587</v>
      </c>
      <c r="D2020" s="1" t="s">
        <v>7271</v>
      </c>
      <c r="E2020" s="1" t="s">
        <v>7272</v>
      </c>
      <c r="F2020" s="1" t="s">
        <v>7273</v>
      </c>
      <c r="G2020" s="1" t="s">
        <v>7274</v>
      </c>
      <c r="H2020" s="1" t="s">
        <v>6328</v>
      </c>
      <c r="I2020" s="1" t="s">
        <v>398</v>
      </c>
      <c r="J2020" s="1" t="s">
        <v>94</v>
      </c>
      <c r="K2020" s="1" t="s">
        <v>415</v>
      </c>
      <c r="L2020" s="30">
        <v>12.88</v>
      </c>
      <c r="M2020" s="30">
        <v>12.88</v>
      </c>
      <c r="N2020" s="31">
        <v>10000</v>
      </c>
      <c r="O2020" s="31">
        <v>0</v>
      </c>
      <c r="P2020" s="31">
        <v>128800</v>
      </c>
      <c r="Q2020" s="31">
        <v>128800</v>
      </c>
      <c r="R2020" s="1" t="s">
        <v>169</v>
      </c>
      <c r="S2020" s="1" t="s">
        <v>169</v>
      </c>
      <c r="T2020" s="1" t="s">
        <v>169</v>
      </c>
      <c r="U2020" s="1" t="s">
        <v>7275</v>
      </c>
      <c r="V2020" s="1" t="s">
        <v>420</v>
      </c>
      <c r="W2020" s="33" t="str">
        <f>VLOOKUP(Table1[[#This Row],[Material Code]],'Product Master Data'!$A$1:$D$16,4,FALSE)</f>
        <v>Bread Flour</v>
      </c>
      <c r="X2020" s="33" t="str">
        <f>VLOOKUP(Table1[[#This Row],[Material Code]],'Product Master Data'!$A$1:$D$15,3,FALSE)</f>
        <v>Local Label</v>
      </c>
      <c r="Y2020" s="33">
        <f>DAY(Table1[[#This Row],[Billing date]])</f>
        <v>26</v>
      </c>
      <c r="Z2020" s="33" t="str">
        <f>TEXT(Table1[[#This Row],[Billing date]],"mmm")</f>
        <v>Jan</v>
      </c>
      <c r="AA2020" s="33">
        <f>YEAR(Table1[[#This Row],[Billing date]])</f>
        <v>2022</v>
      </c>
    </row>
    <row r="2021" spans="1:27" ht="12.75" x14ac:dyDescent="0.2">
      <c r="A2021" s="1" t="s">
        <v>4496</v>
      </c>
      <c r="B2021" s="1" t="s">
        <v>132</v>
      </c>
      <c r="C2021" s="29">
        <v>44587</v>
      </c>
      <c r="D2021" s="1" t="s">
        <v>7112</v>
      </c>
      <c r="E2021" s="1" t="s">
        <v>7276</v>
      </c>
      <c r="F2021" s="1" t="s">
        <v>7114</v>
      </c>
      <c r="G2021" s="1" t="s">
        <v>7277</v>
      </c>
      <c r="H2021" s="1" t="s">
        <v>4804</v>
      </c>
      <c r="I2021" s="1" t="s">
        <v>38</v>
      </c>
      <c r="J2021" s="1" t="s">
        <v>164</v>
      </c>
      <c r="K2021" s="1" t="s">
        <v>165</v>
      </c>
      <c r="L2021" s="30">
        <v>640</v>
      </c>
      <c r="M2021" s="30">
        <v>32</v>
      </c>
      <c r="N2021" s="31">
        <v>18500</v>
      </c>
      <c r="O2021" s="31">
        <v>44800</v>
      </c>
      <c r="P2021" s="31">
        <v>11795200</v>
      </c>
      <c r="Q2021" s="31">
        <v>11840000</v>
      </c>
      <c r="R2021" s="1" t="s">
        <v>730</v>
      </c>
      <c r="S2021" s="1" t="s">
        <v>6735</v>
      </c>
      <c r="T2021" s="1" t="s">
        <v>169</v>
      </c>
      <c r="U2021" s="1" t="s">
        <v>169</v>
      </c>
      <c r="V2021" s="1" t="s">
        <v>118</v>
      </c>
      <c r="W2021" s="33" t="str">
        <f>VLOOKUP(Table1[[#This Row],[Material Code]],'Product Master Data'!$A$1:$D$16,4,FALSE)</f>
        <v>Bread Flour</v>
      </c>
      <c r="X2021" s="33" t="str">
        <f>VLOOKUP(Table1[[#This Row],[Material Code]],'Product Master Data'!$A$1:$D$15,3,FALSE)</f>
        <v>Local Label</v>
      </c>
      <c r="Y2021" s="33">
        <f>DAY(Table1[[#This Row],[Billing date]])</f>
        <v>26</v>
      </c>
      <c r="Z2021" s="33" t="str">
        <f>TEXT(Table1[[#This Row],[Billing date]],"mmm")</f>
        <v>Jan</v>
      </c>
      <c r="AA2021" s="33">
        <f>YEAR(Table1[[#This Row],[Billing date]])</f>
        <v>2022</v>
      </c>
    </row>
    <row r="2022" spans="1:27" ht="12.75" x14ac:dyDescent="0.2">
      <c r="A2022" s="1" t="s">
        <v>4526</v>
      </c>
      <c r="B2022" s="1" t="s">
        <v>120</v>
      </c>
      <c r="C2022" s="29">
        <v>44587</v>
      </c>
      <c r="D2022" s="1" t="s">
        <v>7278</v>
      </c>
      <c r="E2022" s="1" t="s">
        <v>7279</v>
      </c>
      <c r="F2022" s="1" t="s">
        <v>7280</v>
      </c>
      <c r="G2022" s="1" t="s">
        <v>7281</v>
      </c>
      <c r="H2022" s="1" t="s">
        <v>4790</v>
      </c>
      <c r="I2022" s="1" t="s">
        <v>40</v>
      </c>
      <c r="J2022" s="1" t="s">
        <v>164</v>
      </c>
      <c r="K2022" s="1" t="s">
        <v>165</v>
      </c>
      <c r="L2022" s="30">
        <v>220</v>
      </c>
      <c r="M2022" s="30">
        <v>11</v>
      </c>
      <c r="N2022" s="31">
        <v>18300</v>
      </c>
      <c r="O2022" s="31">
        <v>15400</v>
      </c>
      <c r="P2022" s="31">
        <v>4010600</v>
      </c>
      <c r="Q2022" s="31">
        <v>4026000</v>
      </c>
      <c r="R2022" s="1" t="s">
        <v>7068</v>
      </c>
      <c r="S2022" s="1" t="s">
        <v>7069</v>
      </c>
      <c r="T2022" s="1" t="s">
        <v>169</v>
      </c>
      <c r="U2022" s="1" t="s">
        <v>169</v>
      </c>
      <c r="V2022" s="1" t="s">
        <v>118</v>
      </c>
      <c r="W2022" s="33" t="str">
        <f>VLOOKUP(Table1[[#This Row],[Material Code]],'Product Master Data'!$A$1:$D$16,4,FALSE)</f>
        <v>Bread Flour</v>
      </c>
      <c r="X2022" s="33" t="str">
        <f>VLOOKUP(Table1[[#This Row],[Material Code]],'Product Master Data'!$A$1:$D$15,3,FALSE)</f>
        <v>Local Label</v>
      </c>
      <c r="Y2022" s="33">
        <f>DAY(Table1[[#This Row],[Billing date]])</f>
        <v>26</v>
      </c>
      <c r="Z2022" s="33" t="str">
        <f>TEXT(Table1[[#This Row],[Billing date]],"mmm")</f>
        <v>Jan</v>
      </c>
      <c r="AA2022" s="33">
        <f>YEAR(Table1[[#This Row],[Billing date]])</f>
        <v>2022</v>
      </c>
    </row>
    <row r="2023" spans="1:27" ht="12.75" x14ac:dyDescent="0.2">
      <c r="A2023" s="1" t="s">
        <v>4666</v>
      </c>
      <c r="B2023" s="1" t="s">
        <v>108</v>
      </c>
      <c r="C2023" s="29">
        <v>44587</v>
      </c>
      <c r="D2023" s="1" t="s">
        <v>7282</v>
      </c>
      <c r="E2023" s="1" t="s">
        <v>7283</v>
      </c>
      <c r="F2023" s="1" t="s">
        <v>7284</v>
      </c>
      <c r="G2023" s="1" t="s">
        <v>7285</v>
      </c>
      <c r="H2023" s="1" t="s">
        <v>4891</v>
      </c>
      <c r="I2023" s="1" t="s">
        <v>36</v>
      </c>
      <c r="J2023" s="1" t="s">
        <v>164</v>
      </c>
      <c r="K2023" s="1" t="s">
        <v>165</v>
      </c>
      <c r="L2023" s="30">
        <v>400</v>
      </c>
      <c r="M2023" s="30">
        <v>20</v>
      </c>
      <c r="N2023" s="31">
        <v>18300</v>
      </c>
      <c r="O2023" s="31">
        <v>28000</v>
      </c>
      <c r="P2023" s="31">
        <v>7292000</v>
      </c>
      <c r="Q2023" s="31">
        <v>7320000</v>
      </c>
      <c r="R2023" s="1" t="s">
        <v>1815</v>
      </c>
      <c r="S2023" s="1" t="s">
        <v>7286</v>
      </c>
      <c r="T2023" s="1" t="s">
        <v>169</v>
      </c>
      <c r="U2023" s="1" t="s">
        <v>169</v>
      </c>
      <c r="V2023" s="1" t="s">
        <v>118</v>
      </c>
      <c r="W2023" s="33" t="str">
        <f>VLOOKUP(Table1[[#This Row],[Material Code]],'Product Master Data'!$A$1:$D$16,4,FALSE)</f>
        <v>Bread Flour</v>
      </c>
      <c r="X2023" s="33" t="str">
        <f>VLOOKUP(Table1[[#This Row],[Material Code]],'Product Master Data'!$A$1:$D$15,3,FALSE)</f>
        <v>Local Label</v>
      </c>
      <c r="Y2023" s="33">
        <f>DAY(Table1[[#This Row],[Billing date]])</f>
        <v>26</v>
      </c>
      <c r="Z2023" s="33" t="str">
        <f>TEXT(Table1[[#This Row],[Billing date]],"mmm")</f>
        <v>Jan</v>
      </c>
      <c r="AA2023" s="33">
        <f>YEAR(Table1[[#This Row],[Billing date]])</f>
        <v>2022</v>
      </c>
    </row>
    <row r="2024" spans="1:27" ht="12.75" x14ac:dyDescent="0.2">
      <c r="A2024" s="1" t="s">
        <v>4511</v>
      </c>
      <c r="B2024" s="1" t="s">
        <v>158</v>
      </c>
      <c r="C2024" s="29">
        <v>44587</v>
      </c>
      <c r="D2024" s="1" t="s">
        <v>7287</v>
      </c>
      <c r="E2024" s="1" t="s">
        <v>7288</v>
      </c>
      <c r="F2024" s="1" t="s">
        <v>7289</v>
      </c>
      <c r="G2024" s="1" t="s">
        <v>7290</v>
      </c>
      <c r="H2024" s="1" t="s">
        <v>6328</v>
      </c>
      <c r="I2024" s="1" t="s">
        <v>398</v>
      </c>
      <c r="J2024" s="1" t="s">
        <v>94</v>
      </c>
      <c r="K2024" s="1" t="s">
        <v>415</v>
      </c>
      <c r="L2024" s="30">
        <v>0.24</v>
      </c>
      <c r="M2024" s="30">
        <v>0.24</v>
      </c>
      <c r="N2024" s="31">
        <v>50000</v>
      </c>
      <c r="O2024" s="31">
        <v>0</v>
      </c>
      <c r="P2024" s="31">
        <v>12000</v>
      </c>
      <c r="Q2024" s="31">
        <v>12000</v>
      </c>
      <c r="R2024" s="1" t="s">
        <v>169</v>
      </c>
      <c r="S2024" s="1" t="s">
        <v>169</v>
      </c>
      <c r="T2024" s="1" t="s">
        <v>169</v>
      </c>
      <c r="U2024" s="1" t="s">
        <v>7291</v>
      </c>
      <c r="V2024" s="1" t="s">
        <v>420</v>
      </c>
      <c r="W2024" s="33" t="str">
        <f>VLOOKUP(Table1[[#This Row],[Material Code]],'Product Master Data'!$A$1:$D$16,4,FALSE)</f>
        <v>Bread Flour</v>
      </c>
      <c r="X2024" s="33" t="str">
        <f>VLOOKUP(Table1[[#This Row],[Material Code]],'Product Master Data'!$A$1:$D$15,3,FALSE)</f>
        <v>Local Label</v>
      </c>
      <c r="Y2024" s="33">
        <f>DAY(Table1[[#This Row],[Billing date]])</f>
        <v>26</v>
      </c>
      <c r="Z2024" s="33" t="str">
        <f>TEXT(Table1[[#This Row],[Billing date]],"mmm")</f>
        <v>Jan</v>
      </c>
      <c r="AA2024" s="33">
        <f>YEAR(Table1[[#This Row],[Billing date]])</f>
        <v>2022</v>
      </c>
    </row>
    <row r="2025" spans="1:27" ht="12.75" x14ac:dyDescent="0.2">
      <c r="A2025" s="1" t="s">
        <v>4511</v>
      </c>
      <c r="B2025" s="1" t="s">
        <v>158</v>
      </c>
      <c r="C2025" s="29">
        <v>44587</v>
      </c>
      <c r="D2025" s="1" t="s">
        <v>7287</v>
      </c>
      <c r="E2025" s="1" t="s">
        <v>7288</v>
      </c>
      <c r="F2025" s="1" t="s">
        <v>7289</v>
      </c>
      <c r="G2025" s="1" t="s">
        <v>7290</v>
      </c>
      <c r="H2025" s="1" t="s">
        <v>6328</v>
      </c>
      <c r="I2025" s="1" t="s">
        <v>398</v>
      </c>
      <c r="J2025" s="1" t="s">
        <v>94</v>
      </c>
      <c r="K2025" s="1" t="s">
        <v>415</v>
      </c>
      <c r="L2025" s="30">
        <v>19.12</v>
      </c>
      <c r="M2025" s="30">
        <v>19.12</v>
      </c>
      <c r="N2025" s="31">
        <v>10000</v>
      </c>
      <c r="O2025" s="31">
        <v>0</v>
      </c>
      <c r="P2025" s="31">
        <v>191200</v>
      </c>
      <c r="Q2025" s="31">
        <v>191200</v>
      </c>
      <c r="R2025" s="1" t="s">
        <v>169</v>
      </c>
      <c r="S2025" s="1" t="s">
        <v>169</v>
      </c>
      <c r="T2025" s="1" t="s">
        <v>169</v>
      </c>
      <c r="U2025" s="1" t="s">
        <v>7291</v>
      </c>
      <c r="V2025" s="1" t="s">
        <v>420</v>
      </c>
      <c r="W2025" s="33" t="str">
        <f>VLOOKUP(Table1[[#This Row],[Material Code]],'Product Master Data'!$A$1:$D$16,4,FALSE)</f>
        <v>Bread Flour</v>
      </c>
      <c r="X2025" s="33" t="str">
        <f>VLOOKUP(Table1[[#This Row],[Material Code]],'Product Master Data'!$A$1:$D$15,3,FALSE)</f>
        <v>Local Label</v>
      </c>
      <c r="Y2025" s="33">
        <f>DAY(Table1[[#This Row],[Billing date]])</f>
        <v>26</v>
      </c>
      <c r="Z2025" s="33" t="str">
        <f>TEXT(Table1[[#This Row],[Billing date]],"mmm")</f>
        <v>Jan</v>
      </c>
      <c r="AA2025" s="33">
        <f>YEAR(Table1[[#This Row],[Billing date]])</f>
        <v>2022</v>
      </c>
    </row>
    <row r="2026" spans="1:27" ht="12.75" x14ac:dyDescent="0.2">
      <c r="A2026" s="1" t="s">
        <v>4496</v>
      </c>
      <c r="B2026" s="1" t="s">
        <v>132</v>
      </c>
      <c r="C2026" s="29">
        <v>44587</v>
      </c>
      <c r="D2026" s="1" t="s">
        <v>7292</v>
      </c>
      <c r="E2026" s="1" t="s">
        <v>7293</v>
      </c>
      <c r="F2026" s="1" t="s">
        <v>7294</v>
      </c>
      <c r="G2026" s="1" t="s">
        <v>7295</v>
      </c>
      <c r="H2026" s="1" t="s">
        <v>4542</v>
      </c>
      <c r="I2026" s="1" t="s">
        <v>43</v>
      </c>
      <c r="J2026" s="1" t="s">
        <v>24</v>
      </c>
      <c r="K2026" s="1" t="s">
        <v>113</v>
      </c>
      <c r="L2026" s="30">
        <v>675</v>
      </c>
      <c r="M2026" s="30">
        <v>27</v>
      </c>
      <c r="N2026" s="31">
        <v>1800</v>
      </c>
      <c r="O2026" s="31">
        <v>23824</v>
      </c>
      <c r="P2026" s="31">
        <v>1191176</v>
      </c>
      <c r="Q2026" s="31">
        <v>1215000</v>
      </c>
      <c r="R2026" s="1" t="s">
        <v>7296</v>
      </c>
      <c r="S2026" s="1" t="s">
        <v>7297</v>
      </c>
      <c r="T2026" s="1" t="s">
        <v>169</v>
      </c>
      <c r="U2026" s="1" t="s">
        <v>7298</v>
      </c>
      <c r="V2026" s="1" t="s">
        <v>118</v>
      </c>
      <c r="W2026" s="33" t="str">
        <f>VLOOKUP(Table1[[#This Row],[Material Code]],'Product Master Data'!$A$1:$D$16,4,FALSE)</f>
        <v>Bread Flour</v>
      </c>
      <c r="X2026" s="33" t="str">
        <f>VLOOKUP(Table1[[#This Row],[Material Code]],'Product Master Data'!$A$1:$D$15,3,FALSE)</f>
        <v>Local Label</v>
      </c>
      <c r="Y2026" s="33">
        <f>DAY(Table1[[#This Row],[Billing date]])</f>
        <v>26</v>
      </c>
      <c r="Z2026" s="33" t="str">
        <f>TEXT(Table1[[#This Row],[Billing date]],"mmm")</f>
        <v>Jan</v>
      </c>
      <c r="AA2026" s="33">
        <f>YEAR(Table1[[#This Row],[Billing date]])</f>
        <v>2022</v>
      </c>
    </row>
    <row r="2027" spans="1:27" ht="12.75" x14ac:dyDescent="0.2">
      <c r="A2027" s="1" t="s">
        <v>4496</v>
      </c>
      <c r="B2027" s="1" t="s">
        <v>132</v>
      </c>
      <c r="C2027" s="29">
        <v>44587</v>
      </c>
      <c r="D2027" s="1" t="s">
        <v>7292</v>
      </c>
      <c r="E2027" s="1" t="s">
        <v>7299</v>
      </c>
      <c r="F2027" s="1" t="s">
        <v>7294</v>
      </c>
      <c r="G2027" s="1" t="s">
        <v>7300</v>
      </c>
      <c r="H2027" s="1" t="s">
        <v>4542</v>
      </c>
      <c r="I2027" s="1" t="s">
        <v>43</v>
      </c>
      <c r="J2027" s="1" t="s">
        <v>24</v>
      </c>
      <c r="K2027" s="1" t="s">
        <v>113</v>
      </c>
      <c r="L2027" s="30">
        <v>575</v>
      </c>
      <c r="M2027" s="30">
        <v>23</v>
      </c>
      <c r="N2027" s="31">
        <v>1800</v>
      </c>
      <c r="O2027" s="31">
        <v>20294</v>
      </c>
      <c r="P2027" s="31">
        <v>1014706</v>
      </c>
      <c r="Q2027" s="31">
        <v>1035000</v>
      </c>
      <c r="R2027" s="1" t="s">
        <v>143</v>
      </c>
      <c r="S2027" s="1" t="s">
        <v>6384</v>
      </c>
      <c r="T2027" s="1" t="s">
        <v>169</v>
      </c>
      <c r="U2027" s="1" t="s">
        <v>7298</v>
      </c>
      <c r="V2027" s="1" t="s">
        <v>118</v>
      </c>
      <c r="W2027" s="33" t="str">
        <f>VLOOKUP(Table1[[#This Row],[Material Code]],'Product Master Data'!$A$1:$D$16,4,FALSE)</f>
        <v>Bread Flour</v>
      </c>
      <c r="X2027" s="33" t="str">
        <f>VLOOKUP(Table1[[#This Row],[Material Code]],'Product Master Data'!$A$1:$D$15,3,FALSE)</f>
        <v>Local Label</v>
      </c>
      <c r="Y2027" s="33">
        <f>DAY(Table1[[#This Row],[Billing date]])</f>
        <v>26</v>
      </c>
      <c r="Z2027" s="33" t="str">
        <f>TEXT(Table1[[#This Row],[Billing date]],"mmm")</f>
        <v>Jan</v>
      </c>
      <c r="AA2027" s="33">
        <f>YEAR(Table1[[#This Row],[Billing date]])</f>
        <v>2022</v>
      </c>
    </row>
    <row r="2028" spans="1:27" ht="12.75" x14ac:dyDescent="0.2">
      <c r="A2028" s="1" t="s">
        <v>4496</v>
      </c>
      <c r="B2028" s="1" t="s">
        <v>132</v>
      </c>
      <c r="C2028" s="29">
        <v>44587</v>
      </c>
      <c r="D2028" s="1" t="s">
        <v>7292</v>
      </c>
      <c r="E2028" s="1" t="s">
        <v>7299</v>
      </c>
      <c r="F2028" s="1" t="s">
        <v>7294</v>
      </c>
      <c r="G2028" s="1" t="s">
        <v>7301</v>
      </c>
      <c r="H2028" s="1" t="s">
        <v>4542</v>
      </c>
      <c r="I2028" s="1" t="s">
        <v>43</v>
      </c>
      <c r="J2028" s="1" t="s">
        <v>24</v>
      </c>
      <c r="K2028" s="1" t="s">
        <v>113</v>
      </c>
      <c r="L2028" s="30">
        <v>575</v>
      </c>
      <c r="M2028" s="30">
        <v>23</v>
      </c>
      <c r="N2028" s="31">
        <v>1800</v>
      </c>
      <c r="O2028" s="31">
        <v>20294</v>
      </c>
      <c r="P2028" s="31">
        <v>1014706</v>
      </c>
      <c r="Q2028" s="31">
        <v>1035000</v>
      </c>
      <c r="R2028" s="1" t="s">
        <v>6659</v>
      </c>
      <c r="S2028" s="1" t="s">
        <v>7302</v>
      </c>
      <c r="T2028" s="1" t="s">
        <v>169</v>
      </c>
      <c r="U2028" s="1" t="s">
        <v>7298</v>
      </c>
      <c r="V2028" s="1" t="s">
        <v>118</v>
      </c>
      <c r="W2028" s="33" t="str">
        <f>VLOOKUP(Table1[[#This Row],[Material Code]],'Product Master Data'!$A$1:$D$16,4,FALSE)</f>
        <v>Bread Flour</v>
      </c>
      <c r="X2028" s="33" t="str">
        <f>VLOOKUP(Table1[[#This Row],[Material Code]],'Product Master Data'!$A$1:$D$15,3,FALSE)</f>
        <v>Local Label</v>
      </c>
      <c r="Y2028" s="33">
        <f>DAY(Table1[[#This Row],[Billing date]])</f>
        <v>26</v>
      </c>
      <c r="Z2028" s="33" t="str">
        <f>TEXT(Table1[[#This Row],[Billing date]],"mmm")</f>
        <v>Jan</v>
      </c>
      <c r="AA2028" s="33">
        <f>YEAR(Table1[[#This Row],[Billing date]])</f>
        <v>2022</v>
      </c>
    </row>
    <row r="2029" spans="1:27" ht="12.75" x14ac:dyDescent="0.2">
      <c r="A2029" s="1" t="s">
        <v>4496</v>
      </c>
      <c r="B2029" s="1" t="s">
        <v>132</v>
      </c>
      <c r="C2029" s="29">
        <v>44587</v>
      </c>
      <c r="D2029" s="1" t="s">
        <v>7303</v>
      </c>
      <c r="E2029" s="1" t="s">
        <v>7304</v>
      </c>
      <c r="F2029" s="1" t="s">
        <v>7305</v>
      </c>
      <c r="G2029" s="1" t="s">
        <v>7306</v>
      </c>
      <c r="H2029" s="1" t="s">
        <v>4804</v>
      </c>
      <c r="I2029" s="1" t="s">
        <v>38</v>
      </c>
      <c r="J2029" s="1" t="s">
        <v>183</v>
      </c>
      <c r="K2029" s="1" t="s">
        <v>184</v>
      </c>
      <c r="L2029" s="30">
        <v>1000</v>
      </c>
      <c r="M2029" s="30">
        <v>5</v>
      </c>
      <c r="N2029" s="31">
        <v>1900</v>
      </c>
      <c r="O2029" s="31">
        <v>7000</v>
      </c>
      <c r="P2029" s="31">
        <v>1893000</v>
      </c>
      <c r="Q2029" s="31">
        <v>1900000</v>
      </c>
      <c r="R2029" s="1" t="s">
        <v>3945</v>
      </c>
      <c r="S2029" s="1" t="s">
        <v>7307</v>
      </c>
      <c r="T2029" s="1" t="s">
        <v>169</v>
      </c>
      <c r="U2029" s="1" t="s">
        <v>169</v>
      </c>
      <c r="V2029" s="1" t="s">
        <v>118</v>
      </c>
      <c r="W2029" s="33" t="str">
        <f>VLOOKUP(Table1[[#This Row],[Material Code]],'Product Master Data'!$A$1:$D$16,4,FALSE)</f>
        <v>Beignet Flour</v>
      </c>
      <c r="X2029" s="33" t="str">
        <f>VLOOKUP(Table1[[#This Row],[Material Code]],'Product Master Data'!$A$1:$D$15,3,FALSE)</f>
        <v>Local Label</v>
      </c>
      <c r="Y2029" s="33">
        <f>DAY(Table1[[#This Row],[Billing date]])</f>
        <v>26</v>
      </c>
      <c r="Z2029" s="33" t="str">
        <f>TEXT(Table1[[#This Row],[Billing date]],"mmm")</f>
        <v>Jan</v>
      </c>
      <c r="AA2029" s="33">
        <f>YEAR(Table1[[#This Row],[Billing date]])</f>
        <v>2022</v>
      </c>
    </row>
    <row r="2030" spans="1:27" ht="12.75" x14ac:dyDescent="0.2">
      <c r="A2030" s="1" t="s">
        <v>4496</v>
      </c>
      <c r="B2030" s="1" t="s">
        <v>132</v>
      </c>
      <c r="C2030" s="29">
        <v>44587</v>
      </c>
      <c r="D2030" s="1" t="s">
        <v>7303</v>
      </c>
      <c r="E2030" s="1" t="s">
        <v>7304</v>
      </c>
      <c r="F2030" s="1" t="s">
        <v>7305</v>
      </c>
      <c r="G2030" s="1" t="s">
        <v>7306</v>
      </c>
      <c r="H2030" s="1" t="s">
        <v>4804</v>
      </c>
      <c r="I2030" s="1" t="s">
        <v>38</v>
      </c>
      <c r="J2030" s="1" t="s">
        <v>181</v>
      </c>
      <c r="K2030" s="1" t="s">
        <v>182</v>
      </c>
      <c r="L2030" s="30">
        <v>400</v>
      </c>
      <c r="M2030" s="30">
        <v>10</v>
      </c>
      <c r="N2030" s="31">
        <v>9000</v>
      </c>
      <c r="O2030" s="31">
        <v>14000</v>
      </c>
      <c r="P2030" s="31">
        <v>3586000</v>
      </c>
      <c r="Q2030" s="31">
        <v>3600000</v>
      </c>
      <c r="R2030" s="1" t="s">
        <v>3945</v>
      </c>
      <c r="S2030" s="1" t="s">
        <v>7307</v>
      </c>
      <c r="T2030" s="1" t="s">
        <v>169</v>
      </c>
      <c r="U2030" s="1" t="s">
        <v>169</v>
      </c>
      <c r="V2030" s="1" t="s">
        <v>118</v>
      </c>
      <c r="W2030" s="33" t="str">
        <f>VLOOKUP(Table1[[#This Row],[Material Code]],'Product Master Data'!$A$1:$D$16,4,FALSE)</f>
        <v>Beignet Flour</v>
      </c>
      <c r="X2030" s="33" t="str">
        <f>VLOOKUP(Table1[[#This Row],[Material Code]],'Product Master Data'!$A$1:$D$15,3,FALSE)</f>
        <v>Local Label</v>
      </c>
      <c r="Y2030" s="33">
        <f>DAY(Table1[[#This Row],[Billing date]])</f>
        <v>26</v>
      </c>
      <c r="Z2030" s="33" t="str">
        <f>TEXT(Table1[[#This Row],[Billing date]],"mmm")</f>
        <v>Jan</v>
      </c>
      <c r="AA2030" s="33">
        <f>YEAR(Table1[[#This Row],[Billing date]])</f>
        <v>2022</v>
      </c>
    </row>
    <row r="2031" spans="1:27" ht="12.75" x14ac:dyDescent="0.2">
      <c r="A2031" s="1" t="s">
        <v>4526</v>
      </c>
      <c r="B2031" s="1" t="s">
        <v>120</v>
      </c>
      <c r="C2031" s="29">
        <v>44587</v>
      </c>
      <c r="D2031" s="1" t="s">
        <v>7308</v>
      </c>
      <c r="E2031" s="1" t="s">
        <v>7309</v>
      </c>
      <c r="F2031" s="1" t="s">
        <v>7310</v>
      </c>
      <c r="G2031" s="1" t="s">
        <v>7311</v>
      </c>
      <c r="H2031" s="1" t="s">
        <v>4665</v>
      </c>
      <c r="I2031" s="1" t="s">
        <v>30</v>
      </c>
      <c r="J2031" s="1" t="s">
        <v>164</v>
      </c>
      <c r="K2031" s="1" t="s">
        <v>165</v>
      </c>
      <c r="L2031" s="30">
        <v>200</v>
      </c>
      <c r="M2031" s="30">
        <v>10</v>
      </c>
      <c r="N2031" s="31">
        <v>18300</v>
      </c>
      <c r="O2031" s="31">
        <v>14000</v>
      </c>
      <c r="P2031" s="31">
        <v>3646000</v>
      </c>
      <c r="Q2031" s="31">
        <v>3660000</v>
      </c>
      <c r="R2031" s="1" t="s">
        <v>775</v>
      </c>
      <c r="S2031" s="1" t="s">
        <v>4657</v>
      </c>
      <c r="T2031" s="1" t="s">
        <v>169</v>
      </c>
      <c r="U2031" s="1" t="s">
        <v>169</v>
      </c>
      <c r="V2031" s="1" t="s">
        <v>118</v>
      </c>
      <c r="W2031" s="33" t="str">
        <f>VLOOKUP(Table1[[#This Row],[Material Code]],'Product Master Data'!$A$1:$D$16,4,FALSE)</f>
        <v>Bread Flour</v>
      </c>
      <c r="X2031" s="33" t="str">
        <f>VLOOKUP(Table1[[#This Row],[Material Code]],'Product Master Data'!$A$1:$D$15,3,FALSE)</f>
        <v>Local Label</v>
      </c>
      <c r="Y2031" s="33">
        <f>DAY(Table1[[#This Row],[Billing date]])</f>
        <v>26</v>
      </c>
      <c r="Z2031" s="33" t="str">
        <f>TEXT(Table1[[#This Row],[Billing date]],"mmm")</f>
        <v>Jan</v>
      </c>
      <c r="AA2031" s="33">
        <f>YEAR(Table1[[#This Row],[Billing date]])</f>
        <v>2022</v>
      </c>
    </row>
    <row r="2032" spans="1:27" ht="12.75" x14ac:dyDescent="0.2">
      <c r="A2032" s="1" t="s">
        <v>4576</v>
      </c>
      <c r="B2032" s="1" t="s">
        <v>171</v>
      </c>
      <c r="C2032" s="29">
        <v>44587</v>
      </c>
      <c r="D2032" s="1" t="s">
        <v>7312</v>
      </c>
      <c r="E2032" s="1" t="s">
        <v>7313</v>
      </c>
      <c r="F2032" s="1" t="s">
        <v>7314</v>
      </c>
      <c r="G2032" s="1" t="s">
        <v>7315</v>
      </c>
      <c r="H2032" s="1" t="s">
        <v>4629</v>
      </c>
      <c r="I2032" s="1" t="s">
        <v>498</v>
      </c>
      <c r="J2032" s="1" t="s">
        <v>181</v>
      </c>
      <c r="K2032" s="1" t="s">
        <v>182</v>
      </c>
      <c r="L2032" s="30">
        <v>100</v>
      </c>
      <c r="M2032" s="30">
        <v>2.5</v>
      </c>
      <c r="N2032" s="31">
        <v>9250</v>
      </c>
      <c r="O2032" s="31">
        <v>3500</v>
      </c>
      <c r="P2032" s="31">
        <v>921500</v>
      </c>
      <c r="Q2032" s="31">
        <v>925000</v>
      </c>
      <c r="R2032" s="1" t="s">
        <v>4940</v>
      </c>
      <c r="S2032" s="1" t="s">
        <v>5173</v>
      </c>
      <c r="T2032" s="1" t="s">
        <v>169</v>
      </c>
      <c r="U2032" s="1" t="s">
        <v>502</v>
      </c>
      <c r="V2032" s="1" t="s">
        <v>118</v>
      </c>
      <c r="W2032" s="33" t="str">
        <f>VLOOKUP(Table1[[#This Row],[Material Code]],'Product Master Data'!$A$1:$D$16,4,FALSE)</f>
        <v>Beignet Flour</v>
      </c>
      <c r="X2032" s="33" t="str">
        <f>VLOOKUP(Table1[[#This Row],[Material Code]],'Product Master Data'!$A$1:$D$15,3,FALSE)</f>
        <v>Local Label</v>
      </c>
      <c r="Y2032" s="33">
        <f>DAY(Table1[[#This Row],[Billing date]])</f>
        <v>26</v>
      </c>
      <c r="Z2032" s="33" t="str">
        <f>TEXT(Table1[[#This Row],[Billing date]],"mmm")</f>
        <v>Jan</v>
      </c>
      <c r="AA2032" s="33">
        <f>YEAR(Table1[[#This Row],[Billing date]])</f>
        <v>2022</v>
      </c>
    </row>
    <row r="2033" spans="1:27" ht="12.75" x14ac:dyDescent="0.2">
      <c r="A2033" s="1" t="s">
        <v>4576</v>
      </c>
      <c r="B2033" s="1" t="s">
        <v>171</v>
      </c>
      <c r="C2033" s="29">
        <v>44587</v>
      </c>
      <c r="D2033" s="1" t="s">
        <v>7312</v>
      </c>
      <c r="E2033" s="1" t="s">
        <v>7313</v>
      </c>
      <c r="F2033" s="1" t="s">
        <v>7314</v>
      </c>
      <c r="G2033" s="1" t="s">
        <v>7315</v>
      </c>
      <c r="H2033" s="1" t="s">
        <v>4629</v>
      </c>
      <c r="I2033" s="1" t="s">
        <v>498</v>
      </c>
      <c r="J2033" s="1" t="s">
        <v>164</v>
      </c>
      <c r="K2033" s="1" t="s">
        <v>165</v>
      </c>
      <c r="L2033" s="30">
        <v>300</v>
      </c>
      <c r="M2033" s="30">
        <v>15</v>
      </c>
      <c r="N2033" s="31">
        <v>18300</v>
      </c>
      <c r="O2033" s="31">
        <v>21000</v>
      </c>
      <c r="P2033" s="31">
        <v>5469000</v>
      </c>
      <c r="Q2033" s="31">
        <v>5490000</v>
      </c>
      <c r="R2033" s="1" t="s">
        <v>4940</v>
      </c>
      <c r="S2033" s="1" t="s">
        <v>5173</v>
      </c>
      <c r="T2033" s="1" t="s">
        <v>169</v>
      </c>
      <c r="U2033" s="1" t="s">
        <v>502</v>
      </c>
      <c r="V2033" s="1" t="s">
        <v>118</v>
      </c>
      <c r="W2033" s="33" t="str">
        <f>VLOOKUP(Table1[[#This Row],[Material Code]],'Product Master Data'!$A$1:$D$16,4,FALSE)</f>
        <v>Bread Flour</v>
      </c>
      <c r="X2033" s="33" t="str">
        <f>VLOOKUP(Table1[[#This Row],[Material Code]],'Product Master Data'!$A$1:$D$15,3,FALSE)</f>
        <v>Local Label</v>
      </c>
      <c r="Y2033" s="33">
        <f>DAY(Table1[[#This Row],[Billing date]])</f>
        <v>26</v>
      </c>
      <c r="Z2033" s="33" t="str">
        <f>TEXT(Table1[[#This Row],[Billing date]],"mmm")</f>
        <v>Jan</v>
      </c>
      <c r="AA2033" s="33">
        <f>YEAR(Table1[[#This Row],[Billing date]])</f>
        <v>2022</v>
      </c>
    </row>
    <row r="2034" spans="1:27" ht="12.75" x14ac:dyDescent="0.2">
      <c r="A2034" s="1" t="s">
        <v>4526</v>
      </c>
      <c r="B2034" s="1" t="s">
        <v>120</v>
      </c>
      <c r="C2034" s="29">
        <v>44587</v>
      </c>
      <c r="D2034" s="1" t="s">
        <v>7316</v>
      </c>
      <c r="E2034" s="1" t="s">
        <v>7317</v>
      </c>
      <c r="F2034" s="1" t="s">
        <v>7318</v>
      </c>
      <c r="G2034" s="1" t="s">
        <v>7319</v>
      </c>
      <c r="H2034" s="1" t="s">
        <v>4817</v>
      </c>
      <c r="I2034" s="1" t="s">
        <v>443</v>
      </c>
      <c r="J2034" s="1" t="s">
        <v>164</v>
      </c>
      <c r="K2034" s="1" t="s">
        <v>165</v>
      </c>
      <c r="L2034" s="30">
        <v>100</v>
      </c>
      <c r="M2034" s="30">
        <v>5</v>
      </c>
      <c r="N2034" s="31">
        <v>18300</v>
      </c>
      <c r="O2034" s="31">
        <v>7000</v>
      </c>
      <c r="P2034" s="31">
        <v>1823000</v>
      </c>
      <c r="Q2034" s="31">
        <v>1830000</v>
      </c>
      <c r="R2034" s="1" t="s">
        <v>775</v>
      </c>
      <c r="S2034" s="1" t="s">
        <v>4657</v>
      </c>
      <c r="T2034" s="1" t="s">
        <v>169</v>
      </c>
      <c r="U2034" s="1" t="s">
        <v>169</v>
      </c>
      <c r="V2034" s="1" t="s">
        <v>118</v>
      </c>
      <c r="W2034" s="33" t="str">
        <f>VLOOKUP(Table1[[#This Row],[Material Code]],'Product Master Data'!$A$1:$D$16,4,FALSE)</f>
        <v>Bread Flour</v>
      </c>
      <c r="X2034" s="33" t="str">
        <f>VLOOKUP(Table1[[#This Row],[Material Code]],'Product Master Data'!$A$1:$D$15,3,FALSE)</f>
        <v>Local Label</v>
      </c>
      <c r="Y2034" s="33">
        <f>DAY(Table1[[#This Row],[Billing date]])</f>
        <v>26</v>
      </c>
      <c r="Z2034" s="33" t="str">
        <f>TEXT(Table1[[#This Row],[Billing date]],"mmm")</f>
        <v>Jan</v>
      </c>
      <c r="AA2034" s="33">
        <f>YEAR(Table1[[#This Row],[Billing date]])</f>
        <v>2022</v>
      </c>
    </row>
    <row r="2035" spans="1:27" ht="12.75" x14ac:dyDescent="0.2">
      <c r="A2035" s="1" t="s">
        <v>4526</v>
      </c>
      <c r="B2035" s="1" t="s">
        <v>120</v>
      </c>
      <c r="C2035" s="29">
        <v>44587</v>
      </c>
      <c r="D2035" s="1" t="s">
        <v>7320</v>
      </c>
      <c r="E2035" s="1" t="s">
        <v>7321</v>
      </c>
      <c r="F2035" s="1" t="s">
        <v>7322</v>
      </c>
      <c r="G2035" s="1" t="s">
        <v>7323</v>
      </c>
      <c r="H2035" s="1" t="s">
        <v>4897</v>
      </c>
      <c r="I2035" s="1" t="s">
        <v>1066</v>
      </c>
      <c r="J2035" s="1" t="s">
        <v>125</v>
      </c>
      <c r="K2035" s="1" t="s">
        <v>126</v>
      </c>
      <c r="L2035" s="30">
        <v>40</v>
      </c>
      <c r="M2035" s="30">
        <v>2</v>
      </c>
      <c r="N2035" s="31">
        <v>19000</v>
      </c>
      <c r="O2035" s="31">
        <v>2800</v>
      </c>
      <c r="P2035" s="31">
        <v>757200</v>
      </c>
      <c r="Q2035" s="31">
        <v>760000</v>
      </c>
      <c r="R2035" s="1" t="s">
        <v>775</v>
      </c>
      <c r="S2035" s="1" t="s">
        <v>4657</v>
      </c>
      <c r="T2035" s="1" t="s">
        <v>169</v>
      </c>
      <c r="U2035" s="1" t="s">
        <v>169</v>
      </c>
      <c r="V2035" s="1" t="s">
        <v>118</v>
      </c>
      <c r="W2035" s="33" t="str">
        <f>VLOOKUP(Table1[[#This Row],[Material Code]],'Product Master Data'!$A$1:$D$16,4,FALSE)</f>
        <v>Bread Flour</v>
      </c>
      <c r="X2035" s="33" t="str">
        <f>VLOOKUP(Table1[[#This Row],[Material Code]],'Product Master Data'!$A$1:$D$15,3,FALSE)</f>
        <v>Local Label</v>
      </c>
      <c r="Y2035" s="33">
        <f>DAY(Table1[[#This Row],[Billing date]])</f>
        <v>26</v>
      </c>
      <c r="Z2035" s="33" t="str">
        <f>TEXT(Table1[[#This Row],[Billing date]],"mmm")</f>
        <v>Jan</v>
      </c>
      <c r="AA2035" s="33">
        <f>YEAR(Table1[[#This Row],[Billing date]])</f>
        <v>2022</v>
      </c>
    </row>
    <row r="2036" spans="1:27" ht="12.75" x14ac:dyDescent="0.2">
      <c r="A2036" s="1" t="s">
        <v>4511</v>
      </c>
      <c r="B2036" s="1" t="s">
        <v>158</v>
      </c>
      <c r="C2036" s="29">
        <v>44587</v>
      </c>
      <c r="D2036" s="1" t="s">
        <v>7324</v>
      </c>
      <c r="E2036" s="1" t="s">
        <v>7325</v>
      </c>
      <c r="F2036" s="1" t="s">
        <v>7326</v>
      </c>
      <c r="G2036" s="1" t="s">
        <v>7327</v>
      </c>
      <c r="H2036" s="1" t="s">
        <v>4524</v>
      </c>
      <c r="I2036" s="1" t="s">
        <v>58</v>
      </c>
      <c r="J2036" s="1" t="s">
        <v>164</v>
      </c>
      <c r="K2036" s="1" t="s">
        <v>165</v>
      </c>
      <c r="L2036" s="30">
        <v>600</v>
      </c>
      <c r="M2036" s="30">
        <v>30</v>
      </c>
      <c r="N2036" s="31">
        <v>18700</v>
      </c>
      <c r="O2036" s="31">
        <v>0</v>
      </c>
      <c r="P2036" s="31">
        <v>11220000</v>
      </c>
      <c r="Q2036" s="31">
        <v>11220000</v>
      </c>
      <c r="R2036" s="1" t="s">
        <v>5099</v>
      </c>
      <c r="S2036" s="1" t="s">
        <v>5229</v>
      </c>
      <c r="T2036" s="1" t="s">
        <v>169</v>
      </c>
      <c r="U2036" s="1" t="s">
        <v>169</v>
      </c>
      <c r="V2036" s="1" t="s">
        <v>118</v>
      </c>
      <c r="W2036" s="33" t="str">
        <f>VLOOKUP(Table1[[#This Row],[Material Code]],'Product Master Data'!$A$1:$D$16,4,FALSE)</f>
        <v>Bread Flour</v>
      </c>
      <c r="X2036" s="33" t="str">
        <f>VLOOKUP(Table1[[#This Row],[Material Code]],'Product Master Data'!$A$1:$D$15,3,FALSE)</f>
        <v>Local Label</v>
      </c>
      <c r="Y2036" s="33">
        <f>DAY(Table1[[#This Row],[Billing date]])</f>
        <v>26</v>
      </c>
      <c r="Z2036" s="33" t="str">
        <f>TEXT(Table1[[#This Row],[Billing date]],"mmm")</f>
        <v>Jan</v>
      </c>
      <c r="AA2036" s="33">
        <f>YEAR(Table1[[#This Row],[Billing date]])</f>
        <v>2022</v>
      </c>
    </row>
    <row r="2037" spans="1:27" ht="12.75" x14ac:dyDescent="0.2">
      <c r="A2037" s="1" t="s">
        <v>4526</v>
      </c>
      <c r="B2037" s="1" t="s">
        <v>120</v>
      </c>
      <c r="C2037" s="29">
        <v>44587</v>
      </c>
      <c r="D2037" s="1" t="s">
        <v>7328</v>
      </c>
      <c r="E2037" s="1" t="s">
        <v>7329</v>
      </c>
      <c r="F2037" s="1" t="s">
        <v>7330</v>
      </c>
      <c r="G2037" s="1" t="s">
        <v>7331</v>
      </c>
      <c r="H2037" s="1" t="s">
        <v>4878</v>
      </c>
      <c r="I2037" s="1" t="s">
        <v>465</v>
      </c>
      <c r="J2037" s="1" t="s">
        <v>164</v>
      </c>
      <c r="K2037" s="1" t="s">
        <v>165</v>
      </c>
      <c r="L2037" s="30">
        <v>200</v>
      </c>
      <c r="M2037" s="30">
        <v>10</v>
      </c>
      <c r="N2037" s="31">
        <v>18300</v>
      </c>
      <c r="O2037" s="31">
        <v>14000</v>
      </c>
      <c r="P2037" s="31">
        <v>3646000</v>
      </c>
      <c r="Q2037" s="31">
        <v>3660000</v>
      </c>
      <c r="R2037" s="1" t="s">
        <v>127</v>
      </c>
      <c r="S2037" s="1" t="s">
        <v>574</v>
      </c>
      <c r="T2037" s="1" t="s">
        <v>169</v>
      </c>
      <c r="U2037" s="1" t="s">
        <v>169</v>
      </c>
      <c r="V2037" s="1" t="s">
        <v>118</v>
      </c>
      <c r="W2037" s="33" t="str">
        <f>VLOOKUP(Table1[[#This Row],[Material Code]],'Product Master Data'!$A$1:$D$16,4,FALSE)</f>
        <v>Bread Flour</v>
      </c>
      <c r="X2037" s="33" t="str">
        <f>VLOOKUP(Table1[[#This Row],[Material Code]],'Product Master Data'!$A$1:$D$15,3,FALSE)</f>
        <v>Local Label</v>
      </c>
      <c r="Y2037" s="33">
        <f>DAY(Table1[[#This Row],[Billing date]])</f>
        <v>26</v>
      </c>
      <c r="Z2037" s="33" t="str">
        <f>TEXT(Table1[[#This Row],[Billing date]],"mmm")</f>
        <v>Jan</v>
      </c>
      <c r="AA2037" s="33">
        <f>YEAR(Table1[[#This Row],[Billing date]])</f>
        <v>2022</v>
      </c>
    </row>
    <row r="2038" spans="1:27" ht="12.75" x14ac:dyDescent="0.2">
      <c r="A2038" s="1" t="s">
        <v>4526</v>
      </c>
      <c r="B2038" s="1" t="s">
        <v>120</v>
      </c>
      <c r="C2038" s="29">
        <v>44587</v>
      </c>
      <c r="D2038" s="1" t="s">
        <v>5340</v>
      </c>
      <c r="E2038" s="1" t="s">
        <v>7332</v>
      </c>
      <c r="F2038" s="1" t="s">
        <v>5342</v>
      </c>
      <c r="G2038" s="1" t="s">
        <v>7333</v>
      </c>
      <c r="H2038" s="1" t="s">
        <v>4531</v>
      </c>
      <c r="I2038" s="1" t="s">
        <v>29</v>
      </c>
      <c r="J2038" s="1" t="s">
        <v>24</v>
      </c>
      <c r="K2038" s="1" t="s">
        <v>113</v>
      </c>
      <c r="L2038" s="30">
        <v>575</v>
      </c>
      <c r="M2038" s="30">
        <v>23</v>
      </c>
      <c r="N2038" s="31">
        <v>1800</v>
      </c>
      <c r="O2038" s="31">
        <v>20294</v>
      </c>
      <c r="P2038" s="31">
        <v>1014706</v>
      </c>
      <c r="Q2038" s="31">
        <v>1035000</v>
      </c>
      <c r="R2038" s="1" t="s">
        <v>6282</v>
      </c>
      <c r="S2038" s="1" t="s">
        <v>7334</v>
      </c>
      <c r="T2038" s="1" t="s">
        <v>169</v>
      </c>
      <c r="U2038" s="1" t="s">
        <v>5345</v>
      </c>
      <c r="V2038" s="1" t="s">
        <v>118</v>
      </c>
      <c r="W2038" s="33" t="str">
        <f>VLOOKUP(Table1[[#This Row],[Material Code]],'Product Master Data'!$A$1:$D$16,4,FALSE)</f>
        <v>Bread Flour</v>
      </c>
      <c r="X2038" s="33" t="str">
        <f>VLOOKUP(Table1[[#This Row],[Material Code]],'Product Master Data'!$A$1:$D$15,3,FALSE)</f>
        <v>Local Label</v>
      </c>
      <c r="Y2038" s="33">
        <f>DAY(Table1[[#This Row],[Billing date]])</f>
        <v>26</v>
      </c>
      <c r="Z2038" s="33" t="str">
        <f>TEXT(Table1[[#This Row],[Billing date]],"mmm")</f>
        <v>Jan</v>
      </c>
      <c r="AA2038" s="33">
        <f>YEAR(Table1[[#This Row],[Billing date]])</f>
        <v>2022</v>
      </c>
    </row>
    <row r="2039" spans="1:27" ht="12.75" x14ac:dyDescent="0.2">
      <c r="A2039" s="1" t="s">
        <v>4496</v>
      </c>
      <c r="B2039" s="1" t="s">
        <v>132</v>
      </c>
      <c r="C2039" s="29">
        <v>44587</v>
      </c>
      <c r="D2039" s="1" t="s">
        <v>7292</v>
      </c>
      <c r="E2039" s="1" t="s">
        <v>7335</v>
      </c>
      <c r="F2039" s="1" t="s">
        <v>7294</v>
      </c>
      <c r="G2039" s="1" t="s">
        <v>7336</v>
      </c>
      <c r="H2039" s="1" t="s">
        <v>4542</v>
      </c>
      <c r="I2039" s="1" t="s">
        <v>43</v>
      </c>
      <c r="J2039" s="1" t="s">
        <v>24</v>
      </c>
      <c r="K2039" s="1" t="s">
        <v>113</v>
      </c>
      <c r="L2039" s="30">
        <v>575</v>
      </c>
      <c r="M2039" s="30">
        <v>23</v>
      </c>
      <c r="N2039" s="31">
        <v>1800</v>
      </c>
      <c r="O2039" s="31">
        <v>20294</v>
      </c>
      <c r="P2039" s="31">
        <v>1014706</v>
      </c>
      <c r="Q2039" s="31">
        <v>1035000</v>
      </c>
      <c r="R2039" s="1" t="s">
        <v>4099</v>
      </c>
      <c r="S2039" s="1" t="s">
        <v>7337</v>
      </c>
      <c r="T2039" s="1" t="s">
        <v>169</v>
      </c>
      <c r="U2039" s="1" t="s">
        <v>7298</v>
      </c>
      <c r="V2039" s="1" t="s">
        <v>118</v>
      </c>
      <c r="W2039" s="33" t="str">
        <f>VLOOKUP(Table1[[#This Row],[Material Code]],'Product Master Data'!$A$1:$D$16,4,FALSE)</f>
        <v>Bread Flour</v>
      </c>
      <c r="X2039" s="33" t="str">
        <f>VLOOKUP(Table1[[#This Row],[Material Code]],'Product Master Data'!$A$1:$D$15,3,FALSE)</f>
        <v>Local Label</v>
      </c>
      <c r="Y2039" s="33">
        <f>DAY(Table1[[#This Row],[Billing date]])</f>
        <v>26</v>
      </c>
      <c r="Z2039" s="33" t="str">
        <f>TEXT(Table1[[#This Row],[Billing date]],"mmm")</f>
        <v>Jan</v>
      </c>
      <c r="AA2039" s="33">
        <f>YEAR(Table1[[#This Row],[Billing date]])</f>
        <v>2022</v>
      </c>
    </row>
    <row r="2040" spans="1:27" ht="12.75" x14ac:dyDescent="0.2">
      <c r="A2040" s="1" t="s">
        <v>4511</v>
      </c>
      <c r="B2040" s="1" t="s">
        <v>158</v>
      </c>
      <c r="C2040" s="29">
        <v>44588</v>
      </c>
      <c r="D2040" s="1" t="s">
        <v>7338</v>
      </c>
      <c r="E2040" s="1" t="s">
        <v>7339</v>
      </c>
      <c r="F2040" s="1" t="s">
        <v>7340</v>
      </c>
      <c r="G2040" s="1" t="s">
        <v>7341</v>
      </c>
      <c r="H2040" s="1" t="s">
        <v>6328</v>
      </c>
      <c r="I2040" s="1" t="s">
        <v>398</v>
      </c>
      <c r="J2040" s="1" t="s">
        <v>164</v>
      </c>
      <c r="K2040" s="1" t="s">
        <v>165</v>
      </c>
      <c r="L2040" s="30">
        <v>160</v>
      </c>
      <c r="M2040" s="30">
        <v>8</v>
      </c>
      <c r="N2040" s="31">
        <v>18700</v>
      </c>
      <c r="O2040" s="31">
        <v>11200</v>
      </c>
      <c r="P2040" s="31">
        <v>2980800</v>
      </c>
      <c r="Q2040" s="31">
        <v>2992000</v>
      </c>
      <c r="R2040" s="1" t="s">
        <v>4152</v>
      </c>
      <c r="S2040" s="1" t="s">
        <v>7342</v>
      </c>
      <c r="T2040" s="1" t="s">
        <v>7343</v>
      </c>
      <c r="U2040" s="1" t="s">
        <v>7344</v>
      </c>
      <c r="V2040" s="1" t="s">
        <v>1596</v>
      </c>
      <c r="W2040" s="33" t="str">
        <f>VLOOKUP(Table1[[#This Row],[Material Code]],'Product Master Data'!$A$1:$D$16,4,FALSE)</f>
        <v>Bread Flour</v>
      </c>
      <c r="X2040" s="33" t="str">
        <f>VLOOKUP(Table1[[#This Row],[Material Code]],'Product Master Data'!$A$1:$D$15,3,FALSE)</f>
        <v>Local Label</v>
      </c>
      <c r="Y2040" s="33">
        <f>DAY(Table1[[#This Row],[Billing date]])</f>
        <v>27</v>
      </c>
      <c r="Z2040" s="33" t="str">
        <f>TEXT(Table1[[#This Row],[Billing date]],"mmm")</f>
        <v>Jan</v>
      </c>
      <c r="AA2040" s="33">
        <f>YEAR(Table1[[#This Row],[Billing date]])</f>
        <v>2022</v>
      </c>
    </row>
    <row r="2041" spans="1:27" ht="12.75" x14ac:dyDescent="0.2">
      <c r="A2041" s="1" t="s">
        <v>4526</v>
      </c>
      <c r="B2041" s="1" t="s">
        <v>120</v>
      </c>
      <c r="C2041" s="29">
        <v>44588</v>
      </c>
      <c r="D2041" s="1" t="s">
        <v>6389</v>
      </c>
      <c r="E2041" s="1" t="s">
        <v>7345</v>
      </c>
      <c r="F2041" s="1" t="s">
        <v>6391</v>
      </c>
      <c r="G2041" s="1" t="s">
        <v>7346</v>
      </c>
      <c r="H2041" s="1" t="s">
        <v>4790</v>
      </c>
      <c r="I2041" s="1" t="s">
        <v>40</v>
      </c>
      <c r="J2041" s="1" t="s">
        <v>24</v>
      </c>
      <c r="K2041" s="1" t="s">
        <v>113</v>
      </c>
      <c r="L2041" s="30">
        <v>125</v>
      </c>
      <c r="M2041" s="30">
        <v>5</v>
      </c>
      <c r="N2041" s="31">
        <v>1800</v>
      </c>
      <c r="O2041" s="31">
        <v>4412</v>
      </c>
      <c r="P2041" s="31">
        <v>220588</v>
      </c>
      <c r="Q2041" s="31">
        <v>225000</v>
      </c>
      <c r="R2041" s="1" t="s">
        <v>7347</v>
      </c>
      <c r="S2041" s="1" t="s">
        <v>7348</v>
      </c>
      <c r="T2041" s="1" t="s">
        <v>169</v>
      </c>
      <c r="U2041" s="1" t="s">
        <v>6395</v>
      </c>
      <c r="V2041" s="1" t="s">
        <v>118</v>
      </c>
      <c r="W2041" s="33" t="str">
        <f>VLOOKUP(Table1[[#This Row],[Material Code]],'Product Master Data'!$A$1:$D$16,4,FALSE)</f>
        <v>Bread Flour</v>
      </c>
      <c r="X2041" s="33" t="str">
        <f>VLOOKUP(Table1[[#This Row],[Material Code]],'Product Master Data'!$A$1:$D$15,3,FALSE)</f>
        <v>Local Label</v>
      </c>
      <c r="Y2041" s="33">
        <f>DAY(Table1[[#This Row],[Billing date]])</f>
        <v>27</v>
      </c>
      <c r="Z2041" s="33" t="str">
        <f>TEXT(Table1[[#This Row],[Billing date]],"mmm")</f>
        <v>Jan</v>
      </c>
      <c r="AA2041" s="33">
        <f>YEAR(Table1[[#This Row],[Billing date]])</f>
        <v>2022</v>
      </c>
    </row>
    <row r="2042" spans="1:27" ht="12.75" x14ac:dyDescent="0.2">
      <c r="A2042" s="1" t="s">
        <v>4511</v>
      </c>
      <c r="B2042" s="1" t="s">
        <v>158</v>
      </c>
      <c r="C2042" s="29">
        <v>44588</v>
      </c>
      <c r="D2042" s="1" t="s">
        <v>6702</v>
      </c>
      <c r="E2042" s="1" t="s">
        <v>7349</v>
      </c>
      <c r="F2042" s="1" t="s">
        <v>6704</v>
      </c>
      <c r="G2042" s="1" t="s">
        <v>7350</v>
      </c>
      <c r="H2042" s="1" t="s">
        <v>4744</v>
      </c>
      <c r="I2042" s="1" t="s">
        <v>35</v>
      </c>
      <c r="J2042" s="1" t="s">
        <v>24</v>
      </c>
      <c r="K2042" s="1" t="s">
        <v>113</v>
      </c>
      <c r="L2042" s="30">
        <v>200</v>
      </c>
      <c r="M2042" s="30">
        <v>8</v>
      </c>
      <c r="N2042" s="31">
        <v>1800</v>
      </c>
      <c r="O2042" s="31">
        <v>7059</v>
      </c>
      <c r="P2042" s="31">
        <v>352941</v>
      </c>
      <c r="Q2042" s="31">
        <v>360000</v>
      </c>
      <c r="R2042" s="1" t="s">
        <v>2555</v>
      </c>
      <c r="S2042" s="1" t="s">
        <v>4532</v>
      </c>
      <c r="T2042" s="1" t="s">
        <v>169</v>
      </c>
      <c r="U2042" s="1" t="s">
        <v>6705</v>
      </c>
      <c r="V2042" s="1" t="s">
        <v>118</v>
      </c>
      <c r="W2042" s="33" t="str">
        <f>VLOOKUP(Table1[[#This Row],[Material Code]],'Product Master Data'!$A$1:$D$16,4,FALSE)</f>
        <v>Bread Flour</v>
      </c>
      <c r="X2042" s="33" t="str">
        <f>VLOOKUP(Table1[[#This Row],[Material Code]],'Product Master Data'!$A$1:$D$15,3,FALSE)</f>
        <v>Local Label</v>
      </c>
      <c r="Y2042" s="33">
        <f>DAY(Table1[[#This Row],[Billing date]])</f>
        <v>27</v>
      </c>
      <c r="Z2042" s="33" t="str">
        <f>TEXT(Table1[[#This Row],[Billing date]],"mmm")</f>
        <v>Jan</v>
      </c>
      <c r="AA2042" s="33">
        <f>YEAR(Table1[[#This Row],[Billing date]])</f>
        <v>2022</v>
      </c>
    </row>
    <row r="2043" spans="1:27" ht="12.75" x14ac:dyDescent="0.2">
      <c r="A2043" s="1" t="s">
        <v>4496</v>
      </c>
      <c r="B2043" s="1" t="s">
        <v>132</v>
      </c>
      <c r="C2043" s="29">
        <v>44588</v>
      </c>
      <c r="D2043" s="1" t="s">
        <v>7292</v>
      </c>
      <c r="E2043" s="1" t="s">
        <v>7351</v>
      </c>
      <c r="F2043" s="1" t="s">
        <v>7294</v>
      </c>
      <c r="G2043" s="1" t="s">
        <v>7352</v>
      </c>
      <c r="H2043" s="1" t="s">
        <v>4542</v>
      </c>
      <c r="I2043" s="1" t="s">
        <v>43</v>
      </c>
      <c r="J2043" s="1" t="s">
        <v>24</v>
      </c>
      <c r="K2043" s="1" t="s">
        <v>113</v>
      </c>
      <c r="L2043" s="30">
        <v>575</v>
      </c>
      <c r="M2043" s="30">
        <v>23</v>
      </c>
      <c r="N2043" s="31">
        <v>1800</v>
      </c>
      <c r="O2043" s="31">
        <v>20294</v>
      </c>
      <c r="P2043" s="31">
        <v>1014706</v>
      </c>
      <c r="Q2043" s="31">
        <v>1035000</v>
      </c>
      <c r="R2043" s="1" t="s">
        <v>7353</v>
      </c>
      <c r="S2043" s="1" t="s">
        <v>1943</v>
      </c>
      <c r="T2043" s="1" t="s">
        <v>169</v>
      </c>
      <c r="U2043" s="1" t="s">
        <v>7298</v>
      </c>
      <c r="V2043" s="1" t="s">
        <v>118</v>
      </c>
      <c r="W2043" s="33" t="str">
        <f>VLOOKUP(Table1[[#This Row],[Material Code]],'Product Master Data'!$A$1:$D$16,4,FALSE)</f>
        <v>Bread Flour</v>
      </c>
      <c r="X2043" s="33" t="str">
        <f>VLOOKUP(Table1[[#This Row],[Material Code]],'Product Master Data'!$A$1:$D$15,3,FALSE)</f>
        <v>Local Label</v>
      </c>
      <c r="Y2043" s="33">
        <f>DAY(Table1[[#This Row],[Billing date]])</f>
        <v>27</v>
      </c>
      <c r="Z2043" s="33" t="str">
        <f>TEXT(Table1[[#This Row],[Billing date]],"mmm")</f>
        <v>Jan</v>
      </c>
      <c r="AA2043" s="33">
        <f>YEAR(Table1[[#This Row],[Billing date]])</f>
        <v>2022</v>
      </c>
    </row>
    <row r="2044" spans="1:27" ht="12.75" x14ac:dyDescent="0.2">
      <c r="A2044" s="1" t="s">
        <v>4496</v>
      </c>
      <c r="B2044" s="1" t="s">
        <v>132</v>
      </c>
      <c r="C2044" s="29">
        <v>44588</v>
      </c>
      <c r="D2044" s="1" t="s">
        <v>7292</v>
      </c>
      <c r="E2044" s="1" t="s">
        <v>7354</v>
      </c>
      <c r="F2044" s="1" t="s">
        <v>7294</v>
      </c>
      <c r="G2044" s="1" t="s">
        <v>7355</v>
      </c>
      <c r="H2044" s="1" t="s">
        <v>4542</v>
      </c>
      <c r="I2044" s="1" t="s">
        <v>43</v>
      </c>
      <c r="J2044" s="1" t="s">
        <v>24</v>
      </c>
      <c r="K2044" s="1" t="s">
        <v>113</v>
      </c>
      <c r="L2044" s="30">
        <v>575</v>
      </c>
      <c r="M2044" s="30">
        <v>23</v>
      </c>
      <c r="N2044" s="31">
        <v>1800</v>
      </c>
      <c r="O2044" s="31">
        <v>20294</v>
      </c>
      <c r="P2044" s="31">
        <v>1014706</v>
      </c>
      <c r="Q2044" s="31">
        <v>1035000</v>
      </c>
      <c r="R2044" s="1" t="s">
        <v>4563</v>
      </c>
      <c r="S2044" s="1" t="s">
        <v>4564</v>
      </c>
      <c r="T2044" s="1" t="s">
        <v>169</v>
      </c>
      <c r="U2044" s="1" t="s">
        <v>7298</v>
      </c>
      <c r="V2044" s="1" t="s">
        <v>118</v>
      </c>
      <c r="W2044" s="33" t="str">
        <f>VLOOKUP(Table1[[#This Row],[Material Code]],'Product Master Data'!$A$1:$D$16,4,FALSE)</f>
        <v>Bread Flour</v>
      </c>
      <c r="X2044" s="33" t="str">
        <f>VLOOKUP(Table1[[#This Row],[Material Code]],'Product Master Data'!$A$1:$D$15,3,FALSE)</f>
        <v>Local Label</v>
      </c>
      <c r="Y2044" s="33">
        <f>DAY(Table1[[#This Row],[Billing date]])</f>
        <v>27</v>
      </c>
      <c r="Z2044" s="33" t="str">
        <f>TEXT(Table1[[#This Row],[Billing date]],"mmm")</f>
        <v>Jan</v>
      </c>
      <c r="AA2044" s="33">
        <f>YEAR(Table1[[#This Row],[Billing date]])</f>
        <v>2022</v>
      </c>
    </row>
    <row r="2045" spans="1:27" ht="12.75" x14ac:dyDescent="0.2">
      <c r="A2045" s="1" t="s">
        <v>4526</v>
      </c>
      <c r="B2045" s="1" t="s">
        <v>120</v>
      </c>
      <c r="C2045" s="29">
        <v>44588</v>
      </c>
      <c r="D2045" s="1" t="s">
        <v>7356</v>
      </c>
      <c r="E2045" s="1" t="s">
        <v>7357</v>
      </c>
      <c r="F2045" s="1" t="s">
        <v>7358</v>
      </c>
      <c r="G2045" s="1" t="s">
        <v>7359</v>
      </c>
      <c r="H2045" s="1" t="s">
        <v>5409</v>
      </c>
      <c r="I2045" s="1" t="s">
        <v>152</v>
      </c>
      <c r="J2045" s="1" t="s">
        <v>24</v>
      </c>
      <c r="K2045" s="1" t="s">
        <v>113</v>
      </c>
      <c r="L2045" s="30">
        <v>575</v>
      </c>
      <c r="M2045" s="30">
        <v>23</v>
      </c>
      <c r="N2045" s="31">
        <v>1800</v>
      </c>
      <c r="O2045" s="31">
        <v>20294</v>
      </c>
      <c r="P2045" s="31">
        <v>1014706</v>
      </c>
      <c r="Q2045" s="31">
        <v>1035000</v>
      </c>
      <c r="R2045" s="1" t="s">
        <v>4418</v>
      </c>
      <c r="S2045" s="1" t="s">
        <v>5634</v>
      </c>
      <c r="T2045" s="1" t="s">
        <v>169</v>
      </c>
      <c r="U2045" s="1" t="s">
        <v>7360</v>
      </c>
      <c r="V2045" s="1" t="s">
        <v>118</v>
      </c>
      <c r="W2045" s="33" t="str">
        <f>VLOOKUP(Table1[[#This Row],[Material Code]],'Product Master Data'!$A$1:$D$16,4,FALSE)</f>
        <v>Bread Flour</v>
      </c>
      <c r="X2045" s="33" t="str">
        <f>VLOOKUP(Table1[[#This Row],[Material Code]],'Product Master Data'!$A$1:$D$15,3,FALSE)</f>
        <v>Local Label</v>
      </c>
      <c r="Y2045" s="33">
        <f>DAY(Table1[[#This Row],[Billing date]])</f>
        <v>27</v>
      </c>
      <c r="Z2045" s="33" t="str">
        <f>TEXT(Table1[[#This Row],[Billing date]],"mmm")</f>
        <v>Jan</v>
      </c>
      <c r="AA2045" s="33">
        <f>YEAR(Table1[[#This Row],[Billing date]])</f>
        <v>2022</v>
      </c>
    </row>
    <row r="2046" spans="1:27" ht="12.75" x14ac:dyDescent="0.2">
      <c r="A2046" s="1" t="s">
        <v>4576</v>
      </c>
      <c r="B2046" s="1" t="s">
        <v>171</v>
      </c>
      <c r="C2046" s="29">
        <v>44588</v>
      </c>
      <c r="D2046" s="1" t="s">
        <v>7361</v>
      </c>
      <c r="E2046" s="1" t="s">
        <v>7362</v>
      </c>
      <c r="F2046" s="1" t="s">
        <v>7363</v>
      </c>
      <c r="G2046" s="1" t="s">
        <v>7364</v>
      </c>
      <c r="H2046" s="1" t="s">
        <v>4759</v>
      </c>
      <c r="I2046" s="1" t="s">
        <v>37</v>
      </c>
      <c r="J2046" s="1" t="s">
        <v>181</v>
      </c>
      <c r="K2046" s="1" t="s">
        <v>182</v>
      </c>
      <c r="L2046" s="30">
        <v>20</v>
      </c>
      <c r="M2046" s="30">
        <v>0.5</v>
      </c>
      <c r="N2046" s="31">
        <v>9250</v>
      </c>
      <c r="O2046" s="31">
        <v>0</v>
      </c>
      <c r="P2046" s="31">
        <v>185000</v>
      </c>
      <c r="Q2046" s="31">
        <v>185000</v>
      </c>
      <c r="R2046" s="1" t="s">
        <v>4760</v>
      </c>
      <c r="S2046" s="1" t="s">
        <v>4960</v>
      </c>
      <c r="T2046" s="1" t="s">
        <v>169</v>
      </c>
      <c r="U2046" s="1" t="s">
        <v>370</v>
      </c>
      <c r="V2046" s="1" t="s">
        <v>118</v>
      </c>
      <c r="W2046" s="33" t="str">
        <f>VLOOKUP(Table1[[#This Row],[Material Code]],'Product Master Data'!$A$1:$D$16,4,FALSE)</f>
        <v>Beignet Flour</v>
      </c>
      <c r="X2046" s="33" t="str">
        <f>VLOOKUP(Table1[[#This Row],[Material Code]],'Product Master Data'!$A$1:$D$15,3,FALSE)</f>
        <v>Local Label</v>
      </c>
      <c r="Y2046" s="33">
        <f>DAY(Table1[[#This Row],[Billing date]])</f>
        <v>27</v>
      </c>
      <c r="Z2046" s="33" t="str">
        <f>TEXT(Table1[[#This Row],[Billing date]],"mmm")</f>
        <v>Jan</v>
      </c>
      <c r="AA2046" s="33">
        <f>YEAR(Table1[[#This Row],[Billing date]])</f>
        <v>2022</v>
      </c>
    </row>
    <row r="2047" spans="1:27" ht="12.75" x14ac:dyDescent="0.2">
      <c r="A2047" s="1" t="s">
        <v>4576</v>
      </c>
      <c r="B2047" s="1" t="s">
        <v>171</v>
      </c>
      <c r="C2047" s="29">
        <v>44588</v>
      </c>
      <c r="D2047" s="1" t="s">
        <v>7361</v>
      </c>
      <c r="E2047" s="1" t="s">
        <v>7362</v>
      </c>
      <c r="F2047" s="1" t="s">
        <v>7363</v>
      </c>
      <c r="G2047" s="1" t="s">
        <v>7364</v>
      </c>
      <c r="H2047" s="1" t="s">
        <v>4759</v>
      </c>
      <c r="I2047" s="1" t="s">
        <v>37</v>
      </c>
      <c r="J2047" s="1" t="s">
        <v>164</v>
      </c>
      <c r="K2047" s="1" t="s">
        <v>165</v>
      </c>
      <c r="L2047" s="30">
        <v>340</v>
      </c>
      <c r="M2047" s="30">
        <v>17</v>
      </c>
      <c r="N2047" s="31">
        <v>18300</v>
      </c>
      <c r="O2047" s="31">
        <v>0</v>
      </c>
      <c r="P2047" s="31">
        <v>6222000</v>
      </c>
      <c r="Q2047" s="31">
        <v>6222000</v>
      </c>
      <c r="R2047" s="1" t="s">
        <v>4760</v>
      </c>
      <c r="S2047" s="1" t="s">
        <v>4960</v>
      </c>
      <c r="T2047" s="1" t="s">
        <v>169</v>
      </c>
      <c r="U2047" s="1" t="s">
        <v>370</v>
      </c>
      <c r="V2047" s="1" t="s">
        <v>118</v>
      </c>
      <c r="W2047" s="33" t="str">
        <f>VLOOKUP(Table1[[#This Row],[Material Code]],'Product Master Data'!$A$1:$D$16,4,FALSE)</f>
        <v>Bread Flour</v>
      </c>
      <c r="X2047" s="33" t="str">
        <f>VLOOKUP(Table1[[#This Row],[Material Code]],'Product Master Data'!$A$1:$D$15,3,FALSE)</f>
        <v>Local Label</v>
      </c>
      <c r="Y2047" s="33">
        <f>DAY(Table1[[#This Row],[Billing date]])</f>
        <v>27</v>
      </c>
      <c r="Z2047" s="33" t="str">
        <f>TEXT(Table1[[#This Row],[Billing date]],"mmm")</f>
        <v>Jan</v>
      </c>
      <c r="AA2047" s="33">
        <f>YEAR(Table1[[#This Row],[Billing date]])</f>
        <v>2022</v>
      </c>
    </row>
    <row r="2048" spans="1:27" ht="12.75" x14ac:dyDescent="0.2">
      <c r="A2048" s="1" t="s">
        <v>4596</v>
      </c>
      <c r="B2048" s="1" t="s">
        <v>452</v>
      </c>
      <c r="C2048" s="29">
        <v>44588</v>
      </c>
      <c r="D2048" s="1" t="s">
        <v>7129</v>
      </c>
      <c r="E2048" s="1" t="s">
        <v>7365</v>
      </c>
      <c r="F2048" s="1" t="s">
        <v>7131</v>
      </c>
      <c r="G2048" s="1" t="s">
        <v>7366</v>
      </c>
      <c r="H2048" s="1" t="s">
        <v>4797</v>
      </c>
      <c r="I2048" s="1" t="s">
        <v>33</v>
      </c>
      <c r="J2048" s="1" t="s">
        <v>183</v>
      </c>
      <c r="K2048" s="1" t="s">
        <v>184</v>
      </c>
      <c r="L2048" s="30">
        <v>3000</v>
      </c>
      <c r="M2048" s="30">
        <v>15</v>
      </c>
      <c r="N2048" s="31">
        <v>1825</v>
      </c>
      <c r="O2048" s="31">
        <v>21000</v>
      </c>
      <c r="P2048" s="31">
        <v>5454000</v>
      </c>
      <c r="Q2048" s="31">
        <v>5475000</v>
      </c>
      <c r="R2048" s="1" t="s">
        <v>7367</v>
      </c>
      <c r="S2048" s="1" t="s">
        <v>7368</v>
      </c>
      <c r="T2048" s="1" t="s">
        <v>169</v>
      </c>
      <c r="U2048" s="1" t="s">
        <v>460</v>
      </c>
      <c r="V2048" s="1" t="s">
        <v>118</v>
      </c>
      <c r="W2048" s="33" t="str">
        <f>VLOOKUP(Table1[[#This Row],[Material Code]],'Product Master Data'!$A$1:$D$16,4,FALSE)</f>
        <v>Beignet Flour</v>
      </c>
      <c r="X2048" s="33" t="str">
        <f>VLOOKUP(Table1[[#This Row],[Material Code]],'Product Master Data'!$A$1:$D$15,3,FALSE)</f>
        <v>Local Label</v>
      </c>
      <c r="Y2048" s="33">
        <f>DAY(Table1[[#This Row],[Billing date]])</f>
        <v>27</v>
      </c>
      <c r="Z2048" s="33" t="str">
        <f>TEXT(Table1[[#This Row],[Billing date]],"mmm")</f>
        <v>Jan</v>
      </c>
      <c r="AA2048" s="33">
        <f>YEAR(Table1[[#This Row],[Billing date]])</f>
        <v>2022</v>
      </c>
    </row>
    <row r="2049" spans="1:27" ht="12.75" x14ac:dyDescent="0.2">
      <c r="A2049" s="1" t="s">
        <v>4596</v>
      </c>
      <c r="B2049" s="1" t="s">
        <v>452</v>
      </c>
      <c r="C2049" s="29">
        <v>44588</v>
      </c>
      <c r="D2049" s="1" t="s">
        <v>7129</v>
      </c>
      <c r="E2049" s="1" t="s">
        <v>7365</v>
      </c>
      <c r="F2049" s="1" t="s">
        <v>7131</v>
      </c>
      <c r="G2049" s="1" t="s">
        <v>7366</v>
      </c>
      <c r="H2049" s="1" t="s">
        <v>4797</v>
      </c>
      <c r="I2049" s="1" t="s">
        <v>33</v>
      </c>
      <c r="J2049" s="1" t="s">
        <v>181</v>
      </c>
      <c r="K2049" s="1" t="s">
        <v>182</v>
      </c>
      <c r="L2049" s="30">
        <v>680</v>
      </c>
      <c r="M2049" s="30">
        <v>17</v>
      </c>
      <c r="N2049" s="31">
        <v>9000</v>
      </c>
      <c r="O2049" s="31">
        <v>23800</v>
      </c>
      <c r="P2049" s="31">
        <v>6096200</v>
      </c>
      <c r="Q2049" s="31">
        <v>6120000</v>
      </c>
      <c r="R2049" s="1" t="s">
        <v>7367</v>
      </c>
      <c r="S2049" s="1" t="s">
        <v>7368</v>
      </c>
      <c r="T2049" s="1" t="s">
        <v>169</v>
      </c>
      <c r="U2049" s="1" t="s">
        <v>460</v>
      </c>
      <c r="V2049" s="1" t="s">
        <v>118</v>
      </c>
      <c r="W2049" s="33" t="str">
        <f>VLOOKUP(Table1[[#This Row],[Material Code]],'Product Master Data'!$A$1:$D$16,4,FALSE)</f>
        <v>Beignet Flour</v>
      </c>
      <c r="X2049" s="33" t="str">
        <f>VLOOKUP(Table1[[#This Row],[Material Code]],'Product Master Data'!$A$1:$D$15,3,FALSE)</f>
        <v>Local Label</v>
      </c>
      <c r="Y2049" s="33">
        <f>DAY(Table1[[#This Row],[Billing date]])</f>
        <v>27</v>
      </c>
      <c r="Z2049" s="33" t="str">
        <f>TEXT(Table1[[#This Row],[Billing date]],"mmm")</f>
        <v>Jan</v>
      </c>
      <c r="AA2049" s="33">
        <f>YEAR(Table1[[#This Row],[Billing date]])</f>
        <v>2022</v>
      </c>
    </row>
    <row r="2050" spans="1:27" ht="12.75" x14ac:dyDescent="0.2">
      <c r="A2050" s="1" t="s">
        <v>4526</v>
      </c>
      <c r="B2050" s="1" t="s">
        <v>120</v>
      </c>
      <c r="C2050" s="29">
        <v>44588</v>
      </c>
      <c r="D2050" s="1" t="s">
        <v>7356</v>
      </c>
      <c r="E2050" s="1" t="s">
        <v>7357</v>
      </c>
      <c r="F2050" s="1" t="s">
        <v>7358</v>
      </c>
      <c r="G2050" s="1" t="s">
        <v>7369</v>
      </c>
      <c r="H2050" s="1" t="s">
        <v>5409</v>
      </c>
      <c r="I2050" s="1" t="s">
        <v>152</v>
      </c>
      <c r="J2050" s="1" t="s">
        <v>24</v>
      </c>
      <c r="K2050" s="1" t="s">
        <v>113</v>
      </c>
      <c r="L2050" s="30">
        <v>550</v>
      </c>
      <c r="M2050" s="30">
        <v>22</v>
      </c>
      <c r="N2050" s="31">
        <v>1800</v>
      </c>
      <c r="O2050" s="31">
        <v>19412</v>
      </c>
      <c r="P2050" s="31">
        <v>970588</v>
      </c>
      <c r="Q2050" s="31">
        <v>990000</v>
      </c>
      <c r="R2050" s="1" t="s">
        <v>7370</v>
      </c>
      <c r="S2050" s="1" t="s">
        <v>7371</v>
      </c>
      <c r="T2050" s="1" t="s">
        <v>169</v>
      </c>
      <c r="U2050" s="1" t="s">
        <v>7360</v>
      </c>
      <c r="V2050" s="1" t="s">
        <v>118</v>
      </c>
      <c r="W2050" s="33" t="str">
        <f>VLOOKUP(Table1[[#This Row],[Material Code]],'Product Master Data'!$A$1:$D$16,4,FALSE)</f>
        <v>Bread Flour</v>
      </c>
      <c r="X2050" s="33" t="str">
        <f>VLOOKUP(Table1[[#This Row],[Material Code]],'Product Master Data'!$A$1:$D$15,3,FALSE)</f>
        <v>Local Label</v>
      </c>
      <c r="Y2050" s="33">
        <f>DAY(Table1[[#This Row],[Billing date]])</f>
        <v>27</v>
      </c>
      <c r="Z2050" s="33" t="str">
        <f>TEXT(Table1[[#This Row],[Billing date]],"mmm")</f>
        <v>Jan</v>
      </c>
      <c r="AA2050" s="33">
        <f>YEAR(Table1[[#This Row],[Billing date]])</f>
        <v>2022</v>
      </c>
    </row>
    <row r="2051" spans="1:27" ht="12.75" x14ac:dyDescent="0.2">
      <c r="A2051" s="1" t="s">
        <v>4596</v>
      </c>
      <c r="B2051" s="1" t="s">
        <v>289</v>
      </c>
      <c r="C2051" s="29">
        <v>44588</v>
      </c>
      <c r="D2051" s="1" t="s">
        <v>7372</v>
      </c>
      <c r="E2051" s="1" t="s">
        <v>7373</v>
      </c>
      <c r="F2051" s="1" t="s">
        <v>7374</v>
      </c>
      <c r="G2051" s="1" t="s">
        <v>7375</v>
      </c>
      <c r="H2051" s="1" t="s">
        <v>4601</v>
      </c>
      <c r="I2051" s="1" t="s">
        <v>32</v>
      </c>
      <c r="J2051" s="1" t="s">
        <v>125</v>
      </c>
      <c r="K2051" s="1" t="s">
        <v>126</v>
      </c>
      <c r="L2051" s="30">
        <v>620</v>
      </c>
      <c r="M2051" s="30">
        <v>31</v>
      </c>
      <c r="N2051" s="31">
        <v>18500</v>
      </c>
      <c r="O2051" s="31">
        <v>43400</v>
      </c>
      <c r="P2051" s="31">
        <v>11426600</v>
      </c>
      <c r="Q2051" s="31">
        <v>11470000</v>
      </c>
      <c r="R2051" s="1" t="s">
        <v>7376</v>
      </c>
      <c r="S2051" s="1" t="s">
        <v>7377</v>
      </c>
      <c r="T2051" s="1" t="s">
        <v>169</v>
      </c>
      <c r="U2051" s="1" t="s">
        <v>169</v>
      </c>
      <c r="V2051" s="1" t="s">
        <v>118</v>
      </c>
      <c r="W2051" s="33" t="str">
        <f>VLOOKUP(Table1[[#This Row],[Material Code]],'Product Master Data'!$A$1:$D$16,4,FALSE)</f>
        <v>Bread Flour</v>
      </c>
      <c r="X2051" s="33" t="str">
        <f>VLOOKUP(Table1[[#This Row],[Material Code]],'Product Master Data'!$A$1:$D$15,3,FALSE)</f>
        <v>Local Label</v>
      </c>
      <c r="Y2051" s="33">
        <f>DAY(Table1[[#This Row],[Billing date]])</f>
        <v>27</v>
      </c>
      <c r="Z2051" s="33" t="str">
        <f>TEXT(Table1[[#This Row],[Billing date]],"mmm")</f>
        <v>Jan</v>
      </c>
      <c r="AA2051" s="33">
        <f>YEAR(Table1[[#This Row],[Billing date]])</f>
        <v>2022</v>
      </c>
    </row>
    <row r="2052" spans="1:27" ht="12.75" x14ac:dyDescent="0.2">
      <c r="A2052" s="1" t="s">
        <v>4596</v>
      </c>
      <c r="B2052" s="1" t="s">
        <v>289</v>
      </c>
      <c r="C2052" s="29">
        <v>44588</v>
      </c>
      <c r="D2052" s="1" t="s">
        <v>7372</v>
      </c>
      <c r="E2052" s="1" t="s">
        <v>7378</v>
      </c>
      <c r="F2052" s="1" t="s">
        <v>7374</v>
      </c>
      <c r="G2052" s="1" t="s">
        <v>7379</v>
      </c>
      <c r="H2052" s="1" t="s">
        <v>4601</v>
      </c>
      <c r="I2052" s="1" t="s">
        <v>32</v>
      </c>
      <c r="J2052" s="1" t="s">
        <v>125</v>
      </c>
      <c r="K2052" s="1" t="s">
        <v>126</v>
      </c>
      <c r="L2052" s="30">
        <v>640</v>
      </c>
      <c r="M2052" s="30">
        <v>32</v>
      </c>
      <c r="N2052" s="31">
        <v>18500</v>
      </c>
      <c r="O2052" s="31">
        <v>44800</v>
      </c>
      <c r="P2052" s="31">
        <v>11795200</v>
      </c>
      <c r="Q2052" s="31">
        <v>11840000</v>
      </c>
      <c r="R2052" s="1" t="s">
        <v>824</v>
      </c>
      <c r="S2052" s="1" t="s">
        <v>7380</v>
      </c>
      <c r="T2052" s="1" t="s">
        <v>169</v>
      </c>
      <c r="U2052" s="1" t="s">
        <v>169</v>
      </c>
      <c r="V2052" s="1" t="s">
        <v>118</v>
      </c>
      <c r="W2052" s="33" t="str">
        <f>VLOOKUP(Table1[[#This Row],[Material Code]],'Product Master Data'!$A$1:$D$16,4,FALSE)</f>
        <v>Bread Flour</v>
      </c>
      <c r="X2052" s="33" t="str">
        <f>VLOOKUP(Table1[[#This Row],[Material Code]],'Product Master Data'!$A$1:$D$15,3,FALSE)</f>
        <v>Local Label</v>
      </c>
      <c r="Y2052" s="33">
        <f>DAY(Table1[[#This Row],[Billing date]])</f>
        <v>27</v>
      </c>
      <c r="Z2052" s="33" t="str">
        <f>TEXT(Table1[[#This Row],[Billing date]],"mmm")</f>
        <v>Jan</v>
      </c>
      <c r="AA2052" s="33">
        <f>YEAR(Table1[[#This Row],[Billing date]])</f>
        <v>2022</v>
      </c>
    </row>
    <row r="2053" spans="1:27" ht="12.75" x14ac:dyDescent="0.2">
      <c r="A2053" s="1" t="s">
        <v>4526</v>
      </c>
      <c r="B2053" s="1" t="s">
        <v>120</v>
      </c>
      <c r="C2053" s="29">
        <v>44588</v>
      </c>
      <c r="D2053" s="1" t="s">
        <v>7356</v>
      </c>
      <c r="E2053" s="1" t="s">
        <v>7357</v>
      </c>
      <c r="F2053" s="1" t="s">
        <v>7358</v>
      </c>
      <c r="G2053" s="1" t="s">
        <v>7381</v>
      </c>
      <c r="H2053" s="1" t="s">
        <v>5409</v>
      </c>
      <c r="I2053" s="1" t="s">
        <v>152</v>
      </c>
      <c r="J2053" s="1" t="s">
        <v>24</v>
      </c>
      <c r="K2053" s="1" t="s">
        <v>113</v>
      </c>
      <c r="L2053" s="30">
        <v>575</v>
      </c>
      <c r="M2053" s="30">
        <v>23</v>
      </c>
      <c r="N2053" s="31">
        <v>1800</v>
      </c>
      <c r="O2053" s="31">
        <v>20294</v>
      </c>
      <c r="P2053" s="31">
        <v>1014706</v>
      </c>
      <c r="Q2053" s="31">
        <v>1035000</v>
      </c>
      <c r="R2053" s="1" t="s">
        <v>564</v>
      </c>
      <c r="S2053" s="1" t="s">
        <v>3251</v>
      </c>
      <c r="T2053" s="1" t="s">
        <v>169</v>
      </c>
      <c r="U2053" s="1" t="s">
        <v>7360</v>
      </c>
      <c r="V2053" s="1" t="s">
        <v>118</v>
      </c>
      <c r="W2053" s="33" t="str">
        <f>VLOOKUP(Table1[[#This Row],[Material Code]],'Product Master Data'!$A$1:$D$16,4,FALSE)</f>
        <v>Bread Flour</v>
      </c>
      <c r="X2053" s="33" t="str">
        <f>VLOOKUP(Table1[[#This Row],[Material Code]],'Product Master Data'!$A$1:$D$15,3,FALSE)</f>
        <v>Local Label</v>
      </c>
      <c r="Y2053" s="33">
        <f>DAY(Table1[[#This Row],[Billing date]])</f>
        <v>27</v>
      </c>
      <c r="Z2053" s="33" t="str">
        <f>TEXT(Table1[[#This Row],[Billing date]],"mmm")</f>
        <v>Jan</v>
      </c>
      <c r="AA2053" s="33">
        <f>YEAR(Table1[[#This Row],[Billing date]])</f>
        <v>2022</v>
      </c>
    </row>
    <row r="2054" spans="1:27" ht="12.75" x14ac:dyDescent="0.2">
      <c r="A2054" s="1" t="s">
        <v>4526</v>
      </c>
      <c r="B2054" s="1" t="s">
        <v>120</v>
      </c>
      <c r="C2054" s="29">
        <v>44588</v>
      </c>
      <c r="D2054" s="1" t="s">
        <v>7382</v>
      </c>
      <c r="E2054" s="1" t="s">
        <v>7383</v>
      </c>
      <c r="F2054" s="1" t="s">
        <v>7384</v>
      </c>
      <c r="G2054" s="1" t="s">
        <v>7385</v>
      </c>
      <c r="H2054" s="1" t="s">
        <v>4723</v>
      </c>
      <c r="I2054" s="1" t="s">
        <v>59</v>
      </c>
      <c r="J2054" s="1" t="s">
        <v>164</v>
      </c>
      <c r="K2054" s="1" t="s">
        <v>165</v>
      </c>
      <c r="L2054" s="30">
        <v>200</v>
      </c>
      <c r="M2054" s="30">
        <v>10</v>
      </c>
      <c r="N2054" s="31">
        <v>18300</v>
      </c>
      <c r="O2054" s="31">
        <v>0</v>
      </c>
      <c r="P2054" s="31">
        <v>3660000</v>
      </c>
      <c r="Q2054" s="31">
        <v>3660000</v>
      </c>
      <c r="R2054" s="1" t="s">
        <v>216</v>
      </c>
      <c r="S2054" s="1" t="s">
        <v>5325</v>
      </c>
      <c r="T2054" s="1" t="s">
        <v>169</v>
      </c>
      <c r="U2054" s="1" t="s">
        <v>169</v>
      </c>
      <c r="V2054" s="1" t="s">
        <v>118</v>
      </c>
      <c r="W2054" s="33" t="str">
        <f>VLOOKUP(Table1[[#This Row],[Material Code]],'Product Master Data'!$A$1:$D$16,4,FALSE)</f>
        <v>Bread Flour</v>
      </c>
      <c r="X2054" s="33" t="str">
        <f>VLOOKUP(Table1[[#This Row],[Material Code]],'Product Master Data'!$A$1:$D$15,3,FALSE)</f>
        <v>Local Label</v>
      </c>
      <c r="Y2054" s="33">
        <f>DAY(Table1[[#This Row],[Billing date]])</f>
        <v>27</v>
      </c>
      <c r="Z2054" s="33" t="str">
        <f>TEXT(Table1[[#This Row],[Billing date]],"mmm")</f>
        <v>Jan</v>
      </c>
      <c r="AA2054" s="33">
        <f>YEAR(Table1[[#This Row],[Billing date]])</f>
        <v>2022</v>
      </c>
    </row>
    <row r="2055" spans="1:27" ht="12.75" x14ac:dyDescent="0.2">
      <c r="A2055" s="1" t="s">
        <v>4576</v>
      </c>
      <c r="B2055" s="1" t="s">
        <v>171</v>
      </c>
      <c r="C2055" s="29">
        <v>44588</v>
      </c>
      <c r="D2055" s="1" t="s">
        <v>7386</v>
      </c>
      <c r="E2055" s="1" t="s">
        <v>7387</v>
      </c>
      <c r="F2055" s="1" t="s">
        <v>7388</v>
      </c>
      <c r="G2055" s="1" t="s">
        <v>7389</v>
      </c>
      <c r="H2055" s="1" t="s">
        <v>4629</v>
      </c>
      <c r="I2055" s="1" t="s">
        <v>498</v>
      </c>
      <c r="J2055" s="1" t="s">
        <v>176</v>
      </c>
      <c r="K2055" s="1" t="s">
        <v>177</v>
      </c>
      <c r="L2055" s="30">
        <v>100</v>
      </c>
      <c r="M2055" s="30">
        <v>5</v>
      </c>
      <c r="N2055" s="31">
        <v>18500</v>
      </c>
      <c r="O2055" s="31">
        <v>7000</v>
      </c>
      <c r="P2055" s="31">
        <v>1843000</v>
      </c>
      <c r="Q2055" s="31">
        <v>1850000</v>
      </c>
      <c r="R2055" s="1" t="s">
        <v>4940</v>
      </c>
      <c r="S2055" s="1" t="s">
        <v>4941</v>
      </c>
      <c r="T2055" s="1" t="s">
        <v>169</v>
      </c>
      <c r="U2055" s="1" t="s">
        <v>502</v>
      </c>
      <c r="V2055" s="1" t="s">
        <v>118</v>
      </c>
      <c r="W2055" s="33" t="str">
        <f>VLOOKUP(Table1[[#This Row],[Material Code]],'Product Master Data'!$A$1:$D$16,4,FALSE)</f>
        <v>Beignet Flour</v>
      </c>
      <c r="X2055" s="33" t="str">
        <f>VLOOKUP(Table1[[#This Row],[Material Code]],'Product Master Data'!$A$1:$D$15,3,FALSE)</f>
        <v>Local Label</v>
      </c>
      <c r="Y2055" s="33">
        <f>DAY(Table1[[#This Row],[Billing date]])</f>
        <v>27</v>
      </c>
      <c r="Z2055" s="33" t="str">
        <f>TEXT(Table1[[#This Row],[Billing date]],"mmm")</f>
        <v>Jan</v>
      </c>
      <c r="AA2055" s="33">
        <f>YEAR(Table1[[#This Row],[Billing date]])</f>
        <v>2022</v>
      </c>
    </row>
    <row r="2056" spans="1:27" ht="12.75" x14ac:dyDescent="0.2">
      <c r="A2056" s="1" t="s">
        <v>4576</v>
      </c>
      <c r="B2056" s="1" t="s">
        <v>171</v>
      </c>
      <c r="C2056" s="29">
        <v>44588</v>
      </c>
      <c r="D2056" s="1" t="s">
        <v>7386</v>
      </c>
      <c r="E2056" s="1" t="s">
        <v>7387</v>
      </c>
      <c r="F2056" s="1" t="s">
        <v>7388</v>
      </c>
      <c r="G2056" s="1" t="s">
        <v>7389</v>
      </c>
      <c r="H2056" s="1" t="s">
        <v>4629</v>
      </c>
      <c r="I2056" s="1" t="s">
        <v>498</v>
      </c>
      <c r="J2056" s="1" t="s">
        <v>164</v>
      </c>
      <c r="K2056" s="1" t="s">
        <v>165</v>
      </c>
      <c r="L2056" s="30">
        <v>250</v>
      </c>
      <c r="M2056" s="30">
        <v>12.5</v>
      </c>
      <c r="N2056" s="31">
        <v>18300</v>
      </c>
      <c r="O2056" s="31">
        <v>17500</v>
      </c>
      <c r="P2056" s="31">
        <v>4557500</v>
      </c>
      <c r="Q2056" s="31">
        <v>4575000</v>
      </c>
      <c r="R2056" s="1" t="s">
        <v>4940</v>
      </c>
      <c r="S2056" s="1" t="s">
        <v>4941</v>
      </c>
      <c r="T2056" s="1" t="s">
        <v>169</v>
      </c>
      <c r="U2056" s="1" t="s">
        <v>502</v>
      </c>
      <c r="V2056" s="1" t="s">
        <v>118</v>
      </c>
      <c r="W2056" s="33" t="str">
        <f>VLOOKUP(Table1[[#This Row],[Material Code]],'Product Master Data'!$A$1:$D$16,4,FALSE)</f>
        <v>Bread Flour</v>
      </c>
      <c r="X2056" s="33" t="str">
        <f>VLOOKUP(Table1[[#This Row],[Material Code]],'Product Master Data'!$A$1:$D$15,3,FALSE)</f>
        <v>Local Label</v>
      </c>
      <c r="Y2056" s="33">
        <f>DAY(Table1[[#This Row],[Billing date]])</f>
        <v>27</v>
      </c>
      <c r="Z2056" s="33" t="str">
        <f>TEXT(Table1[[#This Row],[Billing date]],"mmm")</f>
        <v>Jan</v>
      </c>
      <c r="AA2056" s="33">
        <f>YEAR(Table1[[#This Row],[Billing date]])</f>
        <v>2022</v>
      </c>
    </row>
    <row r="2057" spans="1:27" ht="12.75" x14ac:dyDescent="0.2">
      <c r="A2057" s="1" t="s">
        <v>4496</v>
      </c>
      <c r="B2057" s="1" t="s">
        <v>132</v>
      </c>
      <c r="C2057" s="29">
        <v>44588</v>
      </c>
      <c r="D2057" s="1" t="s">
        <v>6409</v>
      </c>
      <c r="E2057" s="1" t="s">
        <v>7390</v>
      </c>
      <c r="F2057" s="1" t="s">
        <v>6411</v>
      </c>
      <c r="G2057" s="1" t="s">
        <v>7391</v>
      </c>
      <c r="H2057" s="1" t="s">
        <v>4542</v>
      </c>
      <c r="I2057" s="1" t="s">
        <v>43</v>
      </c>
      <c r="J2057" s="1" t="s">
        <v>181</v>
      </c>
      <c r="K2057" s="1" t="s">
        <v>182</v>
      </c>
      <c r="L2057" s="30">
        <v>1280</v>
      </c>
      <c r="M2057" s="30">
        <v>32</v>
      </c>
      <c r="N2057" s="31">
        <v>9000</v>
      </c>
      <c r="O2057" s="31">
        <v>44800</v>
      </c>
      <c r="P2057" s="31">
        <v>11475200</v>
      </c>
      <c r="Q2057" s="31">
        <v>11520000</v>
      </c>
      <c r="R2057" s="1" t="s">
        <v>2563</v>
      </c>
      <c r="S2057" s="1" t="s">
        <v>3901</v>
      </c>
      <c r="T2057" s="1" t="s">
        <v>169</v>
      </c>
      <c r="U2057" s="1" t="s">
        <v>661</v>
      </c>
      <c r="V2057" s="1" t="s">
        <v>118</v>
      </c>
      <c r="W2057" s="33" t="str">
        <f>VLOOKUP(Table1[[#This Row],[Material Code]],'Product Master Data'!$A$1:$D$16,4,FALSE)</f>
        <v>Beignet Flour</v>
      </c>
      <c r="X2057" s="33" t="str">
        <f>VLOOKUP(Table1[[#This Row],[Material Code]],'Product Master Data'!$A$1:$D$15,3,FALSE)</f>
        <v>Local Label</v>
      </c>
      <c r="Y2057" s="33">
        <f>DAY(Table1[[#This Row],[Billing date]])</f>
        <v>27</v>
      </c>
      <c r="Z2057" s="33" t="str">
        <f>TEXT(Table1[[#This Row],[Billing date]],"mmm")</f>
        <v>Jan</v>
      </c>
      <c r="AA2057" s="33">
        <f>YEAR(Table1[[#This Row],[Billing date]])</f>
        <v>2022</v>
      </c>
    </row>
    <row r="2058" spans="1:27" ht="12.75" x14ac:dyDescent="0.2">
      <c r="A2058" s="1" t="s">
        <v>4496</v>
      </c>
      <c r="B2058" s="1" t="s">
        <v>132</v>
      </c>
      <c r="C2058" s="29">
        <v>44588</v>
      </c>
      <c r="D2058" s="1" t="s">
        <v>7392</v>
      </c>
      <c r="E2058" s="1" t="s">
        <v>7393</v>
      </c>
      <c r="F2058" s="1" t="s">
        <v>7394</v>
      </c>
      <c r="G2058" s="1" t="s">
        <v>7395</v>
      </c>
      <c r="H2058" s="1" t="s">
        <v>5004</v>
      </c>
      <c r="I2058" s="1" t="s">
        <v>31</v>
      </c>
      <c r="J2058" s="1" t="s">
        <v>176</v>
      </c>
      <c r="K2058" s="1" t="s">
        <v>177</v>
      </c>
      <c r="L2058" s="30">
        <v>340</v>
      </c>
      <c r="M2058" s="30">
        <v>17</v>
      </c>
      <c r="N2058" s="31">
        <v>18000</v>
      </c>
      <c r="O2058" s="31">
        <v>23800</v>
      </c>
      <c r="P2058" s="31">
        <v>6096200</v>
      </c>
      <c r="Q2058" s="31">
        <v>6120000</v>
      </c>
      <c r="R2058" s="1" t="s">
        <v>4735</v>
      </c>
      <c r="S2058" s="1" t="s">
        <v>7396</v>
      </c>
      <c r="T2058" s="1" t="s">
        <v>169</v>
      </c>
      <c r="U2058" s="1" t="s">
        <v>169</v>
      </c>
      <c r="V2058" s="1" t="s">
        <v>118</v>
      </c>
      <c r="W2058" s="33" t="str">
        <f>VLOOKUP(Table1[[#This Row],[Material Code]],'Product Master Data'!$A$1:$D$16,4,FALSE)</f>
        <v>Beignet Flour</v>
      </c>
      <c r="X2058" s="33" t="str">
        <f>VLOOKUP(Table1[[#This Row],[Material Code]],'Product Master Data'!$A$1:$D$15,3,FALSE)</f>
        <v>Local Label</v>
      </c>
      <c r="Y2058" s="33">
        <f>DAY(Table1[[#This Row],[Billing date]])</f>
        <v>27</v>
      </c>
      <c r="Z2058" s="33" t="str">
        <f>TEXT(Table1[[#This Row],[Billing date]],"mmm")</f>
        <v>Jan</v>
      </c>
      <c r="AA2058" s="33">
        <f>YEAR(Table1[[#This Row],[Billing date]])</f>
        <v>2022</v>
      </c>
    </row>
    <row r="2059" spans="1:27" ht="12.75" x14ac:dyDescent="0.2">
      <c r="A2059" s="1" t="s">
        <v>4496</v>
      </c>
      <c r="B2059" s="1" t="s">
        <v>132</v>
      </c>
      <c r="C2059" s="29">
        <v>44588</v>
      </c>
      <c r="D2059" s="1" t="s">
        <v>7392</v>
      </c>
      <c r="E2059" s="1" t="s">
        <v>7393</v>
      </c>
      <c r="F2059" s="1" t="s">
        <v>7394</v>
      </c>
      <c r="G2059" s="1" t="s">
        <v>7395</v>
      </c>
      <c r="H2059" s="1" t="s">
        <v>5004</v>
      </c>
      <c r="I2059" s="1" t="s">
        <v>31</v>
      </c>
      <c r="J2059" s="1" t="s">
        <v>181</v>
      </c>
      <c r="K2059" s="1" t="s">
        <v>182</v>
      </c>
      <c r="L2059" s="30">
        <v>600</v>
      </c>
      <c r="M2059" s="30">
        <v>15</v>
      </c>
      <c r="N2059" s="31">
        <v>9000</v>
      </c>
      <c r="O2059" s="31">
        <v>21000</v>
      </c>
      <c r="P2059" s="31">
        <v>5379000</v>
      </c>
      <c r="Q2059" s="31">
        <v>5400000</v>
      </c>
      <c r="R2059" s="1" t="s">
        <v>4735</v>
      </c>
      <c r="S2059" s="1" t="s">
        <v>7396</v>
      </c>
      <c r="T2059" s="1" t="s">
        <v>169</v>
      </c>
      <c r="U2059" s="1" t="s">
        <v>169</v>
      </c>
      <c r="V2059" s="1" t="s">
        <v>118</v>
      </c>
      <c r="W2059" s="33" t="str">
        <f>VLOOKUP(Table1[[#This Row],[Material Code]],'Product Master Data'!$A$1:$D$16,4,FALSE)</f>
        <v>Beignet Flour</v>
      </c>
      <c r="X2059" s="33" t="str">
        <f>VLOOKUP(Table1[[#This Row],[Material Code]],'Product Master Data'!$A$1:$D$15,3,FALSE)</f>
        <v>Local Label</v>
      </c>
      <c r="Y2059" s="33">
        <f>DAY(Table1[[#This Row],[Billing date]])</f>
        <v>27</v>
      </c>
      <c r="Z2059" s="33" t="str">
        <f>TEXT(Table1[[#This Row],[Billing date]],"mmm")</f>
        <v>Jan</v>
      </c>
      <c r="AA2059" s="33">
        <f>YEAR(Table1[[#This Row],[Billing date]])</f>
        <v>2022</v>
      </c>
    </row>
    <row r="2060" spans="1:27" ht="12.75" x14ac:dyDescent="0.2">
      <c r="A2060" s="1" t="s">
        <v>4496</v>
      </c>
      <c r="B2060" s="1" t="s">
        <v>132</v>
      </c>
      <c r="C2060" s="29">
        <v>44588</v>
      </c>
      <c r="D2060" s="1" t="s">
        <v>7292</v>
      </c>
      <c r="E2060" s="1" t="s">
        <v>7397</v>
      </c>
      <c r="F2060" s="1" t="s">
        <v>7294</v>
      </c>
      <c r="G2060" s="1" t="s">
        <v>7398</v>
      </c>
      <c r="H2060" s="1" t="s">
        <v>4542</v>
      </c>
      <c r="I2060" s="1" t="s">
        <v>43</v>
      </c>
      <c r="J2060" s="1" t="s">
        <v>24</v>
      </c>
      <c r="K2060" s="1" t="s">
        <v>113</v>
      </c>
      <c r="L2060" s="30">
        <v>575</v>
      </c>
      <c r="M2060" s="30">
        <v>23</v>
      </c>
      <c r="N2060" s="31">
        <v>1800</v>
      </c>
      <c r="O2060" s="31">
        <v>20294</v>
      </c>
      <c r="P2060" s="31">
        <v>1014706</v>
      </c>
      <c r="Q2060" s="31">
        <v>1035000</v>
      </c>
      <c r="R2060" s="1" t="s">
        <v>804</v>
      </c>
      <c r="S2060" s="1" t="s">
        <v>5363</v>
      </c>
      <c r="T2060" s="1" t="s">
        <v>169</v>
      </c>
      <c r="U2060" s="1" t="s">
        <v>7298</v>
      </c>
      <c r="V2060" s="1" t="s">
        <v>118</v>
      </c>
      <c r="W2060" s="33" t="str">
        <f>VLOOKUP(Table1[[#This Row],[Material Code]],'Product Master Data'!$A$1:$D$16,4,FALSE)</f>
        <v>Bread Flour</v>
      </c>
      <c r="X2060" s="33" t="str">
        <f>VLOOKUP(Table1[[#This Row],[Material Code]],'Product Master Data'!$A$1:$D$15,3,FALSE)</f>
        <v>Local Label</v>
      </c>
      <c r="Y2060" s="33">
        <f>DAY(Table1[[#This Row],[Billing date]])</f>
        <v>27</v>
      </c>
      <c r="Z2060" s="33" t="str">
        <f>TEXT(Table1[[#This Row],[Billing date]],"mmm")</f>
        <v>Jan</v>
      </c>
      <c r="AA2060" s="33">
        <f>YEAR(Table1[[#This Row],[Billing date]])</f>
        <v>2022</v>
      </c>
    </row>
    <row r="2061" spans="1:27" ht="12.75" x14ac:dyDescent="0.2">
      <c r="A2061" s="1" t="s">
        <v>4666</v>
      </c>
      <c r="B2061" s="1" t="s">
        <v>108</v>
      </c>
      <c r="C2061" s="29">
        <v>44588</v>
      </c>
      <c r="D2061" s="1" t="s">
        <v>7399</v>
      </c>
      <c r="E2061" s="1" t="s">
        <v>7400</v>
      </c>
      <c r="F2061" s="1" t="s">
        <v>7401</v>
      </c>
      <c r="G2061" s="1" t="s">
        <v>7402</v>
      </c>
      <c r="H2061" s="1" t="s">
        <v>5780</v>
      </c>
      <c r="I2061" s="1" t="s">
        <v>524</v>
      </c>
      <c r="J2061" s="1" t="s">
        <v>24</v>
      </c>
      <c r="K2061" s="1" t="s">
        <v>113</v>
      </c>
      <c r="L2061" s="30">
        <v>575</v>
      </c>
      <c r="M2061" s="30">
        <v>23</v>
      </c>
      <c r="N2061" s="31">
        <v>1800</v>
      </c>
      <c r="O2061" s="31">
        <v>20294</v>
      </c>
      <c r="P2061" s="31">
        <v>1014706</v>
      </c>
      <c r="Q2061" s="31">
        <v>1035000</v>
      </c>
      <c r="R2061" s="1" t="s">
        <v>7403</v>
      </c>
      <c r="S2061" s="1" t="s">
        <v>7404</v>
      </c>
      <c r="T2061" s="1" t="s">
        <v>169</v>
      </c>
      <c r="U2061" s="1" t="s">
        <v>7405</v>
      </c>
      <c r="V2061" s="1" t="s">
        <v>118</v>
      </c>
      <c r="W2061" s="33" t="str">
        <f>VLOOKUP(Table1[[#This Row],[Material Code]],'Product Master Data'!$A$1:$D$16,4,FALSE)</f>
        <v>Bread Flour</v>
      </c>
      <c r="X2061" s="33" t="str">
        <f>VLOOKUP(Table1[[#This Row],[Material Code]],'Product Master Data'!$A$1:$D$15,3,FALSE)</f>
        <v>Local Label</v>
      </c>
      <c r="Y2061" s="33">
        <f>DAY(Table1[[#This Row],[Billing date]])</f>
        <v>27</v>
      </c>
      <c r="Z2061" s="33" t="str">
        <f>TEXT(Table1[[#This Row],[Billing date]],"mmm")</f>
        <v>Jan</v>
      </c>
      <c r="AA2061" s="33">
        <f>YEAR(Table1[[#This Row],[Billing date]])</f>
        <v>2022</v>
      </c>
    </row>
    <row r="2062" spans="1:27" ht="12.75" x14ac:dyDescent="0.2">
      <c r="A2062" s="1" t="s">
        <v>4526</v>
      </c>
      <c r="B2062" s="1" t="s">
        <v>120</v>
      </c>
      <c r="C2062" s="29">
        <v>44588</v>
      </c>
      <c r="D2062" s="1" t="s">
        <v>6389</v>
      </c>
      <c r="E2062" s="1" t="s">
        <v>7406</v>
      </c>
      <c r="F2062" s="1" t="s">
        <v>6391</v>
      </c>
      <c r="G2062" s="1" t="s">
        <v>7407</v>
      </c>
      <c r="H2062" s="1" t="s">
        <v>4790</v>
      </c>
      <c r="I2062" s="1" t="s">
        <v>40</v>
      </c>
      <c r="J2062" s="1" t="s">
        <v>24</v>
      </c>
      <c r="K2062" s="1" t="s">
        <v>113</v>
      </c>
      <c r="L2062" s="30">
        <v>125</v>
      </c>
      <c r="M2062" s="30">
        <v>5</v>
      </c>
      <c r="N2062" s="31">
        <v>1800</v>
      </c>
      <c r="O2062" s="31">
        <v>4412</v>
      </c>
      <c r="P2062" s="31">
        <v>220588</v>
      </c>
      <c r="Q2062" s="31">
        <v>225000</v>
      </c>
      <c r="R2062" s="1" t="s">
        <v>7408</v>
      </c>
      <c r="S2062" s="1" t="s">
        <v>7348</v>
      </c>
      <c r="T2062" s="1" t="s">
        <v>169</v>
      </c>
      <c r="U2062" s="1" t="s">
        <v>6395</v>
      </c>
      <c r="V2062" s="1" t="s">
        <v>118</v>
      </c>
      <c r="W2062" s="33" t="str">
        <f>VLOOKUP(Table1[[#This Row],[Material Code]],'Product Master Data'!$A$1:$D$16,4,FALSE)</f>
        <v>Bread Flour</v>
      </c>
      <c r="X2062" s="33" t="str">
        <f>VLOOKUP(Table1[[#This Row],[Material Code]],'Product Master Data'!$A$1:$D$15,3,FALSE)</f>
        <v>Local Label</v>
      </c>
      <c r="Y2062" s="33">
        <f>DAY(Table1[[#This Row],[Billing date]])</f>
        <v>27</v>
      </c>
      <c r="Z2062" s="33" t="str">
        <f>TEXT(Table1[[#This Row],[Billing date]],"mmm")</f>
        <v>Jan</v>
      </c>
      <c r="AA2062" s="33">
        <f>YEAR(Table1[[#This Row],[Billing date]])</f>
        <v>2022</v>
      </c>
    </row>
    <row r="2063" spans="1:27" ht="12.75" x14ac:dyDescent="0.2">
      <c r="A2063" s="1" t="s">
        <v>4496</v>
      </c>
      <c r="B2063" s="1" t="s">
        <v>132</v>
      </c>
      <c r="C2063" s="29">
        <v>44588</v>
      </c>
      <c r="D2063" s="1" t="s">
        <v>7409</v>
      </c>
      <c r="E2063" s="1" t="s">
        <v>7410</v>
      </c>
      <c r="F2063" s="1" t="s">
        <v>7411</v>
      </c>
      <c r="G2063" s="1" t="s">
        <v>7412</v>
      </c>
      <c r="H2063" s="1" t="s">
        <v>4804</v>
      </c>
      <c r="I2063" s="1" t="s">
        <v>38</v>
      </c>
      <c r="J2063" s="1" t="s">
        <v>176</v>
      </c>
      <c r="K2063" s="1" t="s">
        <v>177</v>
      </c>
      <c r="L2063" s="30">
        <v>640</v>
      </c>
      <c r="M2063" s="30">
        <v>32</v>
      </c>
      <c r="N2063" s="31">
        <v>18000</v>
      </c>
      <c r="O2063" s="31">
        <v>44800</v>
      </c>
      <c r="P2063" s="31">
        <v>11475200</v>
      </c>
      <c r="Q2063" s="31">
        <v>11520000</v>
      </c>
      <c r="R2063" s="1" t="s">
        <v>2469</v>
      </c>
      <c r="S2063" s="1" t="s">
        <v>7413</v>
      </c>
      <c r="T2063" s="1" t="s">
        <v>169</v>
      </c>
      <c r="U2063" s="1" t="s">
        <v>169</v>
      </c>
      <c r="V2063" s="1" t="s">
        <v>118</v>
      </c>
      <c r="W2063" s="33" t="str">
        <f>VLOOKUP(Table1[[#This Row],[Material Code]],'Product Master Data'!$A$1:$D$16,4,FALSE)</f>
        <v>Beignet Flour</v>
      </c>
      <c r="X2063" s="33" t="str">
        <f>VLOOKUP(Table1[[#This Row],[Material Code]],'Product Master Data'!$A$1:$D$15,3,FALSE)</f>
        <v>Local Label</v>
      </c>
      <c r="Y2063" s="33">
        <f>DAY(Table1[[#This Row],[Billing date]])</f>
        <v>27</v>
      </c>
      <c r="Z2063" s="33" t="str">
        <f>TEXT(Table1[[#This Row],[Billing date]],"mmm")</f>
        <v>Jan</v>
      </c>
      <c r="AA2063" s="33">
        <f>YEAR(Table1[[#This Row],[Billing date]])</f>
        <v>2022</v>
      </c>
    </row>
    <row r="2064" spans="1:27" ht="12.75" x14ac:dyDescent="0.2">
      <c r="A2064" s="1" t="s">
        <v>4496</v>
      </c>
      <c r="B2064" s="1" t="s">
        <v>132</v>
      </c>
      <c r="C2064" s="29">
        <v>44588</v>
      </c>
      <c r="D2064" s="1" t="s">
        <v>7409</v>
      </c>
      <c r="E2064" s="1" t="s">
        <v>7414</v>
      </c>
      <c r="F2064" s="1" t="s">
        <v>7411</v>
      </c>
      <c r="G2064" s="1" t="s">
        <v>7415</v>
      </c>
      <c r="H2064" s="1" t="s">
        <v>4804</v>
      </c>
      <c r="I2064" s="1" t="s">
        <v>38</v>
      </c>
      <c r="J2064" s="1" t="s">
        <v>125</v>
      </c>
      <c r="K2064" s="1" t="s">
        <v>126</v>
      </c>
      <c r="L2064" s="30">
        <v>640</v>
      </c>
      <c r="M2064" s="30">
        <v>32</v>
      </c>
      <c r="N2064" s="31">
        <v>19000</v>
      </c>
      <c r="O2064" s="31">
        <v>44800</v>
      </c>
      <c r="P2064" s="31">
        <v>12115200</v>
      </c>
      <c r="Q2064" s="31">
        <v>12160000</v>
      </c>
      <c r="R2064" s="1" t="s">
        <v>7416</v>
      </c>
      <c r="S2064" s="1" t="s">
        <v>7417</v>
      </c>
      <c r="T2064" s="1" t="s">
        <v>169</v>
      </c>
      <c r="U2064" s="1" t="s">
        <v>169</v>
      </c>
      <c r="V2064" s="1" t="s">
        <v>118</v>
      </c>
      <c r="W2064" s="33" t="str">
        <f>VLOOKUP(Table1[[#This Row],[Material Code]],'Product Master Data'!$A$1:$D$16,4,FALSE)</f>
        <v>Bread Flour</v>
      </c>
      <c r="X2064" s="33" t="str">
        <f>VLOOKUP(Table1[[#This Row],[Material Code]],'Product Master Data'!$A$1:$D$15,3,FALSE)</f>
        <v>Local Label</v>
      </c>
      <c r="Y2064" s="33">
        <f>DAY(Table1[[#This Row],[Billing date]])</f>
        <v>27</v>
      </c>
      <c r="Z2064" s="33" t="str">
        <f>TEXT(Table1[[#This Row],[Billing date]],"mmm")</f>
        <v>Jan</v>
      </c>
      <c r="AA2064" s="33">
        <f>YEAR(Table1[[#This Row],[Billing date]])</f>
        <v>2022</v>
      </c>
    </row>
    <row r="2065" spans="1:27" ht="12.75" x14ac:dyDescent="0.2">
      <c r="A2065" s="1" t="s">
        <v>4496</v>
      </c>
      <c r="B2065" s="1" t="s">
        <v>132</v>
      </c>
      <c r="C2065" s="29">
        <v>44588</v>
      </c>
      <c r="D2065" s="1" t="s">
        <v>7392</v>
      </c>
      <c r="E2065" s="1" t="s">
        <v>7418</v>
      </c>
      <c r="F2065" s="1" t="s">
        <v>7394</v>
      </c>
      <c r="G2065" s="1" t="s">
        <v>7419</v>
      </c>
      <c r="H2065" s="1" t="s">
        <v>5004</v>
      </c>
      <c r="I2065" s="1" t="s">
        <v>31</v>
      </c>
      <c r="J2065" s="1" t="s">
        <v>176</v>
      </c>
      <c r="K2065" s="1" t="s">
        <v>177</v>
      </c>
      <c r="L2065" s="30">
        <v>600</v>
      </c>
      <c r="M2065" s="30">
        <v>30</v>
      </c>
      <c r="N2065" s="31">
        <v>18000</v>
      </c>
      <c r="O2065" s="31">
        <v>42000</v>
      </c>
      <c r="P2065" s="31">
        <v>10758000</v>
      </c>
      <c r="Q2065" s="31">
        <v>10800000</v>
      </c>
      <c r="R2065" s="1" t="s">
        <v>6296</v>
      </c>
      <c r="S2065" s="1" t="s">
        <v>7420</v>
      </c>
      <c r="T2065" s="1" t="s">
        <v>169</v>
      </c>
      <c r="U2065" s="1" t="s">
        <v>169</v>
      </c>
      <c r="V2065" s="1" t="s">
        <v>118</v>
      </c>
      <c r="W2065" s="33" t="str">
        <f>VLOOKUP(Table1[[#This Row],[Material Code]],'Product Master Data'!$A$1:$D$16,4,FALSE)</f>
        <v>Beignet Flour</v>
      </c>
      <c r="X2065" s="33" t="str">
        <f>VLOOKUP(Table1[[#This Row],[Material Code]],'Product Master Data'!$A$1:$D$15,3,FALSE)</f>
        <v>Local Label</v>
      </c>
      <c r="Y2065" s="33">
        <f>DAY(Table1[[#This Row],[Billing date]])</f>
        <v>27</v>
      </c>
      <c r="Z2065" s="33" t="str">
        <f>TEXT(Table1[[#This Row],[Billing date]],"mmm")</f>
        <v>Jan</v>
      </c>
      <c r="AA2065" s="33">
        <f>YEAR(Table1[[#This Row],[Billing date]])</f>
        <v>2022</v>
      </c>
    </row>
    <row r="2066" spans="1:27" ht="12.75" x14ac:dyDescent="0.2">
      <c r="A2066" s="1" t="s">
        <v>4496</v>
      </c>
      <c r="B2066" s="1" t="s">
        <v>132</v>
      </c>
      <c r="C2066" s="29">
        <v>44589</v>
      </c>
      <c r="D2066" s="1" t="s">
        <v>5974</v>
      </c>
      <c r="E2066" s="1" t="s">
        <v>7421</v>
      </c>
      <c r="F2066" s="1" t="s">
        <v>5976</v>
      </c>
      <c r="G2066" s="1" t="s">
        <v>7422</v>
      </c>
      <c r="H2066" s="1" t="s">
        <v>5004</v>
      </c>
      <c r="I2066" s="1" t="s">
        <v>31</v>
      </c>
      <c r="J2066" s="1" t="s">
        <v>164</v>
      </c>
      <c r="K2066" s="1" t="s">
        <v>165</v>
      </c>
      <c r="L2066" s="30">
        <v>640</v>
      </c>
      <c r="M2066" s="30">
        <v>32</v>
      </c>
      <c r="N2066" s="31">
        <v>18000</v>
      </c>
      <c r="O2066" s="31">
        <v>44800</v>
      </c>
      <c r="P2066" s="31">
        <v>11475200</v>
      </c>
      <c r="Q2066" s="31">
        <v>11520000</v>
      </c>
      <c r="R2066" s="1" t="s">
        <v>7423</v>
      </c>
      <c r="S2066" s="1" t="s">
        <v>7424</v>
      </c>
      <c r="T2066" s="1" t="s">
        <v>169</v>
      </c>
      <c r="U2066" s="1" t="s">
        <v>169</v>
      </c>
      <c r="V2066" s="1" t="s">
        <v>118</v>
      </c>
      <c r="W2066" s="33" t="str">
        <f>VLOOKUP(Table1[[#This Row],[Material Code]],'Product Master Data'!$A$1:$D$16,4,FALSE)</f>
        <v>Bread Flour</v>
      </c>
      <c r="X2066" s="33" t="str">
        <f>VLOOKUP(Table1[[#This Row],[Material Code]],'Product Master Data'!$A$1:$D$15,3,FALSE)</f>
        <v>Local Label</v>
      </c>
      <c r="Y2066" s="33">
        <f>DAY(Table1[[#This Row],[Billing date]])</f>
        <v>28</v>
      </c>
      <c r="Z2066" s="33" t="str">
        <f>TEXT(Table1[[#This Row],[Billing date]],"mmm")</f>
        <v>Jan</v>
      </c>
      <c r="AA2066" s="33">
        <f>YEAR(Table1[[#This Row],[Billing date]])</f>
        <v>2022</v>
      </c>
    </row>
    <row r="2067" spans="1:27" ht="12.75" x14ac:dyDescent="0.2">
      <c r="A2067" s="1" t="s">
        <v>4666</v>
      </c>
      <c r="B2067" s="1" t="s">
        <v>108</v>
      </c>
      <c r="C2067" s="29">
        <v>44589</v>
      </c>
      <c r="D2067" s="1" t="s">
        <v>7425</v>
      </c>
      <c r="E2067" s="1" t="s">
        <v>7426</v>
      </c>
      <c r="F2067" s="1" t="s">
        <v>7427</v>
      </c>
      <c r="G2067" s="1" t="s">
        <v>7428</v>
      </c>
      <c r="H2067" s="1" t="s">
        <v>4698</v>
      </c>
      <c r="I2067" s="1" t="s">
        <v>449</v>
      </c>
      <c r="J2067" s="1" t="s">
        <v>164</v>
      </c>
      <c r="K2067" s="1" t="s">
        <v>165</v>
      </c>
      <c r="L2067" s="30">
        <v>38</v>
      </c>
      <c r="M2067" s="30">
        <v>1.9</v>
      </c>
      <c r="N2067" s="31">
        <v>18300</v>
      </c>
      <c r="O2067" s="31">
        <v>2660</v>
      </c>
      <c r="P2067" s="31">
        <v>692740</v>
      </c>
      <c r="Q2067" s="31">
        <v>695400</v>
      </c>
      <c r="R2067" s="1" t="s">
        <v>7088</v>
      </c>
      <c r="S2067" s="1" t="s">
        <v>7089</v>
      </c>
      <c r="T2067" s="1" t="s">
        <v>169</v>
      </c>
      <c r="U2067" s="1" t="s">
        <v>450</v>
      </c>
      <c r="V2067" s="1" t="s">
        <v>118</v>
      </c>
      <c r="W2067" s="33" t="str">
        <f>VLOOKUP(Table1[[#This Row],[Material Code]],'Product Master Data'!$A$1:$D$16,4,FALSE)</f>
        <v>Bread Flour</v>
      </c>
      <c r="X2067" s="33" t="str">
        <f>VLOOKUP(Table1[[#This Row],[Material Code]],'Product Master Data'!$A$1:$D$15,3,FALSE)</f>
        <v>Local Label</v>
      </c>
      <c r="Y2067" s="33">
        <f>DAY(Table1[[#This Row],[Billing date]])</f>
        <v>28</v>
      </c>
      <c r="Z2067" s="33" t="str">
        <f>TEXT(Table1[[#This Row],[Billing date]],"mmm")</f>
        <v>Jan</v>
      </c>
      <c r="AA2067" s="33">
        <f>YEAR(Table1[[#This Row],[Billing date]])</f>
        <v>2022</v>
      </c>
    </row>
    <row r="2068" spans="1:27" ht="12.75" x14ac:dyDescent="0.2">
      <c r="A2068" s="1" t="s">
        <v>4496</v>
      </c>
      <c r="B2068" s="1" t="s">
        <v>132</v>
      </c>
      <c r="C2068" s="29">
        <v>44589</v>
      </c>
      <c r="D2068" s="1" t="s">
        <v>7292</v>
      </c>
      <c r="E2068" s="1" t="s">
        <v>7429</v>
      </c>
      <c r="F2068" s="1" t="s">
        <v>7294</v>
      </c>
      <c r="G2068" s="1" t="s">
        <v>7430</v>
      </c>
      <c r="H2068" s="1" t="s">
        <v>4542</v>
      </c>
      <c r="I2068" s="1" t="s">
        <v>43</v>
      </c>
      <c r="J2068" s="1" t="s">
        <v>24</v>
      </c>
      <c r="K2068" s="1" t="s">
        <v>113</v>
      </c>
      <c r="L2068" s="30">
        <v>750</v>
      </c>
      <c r="M2068" s="30">
        <v>30</v>
      </c>
      <c r="N2068" s="31">
        <v>1800</v>
      </c>
      <c r="O2068" s="31">
        <v>26471</v>
      </c>
      <c r="P2068" s="31">
        <v>1323529</v>
      </c>
      <c r="Q2068" s="31">
        <v>1350000</v>
      </c>
      <c r="R2068" s="1" t="s">
        <v>5225</v>
      </c>
      <c r="S2068" s="1" t="s">
        <v>5226</v>
      </c>
      <c r="T2068" s="1" t="s">
        <v>169</v>
      </c>
      <c r="U2068" s="1" t="s">
        <v>7298</v>
      </c>
      <c r="V2068" s="1" t="s">
        <v>118</v>
      </c>
      <c r="W2068" s="33" t="str">
        <f>VLOOKUP(Table1[[#This Row],[Material Code]],'Product Master Data'!$A$1:$D$16,4,FALSE)</f>
        <v>Bread Flour</v>
      </c>
      <c r="X2068" s="33" t="str">
        <f>VLOOKUP(Table1[[#This Row],[Material Code]],'Product Master Data'!$A$1:$D$15,3,FALSE)</f>
        <v>Local Label</v>
      </c>
      <c r="Y2068" s="33">
        <f>DAY(Table1[[#This Row],[Billing date]])</f>
        <v>28</v>
      </c>
      <c r="Z2068" s="33" t="str">
        <f>TEXT(Table1[[#This Row],[Billing date]],"mmm")</f>
        <v>Jan</v>
      </c>
      <c r="AA2068" s="33">
        <f>YEAR(Table1[[#This Row],[Billing date]])</f>
        <v>2022</v>
      </c>
    </row>
    <row r="2069" spans="1:27" ht="12.75" x14ac:dyDescent="0.2">
      <c r="A2069" s="1" t="s">
        <v>4526</v>
      </c>
      <c r="B2069" s="1" t="s">
        <v>120</v>
      </c>
      <c r="C2069" s="29">
        <v>44589</v>
      </c>
      <c r="D2069" s="1" t="s">
        <v>7356</v>
      </c>
      <c r="E2069" s="1" t="s">
        <v>7431</v>
      </c>
      <c r="F2069" s="1" t="s">
        <v>7358</v>
      </c>
      <c r="G2069" s="1" t="s">
        <v>7432</v>
      </c>
      <c r="H2069" s="1" t="s">
        <v>5409</v>
      </c>
      <c r="I2069" s="1" t="s">
        <v>152</v>
      </c>
      <c r="J2069" s="1" t="s">
        <v>24</v>
      </c>
      <c r="K2069" s="1" t="s">
        <v>113</v>
      </c>
      <c r="L2069" s="30">
        <v>-625</v>
      </c>
      <c r="M2069" s="30">
        <v>-25</v>
      </c>
      <c r="N2069" s="31">
        <v>-1800</v>
      </c>
      <c r="O2069" s="31">
        <v>-22059</v>
      </c>
      <c r="P2069" s="31">
        <v>-1102941</v>
      </c>
      <c r="Q2069" s="31">
        <v>-1125000</v>
      </c>
      <c r="R2069" s="1" t="s">
        <v>564</v>
      </c>
      <c r="S2069" s="1" t="s">
        <v>5410</v>
      </c>
      <c r="T2069" s="1" t="s">
        <v>169</v>
      </c>
      <c r="U2069" s="1" t="s">
        <v>7360</v>
      </c>
      <c r="V2069" s="1" t="s">
        <v>118</v>
      </c>
      <c r="W2069" s="33" t="str">
        <f>VLOOKUP(Table1[[#This Row],[Material Code]],'Product Master Data'!$A$1:$D$16,4,FALSE)</f>
        <v>Bread Flour</v>
      </c>
      <c r="X2069" s="33" t="str">
        <f>VLOOKUP(Table1[[#This Row],[Material Code]],'Product Master Data'!$A$1:$D$15,3,FALSE)</f>
        <v>Local Label</v>
      </c>
      <c r="Y2069" s="33">
        <f>DAY(Table1[[#This Row],[Billing date]])</f>
        <v>28</v>
      </c>
      <c r="Z2069" s="33" t="str">
        <f>TEXT(Table1[[#This Row],[Billing date]],"mmm")</f>
        <v>Jan</v>
      </c>
      <c r="AA2069" s="33">
        <f>YEAR(Table1[[#This Row],[Billing date]])</f>
        <v>2022</v>
      </c>
    </row>
    <row r="2070" spans="1:27" ht="12.75" x14ac:dyDescent="0.2">
      <c r="A2070" s="1" t="s">
        <v>4526</v>
      </c>
      <c r="B2070" s="1" t="s">
        <v>120</v>
      </c>
      <c r="C2070" s="29">
        <v>44589</v>
      </c>
      <c r="D2070" s="1" t="s">
        <v>7356</v>
      </c>
      <c r="E2070" s="1" t="s">
        <v>7433</v>
      </c>
      <c r="F2070" s="1" t="s">
        <v>7358</v>
      </c>
      <c r="G2070" s="1" t="s">
        <v>7432</v>
      </c>
      <c r="H2070" s="1" t="s">
        <v>5409</v>
      </c>
      <c r="I2070" s="1" t="s">
        <v>152</v>
      </c>
      <c r="J2070" s="1" t="s">
        <v>24</v>
      </c>
      <c r="K2070" s="1" t="s">
        <v>113</v>
      </c>
      <c r="L2070" s="30">
        <v>625</v>
      </c>
      <c r="M2070" s="30">
        <v>25</v>
      </c>
      <c r="N2070" s="31">
        <v>1800</v>
      </c>
      <c r="O2070" s="31">
        <v>22059</v>
      </c>
      <c r="P2070" s="31">
        <v>1102941</v>
      </c>
      <c r="Q2070" s="31">
        <v>1125000</v>
      </c>
      <c r="R2070" s="1" t="s">
        <v>564</v>
      </c>
      <c r="S2070" s="1" t="s">
        <v>5410</v>
      </c>
      <c r="T2070" s="1" t="s">
        <v>169</v>
      </c>
      <c r="U2070" s="1" t="s">
        <v>7360</v>
      </c>
      <c r="V2070" s="1" t="s">
        <v>118</v>
      </c>
      <c r="W2070" s="33" t="str">
        <f>VLOOKUP(Table1[[#This Row],[Material Code]],'Product Master Data'!$A$1:$D$16,4,FALSE)</f>
        <v>Bread Flour</v>
      </c>
      <c r="X2070" s="33" t="str">
        <f>VLOOKUP(Table1[[#This Row],[Material Code]],'Product Master Data'!$A$1:$D$15,3,FALSE)</f>
        <v>Local Label</v>
      </c>
      <c r="Y2070" s="33">
        <f>DAY(Table1[[#This Row],[Billing date]])</f>
        <v>28</v>
      </c>
      <c r="Z2070" s="33" t="str">
        <f>TEXT(Table1[[#This Row],[Billing date]],"mmm")</f>
        <v>Jan</v>
      </c>
      <c r="AA2070" s="33">
        <f>YEAR(Table1[[#This Row],[Billing date]])</f>
        <v>2022</v>
      </c>
    </row>
    <row r="2071" spans="1:27" ht="12.75" x14ac:dyDescent="0.2">
      <c r="A2071" s="1" t="s">
        <v>4526</v>
      </c>
      <c r="B2071" s="1" t="s">
        <v>120</v>
      </c>
      <c r="C2071" s="29">
        <v>44589</v>
      </c>
      <c r="D2071" s="1" t="s">
        <v>7356</v>
      </c>
      <c r="E2071" s="1" t="s">
        <v>7434</v>
      </c>
      <c r="F2071" s="1" t="s">
        <v>7358</v>
      </c>
      <c r="G2071" s="1" t="s">
        <v>7432</v>
      </c>
      <c r="H2071" s="1" t="s">
        <v>5409</v>
      </c>
      <c r="I2071" s="1" t="s">
        <v>152</v>
      </c>
      <c r="J2071" s="1" t="s">
        <v>24</v>
      </c>
      <c r="K2071" s="1" t="s">
        <v>113</v>
      </c>
      <c r="L2071" s="30">
        <v>575</v>
      </c>
      <c r="M2071" s="30">
        <v>23</v>
      </c>
      <c r="N2071" s="31">
        <v>1800</v>
      </c>
      <c r="O2071" s="31">
        <v>20294</v>
      </c>
      <c r="P2071" s="31">
        <v>1014706</v>
      </c>
      <c r="Q2071" s="31">
        <v>1035000</v>
      </c>
      <c r="R2071" s="1" t="s">
        <v>564</v>
      </c>
      <c r="S2071" s="1" t="s">
        <v>5410</v>
      </c>
      <c r="T2071" s="1" t="s">
        <v>169</v>
      </c>
      <c r="U2071" s="1" t="s">
        <v>7360</v>
      </c>
      <c r="V2071" s="1" t="s">
        <v>118</v>
      </c>
      <c r="W2071" s="33" t="str">
        <f>VLOOKUP(Table1[[#This Row],[Material Code]],'Product Master Data'!$A$1:$D$16,4,FALSE)</f>
        <v>Bread Flour</v>
      </c>
      <c r="X2071" s="33" t="str">
        <f>VLOOKUP(Table1[[#This Row],[Material Code]],'Product Master Data'!$A$1:$D$15,3,FALSE)</f>
        <v>Local Label</v>
      </c>
      <c r="Y2071" s="33">
        <f>DAY(Table1[[#This Row],[Billing date]])</f>
        <v>28</v>
      </c>
      <c r="Z2071" s="33" t="str">
        <f>TEXT(Table1[[#This Row],[Billing date]],"mmm")</f>
        <v>Jan</v>
      </c>
      <c r="AA2071" s="33">
        <f>YEAR(Table1[[#This Row],[Billing date]])</f>
        <v>2022</v>
      </c>
    </row>
    <row r="2072" spans="1:27" ht="12.75" x14ac:dyDescent="0.2">
      <c r="A2072" s="1" t="s">
        <v>4666</v>
      </c>
      <c r="B2072" s="1" t="s">
        <v>108</v>
      </c>
      <c r="C2072" s="29">
        <v>44589</v>
      </c>
      <c r="D2072" s="1" t="s">
        <v>7435</v>
      </c>
      <c r="E2072" s="1" t="s">
        <v>7436</v>
      </c>
      <c r="F2072" s="1" t="s">
        <v>7437</v>
      </c>
      <c r="G2072" s="1" t="s">
        <v>7438</v>
      </c>
      <c r="H2072" s="1" t="s">
        <v>4698</v>
      </c>
      <c r="I2072" s="1" t="s">
        <v>449</v>
      </c>
      <c r="J2072" s="1" t="s">
        <v>24</v>
      </c>
      <c r="K2072" s="1" t="s">
        <v>113</v>
      </c>
      <c r="L2072" s="30">
        <v>575</v>
      </c>
      <c r="M2072" s="30">
        <v>23</v>
      </c>
      <c r="N2072" s="31">
        <v>1800</v>
      </c>
      <c r="O2072" s="31">
        <v>20294</v>
      </c>
      <c r="P2072" s="31">
        <v>1014706</v>
      </c>
      <c r="Q2072" s="31">
        <v>1035000</v>
      </c>
      <c r="R2072" s="1" t="s">
        <v>5606</v>
      </c>
      <c r="S2072" s="1" t="s">
        <v>3421</v>
      </c>
      <c r="T2072" s="1" t="s">
        <v>169</v>
      </c>
      <c r="U2072" s="1" t="s">
        <v>7439</v>
      </c>
      <c r="V2072" s="1" t="s">
        <v>118</v>
      </c>
      <c r="W2072" s="33" t="str">
        <f>VLOOKUP(Table1[[#This Row],[Material Code]],'Product Master Data'!$A$1:$D$16,4,FALSE)</f>
        <v>Bread Flour</v>
      </c>
      <c r="X2072" s="33" t="str">
        <f>VLOOKUP(Table1[[#This Row],[Material Code]],'Product Master Data'!$A$1:$D$15,3,FALSE)</f>
        <v>Local Label</v>
      </c>
      <c r="Y2072" s="33">
        <f>DAY(Table1[[#This Row],[Billing date]])</f>
        <v>28</v>
      </c>
      <c r="Z2072" s="33" t="str">
        <f>TEXT(Table1[[#This Row],[Billing date]],"mmm")</f>
        <v>Jan</v>
      </c>
      <c r="AA2072" s="33">
        <f>YEAR(Table1[[#This Row],[Billing date]])</f>
        <v>2022</v>
      </c>
    </row>
    <row r="2073" spans="1:27" ht="12.75" x14ac:dyDescent="0.2">
      <c r="A2073" s="1" t="s">
        <v>4596</v>
      </c>
      <c r="B2073" s="1" t="s">
        <v>289</v>
      </c>
      <c r="C2073" s="29">
        <v>44589</v>
      </c>
      <c r="D2073" s="1" t="s">
        <v>7372</v>
      </c>
      <c r="E2073" s="1" t="s">
        <v>7440</v>
      </c>
      <c r="F2073" s="1" t="s">
        <v>7374</v>
      </c>
      <c r="G2073" s="1" t="s">
        <v>7441</v>
      </c>
      <c r="H2073" s="1" t="s">
        <v>4601</v>
      </c>
      <c r="I2073" s="1" t="s">
        <v>32</v>
      </c>
      <c r="J2073" s="1" t="s">
        <v>125</v>
      </c>
      <c r="K2073" s="1" t="s">
        <v>126</v>
      </c>
      <c r="L2073" s="30">
        <v>640</v>
      </c>
      <c r="M2073" s="30">
        <v>32</v>
      </c>
      <c r="N2073" s="31">
        <v>18500</v>
      </c>
      <c r="O2073" s="31">
        <v>44800</v>
      </c>
      <c r="P2073" s="31">
        <v>11795200</v>
      </c>
      <c r="Q2073" s="31">
        <v>11840000</v>
      </c>
      <c r="R2073" s="1" t="s">
        <v>2547</v>
      </c>
      <c r="S2073" s="1" t="s">
        <v>3890</v>
      </c>
      <c r="T2073" s="1" t="s">
        <v>169</v>
      </c>
      <c r="U2073" s="1" t="s">
        <v>169</v>
      </c>
      <c r="V2073" s="1" t="s">
        <v>118</v>
      </c>
      <c r="W2073" s="33" t="str">
        <f>VLOOKUP(Table1[[#This Row],[Material Code]],'Product Master Data'!$A$1:$D$16,4,FALSE)</f>
        <v>Bread Flour</v>
      </c>
      <c r="X2073" s="33" t="str">
        <f>VLOOKUP(Table1[[#This Row],[Material Code]],'Product Master Data'!$A$1:$D$15,3,FALSE)</f>
        <v>Local Label</v>
      </c>
      <c r="Y2073" s="33">
        <f>DAY(Table1[[#This Row],[Billing date]])</f>
        <v>28</v>
      </c>
      <c r="Z2073" s="33" t="str">
        <f>TEXT(Table1[[#This Row],[Billing date]],"mmm")</f>
        <v>Jan</v>
      </c>
      <c r="AA2073" s="33">
        <f>YEAR(Table1[[#This Row],[Billing date]])</f>
        <v>2022</v>
      </c>
    </row>
    <row r="2074" spans="1:27" ht="12.75" x14ac:dyDescent="0.2">
      <c r="A2074" s="1" t="s">
        <v>4511</v>
      </c>
      <c r="B2074" s="1" t="s">
        <v>158</v>
      </c>
      <c r="C2074" s="29">
        <v>44589</v>
      </c>
      <c r="D2074" s="1" t="s">
        <v>7442</v>
      </c>
      <c r="E2074" s="1" t="s">
        <v>7443</v>
      </c>
      <c r="F2074" s="1" t="s">
        <v>7444</v>
      </c>
      <c r="G2074" s="1" t="s">
        <v>7445</v>
      </c>
      <c r="H2074" s="1" t="s">
        <v>4635</v>
      </c>
      <c r="I2074" s="1" t="s">
        <v>28</v>
      </c>
      <c r="J2074" s="1" t="s">
        <v>164</v>
      </c>
      <c r="K2074" s="1" t="s">
        <v>165</v>
      </c>
      <c r="L2074" s="30">
        <v>600</v>
      </c>
      <c r="M2074" s="30">
        <v>30</v>
      </c>
      <c r="N2074" s="31">
        <v>18700</v>
      </c>
      <c r="O2074" s="31">
        <v>42000</v>
      </c>
      <c r="P2074" s="31">
        <v>11178000</v>
      </c>
      <c r="Q2074" s="31">
        <v>11220000</v>
      </c>
      <c r="R2074" s="1" t="s">
        <v>5642</v>
      </c>
      <c r="S2074" s="1" t="s">
        <v>7063</v>
      </c>
      <c r="T2074" s="1" t="s">
        <v>169</v>
      </c>
      <c r="U2074" s="1" t="s">
        <v>169</v>
      </c>
      <c r="V2074" s="1" t="s">
        <v>118</v>
      </c>
      <c r="W2074" s="33" t="str">
        <f>VLOOKUP(Table1[[#This Row],[Material Code]],'Product Master Data'!$A$1:$D$16,4,FALSE)</f>
        <v>Bread Flour</v>
      </c>
      <c r="X2074" s="33" t="str">
        <f>VLOOKUP(Table1[[#This Row],[Material Code]],'Product Master Data'!$A$1:$D$15,3,FALSE)</f>
        <v>Local Label</v>
      </c>
      <c r="Y2074" s="33">
        <f>DAY(Table1[[#This Row],[Billing date]])</f>
        <v>28</v>
      </c>
      <c r="Z2074" s="33" t="str">
        <f>TEXT(Table1[[#This Row],[Billing date]],"mmm")</f>
        <v>Jan</v>
      </c>
      <c r="AA2074" s="33">
        <f>YEAR(Table1[[#This Row],[Billing date]])</f>
        <v>2022</v>
      </c>
    </row>
    <row r="2075" spans="1:27" ht="12.75" x14ac:dyDescent="0.2">
      <c r="A2075" s="1" t="s">
        <v>4496</v>
      </c>
      <c r="B2075" s="1" t="s">
        <v>132</v>
      </c>
      <c r="C2075" s="29">
        <v>44589</v>
      </c>
      <c r="D2075" s="1" t="s">
        <v>6409</v>
      </c>
      <c r="E2075" s="1" t="s">
        <v>7446</v>
      </c>
      <c r="F2075" s="1" t="s">
        <v>6411</v>
      </c>
      <c r="G2075" s="1" t="s">
        <v>7447</v>
      </c>
      <c r="H2075" s="1" t="s">
        <v>4542</v>
      </c>
      <c r="I2075" s="1" t="s">
        <v>43</v>
      </c>
      <c r="J2075" s="1" t="s">
        <v>181</v>
      </c>
      <c r="K2075" s="1" t="s">
        <v>182</v>
      </c>
      <c r="L2075" s="30">
        <v>1280</v>
      </c>
      <c r="M2075" s="30">
        <v>32</v>
      </c>
      <c r="N2075" s="31">
        <v>8375</v>
      </c>
      <c r="O2075" s="31">
        <v>44800</v>
      </c>
      <c r="P2075" s="31">
        <v>10675200</v>
      </c>
      <c r="Q2075" s="31">
        <v>10720000</v>
      </c>
      <c r="R2075" s="1" t="s">
        <v>5769</v>
      </c>
      <c r="S2075" s="1" t="s">
        <v>7448</v>
      </c>
      <c r="T2075" s="1" t="s">
        <v>169</v>
      </c>
      <c r="U2075" s="1" t="s">
        <v>661</v>
      </c>
      <c r="V2075" s="1" t="s">
        <v>118</v>
      </c>
      <c r="W2075" s="33" t="str">
        <f>VLOOKUP(Table1[[#This Row],[Material Code]],'Product Master Data'!$A$1:$D$16,4,FALSE)</f>
        <v>Beignet Flour</v>
      </c>
      <c r="X2075" s="33" t="str">
        <f>VLOOKUP(Table1[[#This Row],[Material Code]],'Product Master Data'!$A$1:$D$15,3,FALSE)</f>
        <v>Local Label</v>
      </c>
      <c r="Y2075" s="33">
        <f>DAY(Table1[[#This Row],[Billing date]])</f>
        <v>28</v>
      </c>
      <c r="Z2075" s="33" t="str">
        <f>TEXT(Table1[[#This Row],[Billing date]],"mmm")</f>
        <v>Jan</v>
      </c>
      <c r="AA2075" s="33">
        <f>YEAR(Table1[[#This Row],[Billing date]])</f>
        <v>2022</v>
      </c>
    </row>
    <row r="2076" spans="1:27" ht="12.75" x14ac:dyDescent="0.2">
      <c r="A2076" s="1" t="s">
        <v>4666</v>
      </c>
      <c r="B2076" s="1" t="s">
        <v>108</v>
      </c>
      <c r="C2076" s="29">
        <v>44589</v>
      </c>
      <c r="D2076" s="1" t="s">
        <v>7449</v>
      </c>
      <c r="E2076" s="1" t="s">
        <v>7450</v>
      </c>
      <c r="F2076" s="1" t="s">
        <v>7451</v>
      </c>
      <c r="G2076" s="1" t="s">
        <v>7452</v>
      </c>
      <c r="H2076" s="1" t="s">
        <v>4671</v>
      </c>
      <c r="I2076" s="1" t="s">
        <v>1677</v>
      </c>
      <c r="J2076" s="1" t="s">
        <v>164</v>
      </c>
      <c r="K2076" s="1" t="s">
        <v>165</v>
      </c>
      <c r="L2076" s="30">
        <v>460</v>
      </c>
      <c r="M2076" s="30">
        <v>23</v>
      </c>
      <c r="N2076" s="31">
        <v>18300</v>
      </c>
      <c r="O2076" s="31">
        <v>32200</v>
      </c>
      <c r="P2076" s="31">
        <v>8385800</v>
      </c>
      <c r="Q2076" s="31">
        <v>8418000</v>
      </c>
      <c r="R2076" s="1" t="s">
        <v>7453</v>
      </c>
      <c r="S2076" s="1" t="s">
        <v>7454</v>
      </c>
      <c r="T2076" s="1" t="s">
        <v>169</v>
      </c>
      <c r="U2076" s="1" t="s">
        <v>3339</v>
      </c>
      <c r="V2076" s="1" t="s">
        <v>118</v>
      </c>
      <c r="W2076" s="33" t="str">
        <f>VLOOKUP(Table1[[#This Row],[Material Code]],'Product Master Data'!$A$1:$D$16,4,FALSE)</f>
        <v>Bread Flour</v>
      </c>
      <c r="X2076" s="33" t="str">
        <f>VLOOKUP(Table1[[#This Row],[Material Code]],'Product Master Data'!$A$1:$D$15,3,FALSE)</f>
        <v>Local Label</v>
      </c>
      <c r="Y2076" s="33">
        <f>DAY(Table1[[#This Row],[Billing date]])</f>
        <v>28</v>
      </c>
      <c r="Z2076" s="33" t="str">
        <f>TEXT(Table1[[#This Row],[Billing date]],"mmm")</f>
        <v>Jan</v>
      </c>
      <c r="AA2076" s="33">
        <f>YEAR(Table1[[#This Row],[Billing date]])</f>
        <v>2022</v>
      </c>
    </row>
    <row r="2077" spans="1:27" ht="12.75" x14ac:dyDescent="0.2">
      <c r="A2077" s="1" t="s">
        <v>4496</v>
      </c>
      <c r="B2077" s="1" t="s">
        <v>132</v>
      </c>
      <c r="C2077" s="29">
        <v>44589</v>
      </c>
      <c r="D2077" s="1" t="s">
        <v>7292</v>
      </c>
      <c r="E2077" s="1" t="s">
        <v>7455</v>
      </c>
      <c r="F2077" s="1" t="s">
        <v>7294</v>
      </c>
      <c r="G2077" s="1" t="s">
        <v>7456</v>
      </c>
      <c r="H2077" s="1" t="s">
        <v>4542</v>
      </c>
      <c r="I2077" s="1" t="s">
        <v>43</v>
      </c>
      <c r="J2077" s="1" t="s">
        <v>24</v>
      </c>
      <c r="K2077" s="1" t="s">
        <v>113</v>
      </c>
      <c r="L2077" s="30">
        <v>125</v>
      </c>
      <c r="M2077" s="30">
        <v>5</v>
      </c>
      <c r="N2077" s="31">
        <v>1800</v>
      </c>
      <c r="O2077" s="31">
        <v>4412</v>
      </c>
      <c r="P2077" s="31">
        <v>220588</v>
      </c>
      <c r="Q2077" s="31">
        <v>225000</v>
      </c>
      <c r="R2077" s="1" t="s">
        <v>137</v>
      </c>
      <c r="S2077" s="1" t="s">
        <v>4543</v>
      </c>
      <c r="T2077" s="1" t="s">
        <v>169</v>
      </c>
      <c r="U2077" s="1" t="s">
        <v>7298</v>
      </c>
      <c r="V2077" s="1" t="s">
        <v>118</v>
      </c>
      <c r="W2077" s="33" t="str">
        <f>VLOOKUP(Table1[[#This Row],[Material Code]],'Product Master Data'!$A$1:$D$16,4,FALSE)</f>
        <v>Bread Flour</v>
      </c>
      <c r="X2077" s="33" t="str">
        <f>VLOOKUP(Table1[[#This Row],[Material Code]],'Product Master Data'!$A$1:$D$15,3,FALSE)</f>
        <v>Local Label</v>
      </c>
      <c r="Y2077" s="33">
        <f>DAY(Table1[[#This Row],[Billing date]])</f>
        <v>28</v>
      </c>
      <c r="Z2077" s="33" t="str">
        <f>TEXT(Table1[[#This Row],[Billing date]],"mmm")</f>
        <v>Jan</v>
      </c>
      <c r="AA2077" s="33">
        <f>YEAR(Table1[[#This Row],[Billing date]])</f>
        <v>2022</v>
      </c>
    </row>
    <row r="2078" spans="1:27" ht="12.75" x14ac:dyDescent="0.2">
      <c r="A2078" s="1" t="s">
        <v>4511</v>
      </c>
      <c r="B2078" s="1" t="s">
        <v>158</v>
      </c>
      <c r="C2078" s="29">
        <v>44589</v>
      </c>
      <c r="D2078" s="1" t="s">
        <v>7457</v>
      </c>
      <c r="E2078" s="1" t="s">
        <v>7458</v>
      </c>
      <c r="F2078" s="1" t="s">
        <v>7459</v>
      </c>
      <c r="G2078" s="1" t="s">
        <v>7460</v>
      </c>
      <c r="H2078" s="1" t="s">
        <v>4635</v>
      </c>
      <c r="I2078" s="1" t="s">
        <v>28</v>
      </c>
      <c r="J2078" s="1" t="s">
        <v>164</v>
      </c>
      <c r="K2078" s="1" t="s">
        <v>165</v>
      </c>
      <c r="L2078" s="30">
        <v>600</v>
      </c>
      <c r="M2078" s="30">
        <v>30</v>
      </c>
      <c r="N2078" s="31">
        <v>18700</v>
      </c>
      <c r="O2078" s="31">
        <v>42000</v>
      </c>
      <c r="P2078" s="31">
        <v>11178000</v>
      </c>
      <c r="Q2078" s="31">
        <v>11220000</v>
      </c>
      <c r="R2078" s="1" t="s">
        <v>166</v>
      </c>
      <c r="S2078" s="1" t="s">
        <v>7461</v>
      </c>
      <c r="T2078" s="1" t="s">
        <v>169</v>
      </c>
      <c r="U2078" s="1" t="s">
        <v>169</v>
      </c>
      <c r="V2078" s="1" t="s">
        <v>118</v>
      </c>
      <c r="W2078" s="33" t="str">
        <f>VLOOKUP(Table1[[#This Row],[Material Code]],'Product Master Data'!$A$1:$D$16,4,FALSE)</f>
        <v>Bread Flour</v>
      </c>
      <c r="X2078" s="33" t="str">
        <f>VLOOKUP(Table1[[#This Row],[Material Code]],'Product Master Data'!$A$1:$D$15,3,FALSE)</f>
        <v>Local Label</v>
      </c>
      <c r="Y2078" s="33">
        <f>DAY(Table1[[#This Row],[Billing date]])</f>
        <v>28</v>
      </c>
      <c r="Z2078" s="33" t="str">
        <f>TEXT(Table1[[#This Row],[Billing date]],"mmm")</f>
        <v>Jan</v>
      </c>
      <c r="AA2078" s="33">
        <f>YEAR(Table1[[#This Row],[Billing date]])</f>
        <v>2022</v>
      </c>
    </row>
    <row r="2079" spans="1:27" ht="12.75" x14ac:dyDescent="0.2">
      <c r="A2079" s="1" t="s">
        <v>4666</v>
      </c>
      <c r="B2079" s="1" t="s">
        <v>108</v>
      </c>
      <c r="C2079" s="29">
        <v>44589</v>
      </c>
      <c r="D2079" s="1" t="s">
        <v>7462</v>
      </c>
      <c r="E2079" s="1" t="s">
        <v>7463</v>
      </c>
      <c r="F2079" s="1" t="s">
        <v>7464</v>
      </c>
      <c r="G2079" s="1" t="s">
        <v>7465</v>
      </c>
      <c r="H2079" s="1" t="s">
        <v>4686</v>
      </c>
      <c r="I2079" s="1" t="s">
        <v>45</v>
      </c>
      <c r="J2079" s="1" t="s">
        <v>164</v>
      </c>
      <c r="K2079" s="1" t="s">
        <v>165</v>
      </c>
      <c r="L2079" s="30">
        <v>500</v>
      </c>
      <c r="M2079" s="30">
        <v>25</v>
      </c>
      <c r="N2079" s="31">
        <v>18200</v>
      </c>
      <c r="O2079" s="31">
        <v>35000</v>
      </c>
      <c r="P2079" s="31">
        <v>9065000</v>
      </c>
      <c r="Q2079" s="31">
        <v>9100000</v>
      </c>
      <c r="R2079" s="1" t="s">
        <v>2335</v>
      </c>
      <c r="S2079" s="1" t="s">
        <v>7466</v>
      </c>
      <c r="T2079" s="1" t="s">
        <v>169</v>
      </c>
      <c r="U2079" s="1" t="s">
        <v>169</v>
      </c>
      <c r="V2079" s="1" t="s">
        <v>118</v>
      </c>
      <c r="W2079" s="33" t="str">
        <f>VLOOKUP(Table1[[#This Row],[Material Code]],'Product Master Data'!$A$1:$D$16,4,FALSE)</f>
        <v>Bread Flour</v>
      </c>
      <c r="X2079" s="33" t="str">
        <f>VLOOKUP(Table1[[#This Row],[Material Code]],'Product Master Data'!$A$1:$D$15,3,FALSE)</f>
        <v>Local Label</v>
      </c>
      <c r="Y2079" s="33">
        <f>DAY(Table1[[#This Row],[Billing date]])</f>
        <v>28</v>
      </c>
      <c r="Z2079" s="33" t="str">
        <f>TEXT(Table1[[#This Row],[Billing date]],"mmm")</f>
        <v>Jan</v>
      </c>
      <c r="AA2079" s="33">
        <f>YEAR(Table1[[#This Row],[Billing date]])</f>
        <v>2022</v>
      </c>
    </row>
    <row r="2080" spans="1:27" ht="12.75" x14ac:dyDescent="0.2">
      <c r="A2080" s="1" t="s">
        <v>4596</v>
      </c>
      <c r="B2080" s="1" t="s">
        <v>452</v>
      </c>
      <c r="C2080" s="29">
        <v>44589</v>
      </c>
      <c r="D2080" s="1" t="s">
        <v>7467</v>
      </c>
      <c r="E2080" s="1" t="s">
        <v>7468</v>
      </c>
      <c r="F2080" s="1" t="s">
        <v>7469</v>
      </c>
      <c r="G2080" s="1" t="s">
        <v>7470</v>
      </c>
      <c r="H2080" s="1" t="s">
        <v>4797</v>
      </c>
      <c r="I2080" s="1" t="s">
        <v>33</v>
      </c>
      <c r="J2080" s="1" t="s">
        <v>164</v>
      </c>
      <c r="K2080" s="1" t="s">
        <v>165</v>
      </c>
      <c r="L2080" s="30">
        <v>640</v>
      </c>
      <c r="M2080" s="30">
        <v>32</v>
      </c>
      <c r="N2080" s="31">
        <v>18000</v>
      </c>
      <c r="O2080" s="31">
        <v>44800</v>
      </c>
      <c r="P2080" s="31">
        <v>11475200</v>
      </c>
      <c r="Q2080" s="31">
        <v>11520000</v>
      </c>
      <c r="R2080" s="1" t="s">
        <v>625</v>
      </c>
      <c r="S2080" s="1" t="s">
        <v>7471</v>
      </c>
      <c r="T2080" s="1" t="s">
        <v>169</v>
      </c>
      <c r="U2080" s="1" t="s">
        <v>460</v>
      </c>
      <c r="V2080" s="1" t="s">
        <v>118</v>
      </c>
      <c r="W2080" s="33" t="str">
        <f>VLOOKUP(Table1[[#This Row],[Material Code]],'Product Master Data'!$A$1:$D$16,4,FALSE)</f>
        <v>Bread Flour</v>
      </c>
      <c r="X2080" s="33" t="str">
        <f>VLOOKUP(Table1[[#This Row],[Material Code]],'Product Master Data'!$A$1:$D$15,3,FALSE)</f>
        <v>Local Label</v>
      </c>
      <c r="Y2080" s="33">
        <f>DAY(Table1[[#This Row],[Billing date]])</f>
        <v>28</v>
      </c>
      <c r="Z2080" s="33" t="str">
        <f>TEXT(Table1[[#This Row],[Billing date]],"mmm")</f>
        <v>Jan</v>
      </c>
      <c r="AA2080" s="33">
        <f>YEAR(Table1[[#This Row],[Billing date]])</f>
        <v>2022</v>
      </c>
    </row>
    <row r="2081" spans="1:27" ht="12.75" x14ac:dyDescent="0.2">
      <c r="A2081" s="1" t="s">
        <v>4511</v>
      </c>
      <c r="B2081" s="1" t="s">
        <v>158</v>
      </c>
      <c r="C2081" s="29">
        <v>44589</v>
      </c>
      <c r="D2081" s="1" t="s">
        <v>7472</v>
      </c>
      <c r="E2081" s="1" t="s">
        <v>7473</v>
      </c>
      <c r="F2081" s="1" t="s">
        <v>7474</v>
      </c>
      <c r="G2081" s="1" t="s">
        <v>7475</v>
      </c>
      <c r="H2081" s="1" t="s">
        <v>4616</v>
      </c>
      <c r="I2081" s="1" t="s">
        <v>56</v>
      </c>
      <c r="J2081" s="1" t="s">
        <v>164</v>
      </c>
      <c r="K2081" s="1" t="s">
        <v>165</v>
      </c>
      <c r="L2081" s="30">
        <v>600</v>
      </c>
      <c r="M2081" s="30">
        <v>30</v>
      </c>
      <c r="N2081" s="31">
        <v>18700</v>
      </c>
      <c r="O2081" s="31">
        <v>0</v>
      </c>
      <c r="P2081" s="31">
        <v>11220000</v>
      </c>
      <c r="Q2081" s="31">
        <v>11220000</v>
      </c>
      <c r="R2081" s="1" t="s">
        <v>4858</v>
      </c>
      <c r="S2081" s="1" t="s">
        <v>6618</v>
      </c>
      <c r="T2081" s="1" t="s">
        <v>169</v>
      </c>
      <c r="U2081" s="1" t="s">
        <v>169</v>
      </c>
      <c r="V2081" s="1" t="s">
        <v>118</v>
      </c>
      <c r="W2081" s="33" t="str">
        <f>VLOOKUP(Table1[[#This Row],[Material Code]],'Product Master Data'!$A$1:$D$16,4,FALSE)</f>
        <v>Bread Flour</v>
      </c>
      <c r="X2081" s="33" t="str">
        <f>VLOOKUP(Table1[[#This Row],[Material Code]],'Product Master Data'!$A$1:$D$15,3,FALSE)</f>
        <v>Local Label</v>
      </c>
      <c r="Y2081" s="33">
        <f>DAY(Table1[[#This Row],[Billing date]])</f>
        <v>28</v>
      </c>
      <c r="Z2081" s="33" t="str">
        <f>TEXT(Table1[[#This Row],[Billing date]],"mmm")</f>
        <v>Jan</v>
      </c>
      <c r="AA2081" s="33">
        <f>YEAR(Table1[[#This Row],[Billing date]])</f>
        <v>2022</v>
      </c>
    </row>
    <row r="2082" spans="1:27" ht="12.75" x14ac:dyDescent="0.2">
      <c r="A2082" s="1" t="s">
        <v>4496</v>
      </c>
      <c r="B2082" s="1" t="s">
        <v>132</v>
      </c>
      <c r="C2082" s="29">
        <v>44589</v>
      </c>
      <c r="D2082" s="1" t="s">
        <v>7409</v>
      </c>
      <c r="E2082" s="1" t="s">
        <v>7476</v>
      </c>
      <c r="F2082" s="1" t="s">
        <v>7411</v>
      </c>
      <c r="G2082" s="1" t="s">
        <v>7477</v>
      </c>
      <c r="H2082" s="1" t="s">
        <v>4804</v>
      </c>
      <c r="I2082" s="1" t="s">
        <v>38</v>
      </c>
      <c r="J2082" s="1" t="s">
        <v>125</v>
      </c>
      <c r="K2082" s="1" t="s">
        <v>126</v>
      </c>
      <c r="L2082" s="30">
        <v>620</v>
      </c>
      <c r="M2082" s="30">
        <v>31</v>
      </c>
      <c r="N2082" s="31">
        <v>19000</v>
      </c>
      <c r="O2082" s="31">
        <v>43400</v>
      </c>
      <c r="P2082" s="31">
        <v>11736600</v>
      </c>
      <c r="Q2082" s="31">
        <v>11780000</v>
      </c>
      <c r="R2082" s="1" t="s">
        <v>7478</v>
      </c>
      <c r="S2082" s="1" t="s">
        <v>7479</v>
      </c>
      <c r="T2082" s="1" t="s">
        <v>169</v>
      </c>
      <c r="U2082" s="1" t="s">
        <v>169</v>
      </c>
      <c r="V2082" s="1" t="s">
        <v>118</v>
      </c>
      <c r="W2082" s="33" t="str">
        <f>VLOOKUP(Table1[[#This Row],[Material Code]],'Product Master Data'!$A$1:$D$16,4,FALSE)</f>
        <v>Bread Flour</v>
      </c>
      <c r="X2082" s="33" t="str">
        <f>VLOOKUP(Table1[[#This Row],[Material Code]],'Product Master Data'!$A$1:$D$15,3,FALSE)</f>
        <v>Local Label</v>
      </c>
      <c r="Y2082" s="33">
        <f>DAY(Table1[[#This Row],[Billing date]])</f>
        <v>28</v>
      </c>
      <c r="Z2082" s="33" t="str">
        <f>TEXT(Table1[[#This Row],[Billing date]],"mmm")</f>
        <v>Jan</v>
      </c>
      <c r="AA2082" s="33">
        <f>YEAR(Table1[[#This Row],[Billing date]])</f>
        <v>2022</v>
      </c>
    </row>
    <row r="2083" spans="1:27" ht="12.75" x14ac:dyDescent="0.2">
      <c r="A2083" s="1" t="s">
        <v>4496</v>
      </c>
      <c r="B2083" s="1" t="s">
        <v>132</v>
      </c>
      <c r="C2083" s="29">
        <v>44589</v>
      </c>
      <c r="D2083" s="1" t="s">
        <v>7409</v>
      </c>
      <c r="E2083" s="1" t="s">
        <v>7476</v>
      </c>
      <c r="F2083" s="1" t="s">
        <v>7411</v>
      </c>
      <c r="G2083" s="1" t="s">
        <v>7480</v>
      </c>
      <c r="H2083" s="1" t="s">
        <v>4804</v>
      </c>
      <c r="I2083" s="1" t="s">
        <v>38</v>
      </c>
      <c r="J2083" s="1" t="s">
        <v>125</v>
      </c>
      <c r="K2083" s="1" t="s">
        <v>126</v>
      </c>
      <c r="L2083" s="30">
        <v>640</v>
      </c>
      <c r="M2083" s="30">
        <v>32</v>
      </c>
      <c r="N2083" s="31">
        <v>19000</v>
      </c>
      <c r="O2083" s="31">
        <v>44800</v>
      </c>
      <c r="P2083" s="31">
        <v>12115200</v>
      </c>
      <c r="Q2083" s="31">
        <v>12160000</v>
      </c>
      <c r="R2083" s="1" t="s">
        <v>7481</v>
      </c>
      <c r="S2083" s="1" t="s">
        <v>7482</v>
      </c>
      <c r="T2083" s="1" t="s">
        <v>169</v>
      </c>
      <c r="U2083" s="1" t="s">
        <v>169</v>
      </c>
      <c r="V2083" s="1" t="s">
        <v>118</v>
      </c>
      <c r="W2083" s="33" t="str">
        <f>VLOOKUP(Table1[[#This Row],[Material Code]],'Product Master Data'!$A$1:$D$16,4,FALSE)</f>
        <v>Bread Flour</v>
      </c>
      <c r="X2083" s="33" t="str">
        <f>VLOOKUP(Table1[[#This Row],[Material Code]],'Product Master Data'!$A$1:$D$15,3,FALSE)</f>
        <v>Local Label</v>
      </c>
      <c r="Y2083" s="33">
        <f>DAY(Table1[[#This Row],[Billing date]])</f>
        <v>28</v>
      </c>
      <c r="Z2083" s="33" t="str">
        <f>TEXT(Table1[[#This Row],[Billing date]],"mmm")</f>
        <v>Jan</v>
      </c>
      <c r="AA2083" s="33">
        <f>YEAR(Table1[[#This Row],[Billing date]])</f>
        <v>2022</v>
      </c>
    </row>
    <row r="2084" spans="1:27" ht="12.75" x14ac:dyDescent="0.2">
      <c r="A2084" s="1" t="s">
        <v>4526</v>
      </c>
      <c r="B2084" s="1" t="s">
        <v>120</v>
      </c>
      <c r="C2084" s="29">
        <v>44589</v>
      </c>
      <c r="D2084" s="1" t="s">
        <v>7483</v>
      </c>
      <c r="E2084" s="1" t="s">
        <v>7484</v>
      </c>
      <c r="F2084" s="1" t="s">
        <v>7485</v>
      </c>
      <c r="G2084" s="1" t="s">
        <v>7486</v>
      </c>
      <c r="H2084" s="1" t="s">
        <v>5113</v>
      </c>
      <c r="I2084" s="1" t="s">
        <v>1177</v>
      </c>
      <c r="J2084" s="1" t="s">
        <v>164</v>
      </c>
      <c r="K2084" s="1" t="s">
        <v>165</v>
      </c>
      <c r="L2084" s="30">
        <v>300</v>
      </c>
      <c r="M2084" s="30">
        <v>15</v>
      </c>
      <c r="N2084" s="31">
        <v>18300</v>
      </c>
      <c r="O2084" s="31">
        <v>21000</v>
      </c>
      <c r="P2084" s="31">
        <v>5469000</v>
      </c>
      <c r="Q2084" s="31">
        <v>5490000</v>
      </c>
      <c r="R2084" s="1" t="s">
        <v>127</v>
      </c>
      <c r="S2084" s="1" t="s">
        <v>1051</v>
      </c>
      <c r="T2084" s="1" t="s">
        <v>169</v>
      </c>
      <c r="U2084" s="1" t="s">
        <v>5115</v>
      </c>
      <c r="V2084" s="1" t="s">
        <v>118</v>
      </c>
      <c r="W2084" s="33" t="str">
        <f>VLOOKUP(Table1[[#This Row],[Material Code]],'Product Master Data'!$A$1:$D$16,4,FALSE)</f>
        <v>Bread Flour</v>
      </c>
      <c r="X2084" s="33" t="str">
        <f>VLOOKUP(Table1[[#This Row],[Material Code]],'Product Master Data'!$A$1:$D$15,3,FALSE)</f>
        <v>Local Label</v>
      </c>
      <c r="Y2084" s="33">
        <f>DAY(Table1[[#This Row],[Billing date]])</f>
        <v>28</v>
      </c>
      <c r="Z2084" s="33" t="str">
        <f>TEXT(Table1[[#This Row],[Billing date]],"mmm")</f>
        <v>Jan</v>
      </c>
      <c r="AA2084" s="33">
        <f>YEAR(Table1[[#This Row],[Billing date]])</f>
        <v>2022</v>
      </c>
    </row>
    <row r="2085" spans="1:27" ht="12.75" x14ac:dyDescent="0.2">
      <c r="A2085" s="1" t="s">
        <v>4526</v>
      </c>
      <c r="B2085" s="1" t="s">
        <v>120</v>
      </c>
      <c r="C2085" s="29">
        <v>44589</v>
      </c>
      <c r="D2085" s="1" t="s">
        <v>7487</v>
      </c>
      <c r="E2085" s="1" t="s">
        <v>7488</v>
      </c>
      <c r="F2085" s="1" t="s">
        <v>7489</v>
      </c>
      <c r="G2085" s="1" t="s">
        <v>7490</v>
      </c>
      <c r="H2085" s="1" t="s">
        <v>4665</v>
      </c>
      <c r="I2085" s="1" t="s">
        <v>30</v>
      </c>
      <c r="J2085" s="1" t="s">
        <v>176</v>
      </c>
      <c r="K2085" s="1" t="s">
        <v>177</v>
      </c>
      <c r="L2085" s="30">
        <v>30</v>
      </c>
      <c r="M2085" s="30">
        <v>1.5</v>
      </c>
      <c r="N2085" s="31">
        <v>18500</v>
      </c>
      <c r="O2085" s="31">
        <v>2100</v>
      </c>
      <c r="P2085" s="31">
        <v>552900</v>
      </c>
      <c r="Q2085" s="31">
        <v>555000</v>
      </c>
      <c r="R2085" s="1" t="s">
        <v>775</v>
      </c>
      <c r="S2085" s="1" t="s">
        <v>4879</v>
      </c>
      <c r="T2085" s="1" t="s">
        <v>169</v>
      </c>
      <c r="U2085" s="1" t="s">
        <v>169</v>
      </c>
      <c r="V2085" s="1" t="s">
        <v>118</v>
      </c>
      <c r="W2085" s="33" t="str">
        <f>VLOOKUP(Table1[[#This Row],[Material Code]],'Product Master Data'!$A$1:$D$16,4,FALSE)</f>
        <v>Beignet Flour</v>
      </c>
      <c r="X2085" s="33" t="str">
        <f>VLOOKUP(Table1[[#This Row],[Material Code]],'Product Master Data'!$A$1:$D$15,3,FALSE)</f>
        <v>Local Label</v>
      </c>
      <c r="Y2085" s="33">
        <f>DAY(Table1[[#This Row],[Billing date]])</f>
        <v>28</v>
      </c>
      <c r="Z2085" s="33" t="str">
        <f>TEXT(Table1[[#This Row],[Billing date]],"mmm")</f>
        <v>Jan</v>
      </c>
      <c r="AA2085" s="33">
        <f>YEAR(Table1[[#This Row],[Billing date]])</f>
        <v>2022</v>
      </c>
    </row>
    <row r="2086" spans="1:27" ht="12.75" x14ac:dyDescent="0.2">
      <c r="A2086" s="1" t="s">
        <v>4526</v>
      </c>
      <c r="B2086" s="1" t="s">
        <v>120</v>
      </c>
      <c r="C2086" s="29">
        <v>44589</v>
      </c>
      <c r="D2086" s="1" t="s">
        <v>7487</v>
      </c>
      <c r="E2086" s="1" t="s">
        <v>7488</v>
      </c>
      <c r="F2086" s="1" t="s">
        <v>7489</v>
      </c>
      <c r="G2086" s="1" t="s">
        <v>7490</v>
      </c>
      <c r="H2086" s="1" t="s">
        <v>4665</v>
      </c>
      <c r="I2086" s="1" t="s">
        <v>30</v>
      </c>
      <c r="J2086" s="1" t="s">
        <v>181</v>
      </c>
      <c r="K2086" s="1" t="s">
        <v>182</v>
      </c>
      <c r="L2086" s="30">
        <v>60</v>
      </c>
      <c r="M2086" s="30">
        <v>1.5</v>
      </c>
      <c r="N2086" s="31">
        <v>9250</v>
      </c>
      <c r="O2086" s="31">
        <v>2100</v>
      </c>
      <c r="P2086" s="31">
        <v>552900</v>
      </c>
      <c r="Q2086" s="31">
        <v>555000</v>
      </c>
      <c r="R2086" s="1" t="s">
        <v>775</v>
      </c>
      <c r="S2086" s="1" t="s">
        <v>4879</v>
      </c>
      <c r="T2086" s="1" t="s">
        <v>169</v>
      </c>
      <c r="U2086" s="1" t="s">
        <v>169</v>
      </c>
      <c r="V2086" s="1" t="s">
        <v>118</v>
      </c>
      <c r="W2086" s="33" t="str">
        <f>VLOOKUP(Table1[[#This Row],[Material Code]],'Product Master Data'!$A$1:$D$16,4,FALSE)</f>
        <v>Beignet Flour</v>
      </c>
      <c r="X2086" s="33" t="str">
        <f>VLOOKUP(Table1[[#This Row],[Material Code]],'Product Master Data'!$A$1:$D$15,3,FALSE)</f>
        <v>Local Label</v>
      </c>
      <c r="Y2086" s="33">
        <f>DAY(Table1[[#This Row],[Billing date]])</f>
        <v>28</v>
      </c>
      <c r="Z2086" s="33" t="str">
        <f>TEXT(Table1[[#This Row],[Billing date]],"mmm")</f>
        <v>Jan</v>
      </c>
      <c r="AA2086" s="33">
        <f>YEAR(Table1[[#This Row],[Billing date]])</f>
        <v>2022</v>
      </c>
    </row>
    <row r="2087" spans="1:27" ht="12.75" x14ac:dyDescent="0.2">
      <c r="A2087" s="1" t="s">
        <v>4526</v>
      </c>
      <c r="B2087" s="1" t="s">
        <v>120</v>
      </c>
      <c r="C2087" s="29">
        <v>44589</v>
      </c>
      <c r="D2087" s="1" t="s">
        <v>7487</v>
      </c>
      <c r="E2087" s="1" t="s">
        <v>7488</v>
      </c>
      <c r="F2087" s="1" t="s">
        <v>7489</v>
      </c>
      <c r="G2087" s="1" t="s">
        <v>7491</v>
      </c>
      <c r="H2087" s="1" t="s">
        <v>4665</v>
      </c>
      <c r="I2087" s="1" t="s">
        <v>30</v>
      </c>
      <c r="J2087" s="1" t="s">
        <v>164</v>
      </c>
      <c r="K2087" s="1" t="s">
        <v>165</v>
      </c>
      <c r="L2087" s="30">
        <v>300</v>
      </c>
      <c r="M2087" s="30">
        <v>15</v>
      </c>
      <c r="N2087" s="31">
        <v>18300</v>
      </c>
      <c r="O2087" s="31">
        <v>21000</v>
      </c>
      <c r="P2087" s="31">
        <v>5469000</v>
      </c>
      <c r="Q2087" s="31">
        <v>5490000</v>
      </c>
      <c r="R2087" s="1" t="s">
        <v>775</v>
      </c>
      <c r="S2087" s="1" t="s">
        <v>4879</v>
      </c>
      <c r="T2087" s="1" t="s">
        <v>169</v>
      </c>
      <c r="U2087" s="1" t="s">
        <v>169</v>
      </c>
      <c r="V2087" s="1" t="s">
        <v>118</v>
      </c>
      <c r="W2087" s="33" t="str">
        <f>VLOOKUP(Table1[[#This Row],[Material Code]],'Product Master Data'!$A$1:$D$16,4,FALSE)</f>
        <v>Bread Flour</v>
      </c>
      <c r="X2087" s="33" t="str">
        <f>VLOOKUP(Table1[[#This Row],[Material Code]],'Product Master Data'!$A$1:$D$15,3,FALSE)</f>
        <v>Local Label</v>
      </c>
      <c r="Y2087" s="33">
        <f>DAY(Table1[[#This Row],[Billing date]])</f>
        <v>28</v>
      </c>
      <c r="Z2087" s="33" t="str">
        <f>TEXT(Table1[[#This Row],[Billing date]],"mmm")</f>
        <v>Jan</v>
      </c>
      <c r="AA2087" s="33">
        <f>YEAR(Table1[[#This Row],[Billing date]])</f>
        <v>2022</v>
      </c>
    </row>
    <row r="2088" spans="1:27" ht="12.75" x14ac:dyDescent="0.2">
      <c r="A2088" s="1" t="s">
        <v>4666</v>
      </c>
      <c r="B2088" s="1" t="s">
        <v>108</v>
      </c>
      <c r="C2088" s="29">
        <v>44589</v>
      </c>
      <c r="D2088" s="1" t="s">
        <v>7492</v>
      </c>
      <c r="E2088" s="1" t="s">
        <v>7493</v>
      </c>
      <c r="F2088" s="1" t="s">
        <v>7494</v>
      </c>
      <c r="G2088" s="1" t="s">
        <v>7495</v>
      </c>
      <c r="H2088" s="1" t="s">
        <v>4698</v>
      </c>
      <c r="I2088" s="1" t="s">
        <v>449</v>
      </c>
      <c r="J2088" s="1" t="s">
        <v>164</v>
      </c>
      <c r="K2088" s="1" t="s">
        <v>165</v>
      </c>
      <c r="L2088" s="30">
        <v>422</v>
      </c>
      <c r="M2088" s="30">
        <v>21.1</v>
      </c>
      <c r="N2088" s="31">
        <v>18300</v>
      </c>
      <c r="O2088" s="31">
        <v>29540</v>
      </c>
      <c r="P2088" s="31">
        <v>7693060</v>
      </c>
      <c r="Q2088" s="31">
        <v>7722600</v>
      </c>
      <c r="R2088" s="1" t="s">
        <v>7088</v>
      </c>
      <c r="S2088" s="1" t="s">
        <v>7089</v>
      </c>
      <c r="T2088" s="1" t="s">
        <v>169</v>
      </c>
      <c r="U2088" s="1" t="s">
        <v>450</v>
      </c>
      <c r="V2088" s="1" t="s">
        <v>118</v>
      </c>
      <c r="W2088" s="33" t="str">
        <f>VLOOKUP(Table1[[#This Row],[Material Code]],'Product Master Data'!$A$1:$D$16,4,FALSE)</f>
        <v>Bread Flour</v>
      </c>
      <c r="X2088" s="33" t="str">
        <f>VLOOKUP(Table1[[#This Row],[Material Code]],'Product Master Data'!$A$1:$D$15,3,FALSE)</f>
        <v>Local Label</v>
      </c>
      <c r="Y2088" s="33">
        <f>DAY(Table1[[#This Row],[Billing date]])</f>
        <v>28</v>
      </c>
      <c r="Z2088" s="33" t="str">
        <f>TEXT(Table1[[#This Row],[Billing date]],"mmm")</f>
        <v>Jan</v>
      </c>
      <c r="AA2088" s="33">
        <f>YEAR(Table1[[#This Row],[Billing date]])</f>
        <v>2022</v>
      </c>
    </row>
    <row r="2089" spans="1:27" ht="12.75" x14ac:dyDescent="0.2">
      <c r="A2089" s="1" t="s">
        <v>4526</v>
      </c>
      <c r="B2089" s="1" t="s">
        <v>120</v>
      </c>
      <c r="C2089" s="29">
        <v>44589</v>
      </c>
      <c r="D2089" s="1" t="s">
        <v>7496</v>
      </c>
      <c r="E2089" s="1" t="s">
        <v>7497</v>
      </c>
      <c r="F2089" s="1" t="s">
        <v>7498</v>
      </c>
      <c r="G2089" s="1" t="s">
        <v>7499</v>
      </c>
      <c r="H2089" s="1" t="s">
        <v>4878</v>
      </c>
      <c r="I2089" s="1" t="s">
        <v>465</v>
      </c>
      <c r="J2089" s="1" t="s">
        <v>164</v>
      </c>
      <c r="K2089" s="1" t="s">
        <v>165</v>
      </c>
      <c r="L2089" s="30">
        <v>163</v>
      </c>
      <c r="M2089" s="30">
        <v>8.15</v>
      </c>
      <c r="N2089" s="31">
        <v>18300</v>
      </c>
      <c r="O2089" s="31">
        <v>11410</v>
      </c>
      <c r="P2089" s="31">
        <v>2971490</v>
      </c>
      <c r="Q2089" s="31">
        <v>2982900</v>
      </c>
      <c r="R2089" s="1" t="s">
        <v>216</v>
      </c>
      <c r="S2089" s="1" t="s">
        <v>6206</v>
      </c>
      <c r="T2089" s="1" t="s">
        <v>169</v>
      </c>
      <c r="U2089" s="1" t="s">
        <v>169</v>
      </c>
      <c r="V2089" s="1" t="s">
        <v>118</v>
      </c>
      <c r="W2089" s="33" t="str">
        <f>VLOOKUP(Table1[[#This Row],[Material Code]],'Product Master Data'!$A$1:$D$16,4,FALSE)</f>
        <v>Bread Flour</v>
      </c>
      <c r="X2089" s="33" t="str">
        <f>VLOOKUP(Table1[[#This Row],[Material Code]],'Product Master Data'!$A$1:$D$15,3,FALSE)</f>
        <v>Local Label</v>
      </c>
      <c r="Y2089" s="33">
        <f>DAY(Table1[[#This Row],[Billing date]])</f>
        <v>28</v>
      </c>
      <c r="Z2089" s="33" t="str">
        <f>TEXT(Table1[[#This Row],[Billing date]],"mmm")</f>
        <v>Jan</v>
      </c>
      <c r="AA2089" s="33">
        <f>YEAR(Table1[[#This Row],[Billing date]])</f>
        <v>2022</v>
      </c>
    </row>
    <row r="2090" spans="1:27" ht="12.75" x14ac:dyDescent="0.2">
      <c r="A2090" s="1" t="s">
        <v>4576</v>
      </c>
      <c r="B2090" s="1" t="s">
        <v>171</v>
      </c>
      <c r="C2090" s="29">
        <v>44589</v>
      </c>
      <c r="D2090" s="1" t="s">
        <v>7500</v>
      </c>
      <c r="E2090" s="1" t="s">
        <v>7501</v>
      </c>
      <c r="F2090" s="1" t="s">
        <v>7502</v>
      </c>
      <c r="G2090" s="1" t="s">
        <v>7503</v>
      </c>
      <c r="H2090" s="1" t="s">
        <v>4581</v>
      </c>
      <c r="I2090" s="1" t="s">
        <v>25</v>
      </c>
      <c r="J2090" s="1" t="s">
        <v>164</v>
      </c>
      <c r="K2090" s="1" t="s">
        <v>165</v>
      </c>
      <c r="L2090" s="30">
        <v>140</v>
      </c>
      <c r="M2090" s="30">
        <v>7</v>
      </c>
      <c r="N2090" s="31">
        <v>17700</v>
      </c>
      <c r="O2090" s="31">
        <v>0</v>
      </c>
      <c r="P2090" s="31">
        <v>2478000</v>
      </c>
      <c r="Q2090" s="31">
        <v>2478000</v>
      </c>
      <c r="R2090" s="1" t="s">
        <v>4582</v>
      </c>
      <c r="S2090" s="1" t="s">
        <v>4583</v>
      </c>
      <c r="T2090" s="1" t="s">
        <v>169</v>
      </c>
      <c r="U2090" s="1" t="s">
        <v>169</v>
      </c>
      <c r="V2090" s="1" t="s">
        <v>118</v>
      </c>
      <c r="W2090" s="33" t="str">
        <f>VLOOKUP(Table1[[#This Row],[Material Code]],'Product Master Data'!$A$1:$D$16,4,FALSE)</f>
        <v>Bread Flour</v>
      </c>
      <c r="X2090" s="33" t="str">
        <f>VLOOKUP(Table1[[#This Row],[Material Code]],'Product Master Data'!$A$1:$D$15,3,FALSE)</f>
        <v>Local Label</v>
      </c>
      <c r="Y2090" s="33">
        <f>DAY(Table1[[#This Row],[Billing date]])</f>
        <v>28</v>
      </c>
      <c r="Z2090" s="33" t="str">
        <f>TEXT(Table1[[#This Row],[Billing date]],"mmm")</f>
        <v>Jan</v>
      </c>
      <c r="AA2090" s="33">
        <f>YEAR(Table1[[#This Row],[Billing date]])</f>
        <v>2022</v>
      </c>
    </row>
    <row r="2091" spans="1:27" ht="12.75" x14ac:dyDescent="0.2">
      <c r="A2091" s="1" t="s">
        <v>4666</v>
      </c>
      <c r="B2091" s="1" t="s">
        <v>108</v>
      </c>
      <c r="C2091" s="29">
        <v>44590</v>
      </c>
      <c r="D2091" s="1" t="s">
        <v>5776</v>
      </c>
      <c r="E2091" s="1" t="s">
        <v>7504</v>
      </c>
      <c r="F2091" s="1" t="s">
        <v>5778</v>
      </c>
      <c r="G2091" s="1" t="s">
        <v>7505</v>
      </c>
      <c r="H2091" s="1" t="s">
        <v>5780</v>
      </c>
      <c r="I2091" s="1" t="s">
        <v>524</v>
      </c>
      <c r="J2091" s="1" t="s">
        <v>164</v>
      </c>
      <c r="K2091" s="1" t="s">
        <v>165</v>
      </c>
      <c r="L2091" s="30">
        <v>440</v>
      </c>
      <c r="M2091" s="30">
        <v>22</v>
      </c>
      <c r="N2091" s="31">
        <v>18300</v>
      </c>
      <c r="O2091" s="31">
        <v>30800</v>
      </c>
      <c r="P2091" s="31">
        <v>8021200</v>
      </c>
      <c r="Q2091" s="31">
        <v>8052000</v>
      </c>
      <c r="R2091" s="1" t="s">
        <v>5781</v>
      </c>
      <c r="S2091" s="1" t="s">
        <v>7506</v>
      </c>
      <c r="T2091" s="1" t="s">
        <v>169</v>
      </c>
      <c r="U2091" s="1" t="s">
        <v>169</v>
      </c>
      <c r="V2091" s="1" t="s">
        <v>118</v>
      </c>
      <c r="W2091" s="33" t="str">
        <f>VLOOKUP(Table1[[#This Row],[Material Code]],'Product Master Data'!$A$1:$D$16,4,FALSE)</f>
        <v>Bread Flour</v>
      </c>
      <c r="X2091" s="33" t="str">
        <f>VLOOKUP(Table1[[#This Row],[Material Code]],'Product Master Data'!$A$1:$D$15,3,FALSE)</f>
        <v>Local Label</v>
      </c>
      <c r="Y2091" s="33">
        <f>DAY(Table1[[#This Row],[Billing date]])</f>
        <v>29</v>
      </c>
      <c r="Z2091" s="33" t="str">
        <f>TEXT(Table1[[#This Row],[Billing date]],"mmm")</f>
        <v>Jan</v>
      </c>
      <c r="AA2091" s="33">
        <f>YEAR(Table1[[#This Row],[Billing date]])</f>
        <v>2022</v>
      </c>
    </row>
    <row r="2092" spans="1:27" ht="12.75" x14ac:dyDescent="0.2">
      <c r="A2092" s="1" t="s">
        <v>4511</v>
      </c>
      <c r="B2092" s="1" t="s">
        <v>158</v>
      </c>
      <c r="C2092" s="29">
        <v>44590</v>
      </c>
      <c r="D2092" s="1" t="s">
        <v>7507</v>
      </c>
      <c r="E2092" s="1" t="s">
        <v>7508</v>
      </c>
      <c r="F2092" s="1" t="s">
        <v>7509</v>
      </c>
      <c r="G2092" s="1" t="s">
        <v>7510</v>
      </c>
      <c r="H2092" s="1" t="s">
        <v>4744</v>
      </c>
      <c r="I2092" s="1" t="s">
        <v>35</v>
      </c>
      <c r="J2092" s="1" t="s">
        <v>24</v>
      </c>
      <c r="K2092" s="1" t="s">
        <v>113</v>
      </c>
      <c r="L2092" s="30">
        <v>25</v>
      </c>
      <c r="M2092" s="30">
        <v>1</v>
      </c>
      <c r="N2092" s="31">
        <v>1800</v>
      </c>
      <c r="O2092" s="31">
        <v>882</v>
      </c>
      <c r="P2092" s="31">
        <v>44118</v>
      </c>
      <c r="Q2092" s="31">
        <v>45000</v>
      </c>
      <c r="R2092" s="1" t="s">
        <v>2296</v>
      </c>
      <c r="S2092" s="1" t="s">
        <v>5702</v>
      </c>
      <c r="T2092" s="1" t="s">
        <v>169</v>
      </c>
      <c r="U2092" s="1" t="s">
        <v>7511</v>
      </c>
      <c r="V2092" s="1" t="s">
        <v>118</v>
      </c>
      <c r="W2092" s="33" t="str">
        <f>VLOOKUP(Table1[[#This Row],[Material Code]],'Product Master Data'!$A$1:$D$16,4,FALSE)</f>
        <v>Bread Flour</v>
      </c>
      <c r="X2092" s="33" t="str">
        <f>VLOOKUP(Table1[[#This Row],[Material Code]],'Product Master Data'!$A$1:$D$15,3,FALSE)</f>
        <v>Local Label</v>
      </c>
      <c r="Y2092" s="33">
        <f>DAY(Table1[[#This Row],[Billing date]])</f>
        <v>29</v>
      </c>
      <c r="Z2092" s="33" t="str">
        <f>TEXT(Table1[[#This Row],[Billing date]],"mmm")</f>
        <v>Jan</v>
      </c>
      <c r="AA2092" s="33">
        <f>YEAR(Table1[[#This Row],[Billing date]])</f>
        <v>2022</v>
      </c>
    </row>
    <row r="2093" spans="1:27" ht="12.75" x14ac:dyDescent="0.2">
      <c r="A2093" s="1" t="s">
        <v>4596</v>
      </c>
      <c r="B2093" s="1" t="s">
        <v>452</v>
      </c>
      <c r="C2093" s="29">
        <v>44590</v>
      </c>
      <c r="D2093" s="1" t="s">
        <v>7467</v>
      </c>
      <c r="E2093" s="1" t="s">
        <v>7512</v>
      </c>
      <c r="F2093" s="1" t="s">
        <v>7469</v>
      </c>
      <c r="G2093" s="1" t="s">
        <v>7513</v>
      </c>
      <c r="H2093" s="1" t="s">
        <v>4797</v>
      </c>
      <c r="I2093" s="1" t="s">
        <v>33</v>
      </c>
      <c r="J2093" s="1" t="s">
        <v>164</v>
      </c>
      <c r="K2093" s="1" t="s">
        <v>165</v>
      </c>
      <c r="L2093" s="30">
        <v>640</v>
      </c>
      <c r="M2093" s="30">
        <v>32</v>
      </c>
      <c r="N2093" s="31">
        <v>18000</v>
      </c>
      <c r="O2093" s="31">
        <v>44800</v>
      </c>
      <c r="P2093" s="31">
        <v>11475200</v>
      </c>
      <c r="Q2093" s="31">
        <v>11520000</v>
      </c>
      <c r="R2093" s="1" t="s">
        <v>7514</v>
      </c>
      <c r="S2093" s="1" t="s">
        <v>7515</v>
      </c>
      <c r="T2093" s="1" t="s">
        <v>169</v>
      </c>
      <c r="U2093" s="1" t="s">
        <v>460</v>
      </c>
      <c r="V2093" s="1" t="s">
        <v>118</v>
      </c>
      <c r="W2093" s="33" t="str">
        <f>VLOOKUP(Table1[[#This Row],[Material Code]],'Product Master Data'!$A$1:$D$16,4,FALSE)</f>
        <v>Bread Flour</v>
      </c>
      <c r="X2093" s="33" t="str">
        <f>VLOOKUP(Table1[[#This Row],[Material Code]],'Product Master Data'!$A$1:$D$15,3,FALSE)</f>
        <v>Local Label</v>
      </c>
      <c r="Y2093" s="33">
        <f>DAY(Table1[[#This Row],[Billing date]])</f>
        <v>29</v>
      </c>
      <c r="Z2093" s="33" t="str">
        <f>TEXT(Table1[[#This Row],[Billing date]],"mmm")</f>
        <v>Jan</v>
      </c>
      <c r="AA2093" s="33">
        <f>YEAR(Table1[[#This Row],[Billing date]])</f>
        <v>2022</v>
      </c>
    </row>
    <row r="2094" spans="1:27" ht="12.75" x14ac:dyDescent="0.2">
      <c r="A2094" s="1" t="s">
        <v>4596</v>
      </c>
      <c r="B2094" s="1" t="s">
        <v>452</v>
      </c>
      <c r="C2094" s="29">
        <v>44590</v>
      </c>
      <c r="D2094" s="1" t="s">
        <v>7467</v>
      </c>
      <c r="E2094" s="1" t="s">
        <v>7512</v>
      </c>
      <c r="F2094" s="1" t="s">
        <v>7469</v>
      </c>
      <c r="G2094" s="1" t="s">
        <v>7516</v>
      </c>
      <c r="H2094" s="1" t="s">
        <v>4797</v>
      </c>
      <c r="I2094" s="1" t="s">
        <v>33</v>
      </c>
      <c r="J2094" s="1" t="s">
        <v>164</v>
      </c>
      <c r="K2094" s="1" t="s">
        <v>165</v>
      </c>
      <c r="L2094" s="30">
        <v>640</v>
      </c>
      <c r="M2094" s="30">
        <v>32</v>
      </c>
      <c r="N2094" s="31">
        <v>18000</v>
      </c>
      <c r="O2094" s="31">
        <v>44800</v>
      </c>
      <c r="P2094" s="31">
        <v>11475200</v>
      </c>
      <c r="Q2094" s="31">
        <v>11520000</v>
      </c>
      <c r="R2094" s="1" t="s">
        <v>7517</v>
      </c>
      <c r="S2094" s="1" t="s">
        <v>7518</v>
      </c>
      <c r="T2094" s="1" t="s">
        <v>169</v>
      </c>
      <c r="U2094" s="1" t="s">
        <v>460</v>
      </c>
      <c r="V2094" s="1" t="s">
        <v>118</v>
      </c>
      <c r="W2094" s="33" t="str">
        <f>VLOOKUP(Table1[[#This Row],[Material Code]],'Product Master Data'!$A$1:$D$16,4,FALSE)</f>
        <v>Bread Flour</v>
      </c>
      <c r="X2094" s="33" t="str">
        <f>VLOOKUP(Table1[[#This Row],[Material Code]],'Product Master Data'!$A$1:$D$15,3,FALSE)</f>
        <v>Local Label</v>
      </c>
      <c r="Y2094" s="33">
        <f>DAY(Table1[[#This Row],[Billing date]])</f>
        <v>29</v>
      </c>
      <c r="Z2094" s="33" t="str">
        <f>TEXT(Table1[[#This Row],[Billing date]],"mmm")</f>
        <v>Jan</v>
      </c>
      <c r="AA2094" s="33">
        <f>YEAR(Table1[[#This Row],[Billing date]])</f>
        <v>2022</v>
      </c>
    </row>
    <row r="2095" spans="1:27" ht="12.75" x14ac:dyDescent="0.2">
      <c r="A2095" s="1" t="s">
        <v>4596</v>
      </c>
      <c r="B2095" s="1" t="s">
        <v>452</v>
      </c>
      <c r="C2095" s="29">
        <v>44590</v>
      </c>
      <c r="D2095" s="1" t="s">
        <v>7467</v>
      </c>
      <c r="E2095" s="1" t="s">
        <v>7512</v>
      </c>
      <c r="F2095" s="1" t="s">
        <v>7469</v>
      </c>
      <c r="G2095" s="1" t="s">
        <v>7519</v>
      </c>
      <c r="H2095" s="1" t="s">
        <v>4797</v>
      </c>
      <c r="I2095" s="1" t="s">
        <v>33</v>
      </c>
      <c r="J2095" s="1" t="s">
        <v>164</v>
      </c>
      <c r="K2095" s="1" t="s">
        <v>165</v>
      </c>
      <c r="L2095" s="30">
        <v>640</v>
      </c>
      <c r="M2095" s="30">
        <v>32</v>
      </c>
      <c r="N2095" s="31">
        <v>18000</v>
      </c>
      <c r="O2095" s="31">
        <v>44800</v>
      </c>
      <c r="P2095" s="31">
        <v>11475200</v>
      </c>
      <c r="Q2095" s="31">
        <v>11520000</v>
      </c>
      <c r="R2095" s="1" t="s">
        <v>7520</v>
      </c>
      <c r="S2095" s="1" t="s">
        <v>7521</v>
      </c>
      <c r="T2095" s="1" t="s">
        <v>169</v>
      </c>
      <c r="U2095" s="1" t="s">
        <v>460</v>
      </c>
      <c r="V2095" s="1" t="s">
        <v>118</v>
      </c>
      <c r="W2095" s="33" t="str">
        <f>VLOOKUP(Table1[[#This Row],[Material Code]],'Product Master Data'!$A$1:$D$16,4,FALSE)</f>
        <v>Bread Flour</v>
      </c>
      <c r="X2095" s="33" t="str">
        <f>VLOOKUP(Table1[[#This Row],[Material Code]],'Product Master Data'!$A$1:$D$15,3,FALSE)</f>
        <v>Local Label</v>
      </c>
      <c r="Y2095" s="33">
        <f>DAY(Table1[[#This Row],[Billing date]])</f>
        <v>29</v>
      </c>
      <c r="Z2095" s="33" t="str">
        <f>TEXT(Table1[[#This Row],[Billing date]],"mmm")</f>
        <v>Jan</v>
      </c>
      <c r="AA2095" s="33">
        <f>YEAR(Table1[[#This Row],[Billing date]])</f>
        <v>2022</v>
      </c>
    </row>
    <row r="2096" spans="1:27" ht="12.75" x14ac:dyDescent="0.2">
      <c r="A2096" s="1" t="s">
        <v>4496</v>
      </c>
      <c r="B2096" s="1" t="s">
        <v>132</v>
      </c>
      <c r="C2096" s="29">
        <v>44590</v>
      </c>
      <c r="D2096" s="1" t="s">
        <v>5150</v>
      </c>
      <c r="E2096" s="1" t="s">
        <v>7522</v>
      </c>
      <c r="F2096" s="1" t="s">
        <v>5152</v>
      </c>
      <c r="G2096" s="1" t="s">
        <v>7523</v>
      </c>
      <c r="H2096" s="1" t="s">
        <v>5004</v>
      </c>
      <c r="I2096" s="1" t="s">
        <v>31</v>
      </c>
      <c r="J2096" s="1" t="s">
        <v>164</v>
      </c>
      <c r="K2096" s="1" t="s">
        <v>165</v>
      </c>
      <c r="L2096" s="30">
        <v>640</v>
      </c>
      <c r="M2096" s="30">
        <v>32</v>
      </c>
      <c r="N2096" s="31">
        <v>18000</v>
      </c>
      <c r="O2096" s="31">
        <v>44800</v>
      </c>
      <c r="P2096" s="31">
        <v>11475200</v>
      </c>
      <c r="Q2096" s="31">
        <v>11520000</v>
      </c>
      <c r="R2096" s="1" t="s">
        <v>7524</v>
      </c>
      <c r="S2096" s="1" t="s">
        <v>7525</v>
      </c>
      <c r="T2096" s="1" t="s">
        <v>169</v>
      </c>
      <c r="U2096" s="1" t="s">
        <v>169</v>
      </c>
      <c r="V2096" s="1" t="s">
        <v>118</v>
      </c>
      <c r="W2096" s="33" t="str">
        <f>VLOOKUP(Table1[[#This Row],[Material Code]],'Product Master Data'!$A$1:$D$16,4,FALSE)</f>
        <v>Bread Flour</v>
      </c>
      <c r="X2096" s="33" t="str">
        <f>VLOOKUP(Table1[[#This Row],[Material Code]],'Product Master Data'!$A$1:$D$15,3,FALSE)</f>
        <v>Local Label</v>
      </c>
      <c r="Y2096" s="33">
        <f>DAY(Table1[[#This Row],[Billing date]])</f>
        <v>29</v>
      </c>
      <c r="Z2096" s="33" t="str">
        <f>TEXT(Table1[[#This Row],[Billing date]],"mmm")</f>
        <v>Jan</v>
      </c>
      <c r="AA2096" s="33">
        <f>YEAR(Table1[[#This Row],[Billing date]])</f>
        <v>2022</v>
      </c>
    </row>
    <row r="2097" spans="1:27" ht="12.75" x14ac:dyDescent="0.2">
      <c r="A2097" s="1" t="s">
        <v>4511</v>
      </c>
      <c r="B2097" s="1" t="s">
        <v>158</v>
      </c>
      <c r="C2097" s="29">
        <v>44590</v>
      </c>
      <c r="D2097" s="1" t="s">
        <v>7162</v>
      </c>
      <c r="E2097" s="1" t="s">
        <v>7526</v>
      </c>
      <c r="F2097" s="1" t="s">
        <v>7164</v>
      </c>
      <c r="G2097" s="1" t="s">
        <v>7527</v>
      </c>
      <c r="H2097" s="1" t="s">
        <v>4744</v>
      </c>
      <c r="I2097" s="1" t="s">
        <v>35</v>
      </c>
      <c r="J2097" s="1" t="s">
        <v>164</v>
      </c>
      <c r="K2097" s="1" t="s">
        <v>165</v>
      </c>
      <c r="L2097" s="30">
        <v>300</v>
      </c>
      <c r="M2097" s="30">
        <v>15</v>
      </c>
      <c r="N2097" s="31">
        <v>18250</v>
      </c>
      <c r="O2097" s="31">
        <v>21000</v>
      </c>
      <c r="P2097" s="31">
        <v>5454000</v>
      </c>
      <c r="Q2097" s="31">
        <v>5475000</v>
      </c>
      <c r="R2097" s="1" t="s">
        <v>281</v>
      </c>
      <c r="S2097" s="1" t="s">
        <v>4624</v>
      </c>
      <c r="T2097" s="1" t="s">
        <v>169</v>
      </c>
      <c r="U2097" s="1" t="s">
        <v>5259</v>
      </c>
      <c r="V2097" s="1" t="s">
        <v>118</v>
      </c>
      <c r="W2097" s="33" t="str">
        <f>VLOOKUP(Table1[[#This Row],[Material Code]],'Product Master Data'!$A$1:$D$16,4,FALSE)</f>
        <v>Bread Flour</v>
      </c>
      <c r="X2097" s="33" t="str">
        <f>VLOOKUP(Table1[[#This Row],[Material Code]],'Product Master Data'!$A$1:$D$15,3,FALSE)</f>
        <v>Local Label</v>
      </c>
      <c r="Y2097" s="33">
        <f>DAY(Table1[[#This Row],[Billing date]])</f>
        <v>29</v>
      </c>
      <c r="Z2097" s="33" t="str">
        <f>TEXT(Table1[[#This Row],[Billing date]],"mmm")</f>
        <v>Jan</v>
      </c>
      <c r="AA2097" s="33">
        <f>YEAR(Table1[[#This Row],[Billing date]])</f>
        <v>2022</v>
      </c>
    </row>
    <row r="2098" spans="1:27" ht="12.75" x14ac:dyDescent="0.2">
      <c r="A2098" s="1" t="s">
        <v>4666</v>
      </c>
      <c r="B2098" s="1" t="s">
        <v>108</v>
      </c>
      <c r="C2098" s="29">
        <v>44590</v>
      </c>
      <c r="D2098" s="1" t="s">
        <v>7528</v>
      </c>
      <c r="E2098" s="1" t="s">
        <v>7529</v>
      </c>
      <c r="F2098" s="1" t="s">
        <v>7530</v>
      </c>
      <c r="G2098" s="1" t="s">
        <v>7531</v>
      </c>
      <c r="H2098" s="1" t="s">
        <v>5124</v>
      </c>
      <c r="I2098" s="1" t="s">
        <v>22</v>
      </c>
      <c r="J2098" s="1" t="s">
        <v>164</v>
      </c>
      <c r="K2098" s="1" t="s">
        <v>165</v>
      </c>
      <c r="L2098" s="30">
        <v>300</v>
      </c>
      <c r="M2098" s="30">
        <v>15</v>
      </c>
      <c r="N2098" s="31">
        <v>18300</v>
      </c>
      <c r="O2098" s="31">
        <v>0</v>
      </c>
      <c r="P2098" s="31">
        <v>5490000</v>
      </c>
      <c r="Q2098" s="31">
        <v>5490000</v>
      </c>
      <c r="R2098" s="1" t="s">
        <v>5599</v>
      </c>
      <c r="S2098" s="1" t="s">
        <v>7532</v>
      </c>
      <c r="T2098" s="1" t="s">
        <v>169</v>
      </c>
      <c r="U2098" s="1" t="s">
        <v>169</v>
      </c>
      <c r="V2098" s="1" t="s">
        <v>118</v>
      </c>
      <c r="W2098" s="33" t="str">
        <f>VLOOKUP(Table1[[#This Row],[Material Code]],'Product Master Data'!$A$1:$D$16,4,FALSE)</f>
        <v>Bread Flour</v>
      </c>
      <c r="X2098" s="33" t="str">
        <f>VLOOKUP(Table1[[#This Row],[Material Code]],'Product Master Data'!$A$1:$D$15,3,FALSE)</f>
        <v>Local Label</v>
      </c>
      <c r="Y2098" s="33">
        <f>DAY(Table1[[#This Row],[Billing date]])</f>
        <v>29</v>
      </c>
      <c r="Z2098" s="33" t="str">
        <f>TEXT(Table1[[#This Row],[Billing date]],"mmm")</f>
        <v>Jan</v>
      </c>
      <c r="AA2098" s="33">
        <f>YEAR(Table1[[#This Row],[Billing date]])</f>
        <v>2022</v>
      </c>
    </row>
    <row r="2099" spans="1:27" ht="12.75" x14ac:dyDescent="0.2">
      <c r="A2099" s="1" t="s">
        <v>4496</v>
      </c>
      <c r="B2099" s="1" t="s">
        <v>132</v>
      </c>
      <c r="C2099" s="29">
        <v>44590</v>
      </c>
      <c r="D2099" s="1" t="s">
        <v>7409</v>
      </c>
      <c r="E2099" s="1" t="s">
        <v>7533</v>
      </c>
      <c r="F2099" s="1" t="s">
        <v>7411</v>
      </c>
      <c r="G2099" s="1" t="s">
        <v>7534</v>
      </c>
      <c r="H2099" s="1" t="s">
        <v>4804</v>
      </c>
      <c r="I2099" s="1" t="s">
        <v>38</v>
      </c>
      <c r="J2099" s="1" t="s">
        <v>164</v>
      </c>
      <c r="K2099" s="1" t="s">
        <v>165</v>
      </c>
      <c r="L2099" s="30">
        <v>620</v>
      </c>
      <c r="M2099" s="30">
        <v>31</v>
      </c>
      <c r="N2099" s="31">
        <v>18500</v>
      </c>
      <c r="O2099" s="31">
        <v>43400</v>
      </c>
      <c r="P2099" s="31">
        <v>11426600</v>
      </c>
      <c r="Q2099" s="31">
        <v>11470000</v>
      </c>
      <c r="R2099" s="1" t="s">
        <v>3605</v>
      </c>
      <c r="S2099" s="1" t="s">
        <v>5188</v>
      </c>
      <c r="T2099" s="1" t="s">
        <v>169</v>
      </c>
      <c r="U2099" s="1" t="s">
        <v>169</v>
      </c>
      <c r="V2099" s="1" t="s">
        <v>118</v>
      </c>
      <c r="W2099" s="33" t="str">
        <f>VLOOKUP(Table1[[#This Row],[Material Code]],'Product Master Data'!$A$1:$D$16,4,FALSE)</f>
        <v>Bread Flour</v>
      </c>
      <c r="X2099" s="33" t="str">
        <f>VLOOKUP(Table1[[#This Row],[Material Code]],'Product Master Data'!$A$1:$D$15,3,FALSE)</f>
        <v>Local Label</v>
      </c>
      <c r="Y2099" s="33">
        <f>DAY(Table1[[#This Row],[Billing date]])</f>
        <v>29</v>
      </c>
      <c r="Z2099" s="33" t="str">
        <f>TEXT(Table1[[#This Row],[Billing date]],"mmm")</f>
        <v>Jan</v>
      </c>
      <c r="AA2099" s="33">
        <f>YEAR(Table1[[#This Row],[Billing date]])</f>
        <v>2022</v>
      </c>
    </row>
    <row r="2100" spans="1:27" ht="12.75" x14ac:dyDescent="0.2">
      <c r="A2100" s="1" t="s">
        <v>4496</v>
      </c>
      <c r="B2100" s="1" t="s">
        <v>132</v>
      </c>
      <c r="C2100" s="29">
        <v>44590</v>
      </c>
      <c r="D2100" s="1" t="s">
        <v>7409</v>
      </c>
      <c r="E2100" s="1" t="s">
        <v>7535</v>
      </c>
      <c r="F2100" s="1" t="s">
        <v>7411</v>
      </c>
      <c r="G2100" s="1" t="s">
        <v>7536</v>
      </c>
      <c r="H2100" s="1" t="s">
        <v>4804</v>
      </c>
      <c r="I2100" s="1" t="s">
        <v>38</v>
      </c>
      <c r="J2100" s="1" t="s">
        <v>164</v>
      </c>
      <c r="K2100" s="1" t="s">
        <v>165</v>
      </c>
      <c r="L2100" s="30">
        <v>640</v>
      </c>
      <c r="M2100" s="30">
        <v>32</v>
      </c>
      <c r="N2100" s="31">
        <v>18500</v>
      </c>
      <c r="O2100" s="31">
        <v>44800</v>
      </c>
      <c r="P2100" s="31">
        <v>11795200</v>
      </c>
      <c r="Q2100" s="31">
        <v>11840000</v>
      </c>
      <c r="R2100" s="1" t="s">
        <v>7537</v>
      </c>
      <c r="S2100" s="1" t="s">
        <v>7538</v>
      </c>
      <c r="T2100" s="1" t="s">
        <v>169</v>
      </c>
      <c r="U2100" s="1" t="s">
        <v>169</v>
      </c>
      <c r="V2100" s="1" t="s">
        <v>118</v>
      </c>
      <c r="W2100" s="33" t="str">
        <f>VLOOKUP(Table1[[#This Row],[Material Code]],'Product Master Data'!$A$1:$D$16,4,FALSE)</f>
        <v>Bread Flour</v>
      </c>
      <c r="X2100" s="33" t="str">
        <f>VLOOKUP(Table1[[#This Row],[Material Code]],'Product Master Data'!$A$1:$D$15,3,FALSE)</f>
        <v>Local Label</v>
      </c>
      <c r="Y2100" s="33">
        <f>DAY(Table1[[#This Row],[Billing date]])</f>
        <v>29</v>
      </c>
      <c r="Z2100" s="33" t="str">
        <f>TEXT(Table1[[#This Row],[Billing date]],"mmm")</f>
        <v>Jan</v>
      </c>
      <c r="AA2100" s="33">
        <f>YEAR(Table1[[#This Row],[Billing date]])</f>
        <v>2022</v>
      </c>
    </row>
    <row r="2101" spans="1:27" ht="12.75" x14ac:dyDescent="0.2">
      <c r="A2101" s="1" t="s">
        <v>4526</v>
      </c>
      <c r="B2101" s="1" t="s">
        <v>120</v>
      </c>
      <c r="C2101" s="29">
        <v>44590</v>
      </c>
      <c r="D2101" s="1" t="s">
        <v>7539</v>
      </c>
      <c r="E2101" s="1" t="s">
        <v>7540</v>
      </c>
      <c r="F2101" s="1" t="s">
        <v>7541</v>
      </c>
      <c r="G2101" s="1" t="s">
        <v>7542</v>
      </c>
      <c r="H2101" s="1" t="s">
        <v>4817</v>
      </c>
      <c r="I2101" s="1" t="s">
        <v>443</v>
      </c>
      <c r="J2101" s="1" t="s">
        <v>176</v>
      </c>
      <c r="K2101" s="1" t="s">
        <v>177</v>
      </c>
      <c r="L2101" s="30">
        <v>100</v>
      </c>
      <c r="M2101" s="30">
        <v>5</v>
      </c>
      <c r="N2101" s="31">
        <v>18500</v>
      </c>
      <c r="O2101" s="31">
        <v>7000</v>
      </c>
      <c r="P2101" s="31">
        <v>1843000</v>
      </c>
      <c r="Q2101" s="31">
        <v>1850000</v>
      </c>
      <c r="R2101" s="1" t="s">
        <v>127</v>
      </c>
      <c r="S2101" s="1" t="s">
        <v>7543</v>
      </c>
      <c r="T2101" s="1" t="s">
        <v>169</v>
      </c>
      <c r="U2101" s="1" t="s">
        <v>169</v>
      </c>
      <c r="V2101" s="1" t="s">
        <v>118</v>
      </c>
      <c r="W2101" s="33" t="str">
        <f>VLOOKUP(Table1[[#This Row],[Material Code]],'Product Master Data'!$A$1:$D$16,4,FALSE)</f>
        <v>Beignet Flour</v>
      </c>
      <c r="X2101" s="33" t="str">
        <f>VLOOKUP(Table1[[#This Row],[Material Code]],'Product Master Data'!$A$1:$D$15,3,FALSE)</f>
        <v>Local Label</v>
      </c>
      <c r="Y2101" s="33">
        <f>DAY(Table1[[#This Row],[Billing date]])</f>
        <v>29</v>
      </c>
      <c r="Z2101" s="33" t="str">
        <f>TEXT(Table1[[#This Row],[Billing date]],"mmm")</f>
        <v>Jan</v>
      </c>
      <c r="AA2101" s="33">
        <f>YEAR(Table1[[#This Row],[Billing date]])</f>
        <v>2022</v>
      </c>
    </row>
    <row r="2102" spans="1:27" ht="12.75" x14ac:dyDescent="0.2">
      <c r="A2102" s="1" t="s">
        <v>4526</v>
      </c>
      <c r="B2102" s="1" t="s">
        <v>120</v>
      </c>
      <c r="C2102" s="29">
        <v>44590</v>
      </c>
      <c r="D2102" s="1" t="s">
        <v>7539</v>
      </c>
      <c r="E2102" s="1" t="s">
        <v>7540</v>
      </c>
      <c r="F2102" s="1" t="s">
        <v>7541</v>
      </c>
      <c r="G2102" s="1" t="s">
        <v>7542</v>
      </c>
      <c r="H2102" s="1" t="s">
        <v>4817</v>
      </c>
      <c r="I2102" s="1" t="s">
        <v>443</v>
      </c>
      <c r="J2102" s="1" t="s">
        <v>164</v>
      </c>
      <c r="K2102" s="1" t="s">
        <v>165</v>
      </c>
      <c r="L2102" s="30">
        <v>130</v>
      </c>
      <c r="M2102" s="30">
        <v>6.5</v>
      </c>
      <c r="N2102" s="31">
        <v>18300</v>
      </c>
      <c r="O2102" s="31">
        <v>9100</v>
      </c>
      <c r="P2102" s="31">
        <v>2369900</v>
      </c>
      <c r="Q2102" s="31">
        <v>2379000</v>
      </c>
      <c r="R2102" s="1" t="s">
        <v>127</v>
      </c>
      <c r="S2102" s="1" t="s">
        <v>7543</v>
      </c>
      <c r="T2102" s="1" t="s">
        <v>169</v>
      </c>
      <c r="U2102" s="1" t="s">
        <v>169</v>
      </c>
      <c r="V2102" s="1" t="s">
        <v>118</v>
      </c>
      <c r="W2102" s="33" t="str">
        <f>VLOOKUP(Table1[[#This Row],[Material Code]],'Product Master Data'!$A$1:$D$16,4,FALSE)</f>
        <v>Bread Flour</v>
      </c>
      <c r="X2102" s="33" t="str">
        <f>VLOOKUP(Table1[[#This Row],[Material Code]],'Product Master Data'!$A$1:$D$15,3,FALSE)</f>
        <v>Local Label</v>
      </c>
      <c r="Y2102" s="33">
        <f>DAY(Table1[[#This Row],[Billing date]])</f>
        <v>29</v>
      </c>
      <c r="Z2102" s="33" t="str">
        <f>TEXT(Table1[[#This Row],[Billing date]],"mmm")</f>
        <v>Jan</v>
      </c>
      <c r="AA2102" s="33">
        <f>YEAR(Table1[[#This Row],[Billing date]])</f>
        <v>2022</v>
      </c>
    </row>
    <row r="2103" spans="1:27" ht="12.75" x14ac:dyDescent="0.2">
      <c r="A2103" s="1" t="s">
        <v>4511</v>
      </c>
      <c r="B2103" s="1" t="s">
        <v>158</v>
      </c>
      <c r="C2103" s="29">
        <v>44590</v>
      </c>
      <c r="D2103" s="1" t="s">
        <v>7544</v>
      </c>
      <c r="E2103" s="1" t="s">
        <v>7545</v>
      </c>
      <c r="F2103" s="1" t="s">
        <v>7546</v>
      </c>
      <c r="G2103" s="1" t="s">
        <v>7547</v>
      </c>
      <c r="H2103" s="1" t="s">
        <v>5684</v>
      </c>
      <c r="I2103" s="1" t="s">
        <v>26</v>
      </c>
      <c r="J2103" s="1" t="s">
        <v>164</v>
      </c>
      <c r="K2103" s="1" t="s">
        <v>165</v>
      </c>
      <c r="L2103" s="30">
        <v>300</v>
      </c>
      <c r="M2103" s="30">
        <v>15</v>
      </c>
      <c r="N2103" s="31">
        <v>18300</v>
      </c>
      <c r="O2103" s="31">
        <v>0</v>
      </c>
      <c r="P2103" s="31">
        <v>5490000</v>
      </c>
      <c r="Q2103" s="31">
        <v>5490000</v>
      </c>
      <c r="R2103" s="1" t="s">
        <v>533</v>
      </c>
      <c r="S2103" s="1" t="s">
        <v>534</v>
      </c>
      <c r="T2103" s="1" t="s">
        <v>169</v>
      </c>
      <c r="U2103" s="1" t="s">
        <v>169</v>
      </c>
      <c r="V2103" s="1" t="s">
        <v>118</v>
      </c>
      <c r="W2103" s="33" t="str">
        <f>VLOOKUP(Table1[[#This Row],[Material Code]],'Product Master Data'!$A$1:$D$16,4,FALSE)</f>
        <v>Bread Flour</v>
      </c>
      <c r="X2103" s="33" t="str">
        <f>VLOOKUP(Table1[[#This Row],[Material Code]],'Product Master Data'!$A$1:$D$15,3,FALSE)</f>
        <v>Local Label</v>
      </c>
      <c r="Y2103" s="33">
        <f>DAY(Table1[[#This Row],[Billing date]])</f>
        <v>29</v>
      </c>
      <c r="Z2103" s="33" t="str">
        <f>TEXT(Table1[[#This Row],[Billing date]],"mmm")</f>
        <v>Jan</v>
      </c>
      <c r="AA2103" s="33">
        <f>YEAR(Table1[[#This Row],[Billing date]])</f>
        <v>2022</v>
      </c>
    </row>
    <row r="2104" spans="1:27" ht="12.75" x14ac:dyDescent="0.2">
      <c r="A2104" s="1" t="s">
        <v>4666</v>
      </c>
      <c r="B2104" s="1" t="s">
        <v>108</v>
      </c>
      <c r="C2104" s="29">
        <v>44590</v>
      </c>
      <c r="D2104" s="1" t="s">
        <v>7548</v>
      </c>
      <c r="E2104" s="1" t="s">
        <v>7549</v>
      </c>
      <c r="F2104" s="1" t="s">
        <v>7550</v>
      </c>
      <c r="G2104" s="1" t="s">
        <v>7551</v>
      </c>
      <c r="H2104" s="1" t="s">
        <v>4841</v>
      </c>
      <c r="I2104" s="1" t="s">
        <v>46</v>
      </c>
      <c r="J2104" s="1" t="s">
        <v>176</v>
      </c>
      <c r="K2104" s="1" t="s">
        <v>177</v>
      </c>
      <c r="L2104" s="30">
        <v>100</v>
      </c>
      <c r="M2104" s="30">
        <v>5</v>
      </c>
      <c r="N2104" s="31">
        <v>18500</v>
      </c>
      <c r="O2104" s="31">
        <v>0</v>
      </c>
      <c r="P2104" s="31">
        <v>1850000</v>
      </c>
      <c r="Q2104" s="31">
        <v>1850000</v>
      </c>
      <c r="R2104" s="1" t="s">
        <v>4842</v>
      </c>
      <c r="S2104" s="1" t="s">
        <v>7552</v>
      </c>
      <c r="T2104" s="1" t="s">
        <v>169</v>
      </c>
      <c r="U2104" s="1" t="s">
        <v>353</v>
      </c>
      <c r="V2104" s="1" t="s">
        <v>118</v>
      </c>
      <c r="W2104" s="33" t="str">
        <f>VLOOKUP(Table1[[#This Row],[Material Code]],'Product Master Data'!$A$1:$D$16,4,FALSE)</f>
        <v>Beignet Flour</v>
      </c>
      <c r="X2104" s="33" t="str">
        <f>VLOOKUP(Table1[[#This Row],[Material Code]],'Product Master Data'!$A$1:$D$15,3,FALSE)</f>
        <v>Local Label</v>
      </c>
      <c r="Y2104" s="33">
        <f>DAY(Table1[[#This Row],[Billing date]])</f>
        <v>29</v>
      </c>
      <c r="Z2104" s="33" t="str">
        <f>TEXT(Table1[[#This Row],[Billing date]],"mmm")</f>
        <v>Jan</v>
      </c>
      <c r="AA2104" s="33">
        <f>YEAR(Table1[[#This Row],[Billing date]])</f>
        <v>2022</v>
      </c>
    </row>
    <row r="2105" spans="1:27" ht="12.75" x14ac:dyDescent="0.2">
      <c r="A2105" s="1" t="s">
        <v>4666</v>
      </c>
      <c r="B2105" s="1" t="s">
        <v>108</v>
      </c>
      <c r="C2105" s="29">
        <v>44590</v>
      </c>
      <c r="D2105" s="1" t="s">
        <v>7548</v>
      </c>
      <c r="E2105" s="1" t="s">
        <v>7549</v>
      </c>
      <c r="F2105" s="1" t="s">
        <v>7550</v>
      </c>
      <c r="G2105" s="1" t="s">
        <v>7551</v>
      </c>
      <c r="H2105" s="1" t="s">
        <v>4841</v>
      </c>
      <c r="I2105" s="1" t="s">
        <v>46</v>
      </c>
      <c r="J2105" s="1" t="s">
        <v>181</v>
      </c>
      <c r="K2105" s="1" t="s">
        <v>182</v>
      </c>
      <c r="L2105" s="30">
        <v>120</v>
      </c>
      <c r="M2105" s="30">
        <v>3</v>
      </c>
      <c r="N2105" s="31">
        <v>9250</v>
      </c>
      <c r="O2105" s="31">
        <v>0</v>
      </c>
      <c r="P2105" s="31">
        <v>1110000</v>
      </c>
      <c r="Q2105" s="31">
        <v>1110000</v>
      </c>
      <c r="R2105" s="1" t="s">
        <v>4842</v>
      </c>
      <c r="S2105" s="1" t="s">
        <v>7552</v>
      </c>
      <c r="T2105" s="1" t="s">
        <v>169</v>
      </c>
      <c r="U2105" s="1" t="s">
        <v>353</v>
      </c>
      <c r="V2105" s="1" t="s">
        <v>118</v>
      </c>
      <c r="W2105" s="33" t="str">
        <f>VLOOKUP(Table1[[#This Row],[Material Code]],'Product Master Data'!$A$1:$D$16,4,FALSE)</f>
        <v>Beignet Flour</v>
      </c>
      <c r="X2105" s="33" t="str">
        <f>VLOOKUP(Table1[[#This Row],[Material Code]],'Product Master Data'!$A$1:$D$15,3,FALSE)</f>
        <v>Local Label</v>
      </c>
      <c r="Y2105" s="33">
        <f>DAY(Table1[[#This Row],[Billing date]])</f>
        <v>29</v>
      </c>
      <c r="Z2105" s="33" t="str">
        <f>TEXT(Table1[[#This Row],[Billing date]],"mmm")</f>
        <v>Jan</v>
      </c>
      <c r="AA2105" s="33">
        <f>YEAR(Table1[[#This Row],[Billing date]])</f>
        <v>2022</v>
      </c>
    </row>
    <row r="2106" spans="1:27" ht="12.75" x14ac:dyDescent="0.2">
      <c r="A2106" s="1" t="s">
        <v>4666</v>
      </c>
      <c r="B2106" s="1" t="s">
        <v>108</v>
      </c>
      <c r="C2106" s="29">
        <v>44590</v>
      </c>
      <c r="D2106" s="1" t="s">
        <v>7548</v>
      </c>
      <c r="E2106" s="1" t="s">
        <v>7549</v>
      </c>
      <c r="F2106" s="1" t="s">
        <v>7550</v>
      </c>
      <c r="G2106" s="1" t="s">
        <v>7551</v>
      </c>
      <c r="H2106" s="1" t="s">
        <v>4841</v>
      </c>
      <c r="I2106" s="1" t="s">
        <v>46</v>
      </c>
      <c r="J2106" s="1" t="s">
        <v>183</v>
      </c>
      <c r="K2106" s="1" t="s">
        <v>184</v>
      </c>
      <c r="L2106" s="30">
        <v>600</v>
      </c>
      <c r="M2106" s="30">
        <v>3</v>
      </c>
      <c r="N2106" s="31">
        <v>1900</v>
      </c>
      <c r="O2106" s="31">
        <v>0</v>
      </c>
      <c r="P2106" s="31">
        <v>1140000</v>
      </c>
      <c r="Q2106" s="31">
        <v>1140000</v>
      </c>
      <c r="R2106" s="1" t="s">
        <v>4842</v>
      </c>
      <c r="S2106" s="1" t="s">
        <v>7552</v>
      </c>
      <c r="T2106" s="1" t="s">
        <v>169</v>
      </c>
      <c r="U2106" s="1" t="s">
        <v>353</v>
      </c>
      <c r="V2106" s="1" t="s">
        <v>118</v>
      </c>
      <c r="W2106" s="33" t="str">
        <f>VLOOKUP(Table1[[#This Row],[Material Code]],'Product Master Data'!$A$1:$D$16,4,FALSE)</f>
        <v>Beignet Flour</v>
      </c>
      <c r="X2106" s="33" t="str">
        <f>VLOOKUP(Table1[[#This Row],[Material Code]],'Product Master Data'!$A$1:$D$15,3,FALSE)</f>
        <v>Local Label</v>
      </c>
      <c r="Y2106" s="33">
        <f>DAY(Table1[[#This Row],[Billing date]])</f>
        <v>29</v>
      </c>
      <c r="Z2106" s="33" t="str">
        <f>TEXT(Table1[[#This Row],[Billing date]],"mmm")</f>
        <v>Jan</v>
      </c>
      <c r="AA2106" s="33">
        <f>YEAR(Table1[[#This Row],[Billing date]])</f>
        <v>2022</v>
      </c>
    </row>
    <row r="2107" spans="1:27" ht="12.75" x14ac:dyDescent="0.2">
      <c r="A2107" s="1" t="s">
        <v>4666</v>
      </c>
      <c r="B2107" s="1" t="s">
        <v>108</v>
      </c>
      <c r="C2107" s="29">
        <v>44590</v>
      </c>
      <c r="D2107" s="1" t="s">
        <v>7548</v>
      </c>
      <c r="E2107" s="1" t="s">
        <v>7549</v>
      </c>
      <c r="F2107" s="1" t="s">
        <v>7550</v>
      </c>
      <c r="G2107" s="1" t="s">
        <v>7551</v>
      </c>
      <c r="H2107" s="1" t="s">
        <v>4841</v>
      </c>
      <c r="I2107" s="1" t="s">
        <v>46</v>
      </c>
      <c r="J2107" s="1" t="s">
        <v>164</v>
      </c>
      <c r="K2107" s="1" t="s">
        <v>165</v>
      </c>
      <c r="L2107" s="30">
        <v>240</v>
      </c>
      <c r="M2107" s="30">
        <v>12</v>
      </c>
      <c r="N2107" s="31">
        <v>18300</v>
      </c>
      <c r="O2107" s="31">
        <v>0</v>
      </c>
      <c r="P2107" s="31">
        <v>4392000</v>
      </c>
      <c r="Q2107" s="31">
        <v>4392000</v>
      </c>
      <c r="R2107" s="1" t="s">
        <v>4842</v>
      </c>
      <c r="S2107" s="1" t="s">
        <v>7552</v>
      </c>
      <c r="T2107" s="1" t="s">
        <v>169</v>
      </c>
      <c r="U2107" s="1" t="s">
        <v>353</v>
      </c>
      <c r="V2107" s="1" t="s">
        <v>118</v>
      </c>
      <c r="W2107" s="33" t="str">
        <f>VLOOKUP(Table1[[#This Row],[Material Code]],'Product Master Data'!$A$1:$D$16,4,FALSE)</f>
        <v>Bread Flour</v>
      </c>
      <c r="X2107" s="33" t="str">
        <f>VLOOKUP(Table1[[#This Row],[Material Code]],'Product Master Data'!$A$1:$D$15,3,FALSE)</f>
        <v>Local Label</v>
      </c>
      <c r="Y2107" s="33">
        <f>DAY(Table1[[#This Row],[Billing date]])</f>
        <v>29</v>
      </c>
      <c r="Z2107" s="33" t="str">
        <f>TEXT(Table1[[#This Row],[Billing date]],"mmm")</f>
        <v>Jan</v>
      </c>
      <c r="AA2107" s="33">
        <f>YEAR(Table1[[#This Row],[Billing date]])</f>
        <v>2022</v>
      </c>
    </row>
    <row r="2108" spans="1:27" ht="12.75" x14ac:dyDescent="0.2">
      <c r="A2108" s="1" t="s">
        <v>4666</v>
      </c>
      <c r="B2108" s="1" t="s">
        <v>108</v>
      </c>
      <c r="C2108" s="29">
        <v>44590</v>
      </c>
      <c r="D2108" s="1" t="s">
        <v>7553</v>
      </c>
      <c r="E2108" s="1" t="s">
        <v>7554</v>
      </c>
      <c r="F2108" s="1" t="s">
        <v>7555</v>
      </c>
      <c r="G2108" s="1" t="s">
        <v>7556</v>
      </c>
      <c r="H2108" s="1" t="s">
        <v>4947</v>
      </c>
      <c r="I2108" s="1" t="s">
        <v>41</v>
      </c>
      <c r="J2108" s="1" t="s">
        <v>164</v>
      </c>
      <c r="K2108" s="1" t="s">
        <v>165</v>
      </c>
      <c r="L2108" s="30">
        <v>580</v>
      </c>
      <c r="M2108" s="30">
        <v>29</v>
      </c>
      <c r="N2108" s="31">
        <v>18300</v>
      </c>
      <c r="O2108" s="31">
        <v>40600</v>
      </c>
      <c r="P2108" s="31">
        <v>10573400</v>
      </c>
      <c r="Q2108" s="31">
        <v>10614000</v>
      </c>
      <c r="R2108" s="1" t="s">
        <v>651</v>
      </c>
      <c r="S2108" s="1" t="s">
        <v>7557</v>
      </c>
      <c r="T2108" s="1" t="s">
        <v>169</v>
      </c>
      <c r="U2108" s="1" t="s">
        <v>169</v>
      </c>
      <c r="V2108" s="1" t="s">
        <v>118</v>
      </c>
      <c r="W2108" s="33" t="str">
        <f>VLOOKUP(Table1[[#This Row],[Material Code]],'Product Master Data'!$A$1:$D$16,4,FALSE)</f>
        <v>Bread Flour</v>
      </c>
      <c r="X2108" s="33" t="str">
        <f>VLOOKUP(Table1[[#This Row],[Material Code]],'Product Master Data'!$A$1:$D$15,3,FALSE)</f>
        <v>Local Label</v>
      </c>
      <c r="Y2108" s="33">
        <f>DAY(Table1[[#This Row],[Billing date]])</f>
        <v>29</v>
      </c>
      <c r="Z2108" s="33" t="str">
        <f>TEXT(Table1[[#This Row],[Billing date]],"mmm")</f>
        <v>Jan</v>
      </c>
      <c r="AA2108" s="33">
        <f>YEAR(Table1[[#This Row],[Billing date]])</f>
        <v>2022</v>
      </c>
    </row>
    <row r="2109" spans="1:27" ht="12.75" x14ac:dyDescent="0.2">
      <c r="A2109" s="1" t="s">
        <v>4511</v>
      </c>
      <c r="B2109" s="1" t="s">
        <v>158</v>
      </c>
      <c r="C2109" s="29">
        <v>44590</v>
      </c>
      <c r="D2109" s="1" t="s">
        <v>7558</v>
      </c>
      <c r="E2109" s="1" t="s">
        <v>7559</v>
      </c>
      <c r="F2109" s="1" t="s">
        <v>7560</v>
      </c>
      <c r="G2109" s="1" t="s">
        <v>7561</v>
      </c>
      <c r="H2109" s="1" t="s">
        <v>5183</v>
      </c>
      <c r="I2109" s="1" t="s">
        <v>613</v>
      </c>
      <c r="J2109" s="1" t="s">
        <v>176</v>
      </c>
      <c r="K2109" s="1" t="s">
        <v>177</v>
      </c>
      <c r="L2109" s="30">
        <v>200</v>
      </c>
      <c r="M2109" s="30">
        <v>10</v>
      </c>
      <c r="N2109" s="31">
        <v>18700</v>
      </c>
      <c r="O2109" s="31">
        <v>14000</v>
      </c>
      <c r="P2109" s="31">
        <v>3726000</v>
      </c>
      <c r="Q2109" s="31">
        <v>3740000</v>
      </c>
      <c r="R2109" s="1" t="s">
        <v>975</v>
      </c>
      <c r="S2109" s="1" t="s">
        <v>5265</v>
      </c>
      <c r="T2109" s="1" t="s">
        <v>169</v>
      </c>
      <c r="U2109" s="1" t="s">
        <v>169</v>
      </c>
      <c r="V2109" s="1" t="s">
        <v>118</v>
      </c>
      <c r="W2109" s="33" t="str">
        <f>VLOOKUP(Table1[[#This Row],[Material Code]],'Product Master Data'!$A$1:$D$16,4,FALSE)</f>
        <v>Beignet Flour</v>
      </c>
      <c r="X2109" s="33" t="str">
        <f>VLOOKUP(Table1[[#This Row],[Material Code]],'Product Master Data'!$A$1:$D$15,3,FALSE)</f>
        <v>Local Label</v>
      </c>
      <c r="Y2109" s="33">
        <f>DAY(Table1[[#This Row],[Billing date]])</f>
        <v>29</v>
      </c>
      <c r="Z2109" s="33" t="str">
        <f>TEXT(Table1[[#This Row],[Billing date]],"mmm")</f>
        <v>Jan</v>
      </c>
      <c r="AA2109" s="33">
        <f>YEAR(Table1[[#This Row],[Billing date]])</f>
        <v>2022</v>
      </c>
    </row>
    <row r="2110" spans="1:27" ht="12.75" x14ac:dyDescent="0.2">
      <c r="A2110" s="1" t="s">
        <v>4511</v>
      </c>
      <c r="B2110" s="1" t="s">
        <v>158</v>
      </c>
      <c r="C2110" s="29">
        <v>44590</v>
      </c>
      <c r="D2110" s="1" t="s">
        <v>7558</v>
      </c>
      <c r="E2110" s="1" t="s">
        <v>7559</v>
      </c>
      <c r="F2110" s="1" t="s">
        <v>7560</v>
      </c>
      <c r="G2110" s="1" t="s">
        <v>7561</v>
      </c>
      <c r="H2110" s="1" t="s">
        <v>5183</v>
      </c>
      <c r="I2110" s="1" t="s">
        <v>613</v>
      </c>
      <c r="J2110" s="1" t="s">
        <v>181</v>
      </c>
      <c r="K2110" s="1" t="s">
        <v>182</v>
      </c>
      <c r="L2110" s="30">
        <v>200</v>
      </c>
      <c r="M2110" s="30">
        <v>5</v>
      </c>
      <c r="N2110" s="31">
        <v>9350</v>
      </c>
      <c r="O2110" s="31">
        <v>7000</v>
      </c>
      <c r="P2110" s="31">
        <v>1863000</v>
      </c>
      <c r="Q2110" s="31">
        <v>1870000</v>
      </c>
      <c r="R2110" s="1" t="s">
        <v>975</v>
      </c>
      <c r="S2110" s="1" t="s">
        <v>5265</v>
      </c>
      <c r="T2110" s="1" t="s">
        <v>169</v>
      </c>
      <c r="U2110" s="1" t="s">
        <v>169</v>
      </c>
      <c r="V2110" s="1" t="s">
        <v>118</v>
      </c>
      <c r="W2110" s="33" t="str">
        <f>VLOOKUP(Table1[[#This Row],[Material Code]],'Product Master Data'!$A$1:$D$16,4,FALSE)</f>
        <v>Beignet Flour</v>
      </c>
      <c r="X2110" s="33" t="str">
        <f>VLOOKUP(Table1[[#This Row],[Material Code]],'Product Master Data'!$A$1:$D$15,3,FALSE)</f>
        <v>Local Label</v>
      </c>
      <c r="Y2110" s="33">
        <f>DAY(Table1[[#This Row],[Billing date]])</f>
        <v>29</v>
      </c>
      <c r="Z2110" s="33" t="str">
        <f>TEXT(Table1[[#This Row],[Billing date]],"mmm")</f>
        <v>Jan</v>
      </c>
      <c r="AA2110" s="33">
        <f>YEAR(Table1[[#This Row],[Billing date]])</f>
        <v>2022</v>
      </c>
    </row>
    <row r="2111" spans="1:27" ht="12.75" x14ac:dyDescent="0.2">
      <c r="A2111" s="1" t="s">
        <v>4511</v>
      </c>
      <c r="B2111" s="1" t="s">
        <v>158</v>
      </c>
      <c r="C2111" s="29">
        <v>44590</v>
      </c>
      <c r="D2111" s="1" t="s">
        <v>7558</v>
      </c>
      <c r="E2111" s="1" t="s">
        <v>7559</v>
      </c>
      <c r="F2111" s="1" t="s">
        <v>7560</v>
      </c>
      <c r="G2111" s="1" t="s">
        <v>7561</v>
      </c>
      <c r="H2111" s="1" t="s">
        <v>5183</v>
      </c>
      <c r="I2111" s="1" t="s">
        <v>613</v>
      </c>
      <c r="J2111" s="1" t="s">
        <v>164</v>
      </c>
      <c r="K2111" s="1" t="s">
        <v>165</v>
      </c>
      <c r="L2111" s="30">
        <v>300</v>
      </c>
      <c r="M2111" s="30">
        <v>15</v>
      </c>
      <c r="N2111" s="31">
        <v>18700</v>
      </c>
      <c r="O2111" s="31">
        <v>21000</v>
      </c>
      <c r="P2111" s="31">
        <v>5589000</v>
      </c>
      <c r="Q2111" s="31">
        <v>5610000</v>
      </c>
      <c r="R2111" s="1" t="s">
        <v>975</v>
      </c>
      <c r="S2111" s="1" t="s">
        <v>5265</v>
      </c>
      <c r="T2111" s="1" t="s">
        <v>169</v>
      </c>
      <c r="U2111" s="1" t="s">
        <v>169</v>
      </c>
      <c r="V2111" s="1" t="s">
        <v>118</v>
      </c>
      <c r="W2111" s="33" t="str">
        <f>VLOOKUP(Table1[[#This Row],[Material Code]],'Product Master Data'!$A$1:$D$16,4,FALSE)</f>
        <v>Bread Flour</v>
      </c>
      <c r="X2111" s="33" t="str">
        <f>VLOOKUP(Table1[[#This Row],[Material Code]],'Product Master Data'!$A$1:$D$15,3,FALSE)</f>
        <v>Local Label</v>
      </c>
      <c r="Y2111" s="33">
        <f>DAY(Table1[[#This Row],[Billing date]])</f>
        <v>29</v>
      </c>
      <c r="Z2111" s="33" t="str">
        <f>TEXT(Table1[[#This Row],[Billing date]],"mmm")</f>
        <v>Jan</v>
      </c>
      <c r="AA2111" s="33">
        <f>YEAR(Table1[[#This Row],[Billing date]])</f>
        <v>2022</v>
      </c>
    </row>
    <row r="2112" spans="1:27" ht="12.75" x14ac:dyDescent="0.2">
      <c r="A2112" s="1" t="s">
        <v>4511</v>
      </c>
      <c r="B2112" s="1" t="s">
        <v>158</v>
      </c>
      <c r="C2112" s="29">
        <v>44590</v>
      </c>
      <c r="D2112" s="1" t="s">
        <v>7562</v>
      </c>
      <c r="E2112" s="1" t="s">
        <v>7563</v>
      </c>
      <c r="F2112" s="1" t="s">
        <v>7564</v>
      </c>
      <c r="G2112" s="1" t="s">
        <v>7565</v>
      </c>
      <c r="H2112" s="1" t="s">
        <v>5814</v>
      </c>
      <c r="I2112" s="1" t="s">
        <v>2250</v>
      </c>
      <c r="J2112" s="1" t="s">
        <v>164</v>
      </c>
      <c r="K2112" s="1" t="s">
        <v>165</v>
      </c>
      <c r="L2112" s="30">
        <v>600</v>
      </c>
      <c r="M2112" s="30">
        <v>30</v>
      </c>
      <c r="N2112" s="31">
        <v>18700</v>
      </c>
      <c r="O2112" s="31">
        <v>0</v>
      </c>
      <c r="P2112" s="31">
        <v>11220000</v>
      </c>
      <c r="Q2112" s="31">
        <v>11220000</v>
      </c>
      <c r="R2112" s="1" t="s">
        <v>4745</v>
      </c>
      <c r="S2112" s="1" t="s">
        <v>4746</v>
      </c>
      <c r="T2112" s="1" t="s">
        <v>169</v>
      </c>
      <c r="U2112" s="1" t="s">
        <v>169</v>
      </c>
      <c r="V2112" s="1" t="s">
        <v>118</v>
      </c>
      <c r="W2112" s="33" t="str">
        <f>VLOOKUP(Table1[[#This Row],[Material Code]],'Product Master Data'!$A$1:$D$16,4,FALSE)</f>
        <v>Bread Flour</v>
      </c>
      <c r="X2112" s="33" t="str">
        <f>VLOOKUP(Table1[[#This Row],[Material Code]],'Product Master Data'!$A$1:$D$15,3,FALSE)</f>
        <v>Local Label</v>
      </c>
      <c r="Y2112" s="33">
        <f>DAY(Table1[[#This Row],[Billing date]])</f>
        <v>29</v>
      </c>
      <c r="Z2112" s="33" t="str">
        <f>TEXT(Table1[[#This Row],[Billing date]],"mmm")</f>
        <v>Jan</v>
      </c>
      <c r="AA2112" s="33">
        <f>YEAR(Table1[[#This Row],[Billing date]])</f>
        <v>2022</v>
      </c>
    </row>
    <row r="2113" spans="1:27" ht="12.75" x14ac:dyDescent="0.2">
      <c r="A2113" s="1" t="s">
        <v>4596</v>
      </c>
      <c r="B2113" s="1" t="s">
        <v>452</v>
      </c>
      <c r="C2113" s="29">
        <v>44590</v>
      </c>
      <c r="D2113" s="1" t="s">
        <v>7566</v>
      </c>
      <c r="E2113" s="1" t="s">
        <v>7567</v>
      </c>
      <c r="F2113" s="1" t="s">
        <v>7568</v>
      </c>
      <c r="G2113" s="1" t="s">
        <v>7569</v>
      </c>
      <c r="H2113" s="1" t="s">
        <v>4797</v>
      </c>
      <c r="I2113" s="1" t="s">
        <v>33</v>
      </c>
      <c r="J2113" s="1" t="s">
        <v>24</v>
      </c>
      <c r="K2113" s="1" t="s">
        <v>113</v>
      </c>
      <c r="L2113" s="30">
        <v>325</v>
      </c>
      <c r="M2113" s="30">
        <v>13</v>
      </c>
      <c r="N2113" s="31">
        <v>1800</v>
      </c>
      <c r="O2113" s="31">
        <v>11471</v>
      </c>
      <c r="P2113" s="31">
        <v>573529</v>
      </c>
      <c r="Q2113" s="31">
        <v>585000</v>
      </c>
      <c r="R2113" s="1" t="s">
        <v>5068</v>
      </c>
      <c r="S2113" s="1" t="s">
        <v>5568</v>
      </c>
      <c r="T2113" s="1" t="s">
        <v>169</v>
      </c>
      <c r="U2113" s="1" t="s">
        <v>7570</v>
      </c>
      <c r="V2113" s="1" t="s">
        <v>118</v>
      </c>
      <c r="W2113" s="33" t="str">
        <f>VLOOKUP(Table1[[#This Row],[Material Code]],'Product Master Data'!$A$1:$D$16,4,FALSE)</f>
        <v>Bread Flour</v>
      </c>
      <c r="X2113" s="33" t="str">
        <f>VLOOKUP(Table1[[#This Row],[Material Code]],'Product Master Data'!$A$1:$D$15,3,FALSE)</f>
        <v>Local Label</v>
      </c>
      <c r="Y2113" s="33">
        <f>DAY(Table1[[#This Row],[Billing date]])</f>
        <v>29</v>
      </c>
      <c r="Z2113" s="33" t="str">
        <f>TEXT(Table1[[#This Row],[Billing date]],"mmm")</f>
        <v>Jan</v>
      </c>
      <c r="AA2113" s="33">
        <f>YEAR(Table1[[#This Row],[Billing date]])</f>
        <v>2022</v>
      </c>
    </row>
    <row r="2114" spans="1:27" ht="12.75" x14ac:dyDescent="0.2">
      <c r="A2114" s="1" t="s">
        <v>4666</v>
      </c>
      <c r="B2114" s="1" t="s">
        <v>108</v>
      </c>
      <c r="C2114" s="29">
        <v>44590</v>
      </c>
      <c r="D2114" s="1" t="s">
        <v>7462</v>
      </c>
      <c r="E2114" s="1" t="s">
        <v>7571</v>
      </c>
      <c r="F2114" s="1" t="s">
        <v>7464</v>
      </c>
      <c r="G2114" s="1" t="s">
        <v>7572</v>
      </c>
      <c r="H2114" s="1" t="s">
        <v>4686</v>
      </c>
      <c r="I2114" s="1" t="s">
        <v>45</v>
      </c>
      <c r="J2114" s="1" t="s">
        <v>164</v>
      </c>
      <c r="K2114" s="1" t="s">
        <v>165</v>
      </c>
      <c r="L2114" s="30">
        <v>400</v>
      </c>
      <c r="M2114" s="30">
        <v>20</v>
      </c>
      <c r="N2114" s="31">
        <v>18200</v>
      </c>
      <c r="O2114" s="31">
        <v>28000</v>
      </c>
      <c r="P2114" s="31">
        <v>7252000</v>
      </c>
      <c r="Q2114" s="31">
        <v>7280000</v>
      </c>
      <c r="R2114" s="1" t="s">
        <v>7573</v>
      </c>
      <c r="S2114" s="1" t="s">
        <v>2336</v>
      </c>
      <c r="T2114" s="1" t="s">
        <v>169</v>
      </c>
      <c r="U2114" s="1" t="s">
        <v>169</v>
      </c>
      <c r="V2114" s="1" t="s">
        <v>118</v>
      </c>
      <c r="W2114" s="33" t="str">
        <f>VLOOKUP(Table1[[#This Row],[Material Code]],'Product Master Data'!$A$1:$D$16,4,FALSE)</f>
        <v>Bread Flour</v>
      </c>
      <c r="X2114" s="33" t="str">
        <f>VLOOKUP(Table1[[#This Row],[Material Code]],'Product Master Data'!$A$1:$D$15,3,FALSE)</f>
        <v>Local Label</v>
      </c>
      <c r="Y2114" s="33">
        <f>DAY(Table1[[#This Row],[Billing date]])</f>
        <v>29</v>
      </c>
      <c r="Z2114" s="33" t="str">
        <f>TEXT(Table1[[#This Row],[Billing date]],"mmm")</f>
        <v>Jan</v>
      </c>
      <c r="AA2114" s="33">
        <f>YEAR(Table1[[#This Row],[Billing date]])</f>
        <v>2022</v>
      </c>
    </row>
    <row r="2115" spans="1:27" ht="12.75" x14ac:dyDescent="0.2">
      <c r="A2115" s="1" t="s">
        <v>4666</v>
      </c>
      <c r="B2115" s="1" t="s">
        <v>108</v>
      </c>
      <c r="C2115" s="29">
        <v>44590</v>
      </c>
      <c r="D2115" s="1" t="s">
        <v>7462</v>
      </c>
      <c r="E2115" s="1" t="s">
        <v>7571</v>
      </c>
      <c r="F2115" s="1" t="s">
        <v>7464</v>
      </c>
      <c r="G2115" s="1" t="s">
        <v>7572</v>
      </c>
      <c r="H2115" s="1" t="s">
        <v>4686</v>
      </c>
      <c r="I2115" s="1" t="s">
        <v>45</v>
      </c>
      <c r="J2115" s="1" t="s">
        <v>125</v>
      </c>
      <c r="K2115" s="1" t="s">
        <v>126</v>
      </c>
      <c r="L2115" s="30">
        <v>100</v>
      </c>
      <c r="M2115" s="30">
        <v>5</v>
      </c>
      <c r="N2115" s="31">
        <v>18900</v>
      </c>
      <c r="O2115" s="31">
        <v>7000</v>
      </c>
      <c r="P2115" s="31">
        <v>1883000</v>
      </c>
      <c r="Q2115" s="31">
        <v>1890000</v>
      </c>
      <c r="R2115" s="1" t="s">
        <v>7573</v>
      </c>
      <c r="S2115" s="1" t="s">
        <v>2336</v>
      </c>
      <c r="T2115" s="1" t="s">
        <v>169</v>
      </c>
      <c r="U2115" s="1" t="s">
        <v>169</v>
      </c>
      <c r="V2115" s="1" t="s">
        <v>118</v>
      </c>
      <c r="W2115" s="33" t="str">
        <f>VLOOKUP(Table1[[#This Row],[Material Code]],'Product Master Data'!$A$1:$D$16,4,FALSE)</f>
        <v>Bread Flour</v>
      </c>
      <c r="X2115" s="33" t="str">
        <f>VLOOKUP(Table1[[#This Row],[Material Code]],'Product Master Data'!$A$1:$D$15,3,FALSE)</f>
        <v>Local Label</v>
      </c>
      <c r="Y2115" s="33">
        <f>DAY(Table1[[#This Row],[Billing date]])</f>
        <v>29</v>
      </c>
      <c r="Z2115" s="33" t="str">
        <f>TEXT(Table1[[#This Row],[Billing date]],"mmm")</f>
        <v>Jan</v>
      </c>
      <c r="AA2115" s="33">
        <f>YEAR(Table1[[#This Row],[Billing date]])</f>
        <v>2022</v>
      </c>
    </row>
    <row r="2116" spans="1:27" ht="12.75" x14ac:dyDescent="0.2">
      <c r="A2116" s="1" t="s">
        <v>4576</v>
      </c>
      <c r="B2116" s="1" t="s">
        <v>171</v>
      </c>
      <c r="C2116" s="29">
        <v>44590</v>
      </c>
      <c r="D2116" s="1" t="s">
        <v>7574</v>
      </c>
      <c r="E2116" s="1" t="s">
        <v>7575</v>
      </c>
      <c r="F2116" s="1" t="s">
        <v>7576</v>
      </c>
      <c r="G2116" s="1" t="s">
        <v>7577</v>
      </c>
      <c r="H2116" s="1" t="s">
        <v>4629</v>
      </c>
      <c r="I2116" s="1" t="s">
        <v>498</v>
      </c>
      <c r="J2116" s="1" t="s">
        <v>183</v>
      </c>
      <c r="K2116" s="1" t="s">
        <v>184</v>
      </c>
      <c r="L2116" s="30">
        <v>500</v>
      </c>
      <c r="M2116" s="30">
        <v>2.5</v>
      </c>
      <c r="N2116" s="31">
        <v>1900</v>
      </c>
      <c r="O2116" s="31">
        <v>3500</v>
      </c>
      <c r="P2116" s="31">
        <v>946500</v>
      </c>
      <c r="Q2116" s="31">
        <v>950000</v>
      </c>
      <c r="R2116" s="1" t="s">
        <v>4940</v>
      </c>
      <c r="S2116" s="1" t="s">
        <v>5173</v>
      </c>
      <c r="T2116" s="1" t="s">
        <v>169</v>
      </c>
      <c r="U2116" s="1" t="s">
        <v>502</v>
      </c>
      <c r="V2116" s="1" t="s">
        <v>118</v>
      </c>
      <c r="W2116" s="33" t="str">
        <f>VLOOKUP(Table1[[#This Row],[Material Code]],'Product Master Data'!$A$1:$D$16,4,FALSE)</f>
        <v>Beignet Flour</v>
      </c>
      <c r="X2116" s="33" t="str">
        <f>VLOOKUP(Table1[[#This Row],[Material Code]],'Product Master Data'!$A$1:$D$15,3,FALSE)</f>
        <v>Local Label</v>
      </c>
      <c r="Y2116" s="33">
        <f>DAY(Table1[[#This Row],[Billing date]])</f>
        <v>29</v>
      </c>
      <c r="Z2116" s="33" t="str">
        <f>TEXT(Table1[[#This Row],[Billing date]],"mmm")</f>
        <v>Jan</v>
      </c>
      <c r="AA2116" s="33">
        <f>YEAR(Table1[[#This Row],[Billing date]])</f>
        <v>2022</v>
      </c>
    </row>
    <row r="2117" spans="1:27" ht="12.75" x14ac:dyDescent="0.2">
      <c r="A2117" s="1" t="s">
        <v>4576</v>
      </c>
      <c r="B2117" s="1" t="s">
        <v>171</v>
      </c>
      <c r="C2117" s="29">
        <v>44590</v>
      </c>
      <c r="D2117" s="1" t="s">
        <v>7574</v>
      </c>
      <c r="E2117" s="1" t="s">
        <v>7575</v>
      </c>
      <c r="F2117" s="1" t="s">
        <v>7576</v>
      </c>
      <c r="G2117" s="1" t="s">
        <v>7577</v>
      </c>
      <c r="H2117" s="1" t="s">
        <v>4629</v>
      </c>
      <c r="I2117" s="1" t="s">
        <v>498</v>
      </c>
      <c r="J2117" s="1" t="s">
        <v>164</v>
      </c>
      <c r="K2117" s="1" t="s">
        <v>165</v>
      </c>
      <c r="L2117" s="30">
        <v>300</v>
      </c>
      <c r="M2117" s="30">
        <v>15</v>
      </c>
      <c r="N2117" s="31">
        <v>18300</v>
      </c>
      <c r="O2117" s="31">
        <v>21000</v>
      </c>
      <c r="P2117" s="31">
        <v>5469000</v>
      </c>
      <c r="Q2117" s="31">
        <v>5490000</v>
      </c>
      <c r="R2117" s="1" t="s">
        <v>4940</v>
      </c>
      <c r="S2117" s="1" t="s">
        <v>5173</v>
      </c>
      <c r="T2117" s="1" t="s">
        <v>169</v>
      </c>
      <c r="U2117" s="1" t="s">
        <v>502</v>
      </c>
      <c r="V2117" s="1" t="s">
        <v>118</v>
      </c>
      <c r="W2117" s="33" t="str">
        <f>VLOOKUP(Table1[[#This Row],[Material Code]],'Product Master Data'!$A$1:$D$16,4,FALSE)</f>
        <v>Bread Flour</v>
      </c>
      <c r="X2117" s="33" t="str">
        <f>VLOOKUP(Table1[[#This Row],[Material Code]],'Product Master Data'!$A$1:$D$15,3,FALSE)</f>
        <v>Local Label</v>
      </c>
      <c r="Y2117" s="33">
        <f>DAY(Table1[[#This Row],[Billing date]])</f>
        <v>29</v>
      </c>
      <c r="Z2117" s="33" t="str">
        <f>TEXT(Table1[[#This Row],[Billing date]],"mmm")</f>
        <v>Jan</v>
      </c>
      <c r="AA2117" s="33">
        <f>YEAR(Table1[[#This Row],[Billing date]])</f>
        <v>2022</v>
      </c>
    </row>
    <row r="2118" spans="1:27" ht="12.75" x14ac:dyDescent="0.2">
      <c r="A2118" s="1" t="s">
        <v>4526</v>
      </c>
      <c r="B2118" s="1" t="s">
        <v>120</v>
      </c>
      <c r="C2118" s="29">
        <v>44590</v>
      </c>
      <c r="D2118" s="1" t="s">
        <v>7578</v>
      </c>
      <c r="E2118" s="1" t="s">
        <v>7579</v>
      </c>
      <c r="F2118" s="1" t="s">
        <v>7580</v>
      </c>
      <c r="G2118" s="1" t="s">
        <v>7581</v>
      </c>
      <c r="H2118" s="1" t="s">
        <v>6520</v>
      </c>
      <c r="I2118" s="1" t="s">
        <v>1342</v>
      </c>
      <c r="J2118" s="1" t="s">
        <v>164</v>
      </c>
      <c r="K2118" s="1" t="s">
        <v>165</v>
      </c>
      <c r="L2118" s="30">
        <v>600</v>
      </c>
      <c r="M2118" s="30">
        <v>30</v>
      </c>
      <c r="N2118" s="31">
        <v>18000</v>
      </c>
      <c r="O2118" s="31">
        <v>0</v>
      </c>
      <c r="P2118" s="31">
        <v>10800000</v>
      </c>
      <c r="Q2118" s="31">
        <v>10800000</v>
      </c>
      <c r="R2118" s="1" t="s">
        <v>601</v>
      </c>
      <c r="S2118" s="1" t="s">
        <v>7582</v>
      </c>
      <c r="T2118" s="1" t="s">
        <v>169</v>
      </c>
      <c r="U2118" s="1" t="s">
        <v>169</v>
      </c>
      <c r="V2118" s="1" t="s">
        <v>118</v>
      </c>
      <c r="W2118" s="33" t="str">
        <f>VLOOKUP(Table1[[#This Row],[Material Code]],'Product Master Data'!$A$1:$D$16,4,FALSE)</f>
        <v>Bread Flour</v>
      </c>
      <c r="X2118" s="33" t="str">
        <f>VLOOKUP(Table1[[#This Row],[Material Code]],'Product Master Data'!$A$1:$D$15,3,FALSE)</f>
        <v>Local Label</v>
      </c>
      <c r="Y2118" s="33">
        <f>DAY(Table1[[#This Row],[Billing date]])</f>
        <v>29</v>
      </c>
      <c r="Z2118" s="33" t="str">
        <f>TEXT(Table1[[#This Row],[Billing date]],"mmm")</f>
        <v>Jan</v>
      </c>
      <c r="AA2118" s="33">
        <f>YEAR(Table1[[#This Row],[Billing date]])</f>
        <v>2022</v>
      </c>
    </row>
    <row r="2119" spans="1:27" ht="12.75" x14ac:dyDescent="0.2">
      <c r="A2119" s="1" t="s">
        <v>4511</v>
      </c>
      <c r="B2119" s="1" t="s">
        <v>158</v>
      </c>
      <c r="C2119" s="29">
        <v>44590</v>
      </c>
      <c r="D2119" s="1" t="s">
        <v>7583</v>
      </c>
      <c r="E2119" s="1" t="s">
        <v>7584</v>
      </c>
      <c r="F2119" s="1" t="s">
        <v>7585</v>
      </c>
      <c r="G2119" s="1" t="s">
        <v>7586</v>
      </c>
      <c r="H2119" s="1" t="s">
        <v>6317</v>
      </c>
      <c r="I2119" s="1" t="s">
        <v>55</v>
      </c>
      <c r="J2119" s="1" t="s">
        <v>164</v>
      </c>
      <c r="K2119" s="1" t="s">
        <v>165</v>
      </c>
      <c r="L2119" s="30">
        <v>589</v>
      </c>
      <c r="M2119" s="30">
        <v>29.45</v>
      </c>
      <c r="N2119" s="31">
        <v>18700</v>
      </c>
      <c r="O2119" s="31">
        <v>0</v>
      </c>
      <c r="P2119" s="31">
        <v>11014300</v>
      </c>
      <c r="Q2119" s="31">
        <v>11014300</v>
      </c>
      <c r="R2119" s="1" t="s">
        <v>614</v>
      </c>
      <c r="S2119" s="1" t="s">
        <v>7587</v>
      </c>
      <c r="T2119" s="1" t="s">
        <v>169</v>
      </c>
      <c r="U2119" s="1" t="s">
        <v>169</v>
      </c>
      <c r="V2119" s="1" t="s">
        <v>118</v>
      </c>
      <c r="W2119" s="33" t="str">
        <f>VLOOKUP(Table1[[#This Row],[Material Code]],'Product Master Data'!$A$1:$D$16,4,FALSE)</f>
        <v>Bread Flour</v>
      </c>
      <c r="X2119" s="33" t="str">
        <f>VLOOKUP(Table1[[#This Row],[Material Code]],'Product Master Data'!$A$1:$D$15,3,FALSE)</f>
        <v>Local Label</v>
      </c>
      <c r="Y2119" s="33">
        <f>DAY(Table1[[#This Row],[Billing date]])</f>
        <v>29</v>
      </c>
      <c r="Z2119" s="33" t="str">
        <f>TEXT(Table1[[#This Row],[Billing date]],"mmm")</f>
        <v>Jan</v>
      </c>
      <c r="AA2119" s="33">
        <f>YEAR(Table1[[#This Row],[Billing date]])</f>
        <v>2022</v>
      </c>
    </row>
    <row r="2120" spans="1:27" ht="12.75" x14ac:dyDescent="0.2">
      <c r="A2120" s="1" t="s">
        <v>4511</v>
      </c>
      <c r="B2120" s="1" t="s">
        <v>158</v>
      </c>
      <c r="C2120" s="29">
        <v>44590</v>
      </c>
      <c r="D2120" s="1" t="s">
        <v>7583</v>
      </c>
      <c r="E2120" s="1" t="s">
        <v>7584</v>
      </c>
      <c r="F2120" s="1" t="s">
        <v>7585</v>
      </c>
      <c r="G2120" s="1" t="s">
        <v>7586</v>
      </c>
      <c r="H2120" s="1" t="s">
        <v>6317</v>
      </c>
      <c r="I2120" s="1" t="s">
        <v>55</v>
      </c>
      <c r="J2120" s="1" t="s">
        <v>181</v>
      </c>
      <c r="K2120" s="1" t="s">
        <v>182</v>
      </c>
      <c r="L2120" s="30">
        <v>20</v>
      </c>
      <c r="M2120" s="30">
        <v>0.5</v>
      </c>
      <c r="N2120" s="31">
        <v>9350</v>
      </c>
      <c r="O2120" s="31">
        <v>0</v>
      </c>
      <c r="P2120" s="31">
        <v>187000</v>
      </c>
      <c r="Q2120" s="31">
        <v>187000</v>
      </c>
      <c r="R2120" s="1" t="s">
        <v>614</v>
      </c>
      <c r="S2120" s="1" t="s">
        <v>7587</v>
      </c>
      <c r="T2120" s="1" t="s">
        <v>169</v>
      </c>
      <c r="U2120" s="1" t="s">
        <v>169</v>
      </c>
      <c r="V2120" s="1" t="s">
        <v>118</v>
      </c>
      <c r="W2120" s="33" t="str">
        <f>VLOOKUP(Table1[[#This Row],[Material Code]],'Product Master Data'!$A$1:$D$16,4,FALSE)</f>
        <v>Beignet Flour</v>
      </c>
      <c r="X2120" s="33" t="str">
        <f>VLOOKUP(Table1[[#This Row],[Material Code]],'Product Master Data'!$A$1:$D$15,3,FALSE)</f>
        <v>Local Label</v>
      </c>
      <c r="Y2120" s="33">
        <f>DAY(Table1[[#This Row],[Billing date]])</f>
        <v>29</v>
      </c>
      <c r="Z2120" s="33" t="str">
        <f>TEXT(Table1[[#This Row],[Billing date]],"mmm")</f>
        <v>Jan</v>
      </c>
      <c r="AA2120" s="33">
        <f>YEAR(Table1[[#This Row],[Billing date]])</f>
        <v>2022</v>
      </c>
    </row>
    <row r="2121" spans="1:27" ht="12.75" x14ac:dyDescent="0.2">
      <c r="A2121" s="1" t="s">
        <v>4511</v>
      </c>
      <c r="B2121" s="1" t="s">
        <v>158</v>
      </c>
      <c r="C2121" s="29">
        <v>44590</v>
      </c>
      <c r="D2121" s="1" t="s">
        <v>7583</v>
      </c>
      <c r="E2121" s="1" t="s">
        <v>7584</v>
      </c>
      <c r="F2121" s="1" t="s">
        <v>7585</v>
      </c>
      <c r="G2121" s="1" t="s">
        <v>7586</v>
      </c>
      <c r="H2121" s="1" t="s">
        <v>6317</v>
      </c>
      <c r="I2121" s="1" t="s">
        <v>55</v>
      </c>
      <c r="J2121" s="1" t="s">
        <v>183</v>
      </c>
      <c r="K2121" s="1" t="s">
        <v>184</v>
      </c>
      <c r="L2121" s="30">
        <v>10</v>
      </c>
      <c r="M2121" s="30">
        <v>0.05</v>
      </c>
      <c r="N2121" s="31">
        <v>1870</v>
      </c>
      <c r="O2121" s="31">
        <v>0</v>
      </c>
      <c r="P2121" s="31">
        <v>18700</v>
      </c>
      <c r="Q2121" s="31">
        <v>18700</v>
      </c>
      <c r="R2121" s="1" t="s">
        <v>614</v>
      </c>
      <c r="S2121" s="1" t="s">
        <v>7587</v>
      </c>
      <c r="T2121" s="1" t="s">
        <v>169</v>
      </c>
      <c r="U2121" s="1" t="s">
        <v>169</v>
      </c>
      <c r="V2121" s="1" t="s">
        <v>118</v>
      </c>
      <c r="W2121" s="33" t="str">
        <f>VLOOKUP(Table1[[#This Row],[Material Code]],'Product Master Data'!$A$1:$D$16,4,FALSE)</f>
        <v>Beignet Flour</v>
      </c>
      <c r="X2121" s="33" t="str">
        <f>VLOOKUP(Table1[[#This Row],[Material Code]],'Product Master Data'!$A$1:$D$15,3,FALSE)</f>
        <v>Local Label</v>
      </c>
      <c r="Y2121" s="33">
        <f>DAY(Table1[[#This Row],[Billing date]])</f>
        <v>29</v>
      </c>
      <c r="Z2121" s="33" t="str">
        <f>TEXT(Table1[[#This Row],[Billing date]],"mmm")</f>
        <v>Jan</v>
      </c>
      <c r="AA2121" s="33">
        <f>YEAR(Table1[[#This Row],[Billing date]])</f>
        <v>2022</v>
      </c>
    </row>
    <row r="2122" spans="1:27" ht="12.75" x14ac:dyDescent="0.2">
      <c r="A2122" s="1" t="s">
        <v>4666</v>
      </c>
      <c r="B2122" s="1" t="s">
        <v>108</v>
      </c>
      <c r="C2122" s="29">
        <v>44590</v>
      </c>
      <c r="D2122" s="1" t="s">
        <v>7399</v>
      </c>
      <c r="E2122" s="1" t="s">
        <v>7588</v>
      </c>
      <c r="F2122" s="1" t="s">
        <v>7401</v>
      </c>
      <c r="G2122" s="1" t="s">
        <v>7589</v>
      </c>
      <c r="H2122" s="1" t="s">
        <v>5780</v>
      </c>
      <c r="I2122" s="1" t="s">
        <v>524</v>
      </c>
      <c r="J2122" s="1" t="s">
        <v>24</v>
      </c>
      <c r="K2122" s="1" t="s">
        <v>113</v>
      </c>
      <c r="L2122" s="30">
        <v>25</v>
      </c>
      <c r="M2122" s="30">
        <v>1</v>
      </c>
      <c r="N2122" s="31">
        <v>1800</v>
      </c>
      <c r="O2122" s="31">
        <v>882</v>
      </c>
      <c r="P2122" s="31">
        <v>44118</v>
      </c>
      <c r="Q2122" s="31">
        <v>45000</v>
      </c>
      <c r="R2122" s="1" t="s">
        <v>5781</v>
      </c>
      <c r="S2122" s="1" t="s">
        <v>7506</v>
      </c>
      <c r="T2122" s="1" t="s">
        <v>169</v>
      </c>
      <c r="U2122" s="1" t="s">
        <v>7405</v>
      </c>
      <c r="V2122" s="1" t="s">
        <v>118</v>
      </c>
      <c r="W2122" s="33" t="str">
        <f>VLOOKUP(Table1[[#This Row],[Material Code]],'Product Master Data'!$A$1:$D$16,4,FALSE)</f>
        <v>Bread Flour</v>
      </c>
      <c r="X2122" s="33" t="str">
        <f>VLOOKUP(Table1[[#This Row],[Material Code]],'Product Master Data'!$A$1:$D$15,3,FALSE)</f>
        <v>Local Label</v>
      </c>
      <c r="Y2122" s="33">
        <f>DAY(Table1[[#This Row],[Billing date]])</f>
        <v>29</v>
      </c>
      <c r="Z2122" s="33" t="str">
        <f>TEXT(Table1[[#This Row],[Billing date]],"mmm")</f>
        <v>Jan</v>
      </c>
      <c r="AA2122" s="33">
        <f>YEAR(Table1[[#This Row],[Billing date]])</f>
        <v>2022</v>
      </c>
    </row>
    <row r="2123" spans="1:27" ht="12.75" x14ac:dyDescent="0.2">
      <c r="A2123" s="1" t="s">
        <v>4496</v>
      </c>
      <c r="B2123" s="1" t="s">
        <v>132</v>
      </c>
      <c r="C2123" s="29">
        <v>44590</v>
      </c>
      <c r="D2123" s="1" t="s">
        <v>7590</v>
      </c>
      <c r="E2123" s="1" t="s">
        <v>7591</v>
      </c>
      <c r="F2123" s="1" t="s">
        <v>7592</v>
      </c>
      <c r="G2123" s="1" t="s">
        <v>7593</v>
      </c>
      <c r="H2123" s="1" t="s">
        <v>4804</v>
      </c>
      <c r="I2123" s="1" t="s">
        <v>38</v>
      </c>
      <c r="J2123" s="1" t="s">
        <v>176</v>
      </c>
      <c r="K2123" s="1" t="s">
        <v>177</v>
      </c>
      <c r="L2123" s="30">
        <v>640</v>
      </c>
      <c r="M2123" s="30">
        <v>32</v>
      </c>
      <c r="N2123" s="31">
        <v>18000</v>
      </c>
      <c r="O2123" s="31">
        <v>44800</v>
      </c>
      <c r="P2123" s="31">
        <v>11475200</v>
      </c>
      <c r="Q2123" s="31">
        <v>11520000</v>
      </c>
      <c r="R2123" s="1" t="s">
        <v>7594</v>
      </c>
      <c r="S2123" s="1" t="s">
        <v>7595</v>
      </c>
      <c r="T2123" s="1" t="s">
        <v>169</v>
      </c>
      <c r="U2123" s="1" t="s">
        <v>169</v>
      </c>
      <c r="V2123" s="1" t="s">
        <v>118</v>
      </c>
      <c r="W2123" s="33" t="str">
        <f>VLOOKUP(Table1[[#This Row],[Material Code]],'Product Master Data'!$A$1:$D$16,4,FALSE)</f>
        <v>Beignet Flour</v>
      </c>
      <c r="X2123" s="33" t="str">
        <f>VLOOKUP(Table1[[#This Row],[Material Code]],'Product Master Data'!$A$1:$D$15,3,FALSE)</f>
        <v>Local Label</v>
      </c>
      <c r="Y2123" s="33">
        <f>DAY(Table1[[#This Row],[Billing date]])</f>
        <v>29</v>
      </c>
      <c r="Z2123" s="33" t="str">
        <f>TEXT(Table1[[#This Row],[Billing date]],"mmm")</f>
        <v>Jan</v>
      </c>
      <c r="AA2123" s="33">
        <f>YEAR(Table1[[#This Row],[Billing date]])</f>
        <v>2022</v>
      </c>
    </row>
    <row r="2124" spans="1:27" ht="12.75" x14ac:dyDescent="0.2">
      <c r="A2124" s="1" t="s">
        <v>4496</v>
      </c>
      <c r="B2124" s="1" t="s">
        <v>132</v>
      </c>
      <c r="C2124" s="29">
        <v>44590</v>
      </c>
      <c r="D2124" s="1" t="s">
        <v>7590</v>
      </c>
      <c r="E2124" s="1" t="s">
        <v>7596</v>
      </c>
      <c r="F2124" s="1" t="s">
        <v>7592</v>
      </c>
      <c r="G2124" s="1" t="s">
        <v>7597</v>
      </c>
      <c r="H2124" s="1" t="s">
        <v>4804</v>
      </c>
      <c r="I2124" s="1" t="s">
        <v>38</v>
      </c>
      <c r="J2124" s="1" t="s">
        <v>181</v>
      </c>
      <c r="K2124" s="1" t="s">
        <v>182</v>
      </c>
      <c r="L2124" s="30">
        <v>1280</v>
      </c>
      <c r="M2124" s="30">
        <v>32</v>
      </c>
      <c r="N2124" s="31">
        <v>9000</v>
      </c>
      <c r="O2124" s="31">
        <v>44800</v>
      </c>
      <c r="P2124" s="31">
        <v>11475200</v>
      </c>
      <c r="Q2124" s="31">
        <v>11520000</v>
      </c>
      <c r="R2124" s="1" t="s">
        <v>3645</v>
      </c>
      <c r="S2124" s="1" t="s">
        <v>6735</v>
      </c>
      <c r="T2124" s="1" t="s">
        <v>169</v>
      </c>
      <c r="U2124" s="1" t="s">
        <v>169</v>
      </c>
      <c r="V2124" s="1" t="s">
        <v>118</v>
      </c>
      <c r="W2124" s="33" t="str">
        <f>VLOOKUP(Table1[[#This Row],[Material Code]],'Product Master Data'!$A$1:$D$16,4,FALSE)</f>
        <v>Beignet Flour</v>
      </c>
      <c r="X2124" s="33" t="str">
        <f>VLOOKUP(Table1[[#This Row],[Material Code]],'Product Master Data'!$A$1:$D$15,3,FALSE)</f>
        <v>Local Label</v>
      </c>
      <c r="Y2124" s="33">
        <f>DAY(Table1[[#This Row],[Billing date]])</f>
        <v>29</v>
      </c>
      <c r="Z2124" s="33" t="str">
        <f>TEXT(Table1[[#This Row],[Billing date]],"mmm")</f>
        <v>Jan</v>
      </c>
      <c r="AA2124" s="33">
        <f>YEAR(Table1[[#This Row],[Billing date]])</f>
        <v>2022</v>
      </c>
    </row>
    <row r="2125" spans="1:27" ht="12.75" x14ac:dyDescent="0.2">
      <c r="A2125" s="1" t="s">
        <v>4496</v>
      </c>
      <c r="B2125" s="1" t="s">
        <v>132</v>
      </c>
      <c r="C2125" s="29">
        <v>44590</v>
      </c>
      <c r="D2125" s="1" t="s">
        <v>7590</v>
      </c>
      <c r="E2125" s="1" t="s">
        <v>7596</v>
      </c>
      <c r="F2125" s="1" t="s">
        <v>7592</v>
      </c>
      <c r="G2125" s="1" t="s">
        <v>7598</v>
      </c>
      <c r="H2125" s="1" t="s">
        <v>4804</v>
      </c>
      <c r="I2125" s="1" t="s">
        <v>38</v>
      </c>
      <c r="J2125" s="1" t="s">
        <v>125</v>
      </c>
      <c r="K2125" s="1" t="s">
        <v>126</v>
      </c>
      <c r="L2125" s="30">
        <v>640</v>
      </c>
      <c r="M2125" s="30">
        <v>32</v>
      </c>
      <c r="N2125" s="31">
        <v>19000</v>
      </c>
      <c r="O2125" s="31">
        <v>44800</v>
      </c>
      <c r="P2125" s="31">
        <v>12115200</v>
      </c>
      <c r="Q2125" s="31">
        <v>12160000</v>
      </c>
      <c r="R2125" s="1" t="s">
        <v>7599</v>
      </c>
      <c r="S2125" s="1" t="s">
        <v>7600</v>
      </c>
      <c r="T2125" s="1" t="s">
        <v>169</v>
      </c>
      <c r="U2125" s="1" t="s">
        <v>169</v>
      </c>
      <c r="V2125" s="1" t="s">
        <v>118</v>
      </c>
      <c r="W2125" s="33" t="str">
        <f>VLOOKUP(Table1[[#This Row],[Material Code]],'Product Master Data'!$A$1:$D$16,4,FALSE)</f>
        <v>Bread Flour</v>
      </c>
      <c r="X2125" s="33" t="str">
        <f>VLOOKUP(Table1[[#This Row],[Material Code]],'Product Master Data'!$A$1:$D$15,3,FALSE)</f>
        <v>Local Label</v>
      </c>
      <c r="Y2125" s="33">
        <f>DAY(Table1[[#This Row],[Billing date]])</f>
        <v>29</v>
      </c>
      <c r="Z2125" s="33" t="str">
        <f>TEXT(Table1[[#This Row],[Billing date]],"mmm")</f>
        <v>Jan</v>
      </c>
      <c r="AA2125" s="33">
        <f>YEAR(Table1[[#This Row],[Billing date]])</f>
        <v>2022</v>
      </c>
    </row>
    <row r="2126" spans="1:27" ht="12.75" x14ac:dyDescent="0.2">
      <c r="A2126" s="1" t="s">
        <v>4496</v>
      </c>
      <c r="B2126" s="1" t="s">
        <v>132</v>
      </c>
      <c r="C2126" s="29">
        <v>44590</v>
      </c>
      <c r="D2126" s="1" t="s">
        <v>7590</v>
      </c>
      <c r="E2126" s="1" t="s">
        <v>7601</v>
      </c>
      <c r="F2126" s="1" t="s">
        <v>7592</v>
      </c>
      <c r="G2126" s="1" t="s">
        <v>7602</v>
      </c>
      <c r="H2126" s="1" t="s">
        <v>4804</v>
      </c>
      <c r="I2126" s="1" t="s">
        <v>38</v>
      </c>
      <c r="J2126" s="1" t="s">
        <v>125</v>
      </c>
      <c r="K2126" s="1" t="s">
        <v>126</v>
      </c>
      <c r="L2126" s="30">
        <v>640</v>
      </c>
      <c r="M2126" s="30">
        <v>32</v>
      </c>
      <c r="N2126" s="31">
        <v>19000</v>
      </c>
      <c r="O2126" s="31">
        <v>44800</v>
      </c>
      <c r="P2126" s="31">
        <v>12115200</v>
      </c>
      <c r="Q2126" s="31">
        <v>12160000</v>
      </c>
      <c r="R2126" s="1" t="s">
        <v>3641</v>
      </c>
      <c r="S2126" s="1" t="s">
        <v>6735</v>
      </c>
      <c r="T2126" s="1" t="s">
        <v>169</v>
      </c>
      <c r="U2126" s="1" t="s">
        <v>169</v>
      </c>
      <c r="V2126" s="1" t="s">
        <v>118</v>
      </c>
      <c r="W2126" s="33" t="str">
        <f>VLOOKUP(Table1[[#This Row],[Material Code]],'Product Master Data'!$A$1:$D$16,4,FALSE)</f>
        <v>Bread Flour</v>
      </c>
      <c r="X2126" s="33" t="str">
        <f>VLOOKUP(Table1[[#This Row],[Material Code]],'Product Master Data'!$A$1:$D$15,3,FALSE)</f>
        <v>Local Label</v>
      </c>
      <c r="Y2126" s="33">
        <f>DAY(Table1[[#This Row],[Billing date]])</f>
        <v>29</v>
      </c>
      <c r="Z2126" s="33" t="str">
        <f>TEXT(Table1[[#This Row],[Billing date]],"mmm")</f>
        <v>Jan</v>
      </c>
      <c r="AA2126" s="33">
        <f>YEAR(Table1[[#This Row],[Billing date]])</f>
        <v>2022</v>
      </c>
    </row>
    <row r="2127" spans="1:27" ht="12.75" x14ac:dyDescent="0.2">
      <c r="A2127" s="1" t="s">
        <v>5369</v>
      </c>
      <c r="B2127" s="1" t="s">
        <v>171</v>
      </c>
      <c r="C2127" s="29">
        <v>44590</v>
      </c>
      <c r="D2127" s="1" t="s">
        <v>7603</v>
      </c>
      <c r="E2127" s="1" t="s">
        <v>7604</v>
      </c>
      <c r="F2127" s="1" t="s">
        <v>7605</v>
      </c>
      <c r="G2127" s="1" t="s">
        <v>7606</v>
      </c>
      <c r="H2127" s="1" t="s">
        <v>5374</v>
      </c>
      <c r="I2127" s="1" t="s">
        <v>42</v>
      </c>
      <c r="J2127" s="1" t="s">
        <v>125</v>
      </c>
      <c r="K2127" s="1" t="s">
        <v>126</v>
      </c>
      <c r="L2127" s="30">
        <v>600</v>
      </c>
      <c r="M2127" s="30">
        <v>30</v>
      </c>
      <c r="N2127" s="31">
        <v>18800</v>
      </c>
      <c r="O2127" s="31">
        <v>42000</v>
      </c>
      <c r="P2127" s="31">
        <v>11238000</v>
      </c>
      <c r="Q2127" s="31">
        <v>11280000</v>
      </c>
      <c r="R2127" s="1" t="s">
        <v>1020</v>
      </c>
      <c r="S2127" s="1" t="s">
        <v>4386</v>
      </c>
      <c r="T2127" s="1" t="s">
        <v>169</v>
      </c>
      <c r="U2127" s="1" t="s">
        <v>169</v>
      </c>
      <c r="V2127" s="1" t="s">
        <v>118</v>
      </c>
      <c r="W2127" s="33" t="str">
        <f>VLOOKUP(Table1[[#This Row],[Material Code]],'Product Master Data'!$A$1:$D$16,4,FALSE)</f>
        <v>Bread Flour</v>
      </c>
      <c r="X2127" s="33" t="str">
        <f>VLOOKUP(Table1[[#This Row],[Material Code]],'Product Master Data'!$A$1:$D$15,3,FALSE)</f>
        <v>Local Label</v>
      </c>
      <c r="Y2127" s="33">
        <f>DAY(Table1[[#This Row],[Billing date]])</f>
        <v>29</v>
      </c>
      <c r="Z2127" s="33" t="str">
        <f>TEXT(Table1[[#This Row],[Billing date]],"mmm")</f>
        <v>Jan</v>
      </c>
      <c r="AA2127" s="33">
        <f>YEAR(Table1[[#This Row],[Billing date]])</f>
        <v>2022</v>
      </c>
    </row>
    <row r="2128" spans="1:27" ht="12.75" x14ac:dyDescent="0.2">
      <c r="A2128" s="1" t="s">
        <v>4596</v>
      </c>
      <c r="B2128" s="1" t="s">
        <v>452</v>
      </c>
      <c r="C2128" s="29">
        <v>44590</v>
      </c>
      <c r="D2128" s="1" t="s">
        <v>7607</v>
      </c>
      <c r="E2128" s="1" t="s">
        <v>7608</v>
      </c>
      <c r="F2128" s="1" t="s">
        <v>7609</v>
      </c>
      <c r="G2128" s="1" t="s">
        <v>7610</v>
      </c>
      <c r="H2128" s="1" t="s">
        <v>4797</v>
      </c>
      <c r="I2128" s="1" t="s">
        <v>33</v>
      </c>
      <c r="J2128" s="1" t="s">
        <v>183</v>
      </c>
      <c r="K2128" s="1" t="s">
        <v>184</v>
      </c>
      <c r="L2128" s="30">
        <v>6400</v>
      </c>
      <c r="M2128" s="30">
        <v>32</v>
      </c>
      <c r="N2128" s="31">
        <v>1825</v>
      </c>
      <c r="O2128" s="31">
        <v>44800</v>
      </c>
      <c r="P2128" s="31">
        <v>11635200</v>
      </c>
      <c r="Q2128" s="31">
        <v>11680000</v>
      </c>
      <c r="R2128" s="1" t="s">
        <v>7611</v>
      </c>
      <c r="S2128" s="1" t="s">
        <v>7612</v>
      </c>
      <c r="T2128" s="1" t="s">
        <v>169</v>
      </c>
      <c r="U2128" s="1" t="s">
        <v>460</v>
      </c>
      <c r="V2128" s="1" t="s">
        <v>118</v>
      </c>
      <c r="W2128" s="33" t="str">
        <f>VLOOKUP(Table1[[#This Row],[Material Code]],'Product Master Data'!$A$1:$D$16,4,FALSE)</f>
        <v>Beignet Flour</v>
      </c>
      <c r="X2128" s="33" t="str">
        <f>VLOOKUP(Table1[[#This Row],[Material Code]],'Product Master Data'!$A$1:$D$15,3,FALSE)</f>
        <v>Local Label</v>
      </c>
      <c r="Y2128" s="33">
        <f>DAY(Table1[[#This Row],[Billing date]])</f>
        <v>29</v>
      </c>
      <c r="Z2128" s="33" t="str">
        <f>TEXT(Table1[[#This Row],[Billing date]],"mmm")</f>
        <v>Jan</v>
      </c>
      <c r="AA2128" s="33">
        <f>YEAR(Table1[[#This Row],[Billing date]])</f>
        <v>2022</v>
      </c>
    </row>
    <row r="2129" spans="1:27" ht="12.75" x14ac:dyDescent="0.2">
      <c r="A2129" s="1" t="s">
        <v>4526</v>
      </c>
      <c r="B2129" s="1" t="s">
        <v>120</v>
      </c>
      <c r="C2129" s="29">
        <v>44591</v>
      </c>
      <c r="D2129" s="1" t="s">
        <v>7613</v>
      </c>
      <c r="E2129" s="1" t="s">
        <v>7614</v>
      </c>
      <c r="F2129" s="1" t="s">
        <v>7615</v>
      </c>
      <c r="G2129" s="1" t="s">
        <v>7616</v>
      </c>
      <c r="H2129" s="1" t="s">
        <v>4665</v>
      </c>
      <c r="I2129" s="1" t="s">
        <v>30</v>
      </c>
      <c r="J2129" s="1" t="s">
        <v>176</v>
      </c>
      <c r="K2129" s="1" t="s">
        <v>177</v>
      </c>
      <c r="L2129" s="30">
        <v>50</v>
      </c>
      <c r="M2129" s="30">
        <v>2.5</v>
      </c>
      <c r="N2129" s="31">
        <v>18500</v>
      </c>
      <c r="O2129" s="31">
        <v>3500</v>
      </c>
      <c r="P2129" s="31">
        <v>921500</v>
      </c>
      <c r="Q2129" s="31">
        <v>925000</v>
      </c>
      <c r="R2129" s="1" t="s">
        <v>127</v>
      </c>
      <c r="S2129" s="1" t="s">
        <v>574</v>
      </c>
      <c r="T2129" s="1" t="s">
        <v>169</v>
      </c>
      <c r="U2129" s="1" t="s">
        <v>169</v>
      </c>
      <c r="V2129" s="1" t="s">
        <v>118</v>
      </c>
      <c r="W2129" s="33" t="str">
        <f>VLOOKUP(Table1[[#This Row],[Material Code]],'Product Master Data'!$A$1:$D$16,4,FALSE)</f>
        <v>Beignet Flour</v>
      </c>
      <c r="X2129" s="33" t="str">
        <f>VLOOKUP(Table1[[#This Row],[Material Code]],'Product Master Data'!$A$1:$D$15,3,FALSE)</f>
        <v>Local Label</v>
      </c>
      <c r="Y2129" s="33">
        <f>DAY(Table1[[#This Row],[Billing date]])</f>
        <v>30</v>
      </c>
      <c r="Z2129" s="33" t="str">
        <f>TEXT(Table1[[#This Row],[Billing date]],"mmm")</f>
        <v>Jan</v>
      </c>
      <c r="AA2129" s="33">
        <f>YEAR(Table1[[#This Row],[Billing date]])</f>
        <v>2022</v>
      </c>
    </row>
    <row r="2130" spans="1:27" ht="12.75" x14ac:dyDescent="0.2">
      <c r="A2130" s="1" t="s">
        <v>4526</v>
      </c>
      <c r="B2130" s="1" t="s">
        <v>120</v>
      </c>
      <c r="C2130" s="29">
        <v>44591</v>
      </c>
      <c r="D2130" s="1" t="s">
        <v>7613</v>
      </c>
      <c r="E2130" s="1" t="s">
        <v>7614</v>
      </c>
      <c r="F2130" s="1" t="s">
        <v>7615</v>
      </c>
      <c r="G2130" s="1" t="s">
        <v>7616</v>
      </c>
      <c r="H2130" s="1" t="s">
        <v>4665</v>
      </c>
      <c r="I2130" s="1" t="s">
        <v>30</v>
      </c>
      <c r="J2130" s="1" t="s">
        <v>181</v>
      </c>
      <c r="K2130" s="1" t="s">
        <v>182</v>
      </c>
      <c r="L2130" s="30">
        <v>60</v>
      </c>
      <c r="M2130" s="30">
        <v>1.5</v>
      </c>
      <c r="N2130" s="31">
        <v>9250</v>
      </c>
      <c r="O2130" s="31">
        <v>2100</v>
      </c>
      <c r="P2130" s="31">
        <v>552900</v>
      </c>
      <c r="Q2130" s="31">
        <v>555000</v>
      </c>
      <c r="R2130" s="1" t="s">
        <v>127</v>
      </c>
      <c r="S2130" s="1" t="s">
        <v>574</v>
      </c>
      <c r="T2130" s="1" t="s">
        <v>169</v>
      </c>
      <c r="U2130" s="1" t="s">
        <v>169</v>
      </c>
      <c r="V2130" s="1" t="s">
        <v>118</v>
      </c>
      <c r="W2130" s="33" t="str">
        <f>VLOOKUP(Table1[[#This Row],[Material Code]],'Product Master Data'!$A$1:$D$16,4,FALSE)</f>
        <v>Beignet Flour</v>
      </c>
      <c r="X2130" s="33" t="str">
        <f>VLOOKUP(Table1[[#This Row],[Material Code]],'Product Master Data'!$A$1:$D$15,3,FALSE)</f>
        <v>Local Label</v>
      </c>
      <c r="Y2130" s="33">
        <f>DAY(Table1[[#This Row],[Billing date]])</f>
        <v>30</v>
      </c>
      <c r="Z2130" s="33" t="str">
        <f>TEXT(Table1[[#This Row],[Billing date]],"mmm")</f>
        <v>Jan</v>
      </c>
      <c r="AA2130" s="33">
        <f>YEAR(Table1[[#This Row],[Billing date]])</f>
        <v>2022</v>
      </c>
    </row>
    <row r="2131" spans="1:27" ht="12.75" x14ac:dyDescent="0.2">
      <c r="A2131" s="1" t="s">
        <v>4511</v>
      </c>
      <c r="B2131" s="1" t="s">
        <v>158</v>
      </c>
      <c r="C2131" s="29">
        <v>44591</v>
      </c>
      <c r="D2131" s="1" t="s">
        <v>7544</v>
      </c>
      <c r="E2131" s="1" t="s">
        <v>7617</v>
      </c>
      <c r="F2131" s="1" t="s">
        <v>7546</v>
      </c>
      <c r="G2131" s="1" t="s">
        <v>7618</v>
      </c>
      <c r="H2131" s="1" t="s">
        <v>5684</v>
      </c>
      <c r="I2131" s="1" t="s">
        <v>26</v>
      </c>
      <c r="J2131" s="1" t="s">
        <v>164</v>
      </c>
      <c r="K2131" s="1" t="s">
        <v>165</v>
      </c>
      <c r="L2131" s="30">
        <v>300</v>
      </c>
      <c r="M2131" s="30">
        <v>15</v>
      </c>
      <c r="N2131" s="31">
        <v>18300</v>
      </c>
      <c r="O2131" s="31">
        <v>0</v>
      </c>
      <c r="P2131" s="31">
        <v>5490000</v>
      </c>
      <c r="Q2131" s="31">
        <v>5490000</v>
      </c>
      <c r="R2131" s="1" t="s">
        <v>775</v>
      </c>
      <c r="S2131" s="1" t="s">
        <v>4879</v>
      </c>
      <c r="T2131" s="1" t="s">
        <v>169</v>
      </c>
      <c r="U2131" s="1" t="s">
        <v>169</v>
      </c>
      <c r="V2131" s="1" t="s">
        <v>118</v>
      </c>
      <c r="W2131" s="33" t="str">
        <f>VLOOKUP(Table1[[#This Row],[Material Code]],'Product Master Data'!$A$1:$D$16,4,FALSE)</f>
        <v>Bread Flour</v>
      </c>
      <c r="X2131" s="33" t="str">
        <f>VLOOKUP(Table1[[#This Row],[Material Code]],'Product Master Data'!$A$1:$D$15,3,FALSE)</f>
        <v>Local Label</v>
      </c>
      <c r="Y2131" s="33">
        <f>DAY(Table1[[#This Row],[Billing date]])</f>
        <v>30</v>
      </c>
      <c r="Z2131" s="33" t="str">
        <f>TEXT(Table1[[#This Row],[Billing date]],"mmm")</f>
        <v>Jan</v>
      </c>
      <c r="AA2131" s="33">
        <f>YEAR(Table1[[#This Row],[Billing date]])</f>
        <v>2022</v>
      </c>
    </row>
    <row r="2132" spans="1:27" ht="12.75" x14ac:dyDescent="0.2">
      <c r="A2132" s="1" t="s">
        <v>4596</v>
      </c>
      <c r="B2132" s="1" t="s">
        <v>452</v>
      </c>
      <c r="C2132" s="29">
        <v>44591</v>
      </c>
      <c r="D2132" s="1" t="s">
        <v>7566</v>
      </c>
      <c r="E2132" s="1" t="s">
        <v>7619</v>
      </c>
      <c r="F2132" s="1" t="s">
        <v>7568</v>
      </c>
      <c r="G2132" s="1" t="s">
        <v>7620</v>
      </c>
      <c r="H2132" s="1" t="s">
        <v>4797</v>
      </c>
      <c r="I2132" s="1" t="s">
        <v>33</v>
      </c>
      <c r="J2132" s="1" t="s">
        <v>24</v>
      </c>
      <c r="K2132" s="1" t="s">
        <v>113</v>
      </c>
      <c r="L2132" s="30">
        <v>250</v>
      </c>
      <c r="M2132" s="30">
        <v>10</v>
      </c>
      <c r="N2132" s="31">
        <v>1800</v>
      </c>
      <c r="O2132" s="31">
        <v>8824</v>
      </c>
      <c r="P2132" s="31">
        <v>441176</v>
      </c>
      <c r="Q2132" s="31">
        <v>450000</v>
      </c>
      <c r="R2132" s="1" t="s">
        <v>7621</v>
      </c>
      <c r="S2132" s="1" t="s">
        <v>2058</v>
      </c>
      <c r="T2132" s="1" t="s">
        <v>169</v>
      </c>
      <c r="U2132" s="1" t="s">
        <v>7570</v>
      </c>
      <c r="V2132" s="1" t="s">
        <v>118</v>
      </c>
      <c r="W2132" s="33" t="str">
        <f>VLOOKUP(Table1[[#This Row],[Material Code]],'Product Master Data'!$A$1:$D$16,4,FALSE)</f>
        <v>Bread Flour</v>
      </c>
      <c r="X2132" s="33" t="str">
        <f>VLOOKUP(Table1[[#This Row],[Material Code]],'Product Master Data'!$A$1:$D$15,3,FALSE)</f>
        <v>Local Label</v>
      </c>
      <c r="Y2132" s="33">
        <f>DAY(Table1[[#This Row],[Billing date]])</f>
        <v>30</v>
      </c>
      <c r="Z2132" s="33" t="str">
        <f>TEXT(Table1[[#This Row],[Billing date]],"mmm")</f>
        <v>Jan</v>
      </c>
      <c r="AA2132" s="33">
        <f>YEAR(Table1[[#This Row],[Billing date]])</f>
        <v>2022</v>
      </c>
    </row>
    <row r="2133" spans="1:27" ht="12.75" x14ac:dyDescent="0.2">
      <c r="A2133" s="1" t="s">
        <v>4496</v>
      </c>
      <c r="B2133" s="1" t="s">
        <v>132</v>
      </c>
      <c r="C2133" s="29">
        <v>44591</v>
      </c>
      <c r="D2133" s="1" t="s">
        <v>7590</v>
      </c>
      <c r="E2133" s="1" t="s">
        <v>7622</v>
      </c>
      <c r="F2133" s="1" t="s">
        <v>7592</v>
      </c>
      <c r="G2133" s="1" t="s">
        <v>7623</v>
      </c>
      <c r="H2133" s="1" t="s">
        <v>4804</v>
      </c>
      <c r="I2133" s="1" t="s">
        <v>38</v>
      </c>
      <c r="J2133" s="1" t="s">
        <v>164</v>
      </c>
      <c r="K2133" s="1" t="s">
        <v>165</v>
      </c>
      <c r="L2133" s="30">
        <v>600</v>
      </c>
      <c r="M2133" s="30">
        <v>30</v>
      </c>
      <c r="N2133" s="31">
        <v>18500</v>
      </c>
      <c r="O2133" s="31">
        <v>42000</v>
      </c>
      <c r="P2133" s="31">
        <v>11058000</v>
      </c>
      <c r="Q2133" s="31">
        <v>11100000</v>
      </c>
      <c r="R2133" s="1" t="s">
        <v>6141</v>
      </c>
      <c r="S2133" s="1" t="s">
        <v>6142</v>
      </c>
      <c r="T2133" s="1" t="s">
        <v>169</v>
      </c>
      <c r="U2133" s="1" t="s">
        <v>169</v>
      </c>
      <c r="V2133" s="1" t="s">
        <v>118</v>
      </c>
      <c r="W2133" s="33" t="str">
        <f>VLOOKUP(Table1[[#This Row],[Material Code]],'Product Master Data'!$A$1:$D$16,4,FALSE)</f>
        <v>Bread Flour</v>
      </c>
      <c r="X2133" s="33" t="str">
        <f>VLOOKUP(Table1[[#This Row],[Material Code]],'Product Master Data'!$A$1:$D$15,3,FALSE)</f>
        <v>Local Label</v>
      </c>
      <c r="Y2133" s="33">
        <f>DAY(Table1[[#This Row],[Billing date]])</f>
        <v>30</v>
      </c>
      <c r="Z2133" s="33" t="str">
        <f>TEXT(Table1[[#This Row],[Billing date]],"mmm")</f>
        <v>Jan</v>
      </c>
      <c r="AA2133" s="33">
        <f>YEAR(Table1[[#This Row],[Billing date]])</f>
        <v>2022</v>
      </c>
    </row>
    <row r="2134" spans="1:27" ht="12.75" x14ac:dyDescent="0.2">
      <c r="A2134" s="1" t="s">
        <v>4596</v>
      </c>
      <c r="B2134" s="1" t="s">
        <v>452</v>
      </c>
      <c r="C2134" s="29">
        <v>44591</v>
      </c>
      <c r="D2134" s="1" t="s">
        <v>7607</v>
      </c>
      <c r="E2134" s="1" t="s">
        <v>7624</v>
      </c>
      <c r="F2134" s="1" t="s">
        <v>7609</v>
      </c>
      <c r="G2134" s="1" t="s">
        <v>7625</v>
      </c>
      <c r="H2134" s="1" t="s">
        <v>4797</v>
      </c>
      <c r="I2134" s="1" t="s">
        <v>33</v>
      </c>
      <c r="J2134" s="1" t="s">
        <v>183</v>
      </c>
      <c r="K2134" s="1" t="s">
        <v>184</v>
      </c>
      <c r="L2134" s="30">
        <v>6400</v>
      </c>
      <c r="M2134" s="30">
        <v>32</v>
      </c>
      <c r="N2134" s="31">
        <v>1825</v>
      </c>
      <c r="O2134" s="31">
        <v>44800</v>
      </c>
      <c r="P2134" s="31">
        <v>11635200</v>
      </c>
      <c r="Q2134" s="31">
        <v>11680000</v>
      </c>
      <c r="R2134" s="1" t="s">
        <v>6437</v>
      </c>
      <c r="S2134" s="1" t="s">
        <v>7626</v>
      </c>
      <c r="T2134" s="1" t="s">
        <v>169</v>
      </c>
      <c r="U2134" s="1" t="s">
        <v>460</v>
      </c>
      <c r="V2134" s="1" t="s">
        <v>118</v>
      </c>
      <c r="W2134" s="33" t="str">
        <f>VLOOKUP(Table1[[#This Row],[Material Code]],'Product Master Data'!$A$1:$D$16,4,FALSE)</f>
        <v>Beignet Flour</v>
      </c>
      <c r="X2134" s="33" t="str">
        <f>VLOOKUP(Table1[[#This Row],[Material Code]],'Product Master Data'!$A$1:$D$15,3,FALSE)</f>
        <v>Local Label</v>
      </c>
      <c r="Y2134" s="33">
        <f>DAY(Table1[[#This Row],[Billing date]])</f>
        <v>30</v>
      </c>
      <c r="Z2134" s="33" t="str">
        <f>TEXT(Table1[[#This Row],[Billing date]],"mmm")</f>
        <v>Jan</v>
      </c>
      <c r="AA2134" s="33">
        <f>YEAR(Table1[[#This Row],[Billing date]])</f>
        <v>2022</v>
      </c>
    </row>
    <row r="2135" spans="1:27" ht="12.75" x14ac:dyDescent="0.2">
      <c r="A2135" s="1" t="s">
        <v>4596</v>
      </c>
      <c r="B2135" s="1" t="s">
        <v>452</v>
      </c>
      <c r="C2135" s="29">
        <v>44591</v>
      </c>
      <c r="D2135" s="1" t="s">
        <v>7607</v>
      </c>
      <c r="E2135" s="1" t="s">
        <v>7627</v>
      </c>
      <c r="F2135" s="1" t="s">
        <v>7609</v>
      </c>
      <c r="G2135" s="1" t="s">
        <v>7628</v>
      </c>
      <c r="H2135" s="1" t="s">
        <v>4797</v>
      </c>
      <c r="I2135" s="1" t="s">
        <v>33</v>
      </c>
      <c r="J2135" s="1" t="s">
        <v>164</v>
      </c>
      <c r="K2135" s="1" t="s">
        <v>165</v>
      </c>
      <c r="L2135" s="30">
        <v>640</v>
      </c>
      <c r="M2135" s="30">
        <v>32</v>
      </c>
      <c r="N2135" s="31">
        <v>18000</v>
      </c>
      <c r="O2135" s="31">
        <v>44800</v>
      </c>
      <c r="P2135" s="31">
        <v>11475200</v>
      </c>
      <c r="Q2135" s="31">
        <v>11520000</v>
      </c>
      <c r="R2135" s="1" t="s">
        <v>7629</v>
      </c>
      <c r="S2135" s="1" t="s">
        <v>320</v>
      </c>
      <c r="T2135" s="1" t="s">
        <v>169</v>
      </c>
      <c r="U2135" s="1" t="s">
        <v>460</v>
      </c>
      <c r="V2135" s="1" t="s">
        <v>118</v>
      </c>
      <c r="W2135" s="33" t="str">
        <f>VLOOKUP(Table1[[#This Row],[Material Code]],'Product Master Data'!$A$1:$D$16,4,FALSE)</f>
        <v>Bread Flour</v>
      </c>
      <c r="X2135" s="33" t="str">
        <f>VLOOKUP(Table1[[#This Row],[Material Code]],'Product Master Data'!$A$1:$D$15,3,FALSE)</f>
        <v>Local Label</v>
      </c>
      <c r="Y2135" s="33">
        <f>DAY(Table1[[#This Row],[Billing date]])</f>
        <v>30</v>
      </c>
      <c r="Z2135" s="33" t="str">
        <f>TEXT(Table1[[#This Row],[Billing date]],"mmm")</f>
        <v>Jan</v>
      </c>
      <c r="AA2135" s="33">
        <f>YEAR(Table1[[#This Row],[Billing date]])</f>
        <v>2022</v>
      </c>
    </row>
    <row r="2136" spans="1:27" ht="12.75" x14ac:dyDescent="0.2">
      <c r="A2136" s="1" t="s">
        <v>4511</v>
      </c>
      <c r="B2136" s="1" t="s">
        <v>158</v>
      </c>
      <c r="C2136" s="29">
        <v>44591</v>
      </c>
      <c r="D2136" s="1" t="s">
        <v>7630</v>
      </c>
      <c r="E2136" s="1" t="s">
        <v>7631</v>
      </c>
      <c r="F2136" s="1" t="s">
        <v>7632</v>
      </c>
      <c r="G2136" s="1" t="s">
        <v>7633</v>
      </c>
      <c r="H2136" s="1" t="s">
        <v>5506</v>
      </c>
      <c r="I2136" s="1" t="s">
        <v>163</v>
      </c>
      <c r="J2136" s="1" t="s">
        <v>164</v>
      </c>
      <c r="K2136" s="1" t="s">
        <v>165</v>
      </c>
      <c r="L2136" s="30">
        <v>600</v>
      </c>
      <c r="M2136" s="30">
        <v>30</v>
      </c>
      <c r="N2136" s="31">
        <v>18700</v>
      </c>
      <c r="O2136" s="31">
        <v>42000</v>
      </c>
      <c r="P2136" s="31">
        <v>11178000</v>
      </c>
      <c r="Q2136" s="31">
        <v>11220000</v>
      </c>
      <c r="R2136" s="1" t="s">
        <v>1323</v>
      </c>
      <c r="S2136" s="1" t="s">
        <v>6138</v>
      </c>
      <c r="T2136" s="1" t="s">
        <v>169</v>
      </c>
      <c r="U2136" s="1" t="s">
        <v>169</v>
      </c>
      <c r="V2136" s="1" t="s">
        <v>118</v>
      </c>
      <c r="W2136" s="33" t="str">
        <f>VLOOKUP(Table1[[#This Row],[Material Code]],'Product Master Data'!$A$1:$D$16,4,FALSE)</f>
        <v>Bread Flour</v>
      </c>
      <c r="X2136" s="33" t="str">
        <f>VLOOKUP(Table1[[#This Row],[Material Code]],'Product Master Data'!$A$1:$D$15,3,FALSE)</f>
        <v>Local Label</v>
      </c>
      <c r="Y2136" s="33">
        <f>DAY(Table1[[#This Row],[Billing date]])</f>
        <v>30</v>
      </c>
      <c r="Z2136" s="33" t="str">
        <f>TEXT(Table1[[#This Row],[Billing date]],"mmm")</f>
        <v>Jan</v>
      </c>
      <c r="AA2136" s="33">
        <f>YEAR(Table1[[#This Row],[Billing date]])</f>
        <v>2022</v>
      </c>
    </row>
    <row r="2137" spans="1:27" ht="12.75" x14ac:dyDescent="0.2">
      <c r="A2137" s="1" t="s">
        <v>4526</v>
      </c>
      <c r="B2137" s="1" t="s">
        <v>120</v>
      </c>
      <c r="C2137" s="29">
        <v>44591</v>
      </c>
      <c r="D2137" s="1" t="s">
        <v>7634</v>
      </c>
      <c r="E2137" s="1" t="s">
        <v>7635</v>
      </c>
      <c r="F2137" s="1" t="s">
        <v>7636</v>
      </c>
      <c r="G2137" s="1" t="s">
        <v>7637</v>
      </c>
      <c r="H2137" s="1" t="s">
        <v>4723</v>
      </c>
      <c r="I2137" s="1" t="s">
        <v>59</v>
      </c>
      <c r="J2137" s="1" t="s">
        <v>164</v>
      </c>
      <c r="K2137" s="1" t="s">
        <v>165</v>
      </c>
      <c r="L2137" s="30">
        <v>150</v>
      </c>
      <c r="M2137" s="30">
        <v>7.5</v>
      </c>
      <c r="N2137" s="31">
        <v>18300</v>
      </c>
      <c r="O2137" s="31">
        <v>0</v>
      </c>
      <c r="P2137" s="31">
        <v>2745000</v>
      </c>
      <c r="Q2137" s="31">
        <v>2745000</v>
      </c>
      <c r="R2137" s="1" t="s">
        <v>127</v>
      </c>
      <c r="S2137" s="1" t="s">
        <v>574</v>
      </c>
      <c r="T2137" s="1" t="s">
        <v>169</v>
      </c>
      <c r="U2137" s="1" t="s">
        <v>169</v>
      </c>
      <c r="V2137" s="1" t="s">
        <v>118</v>
      </c>
      <c r="W2137" s="33" t="str">
        <f>VLOOKUP(Table1[[#This Row],[Material Code]],'Product Master Data'!$A$1:$D$16,4,FALSE)</f>
        <v>Bread Flour</v>
      </c>
      <c r="X2137" s="33" t="str">
        <f>VLOOKUP(Table1[[#This Row],[Material Code]],'Product Master Data'!$A$1:$D$15,3,FALSE)</f>
        <v>Local Label</v>
      </c>
      <c r="Y2137" s="33">
        <f>DAY(Table1[[#This Row],[Billing date]])</f>
        <v>30</v>
      </c>
      <c r="Z2137" s="33" t="str">
        <f>TEXT(Table1[[#This Row],[Billing date]],"mmm")</f>
        <v>Jan</v>
      </c>
      <c r="AA2137" s="33">
        <f>YEAR(Table1[[#This Row],[Billing date]])</f>
        <v>2022</v>
      </c>
    </row>
    <row r="2138" spans="1:27" ht="12.75" x14ac:dyDescent="0.2">
      <c r="A2138" s="1" t="s">
        <v>4526</v>
      </c>
      <c r="B2138" s="1" t="s">
        <v>120</v>
      </c>
      <c r="C2138" s="29">
        <v>44591</v>
      </c>
      <c r="D2138" s="1" t="s">
        <v>7638</v>
      </c>
      <c r="E2138" s="1" t="s">
        <v>7639</v>
      </c>
      <c r="F2138" s="1" t="s">
        <v>7640</v>
      </c>
      <c r="G2138" s="1" t="s">
        <v>7641</v>
      </c>
      <c r="H2138" s="1" t="s">
        <v>4665</v>
      </c>
      <c r="I2138" s="1" t="s">
        <v>30</v>
      </c>
      <c r="J2138" s="1" t="s">
        <v>176</v>
      </c>
      <c r="K2138" s="1" t="s">
        <v>177</v>
      </c>
      <c r="L2138" s="30">
        <v>30</v>
      </c>
      <c r="M2138" s="30">
        <v>1.5</v>
      </c>
      <c r="N2138" s="31">
        <v>18500</v>
      </c>
      <c r="O2138" s="31">
        <v>2100</v>
      </c>
      <c r="P2138" s="31">
        <v>552900</v>
      </c>
      <c r="Q2138" s="31">
        <v>555000</v>
      </c>
      <c r="R2138" s="1" t="s">
        <v>127</v>
      </c>
      <c r="S2138" s="1" t="s">
        <v>574</v>
      </c>
      <c r="T2138" s="1" t="s">
        <v>169</v>
      </c>
      <c r="U2138" s="1" t="s">
        <v>169</v>
      </c>
      <c r="V2138" s="1" t="s">
        <v>118</v>
      </c>
      <c r="W2138" s="33" t="str">
        <f>VLOOKUP(Table1[[#This Row],[Material Code]],'Product Master Data'!$A$1:$D$16,4,FALSE)</f>
        <v>Beignet Flour</v>
      </c>
      <c r="X2138" s="33" t="str">
        <f>VLOOKUP(Table1[[#This Row],[Material Code]],'Product Master Data'!$A$1:$D$15,3,FALSE)</f>
        <v>Local Label</v>
      </c>
      <c r="Y2138" s="33">
        <f>DAY(Table1[[#This Row],[Billing date]])</f>
        <v>30</v>
      </c>
      <c r="Z2138" s="33" t="str">
        <f>TEXT(Table1[[#This Row],[Billing date]],"mmm")</f>
        <v>Jan</v>
      </c>
      <c r="AA2138" s="33">
        <f>YEAR(Table1[[#This Row],[Billing date]])</f>
        <v>2022</v>
      </c>
    </row>
    <row r="2139" spans="1:27" ht="12.75" x14ac:dyDescent="0.2">
      <c r="A2139" s="1" t="s">
        <v>4526</v>
      </c>
      <c r="B2139" s="1" t="s">
        <v>120</v>
      </c>
      <c r="C2139" s="29">
        <v>44591</v>
      </c>
      <c r="D2139" s="1" t="s">
        <v>7638</v>
      </c>
      <c r="E2139" s="1" t="s">
        <v>7639</v>
      </c>
      <c r="F2139" s="1" t="s">
        <v>7640</v>
      </c>
      <c r="G2139" s="1" t="s">
        <v>7641</v>
      </c>
      <c r="H2139" s="1" t="s">
        <v>4665</v>
      </c>
      <c r="I2139" s="1" t="s">
        <v>30</v>
      </c>
      <c r="J2139" s="1" t="s">
        <v>181</v>
      </c>
      <c r="K2139" s="1" t="s">
        <v>182</v>
      </c>
      <c r="L2139" s="30">
        <v>70</v>
      </c>
      <c r="M2139" s="30">
        <v>1.75</v>
      </c>
      <c r="N2139" s="31">
        <v>9250</v>
      </c>
      <c r="O2139" s="31">
        <v>2450</v>
      </c>
      <c r="P2139" s="31">
        <v>645050</v>
      </c>
      <c r="Q2139" s="31">
        <v>647500</v>
      </c>
      <c r="R2139" s="1" t="s">
        <v>127</v>
      </c>
      <c r="S2139" s="1" t="s">
        <v>574</v>
      </c>
      <c r="T2139" s="1" t="s">
        <v>169</v>
      </c>
      <c r="U2139" s="1" t="s">
        <v>169</v>
      </c>
      <c r="V2139" s="1" t="s">
        <v>118</v>
      </c>
      <c r="W2139" s="33" t="str">
        <f>VLOOKUP(Table1[[#This Row],[Material Code]],'Product Master Data'!$A$1:$D$16,4,FALSE)</f>
        <v>Beignet Flour</v>
      </c>
      <c r="X2139" s="33" t="str">
        <f>VLOOKUP(Table1[[#This Row],[Material Code]],'Product Master Data'!$A$1:$D$15,3,FALSE)</f>
        <v>Local Label</v>
      </c>
      <c r="Y2139" s="33">
        <f>DAY(Table1[[#This Row],[Billing date]])</f>
        <v>30</v>
      </c>
      <c r="Z2139" s="33" t="str">
        <f>TEXT(Table1[[#This Row],[Billing date]],"mmm")</f>
        <v>Jan</v>
      </c>
      <c r="AA2139" s="33">
        <f>YEAR(Table1[[#This Row],[Billing date]])</f>
        <v>2022</v>
      </c>
    </row>
    <row r="2140" spans="1:27" ht="12.75" x14ac:dyDescent="0.2">
      <c r="A2140" s="1" t="s">
        <v>4526</v>
      </c>
      <c r="B2140" s="1" t="s">
        <v>120</v>
      </c>
      <c r="C2140" s="29">
        <v>44591</v>
      </c>
      <c r="D2140" s="1" t="s">
        <v>7638</v>
      </c>
      <c r="E2140" s="1" t="s">
        <v>7639</v>
      </c>
      <c r="F2140" s="1" t="s">
        <v>7640</v>
      </c>
      <c r="G2140" s="1" t="s">
        <v>7641</v>
      </c>
      <c r="H2140" s="1" t="s">
        <v>4665</v>
      </c>
      <c r="I2140" s="1" t="s">
        <v>30</v>
      </c>
      <c r="J2140" s="1" t="s">
        <v>183</v>
      </c>
      <c r="K2140" s="1" t="s">
        <v>184</v>
      </c>
      <c r="L2140" s="30">
        <v>100</v>
      </c>
      <c r="M2140" s="30">
        <v>0.5</v>
      </c>
      <c r="N2140" s="31">
        <v>1900</v>
      </c>
      <c r="O2140" s="31">
        <v>700</v>
      </c>
      <c r="P2140" s="31">
        <v>189300</v>
      </c>
      <c r="Q2140" s="31">
        <v>190000</v>
      </c>
      <c r="R2140" s="1" t="s">
        <v>127</v>
      </c>
      <c r="S2140" s="1" t="s">
        <v>574</v>
      </c>
      <c r="T2140" s="1" t="s">
        <v>169</v>
      </c>
      <c r="U2140" s="1" t="s">
        <v>169</v>
      </c>
      <c r="V2140" s="1" t="s">
        <v>118</v>
      </c>
      <c r="W2140" s="33" t="str">
        <f>VLOOKUP(Table1[[#This Row],[Material Code]],'Product Master Data'!$A$1:$D$16,4,FALSE)</f>
        <v>Beignet Flour</v>
      </c>
      <c r="X2140" s="33" t="str">
        <f>VLOOKUP(Table1[[#This Row],[Material Code]],'Product Master Data'!$A$1:$D$15,3,FALSE)</f>
        <v>Local Label</v>
      </c>
      <c r="Y2140" s="33">
        <f>DAY(Table1[[#This Row],[Billing date]])</f>
        <v>30</v>
      </c>
      <c r="Z2140" s="33" t="str">
        <f>TEXT(Table1[[#This Row],[Billing date]],"mmm")</f>
        <v>Jan</v>
      </c>
      <c r="AA2140" s="33">
        <f>YEAR(Table1[[#This Row],[Billing date]])</f>
        <v>2022</v>
      </c>
    </row>
    <row r="2141" spans="1:27" ht="12.75" x14ac:dyDescent="0.2">
      <c r="A2141" s="1" t="s">
        <v>4526</v>
      </c>
      <c r="B2141" s="1" t="s">
        <v>120</v>
      </c>
      <c r="C2141" s="29">
        <v>44591</v>
      </c>
      <c r="D2141" s="1" t="s">
        <v>7642</v>
      </c>
      <c r="E2141" s="1" t="s">
        <v>7643</v>
      </c>
      <c r="F2141" s="1" t="s">
        <v>7644</v>
      </c>
      <c r="G2141" s="1" t="s">
        <v>7645</v>
      </c>
      <c r="H2141" s="1" t="s">
        <v>4790</v>
      </c>
      <c r="I2141" s="1" t="s">
        <v>40</v>
      </c>
      <c r="J2141" s="1" t="s">
        <v>164</v>
      </c>
      <c r="K2141" s="1" t="s">
        <v>165</v>
      </c>
      <c r="L2141" s="30">
        <v>100</v>
      </c>
      <c r="M2141" s="30">
        <v>5</v>
      </c>
      <c r="N2141" s="31">
        <v>18300</v>
      </c>
      <c r="O2141" s="31">
        <v>7000</v>
      </c>
      <c r="P2141" s="31">
        <v>1823000</v>
      </c>
      <c r="Q2141" s="31">
        <v>1830000</v>
      </c>
      <c r="R2141" s="1" t="s">
        <v>7068</v>
      </c>
      <c r="S2141" s="1" t="s">
        <v>7646</v>
      </c>
      <c r="T2141" s="1" t="s">
        <v>169</v>
      </c>
      <c r="U2141" s="1" t="s">
        <v>169</v>
      </c>
      <c r="V2141" s="1" t="s">
        <v>118</v>
      </c>
      <c r="W2141" s="33" t="str">
        <f>VLOOKUP(Table1[[#This Row],[Material Code]],'Product Master Data'!$A$1:$D$16,4,FALSE)</f>
        <v>Bread Flour</v>
      </c>
      <c r="X2141" s="33" t="str">
        <f>VLOOKUP(Table1[[#This Row],[Material Code]],'Product Master Data'!$A$1:$D$15,3,FALSE)</f>
        <v>Local Label</v>
      </c>
      <c r="Y2141" s="33">
        <f>DAY(Table1[[#This Row],[Billing date]])</f>
        <v>30</v>
      </c>
      <c r="Z2141" s="33" t="str">
        <f>TEXT(Table1[[#This Row],[Billing date]],"mmm")</f>
        <v>Jan</v>
      </c>
      <c r="AA2141" s="33">
        <f>YEAR(Table1[[#This Row],[Billing date]])</f>
        <v>2022</v>
      </c>
    </row>
    <row r="2142" spans="1:27" ht="12.75" x14ac:dyDescent="0.2">
      <c r="A2142" s="1" t="s">
        <v>4576</v>
      </c>
      <c r="B2142" s="1" t="s">
        <v>171</v>
      </c>
      <c r="C2142" s="29">
        <v>44591</v>
      </c>
      <c r="D2142" s="1" t="s">
        <v>7647</v>
      </c>
      <c r="E2142" s="1" t="s">
        <v>7648</v>
      </c>
      <c r="F2142" s="1" t="s">
        <v>7649</v>
      </c>
      <c r="G2142" s="1" t="s">
        <v>7650</v>
      </c>
      <c r="H2142" s="1" t="s">
        <v>4629</v>
      </c>
      <c r="I2142" s="1" t="s">
        <v>498</v>
      </c>
      <c r="J2142" s="1" t="s">
        <v>164</v>
      </c>
      <c r="K2142" s="1" t="s">
        <v>165</v>
      </c>
      <c r="L2142" s="30">
        <v>300</v>
      </c>
      <c r="M2142" s="30">
        <v>15</v>
      </c>
      <c r="N2142" s="31">
        <v>18300</v>
      </c>
      <c r="O2142" s="31">
        <v>21000</v>
      </c>
      <c r="P2142" s="31">
        <v>5469000</v>
      </c>
      <c r="Q2142" s="31">
        <v>5490000</v>
      </c>
      <c r="R2142" s="1" t="s">
        <v>7651</v>
      </c>
      <c r="S2142" s="1" t="s">
        <v>4941</v>
      </c>
      <c r="T2142" s="1" t="s">
        <v>169</v>
      </c>
      <c r="U2142" s="1" t="s">
        <v>502</v>
      </c>
      <c r="V2142" s="1" t="s">
        <v>118</v>
      </c>
      <c r="W2142" s="33" t="str">
        <f>VLOOKUP(Table1[[#This Row],[Material Code]],'Product Master Data'!$A$1:$D$16,4,FALSE)</f>
        <v>Bread Flour</v>
      </c>
      <c r="X2142" s="33" t="str">
        <f>VLOOKUP(Table1[[#This Row],[Material Code]],'Product Master Data'!$A$1:$D$15,3,FALSE)</f>
        <v>Local Label</v>
      </c>
      <c r="Y2142" s="33">
        <f>DAY(Table1[[#This Row],[Billing date]])</f>
        <v>30</v>
      </c>
      <c r="Z2142" s="33" t="str">
        <f>TEXT(Table1[[#This Row],[Billing date]],"mmm")</f>
        <v>Jan</v>
      </c>
      <c r="AA2142" s="33">
        <f>YEAR(Table1[[#This Row],[Billing date]])</f>
        <v>2022</v>
      </c>
    </row>
    <row r="2143" spans="1:27" ht="12.75" x14ac:dyDescent="0.2">
      <c r="A2143" s="1" t="s">
        <v>4576</v>
      </c>
      <c r="B2143" s="1" t="s">
        <v>171</v>
      </c>
      <c r="C2143" s="29">
        <v>44591</v>
      </c>
      <c r="D2143" s="1" t="s">
        <v>7647</v>
      </c>
      <c r="E2143" s="1" t="s">
        <v>7648</v>
      </c>
      <c r="F2143" s="1" t="s">
        <v>7649</v>
      </c>
      <c r="G2143" s="1" t="s">
        <v>7650</v>
      </c>
      <c r="H2143" s="1" t="s">
        <v>4629</v>
      </c>
      <c r="I2143" s="1" t="s">
        <v>498</v>
      </c>
      <c r="J2143" s="1" t="s">
        <v>176</v>
      </c>
      <c r="K2143" s="1" t="s">
        <v>177</v>
      </c>
      <c r="L2143" s="30">
        <v>50</v>
      </c>
      <c r="M2143" s="30">
        <v>2.5</v>
      </c>
      <c r="N2143" s="31">
        <v>18500</v>
      </c>
      <c r="O2143" s="31">
        <v>3500</v>
      </c>
      <c r="P2143" s="31">
        <v>921500</v>
      </c>
      <c r="Q2143" s="31">
        <v>925000</v>
      </c>
      <c r="R2143" s="1" t="s">
        <v>7651</v>
      </c>
      <c r="S2143" s="1" t="s">
        <v>4941</v>
      </c>
      <c r="T2143" s="1" t="s">
        <v>169</v>
      </c>
      <c r="U2143" s="1" t="s">
        <v>502</v>
      </c>
      <c r="V2143" s="1" t="s">
        <v>118</v>
      </c>
      <c r="W2143" s="33" t="str">
        <f>VLOOKUP(Table1[[#This Row],[Material Code]],'Product Master Data'!$A$1:$D$16,4,FALSE)</f>
        <v>Beignet Flour</v>
      </c>
      <c r="X2143" s="33" t="str">
        <f>VLOOKUP(Table1[[#This Row],[Material Code]],'Product Master Data'!$A$1:$D$15,3,FALSE)</f>
        <v>Local Label</v>
      </c>
      <c r="Y2143" s="33">
        <f>DAY(Table1[[#This Row],[Billing date]])</f>
        <v>30</v>
      </c>
      <c r="Z2143" s="33" t="str">
        <f>TEXT(Table1[[#This Row],[Billing date]],"mmm")</f>
        <v>Jan</v>
      </c>
      <c r="AA2143" s="33">
        <f>YEAR(Table1[[#This Row],[Billing date]])</f>
        <v>2022</v>
      </c>
    </row>
    <row r="2144" spans="1:27" ht="12.75" x14ac:dyDescent="0.2">
      <c r="A2144" s="1" t="s">
        <v>4576</v>
      </c>
      <c r="B2144" s="1" t="s">
        <v>171</v>
      </c>
      <c r="C2144" s="29">
        <v>44591</v>
      </c>
      <c r="D2144" s="1" t="s">
        <v>7647</v>
      </c>
      <c r="E2144" s="1" t="s">
        <v>7652</v>
      </c>
      <c r="F2144" s="1" t="s">
        <v>7649</v>
      </c>
      <c r="G2144" s="1" t="s">
        <v>7653</v>
      </c>
      <c r="H2144" s="1" t="s">
        <v>4629</v>
      </c>
      <c r="I2144" s="1" t="s">
        <v>498</v>
      </c>
      <c r="J2144" s="1" t="s">
        <v>164</v>
      </c>
      <c r="K2144" s="1" t="s">
        <v>165</v>
      </c>
      <c r="L2144" s="30">
        <v>300</v>
      </c>
      <c r="M2144" s="30">
        <v>15</v>
      </c>
      <c r="N2144" s="31">
        <v>18300</v>
      </c>
      <c r="O2144" s="31">
        <v>21000</v>
      </c>
      <c r="P2144" s="31">
        <v>5469000</v>
      </c>
      <c r="Q2144" s="31">
        <v>5490000</v>
      </c>
      <c r="R2144" s="1" t="s">
        <v>7654</v>
      </c>
      <c r="S2144" s="1" t="s">
        <v>7655</v>
      </c>
      <c r="T2144" s="1" t="s">
        <v>169</v>
      </c>
      <c r="U2144" s="1" t="s">
        <v>502</v>
      </c>
      <c r="V2144" s="1" t="s">
        <v>118</v>
      </c>
      <c r="W2144" s="33" t="str">
        <f>VLOOKUP(Table1[[#This Row],[Material Code]],'Product Master Data'!$A$1:$D$16,4,FALSE)</f>
        <v>Bread Flour</v>
      </c>
      <c r="X2144" s="33" t="str">
        <f>VLOOKUP(Table1[[#This Row],[Material Code]],'Product Master Data'!$A$1:$D$15,3,FALSE)</f>
        <v>Local Label</v>
      </c>
      <c r="Y2144" s="33">
        <f>DAY(Table1[[#This Row],[Billing date]])</f>
        <v>30</v>
      </c>
      <c r="Z2144" s="33" t="str">
        <f>TEXT(Table1[[#This Row],[Billing date]],"mmm")</f>
        <v>Jan</v>
      </c>
      <c r="AA2144" s="33">
        <f>YEAR(Table1[[#This Row],[Billing date]])</f>
        <v>2022</v>
      </c>
    </row>
    <row r="2145" spans="1:27" ht="12.75" x14ac:dyDescent="0.2">
      <c r="A2145" s="1" t="s">
        <v>4526</v>
      </c>
      <c r="B2145" s="1" t="s">
        <v>120</v>
      </c>
      <c r="C2145" s="29">
        <v>44591</v>
      </c>
      <c r="D2145" s="1" t="s">
        <v>7656</v>
      </c>
      <c r="E2145" s="1" t="s">
        <v>7657</v>
      </c>
      <c r="F2145" s="1" t="s">
        <v>7658</v>
      </c>
      <c r="G2145" s="1" t="s">
        <v>7659</v>
      </c>
      <c r="H2145" s="1" t="s">
        <v>4790</v>
      </c>
      <c r="I2145" s="1" t="s">
        <v>40</v>
      </c>
      <c r="J2145" s="1" t="s">
        <v>164</v>
      </c>
      <c r="K2145" s="1" t="s">
        <v>165</v>
      </c>
      <c r="L2145" s="30">
        <v>105</v>
      </c>
      <c r="M2145" s="30">
        <v>5.25</v>
      </c>
      <c r="N2145" s="31">
        <v>18300</v>
      </c>
      <c r="O2145" s="31">
        <v>7350</v>
      </c>
      <c r="P2145" s="31">
        <v>1914150</v>
      </c>
      <c r="Q2145" s="31">
        <v>1921500</v>
      </c>
      <c r="R2145" s="1" t="s">
        <v>7068</v>
      </c>
      <c r="S2145" s="1" t="s">
        <v>7646</v>
      </c>
      <c r="T2145" s="1" t="s">
        <v>169</v>
      </c>
      <c r="U2145" s="1" t="s">
        <v>169</v>
      </c>
      <c r="V2145" s="1" t="s">
        <v>118</v>
      </c>
      <c r="W2145" s="33" t="str">
        <f>VLOOKUP(Table1[[#This Row],[Material Code]],'Product Master Data'!$A$1:$D$16,4,FALSE)</f>
        <v>Bread Flour</v>
      </c>
      <c r="X2145" s="33" t="str">
        <f>VLOOKUP(Table1[[#This Row],[Material Code]],'Product Master Data'!$A$1:$D$15,3,FALSE)</f>
        <v>Local Label</v>
      </c>
      <c r="Y2145" s="33">
        <f>DAY(Table1[[#This Row],[Billing date]])</f>
        <v>30</v>
      </c>
      <c r="Z2145" s="33" t="str">
        <f>TEXT(Table1[[#This Row],[Billing date]],"mmm")</f>
        <v>Jan</v>
      </c>
      <c r="AA2145" s="33">
        <f>YEAR(Table1[[#This Row],[Billing date]])</f>
        <v>2022</v>
      </c>
    </row>
    <row r="2146" spans="1:27" ht="12.75" x14ac:dyDescent="0.2">
      <c r="A2146" s="1" t="s">
        <v>4526</v>
      </c>
      <c r="B2146" s="1" t="s">
        <v>120</v>
      </c>
      <c r="C2146" s="29">
        <v>44591</v>
      </c>
      <c r="D2146" s="1" t="s">
        <v>7656</v>
      </c>
      <c r="E2146" s="1" t="s">
        <v>7660</v>
      </c>
      <c r="F2146" s="1" t="s">
        <v>7658</v>
      </c>
      <c r="G2146" s="1" t="s">
        <v>7661</v>
      </c>
      <c r="H2146" s="1" t="s">
        <v>4790</v>
      </c>
      <c r="I2146" s="1" t="s">
        <v>40</v>
      </c>
      <c r="J2146" s="1" t="s">
        <v>183</v>
      </c>
      <c r="K2146" s="1" t="s">
        <v>184</v>
      </c>
      <c r="L2146" s="30">
        <v>150</v>
      </c>
      <c r="M2146" s="30">
        <v>0.75</v>
      </c>
      <c r="N2146" s="31">
        <v>1900</v>
      </c>
      <c r="O2146" s="31">
        <v>1050</v>
      </c>
      <c r="P2146" s="31">
        <v>283950</v>
      </c>
      <c r="Q2146" s="31">
        <v>285000</v>
      </c>
      <c r="R2146" s="1" t="s">
        <v>7068</v>
      </c>
      <c r="S2146" s="1" t="s">
        <v>7646</v>
      </c>
      <c r="T2146" s="1" t="s">
        <v>169</v>
      </c>
      <c r="U2146" s="1" t="s">
        <v>169</v>
      </c>
      <c r="V2146" s="1" t="s">
        <v>118</v>
      </c>
      <c r="W2146" s="33" t="str">
        <f>VLOOKUP(Table1[[#This Row],[Material Code]],'Product Master Data'!$A$1:$D$16,4,FALSE)</f>
        <v>Beignet Flour</v>
      </c>
      <c r="X2146" s="33" t="str">
        <f>VLOOKUP(Table1[[#This Row],[Material Code]],'Product Master Data'!$A$1:$D$15,3,FALSE)</f>
        <v>Local Label</v>
      </c>
      <c r="Y2146" s="33">
        <f>DAY(Table1[[#This Row],[Billing date]])</f>
        <v>30</v>
      </c>
      <c r="Z2146" s="33" t="str">
        <f>TEXT(Table1[[#This Row],[Billing date]],"mmm")</f>
        <v>Jan</v>
      </c>
      <c r="AA2146" s="33">
        <f>YEAR(Table1[[#This Row],[Billing date]])</f>
        <v>2022</v>
      </c>
    </row>
    <row r="2147" spans="1:27" ht="12.75" x14ac:dyDescent="0.2">
      <c r="A2147" s="1" t="s">
        <v>4576</v>
      </c>
      <c r="B2147" s="1" t="s">
        <v>171</v>
      </c>
      <c r="C2147" s="29">
        <v>44591</v>
      </c>
      <c r="D2147" s="1" t="s">
        <v>7662</v>
      </c>
      <c r="E2147" s="1" t="s">
        <v>7663</v>
      </c>
      <c r="F2147" s="1" t="s">
        <v>7664</v>
      </c>
      <c r="G2147" s="1" t="s">
        <v>7665</v>
      </c>
      <c r="H2147" s="1" t="s">
        <v>4629</v>
      </c>
      <c r="I2147" s="1" t="s">
        <v>498</v>
      </c>
      <c r="J2147" s="1" t="s">
        <v>24</v>
      </c>
      <c r="K2147" s="1" t="s">
        <v>113</v>
      </c>
      <c r="L2147" s="30">
        <v>600</v>
      </c>
      <c r="M2147" s="30">
        <v>24</v>
      </c>
      <c r="N2147" s="31">
        <v>1800</v>
      </c>
      <c r="O2147" s="31">
        <v>21176</v>
      </c>
      <c r="P2147" s="31">
        <v>1058824</v>
      </c>
      <c r="Q2147" s="31">
        <v>1080000</v>
      </c>
      <c r="R2147" s="1" t="s">
        <v>2296</v>
      </c>
      <c r="S2147" s="1" t="s">
        <v>7666</v>
      </c>
      <c r="T2147" s="1" t="s">
        <v>169</v>
      </c>
      <c r="U2147" s="1" t="s">
        <v>7667</v>
      </c>
      <c r="V2147" s="1" t="s">
        <v>118</v>
      </c>
      <c r="W2147" s="33" t="str">
        <f>VLOOKUP(Table1[[#This Row],[Material Code]],'Product Master Data'!$A$1:$D$16,4,FALSE)</f>
        <v>Bread Flour</v>
      </c>
      <c r="X2147" s="33" t="str">
        <f>VLOOKUP(Table1[[#This Row],[Material Code]],'Product Master Data'!$A$1:$D$15,3,FALSE)</f>
        <v>Local Label</v>
      </c>
      <c r="Y2147" s="33">
        <f>DAY(Table1[[#This Row],[Billing date]])</f>
        <v>30</v>
      </c>
      <c r="Z2147" s="33" t="str">
        <f>TEXT(Table1[[#This Row],[Billing date]],"mmm")</f>
        <v>Jan</v>
      </c>
      <c r="AA2147" s="33">
        <f>YEAR(Table1[[#This Row],[Billing date]])</f>
        <v>2022</v>
      </c>
    </row>
    <row r="2148" spans="1:27" ht="12.75" x14ac:dyDescent="0.2">
      <c r="A2148" s="1" t="s">
        <v>4496</v>
      </c>
      <c r="B2148" s="1" t="s">
        <v>132</v>
      </c>
      <c r="C2148" s="29">
        <v>44591</v>
      </c>
      <c r="D2148" s="1" t="s">
        <v>7668</v>
      </c>
      <c r="E2148" s="1" t="s">
        <v>7669</v>
      </c>
      <c r="F2148" s="1" t="s">
        <v>7670</v>
      </c>
      <c r="G2148" s="1" t="s">
        <v>7671</v>
      </c>
      <c r="H2148" s="1" t="s">
        <v>4542</v>
      </c>
      <c r="I2148" s="1" t="s">
        <v>43</v>
      </c>
      <c r="J2148" s="1" t="s">
        <v>24</v>
      </c>
      <c r="K2148" s="1" t="s">
        <v>113</v>
      </c>
      <c r="L2148" s="30">
        <v>600</v>
      </c>
      <c r="M2148" s="30">
        <v>24</v>
      </c>
      <c r="N2148" s="31">
        <v>1800</v>
      </c>
      <c r="O2148" s="31">
        <v>21176</v>
      </c>
      <c r="P2148" s="31">
        <v>1058824</v>
      </c>
      <c r="Q2148" s="31">
        <v>1080000</v>
      </c>
      <c r="R2148" s="1" t="s">
        <v>7672</v>
      </c>
      <c r="S2148" s="1" t="s">
        <v>7673</v>
      </c>
      <c r="T2148" s="1" t="s">
        <v>169</v>
      </c>
      <c r="U2148" s="1" t="s">
        <v>7674</v>
      </c>
      <c r="V2148" s="1" t="s">
        <v>118</v>
      </c>
      <c r="W2148" s="33" t="str">
        <f>VLOOKUP(Table1[[#This Row],[Material Code]],'Product Master Data'!$A$1:$D$16,4,FALSE)</f>
        <v>Bread Flour</v>
      </c>
      <c r="X2148" s="33" t="str">
        <f>VLOOKUP(Table1[[#This Row],[Material Code]],'Product Master Data'!$A$1:$D$15,3,FALSE)</f>
        <v>Local Label</v>
      </c>
      <c r="Y2148" s="33">
        <f>DAY(Table1[[#This Row],[Billing date]])</f>
        <v>30</v>
      </c>
      <c r="Z2148" s="33" t="str">
        <f>TEXT(Table1[[#This Row],[Billing date]],"mmm")</f>
        <v>Jan</v>
      </c>
      <c r="AA2148" s="33">
        <f>YEAR(Table1[[#This Row],[Billing date]])</f>
        <v>2022</v>
      </c>
    </row>
    <row r="2149" spans="1:27" ht="12.75" x14ac:dyDescent="0.2">
      <c r="A2149" s="1" t="s">
        <v>4496</v>
      </c>
      <c r="B2149" s="1" t="s">
        <v>132</v>
      </c>
      <c r="C2149" s="29">
        <v>44591</v>
      </c>
      <c r="D2149" s="1" t="s">
        <v>7668</v>
      </c>
      <c r="E2149" s="1" t="s">
        <v>7675</v>
      </c>
      <c r="F2149" s="1" t="s">
        <v>7670</v>
      </c>
      <c r="G2149" s="1" t="s">
        <v>7676</v>
      </c>
      <c r="H2149" s="1" t="s">
        <v>4542</v>
      </c>
      <c r="I2149" s="1" t="s">
        <v>43</v>
      </c>
      <c r="J2149" s="1" t="s">
        <v>24</v>
      </c>
      <c r="K2149" s="1" t="s">
        <v>113</v>
      </c>
      <c r="L2149" s="30">
        <v>450</v>
      </c>
      <c r="M2149" s="30">
        <v>18</v>
      </c>
      <c r="N2149" s="31">
        <v>1800</v>
      </c>
      <c r="O2149" s="31">
        <v>15882</v>
      </c>
      <c r="P2149" s="31">
        <v>794118</v>
      </c>
      <c r="Q2149" s="31">
        <v>810000</v>
      </c>
      <c r="R2149" s="1" t="s">
        <v>137</v>
      </c>
      <c r="S2149" s="1" t="s">
        <v>1191</v>
      </c>
      <c r="T2149" s="1" t="s">
        <v>169</v>
      </c>
      <c r="U2149" s="1" t="s">
        <v>7674</v>
      </c>
      <c r="V2149" s="1" t="s">
        <v>118</v>
      </c>
      <c r="W2149" s="33" t="str">
        <f>VLOOKUP(Table1[[#This Row],[Material Code]],'Product Master Data'!$A$1:$D$16,4,FALSE)</f>
        <v>Bread Flour</v>
      </c>
      <c r="X2149" s="33" t="str">
        <f>VLOOKUP(Table1[[#This Row],[Material Code]],'Product Master Data'!$A$1:$D$15,3,FALSE)</f>
        <v>Local Label</v>
      </c>
      <c r="Y2149" s="33">
        <f>DAY(Table1[[#This Row],[Billing date]])</f>
        <v>30</v>
      </c>
      <c r="Z2149" s="33" t="str">
        <f>TEXT(Table1[[#This Row],[Billing date]],"mmm")</f>
        <v>Jan</v>
      </c>
      <c r="AA2149" s="33">
        <f>YEAR(Table1[[#This Row],[Billing date]])</f>
        <v>2022</v>
      </c>
    </row>
    <row r="2150" spans="1:27" ht="12.75" x14ac:dyDescent="0.2">
      <c r="A2150" s="1" t="s">
        <v>4496</v>
      </c>
      <c r="B2150" s="1" t="s">
        <v>132</v>
      </c>
      <c r="C2150" s="29">
        <v>44591</v>
      </c>
      <c r="D2150" s="1" t="s">
        <v>7668</v>
      </c>
      <c r="E2150" s="1" t="s">
        <v>7677</v>
      </c>
      <c r="F2150" s="1" t="s">
        <v>7670</v>
      </c>
      <c r="G2150" s="1" t="s">
        <v>7678</v>
      </c>
      <c r="H2150" s="1" t="s">
        <v>4542</v>
      </c>
      <c r="I2150" s="1" t="s">
        <v>43</v>
      </c>
      <c r="J2150" s="1" t="s">
        <v>24</v>
      </c>
      <c r="K2150" s="1" t="s">
        <v>113</v>
      </c>
      <c r="L2150" s="30">
        <v>250</v>
      </c>
      <c r="M2150" s="30">
        <v>10</v>
      </c>
      <c r="N2150" s="31">
        <v>1800</v>
      </c>
      <c r="O2150" s="31">
        <v>8824</v>
      </c>
      <c r="P2150" s="31">
        <v>441176</v>
      </c>
      <c r="Q2150" s="31">
        <v>450000</v>
      </c>
      <c r="R2150" s="1" t="s">
        <v>324</v>
      </c>
      <c r="S2150" s="1" t="s">
        <v>3029</v>
      </c>
      <c r="T2150" s="1" t="s">
        <v>169</v>
      </c>
      <c r="U2150" s="1" t="s">
        <v>7674</v>
      </c>
      <c r="V2150" s="1" t="s">
        <v>118</v>
      </c>
      <c r="W2150" s="33" t="str">
        <f>VLOOKUP(Table1[[#This Row],[Material Code]],'Product Master Data'!$A$1:$D$16,4,FALSE)</f>
        <v>Bread Flour</v>
      </c>
      <c r="X2150" s="33" t="str">
        <f>VLOOKUP(Table1[[#This Row],[Material Code]],'Product Master Data'!$A$1:$D$15,3,FALSE)</f>
        <v>Local Label</v>
      </c>
      <c r="Y2150" s="33">
        <f>DAY(Table1[[#This Row],[Billing date]])</f>
        <v>30</v>
      </c>
      <c r="Z2150" s="33" t="str">
        <f>TEXT(Table1[[#This Row],[Billing date]],"mmm")</f>
        <v>Jan</v>
      </c>
      <c r="AA2150" s="33">
        <f>YEAR(Table1[[#This Row],[Billing date]])</f>
        <v>2022</v>
      </c>
    </row>
    <row r="2151" spans="1:27" ht="12.75" x14ac:dyDescent="0.2">
      <c r="A2151" s="1" t="s">
        <v>4496</v>
      </c>
      <c r="B2151" s="1" t="s">
        <v>132</v>
      </c>
      <c r="C2151" s="29">
        <v>44591</v>
      </c>
      <c r="D2151" s="1" t="s">
        <v>7668</v>
      </c>
      <c r="E2151" s="1" t="s">
        <v>7679</v>
      </c>
      <c r="F2151" s="1" t="s">
        <v>7670</v>
      </c>
      <c r="G2151" s="1" t="s">
        <v>7680</v>
      </c>
      <c r="H2151" s="1" t="s">
        <v>4542</v>
      </c>
      <c r="I2151" s="1" t="s">
        <v>43</v>
      </c>
      <c r="J2151" s="1" t="s">
        <v>24</v>
      </c>
      <c r="K2151" s="1" t="s">
        <v>113</v>
      </c>
      <c r="L2151" s="30">
        <v>575</v>
      </c>
      <c r="M2151" s="30">
        <v>23</v>
      </c>
      <c r="N2151" s="31">
        <v>1800</v>
      </c>
      <c r="O2151" s="31">
        <v>20294</v>
      </c>
      <c r="P2151" s="31">
        <v>1014706</v>
      </c>
      <c r="Q2151" s="31">
        <v>1035000</v>
      </c>
      <c r="R2151" s="1" t="s">
        <v>6659</v>
      </c>
      <c r="S2151" s="1" t="s">
        <v>2660</v>
      </c>
      <c r="T2151" s="1" t="s">
        <v>169</v>
      </c>
      <c r="U2151" s="1" t="s">
        <v>7674</v>
      </c>
      <c r="V2151" s="1" t="s">
        <v>118</v>
      </c>
      <c r="W2151" s="33" t="str">
        <f>VLOOKUP(Table1[[#This Row],[Material Code]],'Product Master Data'!$A$1:$D$16,4,FALSE)</f>
        <v>Bread Flour</v>
      </c>
      <c r="X2151" s="33" t="str">
        <f>VLOOKUP(Table1[[#This Row],[Material Code]],'Product Master Data'!$A$1:$D$15,3,FALSE)</f>
        <v>Local Label</v>
      </c>
      <c r="Y2151" s="33">
        <f>DAY(Table1[[#This Row],[Billing date]])</f>
        <v>30</v>
      </c>
      <c r="Z2151" s="33" t="str">
        <f>TEXT(Table1[[#This Row],[Billing date]],"mmm")</f>
        <v>Jan</v>
      </c>
      <c r="AA2151" s="33">
        <f>YEAR(Table1[[#This Row],[Billing date]])</f>
        <v>2022</v>
      </c>
    </row>
    <row r="2152" spans="1:27" ht="12.75" x14ac:dyDescent="0.2">
      <c r="A2152" s="1" t="s">
        <v>4526</v>
      </c>
      <c r="B2152" s="1" t="s">
        <v>120</v>
      </c>
      <c r="C2152" s="29">
        <v>44591</v>
      </c>
      <c r="D2152" s="1" t="s">
        <v>7681</v>
      </c>
      <c r="E2152" s="1" t="s">
        <v>7682</v>
      </c>
      <c r="F2152" s="1" t="s">
        <v>7683</v>
      </c>
      <c r="G2152" s="1" t="s">
        <v>7684</v>
      </c>
      <c r="H2152" s="1" t="s">
        <v>4595</v>
      </c>
      <c r="I2152" s="1" t="s">
        <v>47</v>
      </c>
      <c r="J2152" s="1" t="s">
        <v>24</v>
      </c>
      <c r="K2152" s="1" t="s">
        <v>113</v>
      </c>
      <c r="L2152" s="30">
        <v>575</v>
      </c>
      <c r="M2152" s="30">
        <v>23</v>
      </c>
      <c r="N2152" s="31">
        <v>1800</v>
      </c>
      <c r="O2152" s="31">
        <v>20294</v>
      </c>
      <c r="P2152" s="31">
        <v>1014706</v>
      </c>
      <c r="Q2152" s="31">
        <v>1035000</v>
      </c>
      <c r="R2152" s="1" t="s">
        <v>7685</v>
      </c>
      <c r="S2152" s="1" t="s">
        <v>7686</v>
      </c>
      <c r="T2152" s="1" t="s">
        <v>169</v>
      </c>
      <c r="U2152" s="1" t="s">
        <v>7687</v>
      </c>
      <c r="V2152" s="1" t="s">
        <v>118</v>
      </c>
      <c r="W2152" s="33" t="str">
        <f>VLOOKUP(Table1[[#This Row],[Material Code]],'Product Master Data'!$A$1:$D$16,4,FALSE)</f>
        <v>Bread Flour</v>
      </c>
      <c r="X2152" s="33" t="str">
        <f>VLOOKUP(Table1[[#This Row],[Material Code]],'Product Master Data'!$A$1:$D$15,3,FALSE)</f>
        <v>Local Label</v>
      </c>
      <c r="Y2152" s="33">
        <f>DAY(Table1[[#This Row],[Billing date]])</f>
        <v>30</v>
      </c>
      <c r="Z2152" s="33" t="str">
        <f>TEXT(Table1[[#This Row],[Billing date]],"mmm")</f>
        <v>Jan</v>
      </c>
      <c r="AA2152" s="33">
        <f>YEAR(Table1[[#This Row],[Billing date]])</f>
        <v>2022</v>
      </c>
    </row>
    <row r="2153" spans="1:27" ht="12.75" x14ac:dyDescent="0.2">
      <c r="A2153" s="1" t="s">
        <v>4576</v>
      </c>
      <c r="B2153" s="1" t="s">
        <v>171</v>
      </c>
      <c r="C2153" s="29">
        <v>44591</v>
      </c>
      <c r="D2153" s="1" t="s">
        <v>7662</v>
      </c>
      <c r="E2153" s="1" t="s">
        <v>7688</v>
      </c>
      <c r="F2153" s="1" t="s">
        <v>7664</v>
      </c>
      <c r="G2153" s="1" t="s">
        <v>7689</v>
      </c>
      <c r="H2153" s="1" t="s">
        <v>4629</v>
      </c>
      <c r="I2153" s="1" t="s">
        <v>498</v>
      </c>
      <c r="J2153" s="1" t="s">
        <v>24</v>
      </c>
      <c r="K2153" s="1" t="s">
        <v>113</v>
      </c>
      <c r="L2153" s="30">
        <v>600</v>
      </c>
      <c r="M2153" s="30">
        <v>24</v>
      </c>
      <c r="N2153" s="31">
        <v>1800</v>
      </c>
      <c r="O2153" s="31">
        <v>21176</v>
      </c>
      <c r="P2153" s="31">
        <v>1058824</v>
      </c>
      <c r="Q2153" s="31">
        <v>1080000</v>
      </c>
      <c r="R2153" s="1" t="s">
        <v>7690</v>
      </c>
      <c r="S2153" s="1" t="s">
        <v>7691</v>
      </c>
      <c r="T2153" s="1" t="s">
        <v>169</v>
      </c>
      <c r="U2153" s="1" t="s">
        <v>7667</v>
      </c>
      <c r="V2153" s="1" t="s">
        <v>118</v>
      </c>
      <c r="W2153" s="33" t="str">
        <f>VLOOKUP(Table1[[#This Row],[Material Code]],'Product Master Data'!$A$1:$D$16,4,FALSE)</f>
        <v>Bread Flour</v>
      </c>
      <c r="X2153" s="33" t="str">
        <f>VLOOKUP(Table1[[#This Row],[Material Code]],'Product Master Data'!$A$1:$D$15,3,FALSE)</f>
        <v>Local Label</v>
      </c>
      <c r="Y2153" s="33">
        <f>DAY(Table1[[#This Row],[Billing date]])</f>
        <v>30</v>
      </c>
      <c r="Z2153" s="33" t="str">
        <f>TEXT(Table1[[#This Row],[Billing date]],"mmm")</f>
        <v>Jan</v>
      </c>
      <c r="AA2153" s="33">
        <f>YEAR(Table1[[#This Row],[Billing date]])</f>
        <v>2022</v>
      </c>
    </row>
    <row r="2154" spans="1:27" ht="12.75" x14ac:dyDescent="0.2">
      <c r="A2154" s="1" t="s">
        <v>4666</v>
      </c>
      <c r="B2154" s="1" t="s">
        <v>108</v>
      </c>
      <c r="C2154" s="29">
        <v>44591</v>
      </c>
      <c r="D2154" s="1" t="s">
        <v>7692</v>
      </c>
      <c r="E2154" s="1" t="s">
        <v>7693</v>
      </c>
      <c r="F2154" s="1" t="s">
        <v>7694</v>
      </c>
      <c r="G2154" s="1" t="s">
        <v>7695</v>
      </c>
      <c r="H2154" s="1" t="s">
        <v>4698</v>
      </c>
      <c r="I2154" s="1" t="s">
        <v>449</v>
      </c>
      <c r="J2154" s="1" t="s">
        <v>164</v>
      </c>
      <c r="K2154" s="1" t="s">
        <v>165</v>
      </c>
      <c r="L2154" s="30">
        <v>146</v>
      </c>
      <c r="M2154" s="30">
        <v>7.3</v>
      </c>
      <c r="N2154" s="31">
        <v>18300</v>
      </c>
      <c r="O2154" s="31">
        <v>10220</v>
      </c>
      <c r="P2154" s="31">
        <v>2661580</v>
      </c>
      <c r="Q2154" s="31">
        <v>2671800</v>
      </c>
      <c r="R2154" s="1" t="s">
        <v>6172</v>
      </c>
      <c r="S2154" s="1" t="s">
        <v>5613</v>
      </c>
      <c r="T2154" s="1" t="s">
        <v>169</v>
      </c>
      <c r="U2154" s="1" t="s">
        <v>450</v>
      </c>
      <c r="V2154" s="1" t="s">
        <v>118</v>
      </c>
      <c r="W2154" s="33" t="str">
        <f>VLOOKUP(Table1[[#This Row],[Material Code]],'Product Master Data'!$A$1:$D$16,4,FALSE)</f>
        <v>Bread Flour</v>
      </c>
      <c r="X2154" s="33" t="str">
        <f>VLOOKUP(Table1[[#This Row],[Material Code]],'Product Master Data'!$A$1:$D$15,3,FALSE)</f>
        <v>Local Label</v>
      </c>
      <c r="Y2154" s="33">
        <f>DAY(Table1[[#This Row],[Billing date]])</f>
        <v>30</v>
      </c>
      <c r="Z2154" s="33" t="str">
        <f>TEXT(Table1[[#This Row],[Billing date]],"mmm")</f>
        <v>Jan</v>
      </c>
      <c r="AA2154" s="33">
        <f>YEAR(Table1[[#This Row],[Billing date]])</f>
        <v>2022</v>
      </c>
    </row>
    <row r="2155" spans="1:27" ht="12.75" x14ac:dyDescent="0.2">
      <c r="A2155" s="1" t="s">
        <v>4596</v>
      </c>
      <c r="B2155" s="1" t="s">
        <v>289</v>
      </c>
      <c r="C2155" s="29">
        <v>44591</v>
      </c>
      <c r="D2155" s="1" t="s">
        <v>7696</v>
      </c>
      <c r="E2155" s="1" t="s">
        <v>7697</v>
      </c>
      <c r="F2155" s="1" t="s">
        <v>7698</v>
      </c>
      <c r="G2155" s="1" t="s">
        <v>7699</v>
      </c>
      <c r="H2155" s="1" t="s">
        <v>4779</v>
      </c>
      <c r="I2155" s="1" t="s">
        <v>50</v>
      </c>
      <c r="J2155" s="1" t="s">
        <v>24</v>
      </c>
      <c r="K2155" s="1" t="s">
        <v>113</v>
      </c>
      <c r="L2155" s="30">
        <v>250</v>
      </c>
      <c r="M2155" s="30">
        <v>10</v>
      </c>
      <c r="N2155" s="31">
        <v>1800</v>
      </c>
      <c r="O2155" s="31">
        <v>8824</v>
      </c>
      <c r="P2155" s="31">
        <v>441176</v>
      </c>
      <c r="Q2155" s="31">
        <v>450000</v>
      </c>
      <c r="R2155" s="1" t="s">
        <v>7700</v>
      </c>
      <c r="S2155" s="1" t="s">
        <v>7701</v>
      </c>
      <c r="T2155" s="1" t="s">
        <v>169</v>
      </c>
      <c r="U2155" s="1" t="s">
        <v>7702</v>
      </c>
      <c r="V2155" s="1" t="s">
        <v>118</v>
      </c>
      <c r="W2155" s="33" t="str">
        <f>VLOOKUP(Table1[[#This Row],[Material Code]],'Product Master Data'!$A$1:$D$16,4,FALSE)</f>
        <v>Bread Flour</v>
      </c>
      <c r="X2155" s="33" t="str">
        <f>VLOOKUP(Table1[[#This Row],[Material Code]],'Product Master Data'!$A$1:$D$15,3,FALSE)</f>
        <v>Local Label</v>
      </c>
      <c r="Y2155" s="33">
        <f>DAY(Table1[[#This Row],[Billing date]])</f>
        <v>30</v>
      </c>
      <c r="Z2155" s="33" t="str">
        <f>TEXT(Table1[[#This Row],[Billing date]],"mmm")</f>
        <v>Jan</v>
      </c>
      <c r="AA2155" s="33">
        <f>YEAR(Table1[[#This Row],[Billing date]])</f>
        <v>2022</v>
      </c>
    </row>
    <row r="2156" spans="1:27" ht="12.75" x14ac:dyDescent="0.2">
      <c r="A2156" s="1" t="s">
        <v>4576</v>
      </c>
      <c r="B2156" s="1" t="s">
        <v>171</v>
      </c>
      <c r="C2156" s="29">
        <v>44592</v>
      </c>
      <c r="D2156" s="1" t="s">
        <v>7080</v>
      </c>
      <c r="E2156" s="1" t="s">
        <v>7703</v>
      </c>
      <c r="F2156" s="1" t="s">
        <v>7704</v>
      </c>
      <c r="G2156" s="1" t="s">
        <v>7704</v>
      </c>
      <c r="H2156" s="1" t="s">
        <v>4581</v>
      </c>
      <c r="I2156" s="1" t="s">
        <v>25</v>
      </c>
      <c r="J2156" s="1" t="s">
        <v>176</v>
      </c>
      <c r="K2156" s="1" t="s">
        <v>177</v>
      </c>
      <c r="L2156" s="30">
        <v>0</v>
      </c>
      <c r="M2156" s="30">
        <v>0</v>
      </c>
      <c r="N2156" s="31">
        <v>-600</v>
      </c>
      <c r="O2156" s="31">
        <v>0</v>
      </c>
      <c r="P2156" s="31">
        <v>-48000</v>
      </c>
      <c r="Q2156" s="31">
        <v>-48000</v>
      </c>
      <c r="R2156" s="1" t="s">
        <v>169</v>
      </c>
      <c r="S2156" s="1" t="s">
        <v>169</v>
      </c>
      <c r="T2156" s="1" t="s">
        <v>169</v>
      </c>
      <c r="U2156" s="1" t="s">
        <v>7080</v>
      </c>
      <c r="V2156" s="1" t="s">
        <v>118</v>
      </c>
      <c r="W2156" s="33" t="str">
        <f>VLOOKUP(Table1[[#This Row],[Material Code]],'Product Master Data'!$A$1:$D$16,4,FALSE)</f>
        <v>Beignet Flour</v>
      </c>
      <c r="X2156" s="33" t="str">
        <f>VLOOKUP(Table1[[#This Row],[Material Code]],'Product Master Data'!$A$1:$D$15,3,FALSE)</f>
        <v>Local Label</v>
      </c>
      <c r="Y2156" s="33">
        <f>DAY(Table1[[#This Row],[Billing date]])</f>
        <v>31</v>
      </c>
      <c r="Z2156" s="33" t="str">
        <f>TEXT(Table1[[#This Row],[Billing date]],"mmm")</f>
        <v>Jan</v>
      </c>
      <c r="AA2156" s="33">
        <f>YEAR(Table1[[#This Row],[Billing date]])</f>
        <v>2022</v>
      </c>
    </row>
    <row r="2157" spans="1:27" ht="12.75" x14ac:dyDescent="0.2">
      <c r="A2157" s="1" t="s">
        <v>4576</v>
      </c>
      <c r="B2157" s="1" t="s">
        <v>171</v>
      </c>
      <c r="C2157" s="29">
        <v>44592</v>
      </c>
      <c r="D2157" s="1" t="s">
        <v>7080</v>
      </c>
      <c r="E2157" s="1" t="s">
        <v>7703</v>
      </c>
      <c r="F2157" s="1" t="s">
        <v>7704</v>
      </c>
      <c r="G2157" s="1" t="s">
        <v>7704</v>
      </c>
      <c r="H2157" s="1" t="s">
        <v>4581</v>
      </c>
      <c r="I2157" s="1" t="s">
        <v>25</v>
      </c>
      <c r="J2157" s="1" t="s">
        <v>181</v>
      </c>
      <c r="K2157" s="1" t="s">
        <v>182</v>
      </c>
      <c r="L2157" s="30">
        <v>0</v>
      </c>
      <c r="M2157" s="30">
        <v>0</v>
      </c>
      <c r="N2157" s="31">
        <v>-300</v>
      </c>
      <c r="O2157" s="31">
        <v>0</v>
      </c>
      <c r="P2157" s="31">
        <v>-30000</v>
      </c>
      <c r="Q2157" s="31">
        <v>-30000</v>
      </c>
      <c r="R2157" s="1" t="s">
        <v>169</v>
      </c>
      <c r="S2157" s="1" t="s">
        <v>169</v>
      </c>
      <c r="T2157" s="1" t="s">
        <v>169</v>
      </c>
      <c r="U2157" s="1" t="s">
        <v>7080</v>
      </c>
      <c r="V2157" s="1" t="s">
        <v>118</v>
      </c>
      <c r="W2157" s="33" t="str">
        <f>VLOOKUP(Table1[[#This Row],[Material Code]],'Product Master Data'!$A$1:$D$16,4,FALSE)</f>
        <v>Beignet Flour</v>
      </c>
      <c r="X2157" s="33" t="str">
        <f>VLOOKUP(Table1[[#This Row],[Material Code]],'Product Master Data'!$A$1:$D$15,3,FALSE)</f>
        <v>Local Label</v>
      </c>
      <c r="Y2157" s="33">
        <f>DAY(Table1[[#This Row],[Billing date]])</f>
        <v>31</v>
      </c>
      <c r="Z2157" s="33" t="str">
        <f>TEXT(Table1[[#This Row],[Billing date]],"mmm")</f>
        <v>Jan</v>
      </c>
      <c r="AA2157" s="33">
        <f>YEAR(Table1[[#This Row],[Billing date]])</f>
        <v>2022</v>
      </c>
    </row>
    <row r="2158" spans="1:27" ht="12.75" x14ac:dyDescent="0.2">
      <c r="A2158" s="1" t="s">
        <v>4576</v>
      </c>
      <c r="B2158" s="1" t="s">
        <v>171</v>
      </c>
      <c r="C2158" s="29">
        <v>44592</v>
      </c>
      <c r="D2158" s="1" t="s">
        <v>7080</v>
      </c>
      <c r="E2158" s="1" t="s">
        <v>7703</v>
      </c>
      <c r="F2158" s="1" t="s">
        <v>7704</v>
      </c>
      <c r="G2158" s="1" t="s">
        <v>7704</v>
      </c>
      <c r="H2158" s="1" t="s">
        <v>4581</v>
      </c>
      <c r="I2158" s="1" t="s">
        <v>25</v>
      </c>
      <c r="J2158" s="1" t="s">
        <v>183</v>
      </c>
      <c r="K2158" s="1" t="s">
        <v>184</v>
      </c>
      <c r="L2158" s="30">
        <v>0</v>
      </c>
      <c r="M2158" s="30">
        <v>0</v>
      </c>
      <c r="N2158" s="31">
        <v>-60</v>
      </c>
      <c r="O2158" s="31">
        <v>0</v>
      </c>
      <c r="P2158" s="31">
        <v>-18000</v>
      </c>
      <c r="Q2158" s="31">
        <v>-18000</v>
      </c>
      <c r="R2158" s="1" t="s">
        <v>169</v>
      </c>
      <c r="S2158" s="1" t="s">
        <v>169</v>
      </c>
      <c r="T2158" s="1" t="s">
        <v>169</v>
      </c>
      <c r="U2158" s="1" t="s">
        <v>7080</v>
      </c>
      <c r="V2158" s="1" t="s">
        <v>118</v>
      </c>
      <c r="W2158" s="33" t="str">
        <f>VLOOKUP(Table1[[#This Row],[Material Code]],'Product Master Data'!$A$1:$D$16,4,FALSE)</f>
        <v>Beignet Flour</v>
      </c>
      <c r="X2158" s="33" t="str">
        <f>VLOOKUP(Table1[[#This Row],[Material Code]],'Product Master Data'!$A$1:$D$15,3,FALSE)</f>
        <v>Local Label</v>
      </c>
      <c r="Y2158" s="33">
        <f>DAY(Table1[[#This Row],[Billing date]])</f>
        <v>31</v>
      </c>
      <c r="Z2158" s="33" t="str">
        <f>TEXT(Table1[[#This Row],[Billing date]],"mmm")</f>
        <v>Jan</v>
      </c>
      <c r="AA2158" s="33">
        <f>YEAR(Table1[[#This Row],[Billing date]])</f>
        <v>2022</v>
      </c>
    </row>
    <row r="2159" spans="1:27" ht="12.75" x14ac:dyDescent="0.2">
      <c r="A2159" s="1" t="s">
        <v>4596</v>
      </c>
      <c r="B2159" s="1" t="s">
        <v>289</v>
      </c>
      <c r="C2159" s="29">
        <v>44592</v>
      </c>
      <c r="D2159" s="1" t="s">
        <v>6690</v>
      </c>
      <c r="E2159" s="1" t="s">
        <v>7705</v>
      </c>
      <c r="F2159" s="1" t="s">
        <v>7706</v>
      </c>
      <c r="G2159" s="1" t="s">
        <v>7706</v>
      </c>
      <c r="H2159" s="1" t="s">
        <v>4601</v>
      </c>
      <c r="I2159" s="1" t="s">
        <v>32</v>
      </c>
      <c r="J2159" s="1" t="s">
        <v>183</v>
      </c>
      <c r="K2159" s="1" t="s">
        <v>184</v>
      </c>
      <c r="L2159" s="30">
        <v>0</v>
      </c>
      <c r="M2159" s="30">
        <v>0</v>
      </c>
      <c r="N2159" s="31">
        <v>-50</v>
      </c>
      <c r="O2159" s="31">
        <v>-14000</v>
      </c>
      <c r="P2159" s="31">
        <v>-86000</v>
      </c>
      <c r="Q2159" s="31">
        <v>-100000</v>
      </c>
      <c r="R2159" s="1" t="s">
        <v>169</v>
      </c>
      <c r="S2159" s="1" t="s">
        <v>169</v>
      </c>
      <c r="T2159" s="1" t="s">
        <v>169</v>
      </c>
      <c r="U2159" s="1" t="s">
        <v>6690</v>
      </c>
      <c r="V2159" s="1" t="s">
        <v>118</v>
      </c>
      <c r="W2159" s="33" t="str">
        <f>VLOOKUP(Table1[[#This Row],[Material Code]],'Product Master Data'!$A$1:$D$16,4,FALSE)</f>
        <v>Beignet Flour</v>
      </c>
      <c r="X2159" s="33" t="str">
        <f>VLOOKUP(Table1[[#This Row],[Material Code]],'Product Master Data'!$A$1:$D$15,3,FALSE)</f>
        <v>Local Label</v>
      </c>
      <c r="Y2159" s="33">
        <f>DAY(Table1[[#This Row],[Billing date]])</f>
        <v>31</v>
      </c>
      <c r="Z2159" s="33" t="str">
        <f>TEXT(Table1[[#This Row],[Billing date]],"mmm")</f>
        <v>Jan</v>
      </c>
      <c r="AA2159" s="33">
        <f>YEAR(Table1[[#This Row],[Billing date]])</f>
        <v>2022</v>
      </c>
    </row>
    <row r="2160" spans="1:27" ht="12.75" x14ac:dyDescent="0.2">
      <c r="A2160" s="1" t="s">
        <v>4596</v>
      </c>
      <c r="B2160" s="1" t="s">
        <v>289</v>
      </c>
      <c r="C2160" s="29">
        <v>44592</v>
      </c>
      <c r="D2160" s="1" t="s">
        <v>6893</v>
      </c>
      <c r="E2160" s="1" t="s">
        <v>7707</v>
      </c>
      <c r="F2160" s="1" t="s">
        <v>7708</v>
      </c>
      <c r="G2160" s="1" t="s">
        <v>7708</v>
      </c>
      <c r="H2160" s="1" t="s">
        <v>4601</v>
      </c>
      <c r="I2160" s="1" t="s">
        <v>32</v>
      </c>
      <c r="J2160" s="1" t="s">
        <v>183</v>
      </c>
      <c r="K2160" s="1" t="s">
        <v>184</v>
      </c>
      <c r="L2160" s="30">
        <v>0</v>
      </c>
      <c r="M2160" s="30">
        <v>0</v>
      </c>
      <c r="N2160" s="31">
        <v>-50</v>
      </c>
      <c r="O2160" s="31">
        <v>-7000</v>
      </c>
      <c r="P2160" s="31">
        <v>-43000</v>
      </c>
      <c r="Q2160" s="31">
        <v>-50000</v>
      </c>
      <c r="R2160" s="1" t="s">
        <v>169</v>
      </c>
      <c r="S2160" s="1" t="s">
        <v>169</v>
      </c>
      <c r="T2160" s="1" t="s">
        <v>169</v>
      </c>
      <c r="U2160" s="1" t="s">
        <v>6893</v>
      </c>
      <c r="V2160" s="1" t="s">
        <v>118</v>
      </c>
      <c r="W2160" s="33" t="str">
        <f>VLOOKUP(Table1[[#This Row],[Material Code]],'Product Master Data'!$A$1:$D$16,4,FALSE)</f>
        <v>Beignet Flour</v>
      </c>
      <c r="X2160" s="33" t="str">
        <f>VLOOKUP(Table1[[#This Row],[Material Code]],'Product Master Data'!$A$1:$D$15,3,FALSE)</f>
        <v>Local Label</v>
      </c>
      <c r="Y2160" s="33">
        <f>DAY(Table1[[#This Row],[Billing date]])</f>
        <v>31</v>
      </c>
      <c r="Z2160" s="33" t="str">
        <f>TEXT(Table1[[#This Row],[Billing date]],"mmm")</f>
        <v>Jan</v>
      </c>
      <c r="AA2160" s="33">
        <f>YEAR(Table1[[#This Row],[Billing date]])</f>
        <v>2022</v>
      </c>
    </row>
    <row r="2161" spans="1:27" ht="12.75" x14ac:dyDescent="0.2">
      <c r="A2161" s="1" t="s">
        <v>4496</v>
      </c>
      <c r="B2161" s="1" t="s">
        <v>132</v>
      </c>
      <c r="C2161" s="29">
        <v>44592</v>
      </c>
      <c r="D2161" s="1" t="s">
        <v>7446</v>
      </c>
      <c r="E2161" s="1" t="s">
        <v>7709</v>
      </c>
      <c r="F2161" s="1" t="s">
        <v>7710</v>
      </c>
      <c r="G2161" s="1" t="s">
        <v>7710</v>
      </c>
      <c r="H2161" s="1" t="s">
        <v>4542</v>
      </c>
      <c r="I2161" s="1" t="s">
        <v>43</v>
      </c>
      <c r="J2161" s="1" t="s">
        <v>181</v>
      </c>
      <c r="K2161" s="1" t="s">
        <v>182</v>
      </c>
      <c r="L2161" s="30">
        <v>0</v>
      </c>
      <c r="M2161" s="30">
        <v>0</v>
      </c>
      <c r="N2161" s="31">
        <v>625</v>
      </c>
      <c r="O2161" s="31">
        <v>44800</v>
      </c>
      <c r="P2161" s="31">
        <v>755200</v>
      </c>
      <c r="Q2161" s="31">
        <v>800000</v>
      </c>
      <c r="R2161" s="1" t="s">
        <v>169</v>
      </c>
      <c r="S2161" s="1" t="s">
        <v>169</v>
      </c>
      <c r="T2161" s="1" t="s">
        <v>169</v>
      </c>
      <c r="U2161" s="1" t="s">
        <v>7446</v>
      </c>
      <c r="V2161" s="1" t="s">
        <v>118</v>
      </c>
      <c r="W2161" s="33" t="str">
        <f>VLOOKUP(Table1[[#This Row],[Material Code]],'Product Master Data'!$A$1:$D$16,4,FALSE)</f>
        <v>Beignet Flour</v>
      </c>
      <c r="X2161" s="33" t="str">
        <f>VLOOKUP(Table1[[#This Row],[Material Code]],'Product Master Data'!$A$1:$D$15,3,FALSE)</f>
        <v>Local Label</v>
      </c>
      <c r="Y2161" s="33">
        <f>DAY(Table1[[#This Row],[Billing date]])</f>
        <v>31</v>
      </c>
      <c r="Z2161" s="33" t="str">
        <f>TEXT(Table1[[#This Row],[Billing date]],"mmm")</f>
        <v>Jan</v>
      </c>
      <c r="AA2161" s="33">
        <f>YEAR(Table1[[#This Row],[Billing date]])</f>
        <v>2022</v>
      </c>
    </row>
    <row r="2162" spans="1:27" ht="12.75" x14ac:dyDescent="0.2">
      <c r="A2162" s="1" t="s">
        <v>4511</v>
      </c>
      <c r="B2162" s="1" t="s">
        <v>158</v>
      </c>
      <c r="C2162" s="29">
        <v>44592</v>
      </c>
      <c r="D2162" s="1" t="s">
        <v>7055</v>
      </c>
      <c r="E2162" s="1" t="s">
        <v>7711</v>
      </c>
      <c r="F2162" s="1" t="s">
        <v>7712</v>
      </c>
      <c r="G2162" s="1" t="s">
        <v>7712</v>
      </c>
      <c r="H2162" s="1" t="s">
        <v>6772</v>
      </c>
      <c r="I2162" s="1" t="s">
        <v>515</v>
      </c>
      <c r="J2162" s="1" t="s">
        <v>183</v>
      </c>
      <c r="K2162" s="1" t="s">
        <v>184</v>
      </c>
      <c r="L2162" s="30">
        <v>0</v>
      </c>
      <c r="M2162" s="30">
        <v>0</v>
      </c>
      <c r="N2162" s="31">
        <v>70</v>
      </c>
      <c r="O2162" s="31">
        <v>7000</v>
      </c>
      <c r="P2162" s="31">
        <v>63000</v>
      </c>
      <c r="Q2162" s="31">
        <v>70000</v>
      </c>
      <c r="R2162" s="1" t="s">
        <v>169</v>
      </c>
      <c r="S2162" s="1" t="s">
        <v>169</v>
      </c>
      <c r="T2162" s="1" t="s">
        <v>169</v>
      </c>
      <c r="U2162" s="1" t="s">
        <v>7055</v>
      </c>
      <c r="V2162" s="1" t="s">
        <v>118</v>
      </c>
      <c r="W2162" s="33" t="str">
        <f>VLOOKUP(Table1[[#This Row],[Material Code]],'Product Master Data'!$A$1:$D$16,4,FALSE)</f>
        <v>Beignet Flour</v>
      </c>
      <c r="X2162" s="33" t="str">
        <f>VLOOKUP(Table1[[#This Row],[Material Code]],'Product Master Data'!$A$1:$D$15,3,FALSE)</f>
        <v>Local Label</v>
      </c>
      <c r="Y2162" s="33">
        <f>DAY(Table1[[#This Row],[Billing date]])</f>
        <v>31</v>
      </c>
      <c r="Z2162" s="33" t="str">
        <f>TEXT(Table1[[#This Row],[Billing date]],"mmm")</f>
        <v>Jan</v>
      </c>
      <c r="AA2162" s="33">
        <f>YEAR(Table1[[#This Row],[Billing date]])</f>
        <v>2022</v>
      </c>
    </row>
    <row r="2163" spans="1:27" ht="12.75" x14ac:dyDescent="0.2">
      <c r="A2163" s="1" t="s">
        <v>4511</v>
      </c>
      <c r="B2163" s="1" t="s">
        <v>158</v>
      </c>
      <c r="C2163" s="29">
        <v>44592</v>
      </c>
      <c r="D2163" s="1" t="s">
        <v>7584</v>
      </c>
      <c r="E2163" s="1" t="s">
        <v>7713</v>
      </c>
      <c r="F2163" s="1" t="s">
        <v>7714</v>
      </c>
      <c r="G2163" s="1" t="s">
        <v>7714</v>
      </c>
      <c r="H2163" s="1" t="s">
        <v>6317</v>
      </c>
      <c r="I2163" s="1" t="s">
        <v>55</v>
      </c>
      <c r="J2163" s="1" t="s">
        <v>183</v>
      </c>
      <c r="K2163" s="1" t="s">
        <v>184</v>
      </c>
      <c r="L2163" s="30">
        <v>0</v>
      </c>
      <c r="M2163" s="30">
        <v>0</v>
      </c>
      <c r="N2163" s="31">
        <v>70</v>
      </c>
      <c r="O2163" s="31">
        <v>0</v>
      </c>
      <c r="P2163" s="31">
        <v>700</v>
      </c>
      <c r="Q2163" s="31">
        <v>700</v>
      </c>
      <c r="R2163" s="1" t="s">
        <v>169</v>
      </c>
      <c r="S2163" s="1" t="s">
        <v>169</v>
      </c>
      <c r="T2163" s="1" t="s">
        <v>169</v>
      </c>
      <c r="U2163" s="1" t="s">
        <v>7584</v>
      </c>
      <c r="V2163" s="1" t="s">
        <v>118</v>
      </c>
      <c r="W2163" s="33" t="str">
        <f>VLOOKUP(Table1[[#This Row],[Material Code]],'Product Master Data'!$A$1:$D$16,4,FALSE)</f>
        <v>Beignet Flour</v>
      </c>
      <c r="X2163" s="33" t="str">
        <f>VLOOKUP(Table1[[#This Row],[Material Code]],'Product Master Data'!$A$1:$D$15,3,FALSE)</f>
        <v>Local Label</v>
      </c>
      <c r="Y2163" s="33">
        <f>DAY(Table1[[#This Row],[Billing date]])</f>
        <v>31</v>
      </c>
      <c r="Z2163" s="33" t="str">
        <f>TEXT(Table1[[#This Row],[Billing date]],"mmm")</f>
        <v>Jan</v>
      </c>
      <c r="AA2163" s="33">
        <f>YEAR(Table1[[#This Row],[Billing date]])</f>
        <v>2022</v>
      </c>
    </row>
    <row r="2164" spans="1:27" ht="12.75" x14ac:dyDescent="0.2">
      <c r="A2164" s="1" t="s">
        <v>4526</v>
      </c>
      <c r="B2164" s="1" t="s">
        <v>120</v>
      </c>
      <c r="C2164" s="29">
        <v>44592</v>
      </c>
      <c r="D2164" s="1" t="s">
        <v>7185</v>
      </c>
      <c r="E2164" s="1" t="s">
        <v>7715</v>
      </c>
      <c r="F2164" s="1" t="s">
        <v>7716</v>
      </c>
      <c r="G2164" s="1" t="s">
        <v>7716</v>
      </c>
      <c r="H2164" s="1" t="s">
        <v>4665</v>
      </c>
      <c r="I2164" s="1" t="s">
        <v>30</v>
      </c>
      <c r="J2164" s="1" t="s">
        <v>125</v>
      </c>
      <c r="K2164" s="1" t="s">
        <v>126</v>
      </c>
      <c r="L2164" s="30">
        <v>0</v>
      </c>
      <c r="M2164" s="30">
        <v>0</v>
      </c>
      <c r="N2164" s="31">
        <v>700</v>
      </c>
      <c r="O2164" s="31">
        <v>3500</v>
      </c>
      <c r="P2164" s="31">
        <v>31500</v>
      </c>
      <c r="Q2164" s="31">
        <v>35000</v>
      </c>
      <c r="R2164" s="1" t="s">
        <v>169</v>
      </c>
      <c r="S2164" s="1" t="s">
        <v>169</v>
      </c>
      <c r="T2164" s="1" t="s">
        <v>169</v>
      </c>
      <c r="U2164" s="1" t="s">
        <v>7185</v>
      </c>
      <c r="V2164" s="1" t="s">
        <v>118</v>
      </c>
      <c r="W2164" s="33" t="str">
        <f>VLOOKUP(Table1[[#This Row],[Material Code]],'Product Master Data'!$A$1:$D$16,4,FALSE)</f>
        <v>Bread Flour</v>
      </c>
      <c r="X2164" s="33" t="str">
        <f>VLOOKUP(Table1[[#This Row],[Material Code]],'Product Master Data'!$A$1:$D$15,3,FALSE)</f>
        <v>Local Label</v>
      </c>
      <c r="Y2164" s="33">
        <f>DAY(Table1[[#This Row],[Billing date]])</f>
        <v>31</v>
      </c>
      <c r="Z2164" s="33" t="str">
        <f>TEXT(Table1[[#This Row],[Billing date]],"mmm")</f>
        <v>Jan</v>
      </c>
      <c r="AA2164" s="33">
        <f>YEAR(Table1[[#This Row],[Billing date]])</f>
        <v>2022</v>
      </c>
    </row>
    <row r="2165" spans="1:27" ht="12.75" x14ac:dyDescent="0.2">
      <c r="A2165" s="1" t="s">
        <v>4496</v>
      </c>
      <c r="B2165" s="1" t="s">
        <v>132</v>
      </c>
      <c r="C2165" s="29">
        <v>44592</v>
      </c>
      <c r="D2165" s="1" t="s">
        <v>5455</v>
      </c>
      <c r="E2165" s="1" t="s">
        <v>7717</v>
      </c>
      <c r="F2165" s="1" t="s">
        <v>5457</v>
      </c>
      <c r="G2165" s="1" t="s">
        <v>7718</v>
      </c>
      <c r="H2165" s="1" t="s">
        <v>5004</v>
      </c>
      <c r="I2165" s="1" t="s">
        <v>31</v>
      </c>
      <c r="J2165" s="1" t="s">
        <v>24</v>
      </c>
      <c r="K2165" s="1" t="s">
        <v>113</v>
      </c>
      <c r="L2165" s="30">
        <v>275</v>
      </c>
      <c r="M2165" s="30">
        <v>11</v>
      </c>
      <c r="N2165" s="31">
        <v>1800</v>
      </c>
      <c r="O2165" s="31">
        <v>9706</v>
      </c>
      <c r="P2165" s="31">
        <v>485294</v>
      </c>
      <c r="Q2165" s="31">
        <v>495000</v>
      </c>
      <c r="R2165" s="1" t="s">
        <v>3682</v>
      </c>
      <c r="S2165" s="1" t="s">
        <v>7719</v>
      </c>
      <c r="T2165" s="1" t="s">
        <v>169</v>
      </c>
      <c r="U2165" s="1" t="s">
        <v>5461</v>
      </c>
      <c r="V2165" s="1" t="s">
        <v>118</v>
      </c>
      <c r="W2165" s="33" t="str">
        <f>VLOOKUP(Table1[[#This Row],[Material Code]],'Product Master Data'!$A$1:$D$16,4,FALSE)</f>
        <v>Bread Flour</v>
      </c>
      <c r="X2165" s="33" t="str">
        <f>VLOOKUP(Table1[[#This Row],[Material Code]],'Product Master Data'!$A$1:$D$15,3,FALSE)</f>
        <v>Local Label</v>
      </c>
      <c r="Y2165" s="33">
        <f>DAY(Table1[[#This Row],[Billing date]])</f>
        <v>31</v>
      </c>
      <c r="Z2165" s="33" t="str">
        <f>TEXT(Table1[[#This Row],[Billing date]],"mmm")</f>
        <v>Jan</v>
      </c>
      <c r="AA2165" s="33">
        <f>YEAR(Table1[[#This Row],[Billing date]])</f>
        <v>2022</v>
      </c>
    </row>
    <row r="2166" spans="1:27" ht="12.75" x14ac:dyDescent="0.2">
      <c r="A2166" s="1" t="s">
        <v>4496</v>
      </c>
      <c r="B2166" s="1" t="s">
        <v>132</v>
      </c>
      <c r="C2166" s="29">
        <v>44592</v>
      </c>
      <c r="D2166" s="1" t="s">
        <v>5744</v>
      </c>
      <c r="E2166" s="1" t="s">
        <v>7720</v>
      </c>
      <c r="F2166" s="1" t="s">
        <v>5746</v>
      </c>
      <c r="G2166" s="1" t="s">
        <v>7721</v>
      </c>
      <c r="H2166" s="1" t="s">
        <v>5004</v>
      </c>
      <c r="I2166" s="1" t="s">
        <v>31</v>
      </c>
      <c r="J2166" s="1" t="s">
        <v>24</v>
      </c>
      <c r="K2166" s="1" t="s">
        <v>113</v>
      </c>
      <c r="L2166" s="30">
        <v>300</v>
      </c>
      <c r="M2166" s="30">
        <v>12</v>
      </c>
      <c r="N2166" s="31">
        <v>1800</v>
      </c>
      <c r="O2166" s="31">
        <v>10588</v>
      </c>
      <c r="P2166" s="31">
        <v>529412</v>
      </c>
      <c r="Q2166" s="31">
        <v>540000</v>
      </c>
      <c r="R2166" s="1" t="s">
        <v>169</v>
      </c>
      <c r="S2166" s="1" t="s">
        <v>169</v>
      </c>
      <c r="T2166" s="1" t="s">
        <v>169</v>
      </c>
      <c r="U2166" s="1" t="s">
        <v>5750</v>
      </c>
      <c r="V2166" s="1" t="s">
        <v>118</v>
      </c>
      <c r="W2166" s="33" t="str">
        <f>VLOOKUP(Table1[[#This Row],[Material Code]],'Product Master Data'!$A$1:$D$16,4,FALSE)</f>
        <v>Bread Flour</v>
      </c>
      <c r="X2166" s="33" t="str">
        <f>VLOOKUP(Table1[[#This Row],[Material Code]],'Product Master Data'!$A$1:$D$15,3,FALSE)</f>
        <v>Local Label</v>
      </c>
      <c r="Y2166" s="33">
        <f>DAY(Table1[[#This Row],[Billing date]])</f>
        <v>31</v>
      </c>
      <c r="Z2166" s="33" t="str">
        <f>TEXT(Table1[[#This Row],[Billing date]],"mmm")</f>
        <v>Jan</v>
      </c>
      <c r="AA2166" s="33">
        <f>YEAR(Table1[[#This Row],[Billing date]])</f>
        <v>2022</v>
      </c>
    </row>
    <row r="2167" spans="1:27" ht="12.75" x14ac:dyDescent="0.2">
      <c r="A2167" s="1" t="s">
        <v>4526</v>
      </c>
      <c r="B2167" s="1" t="s">
        <v>120</v>
      </c>
      <c r="C2167" s="29">
        <v>44592</v>
      </c>
      <c r="D2167" s="1" t="s">
        <v>7722</v>
      </c>
      <c r="E2167" s="1" t="s">
        <v>7723</v>
      </c>
      <c r="F2167" s="1" t="s">
        <v>7724</v>
      </c>
      <c r="G2167" s="1" t="s">
        <v>7725</v>
      </c>
      <c r="H2167" s="1" t="s">
        <v>4665</v>
      </c>
      <c r="I2167" s="1" t="s">
        <v>30</v>
      </c>
      <c r="J2167" s="1" t="s">
        <v>164</v>
      </c>
      <c r="K2167" s="1" t="s">
        <v>165</v>
      </c>
      <c r="L2167" s="30">
        <v>50</v>
      </c>
      <c r="M2167" s="30">
        <v>2.5</v>
      </c>
      <c r="N2167" s="31">
        <v>18300</v>
      </c>
      <c r="O2167" s="31">
        <v>3500</v>
      </c>
      <c r="P2167" s="31">
        <v>911500</v>
      </c>
      <c r="Q2167" s="31">
        <v>915000</v>
      </c>
      <c r="R2167" s="1" t="s">
        <v>216</v>
      </c>
      <c r="S2167" s="1" t="s">
        <v>5325</v>
      </c>
      <c r="T2167" s="1" t="s">
        <v>169</v>
      </c>
      <c r="U2167" s="1" t="s">
        <v>169</v>
      </c>
      <c r="V2167" s="1" t="s">
        <v>118</v>
      </c>
      <c r="W2167" s="33" t="str">
        <f>VLOOKUP(Table1[[#This Row],[Material Code]],'Product Master Data'!$A$1:$D$16,4,FALSE)</f>
        <v>Bread Flour</v>
      </c>
      <c r="X2167" s="33" t="str">
        <f>VLOOKUP(Table1[[#This Row],[Material Code]],'Product Master Data'!$A$1:$D$15,3,FALSE)</f>
        <v>Local Label</v>
      </c>
      <c r="Y2167" s="33">
        <f>DAY(Table1[[#This Row],[Billing date]])</f>
        <v>31</v>
      </c>
      <c r="Z2167" s="33" t="str">
        <f>TEXT(Table1[[#This Row],[Billing date]],"mmm")</f>
        <v>Jan</v>
      </c>
      <c r="AA2167" s="33">
        <f>YEAR(Table1[[#This Row],[Billing date]])</f>
        <v>2022</v>
      </c>
    </row>
    <row r="2168" spans="1:27" ht="12.75" x14ac:dyDescent="0.2">
      <c r="A2168" s="1" t="s">
        <v>4496</v>
      </c>
      <c r="B2168" s="1" t="s">
        <v>132</v>
      </c>
      <c r="C2168" s="29">
        <v>44592</v>
      </c>
      <c r="D2168" s="1" t="s">
        <v>7590</v>
      </c>
      <c r="E2168" s="1" t="s">
        <v>7726</v>
      </c>
      <c r="F2168" s="1" t="s">
        <v>7592</v>
      </c>
      <c r="G2168" s="1" t="s">
        <v>7727</v>
      </c>
      <c r="H2168" s="1" t="s">
        <v>4804</v>
      </c>
      <c r="I2168" s="1" t="s">
        <v>38</v>
      </c>
      <c r="J2168" s="1" t="s">
        <v>183</v>
      </c>
      <c r="K2168" s="1" t="s">
        <v>184</v>
      </c>
      <c r="L2168" s="30">
        <v>6200</v>
      </c>
      <c r="M2168" s="30">
        <v>31</v>
      </c>
      <c r="N2168" s="31">
        <v>1900</v>
      </c>
      <c r="O2168" s="31">
        <v>43400</v>
      </c>
      <c r="P2168" s="31">
        <v>11736600</v>
      </c>
      <c r="Q2168" s="31">
        <v>11780000</v>
      </c>
      <c r="R2168" s="1" t="s">
        <v>7728</v>
      </c>
      <c r="S2168" s="1" t="s">
        <v>7729</v>
      </c>
      <c r="T2168" s="1" t="s">
        <v>169</v>
      </c>
      <c r="U2168" s="1" t="s">
        <v>169</v>
      </c>
      <c r="V2168" s="1" t="s">
        <v>118</v>
      </c>
      <c r="W2168" s="33" t="str">
        <f>VLOOKUP(Table1[[#This Row],[Material Code]],'Product Master Data'!$A$1:$D$16,4,FALSE)</f>
        <v>Beignet Flour</v>
      </c>
      <c r="X2168" s="33" t="str">
        <f>VLOOKUP(Table1[[#This Row],[Material Code]],'Product Master Data'!$A$1:$D$15,3,FALSE)</f>
        <v>Local Label</v>
      </c>
      <c r="Y2168" s="33">
        <f>DAY(Table1[[#This Row],[Billing date]])</f>
        <v>31</v>
      </c>
      <c r="Z2168" s="33" t="str">
        <f>TEXT(Table1[[#This Row],[Billing date]],"mmm")</f>
        <v>Jan</v>
      </c>
      <c r="AA2168" s="33">
        <f>YEAR(Table1[[#This Row],[Billing date]])</f>
        <v>2022</v>
      </c>
    </row>
    <row r="2169" spans="1:27" ht="12.75" x14ac:dyDescent="0.2">
      <c r="A2169" s="1" t="s">
        <v>4596</v>
      </c>
      <c r="B2169" s="1" t="s">
        <v>452</v>
      </c>
      <c r="C2169" s="29">
        <v>44592</v>
      </c>
      <c r="D2169" s="1" t="s">
        <v>7607</v>
      </c>
      <c r="E2169" s="1" t="s">
        <v>7730</v>
      </c>
      <c r="F2169" s="1" t="s">
        <v>7609</v>
      </c>
      <c r="G2169" s="1" t="s">
        <v>7731</v>
      </c>
      <c r="H2169" s="1" t="s">
        <v>4797</v>
      </c>
      <c r="I2169" s="1" t="s">
        <v>33</v>
      </c>
      <c r="J2169" s="1" t="s">
        <v>164</v>
      </c>
      <c r="K2169" s="1" t="s">
        <v>165</v>
      </c>
      <c r="L2169" s="30">
        <v>660</v>
      </c>
      <c r="M2169" s="30">
        <v>33</v>
      </c>
      <c r="N2169" s="31">
        <v>18000</v>
      </c>
      <c r="O2169" s="31">
        <v>46200</v>
      </c>
      <c r="P2169" s="31">
        <v>11833800</v>
      </c>
      <c r="Q2169" s="31">
        <v>11880000</v>
      </c>
      <c r="R2169" s="1" t="s">
        <v>4636</v>
      </c>
      <c r="S2169" s="1" t="s">
        <v>2792</v>
      </c>
      <c r="T2169" s="1" t="s">
        <v>169</v>
      </c>
      <c r="U2169" s="1" t="s">
        <v>460</v>
      </c>
      <c r="V2169" s="1" t="s">
        <v>118</v>
      </c>
      <c r="W2169" s="33" t="str">
        <f>VLOOKUP(Table1[[#This Row],[Material Code]],'Product Master Data'!$A$1:$D$16,4,FALSE)</f>
        <v>Bread Flour</v>
      </c>
      <c r="X2169" s="33" t="str">
        <f>VLOOKUP(Table1[[#This Row],[Material Code]],'Product Master Data'!$A$1:$D$15,3,FALSE)</f>
        <v>Local Label</v>
      </c>
      <c r="Y2169" s="33">
        <f>DAY(Table1[[#This Row],[Billing date]])</f>
        <v>31</v>
      </c>
      <c r="Z2169" s="33" t="str">
        <f>TEXT(Table1[[#This Row],[Billing date]],"mmm")</f>
        <v>Jan</v>
      </c>
      <c r="AA2169" s="33">
        <f>YEAR(Table1[[#This Row],[Billing date]])</f>
        <v>2022</v>
      </c>
    </row>
    <row r="2170" spans="1:27" ht="12.75" x14ac:dyDescent="0.2">
      <c r="A2170" s="1" t="s">
        <v>4596</v>
      </c>
      <c r="B2170" s="1" t="s">
        <v>452</v>
      </c>
      <c r="C2170" s="29">
        <v>44592</v>
      </c>
      <c r="D2170" s="1" t="s">
        <v>7607</v>
      </c>
      <c r="E2170" s="1" t="s">
        <v>7732</v>
      </c>
      <c r="F2170" s="1" t="s">
        <v>7609</v>
      </c>
      <c r="G2170" s="1" t="s">
        <v>7733</v>
      </c>
      <c r="H2170" s="1" t="s">
        <v>4797</v>
      </c>
      <c r="I2170" s="1" t="s">
        <v>33</v>
      </c>
      <c r="J2170" s="1" t="s">
        <v>164</v>
      </c>
      <c r="K2170" s="1" t="s">
        <v>165</v>
      </c>
      <c r="L2170" s="30">
        <v>640</v>
      </c>
      <c r="M2170" s="30">
        <v>32</v>
      </c>
      <c r="N2170" s="31">
        <v>18000</v>
      </c>
      <c r="O2170" s="31">
        <v>44800</v>
      </c>
      <c r="P2170" s="31">
        <v>11475200</v>
      </c>
      <c r="Q2170" s="31">
        <v>11520000</v>
      </c>
      <c r="R2170" s="1" t="s">
        <v>6676</v>
      </c>
      <c r="S2170" s="1" t="s">
        <v>6677</v>
      </c>
      <c r="T2170" s="1" t="s">
        <v>169</v>
      </c>
      <c r="U2170" s="1" t="s">
        <v>460</v>
      </c>
      <c r="V2170" s="1" t="s">
        <v>118</v>
      </c>
      <c r="W2170" s="33" t="str">
        <f>VLOOKUP(Table1[[#This Row],[Material Code]],'Product Master Data'!$A$1:$D$16,4,FALSE)</f>
        <v>Bread Flour</v>
      </c>
      <c r="X2170" s="33" t="str">
        <f>VLOOKUP(Table1[[#This Row],[Material Code]],'Product Master Data'!$A$1:$D$15,3,FALSE)</f>
        <v>Local Label</v>
      </c>
      <c r="Y2170" s="33">
        <f>DAY(Table1[[#This Row],[Billing date]])</f>
        <v>31</v>
      </c>
      <c r="Z2170" s="33" t="str">
        <f>TEXT(Table1[[#This Row],[Billing date]],"mmm")</f>
        <v>Jan</v>
      </c>
      <c r="AA2170" s="33">
        <f>YEAR(Table1[[#This Row],[Billing date]])</f>
        <v>2022</v>
      </c>
    </row>
    <row r="2171" spans="1:27" ht="12.75" x14ac:dyDescent="0.2">
      <c r="A2171" s="1" t="s">
        <v>4596</v>
      </c>
      <c r="B2171" s="1" t="s">
        <v>452</v>
      </c>
      <c r="C2171" s="29">
        <v>44592</v>
      </c>
      <c r="D2171" s="1" t="s">
        <v>7607</v>
      </c>
      <c r="E2171" s="1" t="s">
        <v>7734</v>
      </c>
      <c r="F2171" s="1" t="s">
        <v>7609</v>
      </c>
      <c r="G2171" s="1" t="s">
        <v>7735</v>
      </c>
      <c r="H2171" s="1" t="s">
        <v>4797</v>
      </c>
      <c r="I2171" s="1" t="s">
        <v>33</v>
      </c>
      <c r="J2171" s="1" t="s">
        <v>164</v>
      </c>
      <c r="K2171" s="1" t="s">
        <v>165</v>
      </c>
      <c r="L2171" s="30">
        <v>640</v>
      </c>
      <c r="M2171" s="30">
        <v>32</v>
      </c>
      <c r="N2171" s="31">
        <v>18000</v>
      </c>
      <c r="O2171" s="31">
        <v>44800</v>
      </c>
      <c r="P2171" s="31">
        <v>11475200</v>
      </c>
      <c r="Q2171" s="31">
        <v>11520000</v>
      </c>
      <c r="R2171" s="1" t="s">
        <v>6566</v>
      </c>
      <c r="S2171" s="1" t="s">
        <v>6567</v>
      </c>
      <c r="T2171" s="1" t="s">
        <v>169</v>
      </c>
      <c r="U2171" s="1" t="s">
        <v>460</v>
      </c>
      <c r="V2171" s="1" t="s">
        <v>118</v>
      </c>
      <c r="W2171" s="33" t="str">
        <f>VLOOKUP(Table1[[#This Row],[Material Code]],'Product Master Data'!$A$1:$D$16,4,FALSE)</f>
        <v>Bread Flour</v>
      </c>
      <c r="X2171" s="33" t="str">
        <f>VLOOKUP(Table1[[#This Row],[Material Code]],'Product Master Data'!$A$1:$D$15,3,FALSE)</f>
        <v>Local Label</v>
      </c>
      <c r="Y2171" s="33">
        <f>DAY(Table1[[#This Row],[Billing date]])</f>
        <v>31</v>
      </c>
      <c r="Z2171" s="33" t="str">
        <f>TEXT(Table1[[#This Row],[Billing date]],"mmm")</f>
        <v>Jan</v>
      </c>
      <c r="AA2171" s="33">
        <f>YEAR(Table1[[#This Row],[Billing date]])</f>
        <v>2022</v>
      </c>
    </row>
    <row r="2172" spans="1:27" ht="12.75" x14ac:dyDescent="0.2">
      <c r="A2172" s="1" t="s">
        <v>4666</v>
      </c>
      <c r="B2172" s="1" t="s">
        <v>108</v>
      </c>
      <c r="C2172" s="29">
        <v>44592</v>
      </c>
      <c r="D2172" s="1" t="s">
        <v>7736</v>
      </c>
      <c r="E2172" s="1" t="s">
        <v>7737</v>
      </c>
      <c r="F2172" s="1" t="s">
        <v>7738</v>
      </c>
      <c r="G2172" s="1" t="s">
        <v>7739</v>
      </c>
      <c r="H2172" s="1" t="s">
        <v>7740</v>
      </c>
      <c r="I2172" s="1" t="s">
        <v>7741</v>
      </c>
      <c r="J2172" s="1" t="s">
        <v>164</v>
      </c>
      <c r="K2172" s="1" t="s">
        <v>165</v>
      </c>
      <c r="L2172" s="30">
        <v>600</v>
      </c>
      <c r="M2172" s="30">
        <v>30</v>
      </c>
      <c r="N2172" s="31">
        <v>19000</v>
      </c>
      <c r="O2172" s="31">
        <v>0</v>
      </c>
      <c r="P2172" s="31">
        <v>11400000</v>
      </c>
      <c r="Q2172" s="31">
        <v>11400000</v>
      </c>
      <c r="R2172" s="1" t="s">
        <v>4750</v>
      </c>
      <c r="S2172" s="1" t="s">
        <v>7742</v>
      </c>
      <c r="T2172" s="1" t="s">
        <v>169</v>
      </c>
      <c r="U2172" s="1" t="s">
        <v>7743</v>
      </c>
      <c r="V2172" s="1" t="s">
        <v>118</v>
      </c>
      <c r="W2172" s="33" t="str">
        <f>VLOOKUP(Table1[[#This Row],[Material Code]],'Product Master Data'!$A$1:$D$16,4,FALSE)</f>
        <v>Bread Flour</v>
      </c>
      <c r="X2172" s="33" t="str">
        <f>VLOOKUP(Table1[[#This Row],[Material Code]],'Product Master Data'!$A$1:$D$15,3,FALSE)</f>
        <v>Local Label</v>
      </c>
      <c r="Y2172" s="33">
        <f>DAY(Table1[[#This Row],[Billing date]])</f>
        <v>31</v>
      </c>
      <c r="Z2172" s="33" t="str">
        <f>TEXT(Table1[[#This Row],[Billing date]],"mmm")</f>
        <v>Jan</v>
      </c>
      <c r="AA2172" s="33">
        <f>YEAR(Table1[[#This Row],[Billing date]])</f>
        <v>2022</v>
      </c>
    </row>
    <row r="2173" spans="1:27" ht="12.75" x14ac:dyDescent="0.2">
      <c r="A2173" s="1" t="s">
        <v>4526</v>
      </c>
      <c r="B2173" s="1" t="s">
        <v>120</v>
      </c>
      <c r="C2173" s="29">
        <v>44592</v>
      </c>
      <c r="D2173" s="1" t="s">
        <v>7744</v>
      </c>
      <c r="E2173" s="1" t="s">
        <v>7745</v>
      </c>
      <c r="F2173" s="1" t="s">
        <v>7746</v>
      </c>
      <c r="G2173" s="1" t="s">
        <v>7747</v>
      </c>
      <c r="H2173" s="1" t="s">
        <v>4817</v>
      </c>
      <c r="I2173" s="1" t="s">
        <v>443</v>
      </c>
      <c r="J2173" s="1" t="s">
        <v>164</v>
      </c>
      <c r="K2173" s="1" t="s">
        <v>165</v>
      </c>
      <c r="L2173" s="30">
        <v>100</v>
      </c>
      <c r="M2173" s="30">
        <v>5</v>
      </c>
      <c r="N2173" s="31">
        <v>18300</v>
      </c>
      <c r="O2173" s="31">
        <v>7000</v>
      </c>
      <c r="P2173" s="31">
        <v>1823000</v>
      </c>
      <c r="Q2173" s="31">
        <v>1830000</v>
      </c>
      <c r="R2173" s="1" t="s">
        <v>127</v>
      </c>
      <c r="S2173" s="1" t="s">
        <v>1051</v>
      </c>
      <c r="T2173" s="1" t="s">
        <v>169</v>
      </c>
      <c r="U2173" s="1" t="s">
        <v>169</v>
      </c>
      <c r="V2173" s="1" t="s">
        <v>118</v>
      </c>
      <c r="W2173" s="33" t="str">
        <f>VLOOKUP(Table1[[#This Row],[Material Code]],'Product Master Data'!$A$1:$D$16,4,FALSE)</f>
        <v>Bread Flour</v>
      </c>
      <c r="X2173" s="33" t="str">
        <f>VLOOKUP(Table1[[#This Row],[Material Code]],'Product Master Data'!$A$1:$D$15,3,FALSE)</f>
        <v>Local Label</v>
      </c>
      <c r="Y2173" s="33">
        <f>DAY(Table1[[#This Row],[Billing date]])</f>
        <v>31</v>
      </c>
      <c r="Z2173" s="33" t="str">
        <f>TEXT(Table1[[#This Row],[Billing date]],"mmm")</f>
        <v>Jan</v>
      </c>
      <c r="AA2173" s="33">
        <f>YEAR(Table1[[#This Row],[Billing date]])</f>
        <v>2022</v>
      </c>
    </row>
    <row r="2174" spans="1:27" ht="12.75" x14ac:dyDescent="0.2">
      <c r="A2174" s="1" t="s">
        <v>4526</v>
      </c>
      <c r="B2174" s="1" t="s">
        <v>120</v>
      </c>
      <c r="C2174" s="29">
        <v>44592</v>
      </c>
      <c r="D2174" s="1" t="s">
        <v>7744</v>
      </c>
      <c r="E2174" s="1" t="s">
        <v>7745</v>
      </c>
      <c r="F2174" s="1" t="s">
        <v>7746</v>
      </c>
      <c r="G2174" s="1" t="s">
        <v>7747</v>
      </c>
      <c r="H2174" s="1" t="s">
        <v>4817</v>
      </c>
      <c r="I2174" s="1" t="s">
        <v>443</v>
      </c>
      <c r="J2174" s="1" t="s">
        <v>125</v>
      </c>
      <c r="K2174" s="1" t="s">
        <v>126</v>
      </c>
      <c r="L2174" s="30">
        <v>50</v>
      </c>
      <c r="M2174" s="30">
        <v>2.5</v>
      </c>
      <c r="N2174" s="31">
        <v>19000</v>
      </c>
      <c r="O2174" s="31">
        <v>3500</v>
      </c>
      <c r="P2174" s="31">
        <v>946500</v>
      </c>
      <c r="Q2174" s="31">
        <v>950000</v>
      </c>
      <c r="R2174" s="1" t="s">
        <v>127</v>
      </c>
      <c r="S2174" s="1" t="s">
        <v>1051</v>
      </c>
      <c r="T2174" s="1" t="s">
        <v>169</v>
      </c>
      <c r="U2174" s="1" t="s">
        <v>169</v>
      </c>
      <c r="V2174" s="1" t="s">
        <v>118</v>
      </c>
      <c r="W2174" s="33" t="str">
        <f>VLOOKUP(Table1[[#This Row],[Material Code]],'Product Master Data'!$A$1:$D$16,4,FALSE)</f>
        <v>Bread Flour</v>
      </c>
      <c r="X2174" s="33" t="str">
        <f>VLOOKUP(Table1[[#This Row],[Material Code]],'Product Master Data'!$A$1:$D$15,3,FALSE)</f>
        <v>Local Label</v>
      </c>
      <c r="Y2174" s="33">
        <f>DAY(Table1[[#This Row],[Billing date]])</f>
        <v>31</v>
      </c>
      <c r="Z2174" s="33" t="str">
        <f>TEXT(Table1[[#This Row],[Billing date]],"mmm")</f>
        <v>Jan</v>
      </c>
      <c r="AA2174" s="33">
        <f>YEAR(Table1[[#This Row],[Billing date]])</f>
        <v>2022</v>
      </c>
    </row>
    <row r="2175" spans="1:27" ht="12.75" x14ac:dyDescent="0.2">
      <c r="A2175" s="1" t="s">
        <v>4496</v>
      </c>
      <c r="B2175" s="1" t="s">
        <v>132</v>
      </c>
      <c r="C2175" s="29">
        <v>44592</v>
      </c>
      <c r="D2175" s="1" t="s">
        <v>7668</v>
      </c>
      <c r="E2175" s="1" t="s">
        <v>7748</v>
      </c>
      <c r="F2175" s="1" t="s">
        <v>7670</v>
      </c>
      <c r="G2175" s="1" t="s">
        <v>7749</v>
      </c>
      <c r="H2175" s="1" t="s">
        <v>4542</v>
      </c>
      <c r="I2175" s="1" t="s">
        <v>43</v>
      </c>
      <c r="J2175" s="1" t="s">
        <v>24</v>
      </c>
      <c r="K2175" s="1" t="s">
        <v>113</v>
      </c>
      <c r="L2175" s="30">
        <v>575</v>
      </c>
      <c r="M2175" s="30">
        <v>23</v>
      </c>
      <c r="N2175" s="31">
        <v>1800</v>
      </c>
      <c r="O2175" s="31">
        <v>20294</v>
      </c>
      <c r="P2175" s="31">
        <v>1014706</v>
      </c>
      <c r="Q2175" s="31">
        <v>1035000</v>
      </c>
      <c r="R2175" s="1" t="s">
        <v>4563</v>
      </c>
      <c r="S2175" s="1" t="s">
        <v>4564</v>
      </c>
      <c r="T2175" s="1" t="s">
        <v>169</v>
      </c>
      <c r="U2175" s="1" t="s">
        <v>7674</v>
      </c>
      <c r="V2175" s="1" t="s">
        <v>118</v>
      </c>
      <c r="W2175" s="33" t="str">
        <f>VLOOKUP(Table1[[#This Row],[Material Code]],'Product Master Data'!$A$1:$D$16,4,FALSE)</f>
        <v>Bread Flour</v>
      </c>
      <c r="X2175" s="33" t="str">
        <f>VLOOKUP(Table1[[#This Row],[Material Code]],'Product Master Data'!$A$1:$D$15,3,FALSE)</f>
        <v>Local Label</v>
      </c>
      <c r="Y2175" s="33">
        <f>DAY(Table1[[#This Row],[Billing date]])</f>
        <v>31</v>
      </c>
      <c r="Z2175" s="33" t="str">
        <f>TEXT(Table1[[#This Row],[Billing date]],"mmm")</f>
        <v>Jan</v>
      </c>
      <c r="AA2175" s="33">
        <f>YEAR(Table1[[#This Row],[Billing date]])</f>
        <v>2022</v>
      </c>
    </row>
    <row r="2176" spans="1:27" ht="12.75" x14ac:dyDescent="0.2">
      <c r="A2176" s="1" t="s">
        <v>4496</v>
      </c>
      <c r="B2176" s="1" t="s">
        <v>132</v>
      </c>
      <c r="C2176" s="29">
        <v>44592</v>
      </c>
      <c r="D2176" s="1" t="s">
        <v>7668</v>
      </c>
      <c r="E2176" s="1" t="s">
        <v>7750</v>
      </c>
      <c r="F2176" s="1" t="s">
        <v>7670</v>
      </c>
      <c r="G2176" s="1" t="s">
        <v>7751</v>
      </c>
      <c r="H2176" s="1" t="s">
        <v>4542</v>
      </c>
      <c r="I2176" s="1" t="s">
        <v>43</v>
      </c>
      <c r="J2176" s="1" t="s">
        <v>24</v>
      </c>
      <c r="K2176" s="1" t="s">
        <v>113</v>
      </c>
      <c r="L2176" s="30">
        <v>50</v>
      </c>
      <c r="M2176" s="30">
        <v>2</v>
      </c>
      <c r="N2176" s="31">
        <v>1800</v>
      </c>
      <c r="O2176" s="31">
        <v>1765</v>
      </c>
      <c r="P2176" s="31">
        <v>88235</v>
      </c>
      <c r="Q2176" s="31">
        <v>90000</v>
      </c>
      <c r="R2176" s="1" t="s">
        <v>328</v>
      </c>
      <c r="S2176" s="1" t="s">
        <v>329</v>
      </c>
      <c r="T2176" s="1" t="s">
        <v>169</v>
      </c>
      <c r="U2176" s="1" t="s">
        <v>7674</v>
      </c>
      <c r="V2176" s="1" t="s">
        <v>118</v>
      </c>
      <c r="W2176" s="33" t="str">
        <f>VLOOKUP(Table1[[#This Row],[Material Code]],'Product Master Data'!$A$1:$D$16,4,FALSE)</f>
        <v>Bread Flour</v>
      </c>
      <c r="X2176" s="33" t="str">
        <f>VLOOKUP(Table1[[#This Row],[Material Code]],'Product Master Data'!$A$1:$D$15,3,FALSE)</f>
        <v>Local Label</v>
      </c>
      <c r="Y2176" s="33">
        <f>DAY(Table1[[#This Row],[Billing date]])</f>
        <v>31</v>
      </c>
      <c r="Z2176" s="33" t="str">
        <f>TEXT(Table1[[#This Row],[Billing date]],"mmm")</f>
        <v>Jan</v>
      </c>
      <c r="AA2176" s="33">
        <f>YEAR(Table1[[#This Row],[Billing date]])</f>
        <v>2022</v>
      </c>
    </row>
    <row r="2177" spans="1:27" ht="12.75" x14ac:dyDescent="0.2">
      <c r="A2177" s="1" t="s">
        <v>4596</v>
      </c>
      <c r="B2177" s="1" t="s">
        <v>289</v>
      </c>
      <c r="C2177" s="29">
        <v>44592</v>
      </c>
      <c r="D2177" s="1" t="s">
        <v>7752</v>
      </c>
      <c r="E2177" s="1" t="s">
        <v>7753</v>
      </c>
      <c r="F2177" s="1" t="s">
        <v>7754</v>
      </c>
      <c r="G2177" s="1" t="s">
        <v>7755</v>
      </c>
      <c r="H2177" s="1" t="s">
        <v>4601</v>
      </c>
      <c r="I2177" s="1" t="s">
        <v>32</v>
      </c>
      <c r="J2177" s="1" t="s">
        <v>164</v>
      </c>
      <c r="K2177" s="1" t="s">
        <v>165</v>
      </c>
      <c r="L2177" s="30">
        <v>200</v>
      </c>
      <c r="M2177" s="30">
        <v>10</v>
      </c>
      <c r="N2177" s="31">
        <v>18000</v>
      </c>
      <c r="O2177" s="31">
        <v>14000</v>
      </c>
      <c r="P2177" s="31">
        <v>3586000</v>
      </c>
      <c r="Q2177" s="31">
        <v>3600000</v>
      </c>
      <c r="R2177" s="1" t="s">
        <v>5739</v>
      </c>
      <c r="S2177" s="1" t="s">
        <v>7756</v>
      </c>
      <c r="T2177" s="1" t="s">
        <v>169</v>
      </c>
      <c r="U2177" s="1" t="s">
        <v>169</v>
      </c>
      <c r="V2177" s="1" t="s">
        <v>118</v>
      </c>
      <c r="W2177" s="33" t="str">
        <f>VLOOKUP(Table1[[#This Row],[Material Code]],'Product Master Data'!$A$1:$D$16,4,FALSE)</f>
        <v>Bread Flour</v>
      </c>
      <c r="X2177" s="33" t="str">
        <f>VLOOKUP(Table1[[#This Row],[Material Code]],'Product Master Data'!$A$1:$D$15,3,FALSE)</f>
        <v>Local Label</v>
      </c>
      <c r="Y2177" s="33">
        <f>DAY(Table1[[#This Row],[Billing date]])</f>
        <v>31</v>
      </c>
      <c r="Z2177" s="33" t="str">
        <f>TEXT(Table1[[#This Row],[Billing date]],"mmm")</f>
        <v>Jan</v>
      </c>
      <c r="AA2177" s="33">
        <f>YEAR(Table1[[#This Row],[Billing date]])</f>
        <v>2022</v>
      </c>
    </row>
    <row r="2178" spans="1:27" ht="12.75" x14ac:dyDescent="0.2">
      <c r="A2178" s="1" t="s">
        <v>4596</v>
      </c>
      <c r="B2178" s="1" t="s">
        <v>289</v>
      </c>
      <c r="C2178" s="29">
        <v>44592</v>
      </c>
      <c r="D2178" s="1" t="s">
        <v>7752</v>
      </c>
      <c r="E2178" s="1" t="s">
        <v>7753</v>
      </c>
      <c r="F2178" s="1" t="s">
        <v>7754</v>
      </c>
      <c r="G2178" s="1" t="s">
        <v>7755</v>
      </c>
      <c r="H2178" s="1" t="s">
        <v>4601</v>
      </c>
      <c r="I2178" s="1" t="s">
        <v>32</v>
      </c>
      <c r="J2178" s="1" t="s">
        <v>176</v>
      </c>
      <c r="K2178" s="1" t="s">
        <v>177</v>
      </c>
      <c r="L2178" s="30">
        <v>150</v>
      </c>
      <c r="M2178" s="30">
        <v>7.5</v>
      </c>
      <c r="N2178" s="31">
        <v>18000</v>
      </c>
      <c r="O2178" s="31">
        <v>10500</v>
      </c>
      <c r="P2178" s="31">
        <v>2689500</v>
      </c>
      <c r="Q2178" s="31">
        <v>2700000</v>
      </c>
      <c r="R2178" s="1" t="s">
        <v>5739</v>
      </c>
      <c r="S2178" s="1" t="s">
        <v>7756</v>
      </c>
      <c r="T2178" s="1" t="s">
        <v>169</v>
      </c>
      <c r="U2178" s="1" t="s">
        <v>169</v>
      </c>
      <c r="V2178" s="1" t="s">
        <v>118</v>
      </c>
      <c r="W2178" s="33" t="str">
        <f>VLOOKUP(Table1[[#This Row],[Material Code]],'Product Master Data'!$A$1:$D$16,4,FALSE)</f>
        <v>Beignet Flour</v>
      </c>
      <c r="X2178" s="33" t="str">
        <f>VLOOKUP(Table1[[#This Row],[Material Code]],'Product Master Data'!$A$1:$D$15,3,FALSE)</f>
        <v>Local Label</v>
      </c>
      <c r="Y2178" s="33">
        <f>DAY(Table1[[#This Row],[Billing date]])</f>
        <v>31</v>
      </c>
      <c r="Z2178" s="33" t="str">
        <f>TEXT(Table1[[#This Row],[Billing date]],"mmm")</f>
        <v>Jan</v>
      </c>
      <c r="AA2178" s="33">
        <f>YEAR(Table1[[#This Row],[Billing date]])</f>
        <v>2022</v>
      </c>
    </row>
    <row r="2179" spans="1:27" ht="12.75" x14ac:dyDescent="0.2">
      <c r="A2179" s="1" t="s">
        <v>4596</v>
      </c>
      <c r="B2179" s="1" t="s">
        <v>289</v>
      </c>
      <c r="C2179" s="29">
        <v>44592</v>
      </c>
      <c r="D2179" s="1" t="s">
        <v>7752</v>
      </c>
      <c r="E2179" s="1" t="s">
        <v>7753</v>
      </c>
      <c r="F2179" s="1" t="s">
        <v>7754</v>
      </c>
      <c r="G2179" s="1" t="s">
        <v>7755</v>
      </c>
      <c r="H2179" s="1" t="s">
        <v>4601</v>
      </c>
      <c r="I2179" s="1" t="s">
        <v>32</v>
      </c>
      <c r="J2179" s="1" t="s">
        <v>181</v>
      </c>
      <c r="K2179" s="1" t="s">
        <v>182</v>
      </c>
      <c r="L2179" s="30">
        <v>300</v>
      </c>
      <c r="M2179" s="30">
        <v>7.5</v>
      </c>
      <c r="N2179" s="31">
        <v>9000</v>
      </c>
      <c r="O2179" s="31">
        <v>10500</v>
      </c>
      <c r="P2179" s="31">
        <v>2689500</v>
      </c>
      <c r="Q2179" s="31">
        <v>2700000</v>
      </c>
      <c r="R2179" s="1" t="s">
        <v>5739</v>
      </c>
      <c r="S2179" s="1" t="s">
        <v>7756</v>
      </c>
      <c r="T2179" s="1" t="s">
        <v>169</v>
      </c>
      <c r="U2179" s="1" t="s">
        <v>169</v>
      </c>
      <c r="V2179" s="1" t="s">
        <v>118</v>
      </c>
      <c r="W2179" s="33" t="str">
        <f>VLOOKUP(Table1[[#This Row],[Material Code]],'Product Master Data'!$A$1:$D$16,4,FALSE)</f>
        <v>Beignet Flour</v>
      </c>
      <c r="X2179" s="33" t="str">
        <f>VLOOKUP(Table1[[#This Row],[Material Code]],'Product Master Data'!$A$1:$D$15,3,FALSE)</f>
        <v>Local Label</v>
      </c>
      <c r="Y2179" s="33">
        <f>DAY(Table1[[#This Row],[Billing date]])</f>
        <v>31</v>
      </c>
      <c r="Z2179" s="33" t="str">
        <f>TEXT(Table1[[#This Row],[Billing date]],"mmm")</f>
        <v>Jan</v>
      </c>
      <c r="AA2179" s="33">
        <f>YEAR(Table1[[#This Row],[Billing date]])</f>
        <v>2022</v>
      </c>
    </row>
    <row r="2180" spans="1:27" ht="12.75" x14ac:dyDescent="0.2">
      <c r="A2180" s="1" t="s">
        <v>4596</v>
      </c>
      <c r="B2180" s="1" t="s">
        <v>289</v>
      </c>
      <c r="C2180" s="29">
        <v>44592</v>
      </c>
      <c r="D2180" s="1" t="s">
        <v>7752</v>
      </c>
      <c r="E2180" s="1" t="s">
        <v>7753</v>
      </c>
      <c r="F2180" s="1" t="s">
        <v>7754</v>
      </c>
      <c r="G2180" s="1" t="s">
        <v>7755</v>
      </c>
      <c r="H2180" s="1" t="s">
        <v>4601</v>
      </c>
      <c r="I2180" s="1" t="s">
        <v>32</v>
      </c>
      <c r="J2180" s="1" t="s">
        <v>183</v>
      </c>
      <c r="K2180" s="1" t="s">
        <v>184</v>
      </c>
      <c r="L2180" s="30">
        <v>1400</v>
      </c>
      <c r="M2180" s="30">
        <v>7</v>
      </c>
      <c r="N2180" s="31">
        <v>1850</v>
      </c>
      <c r="O2180" s="31">
        <v>9800</v>
      </c>
      <c r="P2180" s="31">
        <v>2580200</v>
      </c>
      <c r="Q2180" s="31">
        <v>2590000</v>
      </c>
      <c r="R2180" s="1" t="s">
        <v>5739</v>
      </c>
      <c r="S2180" s="1" t="s">
        <v>7756</v>
      </c>
      <c r="T2180" s="1" t="s">
        <v>169</v>
      </c>
      <c r="U2180" s="1" t="s">
        <v>169</v>
      </c>
      <c r="V2180" s="1" t="s">
        <v>118</v>
      </c>
      <c r="W2180" s="33" t="str">
        <f>VLOOKUP(Table1[[#This Row],[Material Code]],'Product Master Data'!$A$1:$D$16,4,FALSE)</f>
        <v>Beignet Flour</v>
      </c>
      <c r="X2180" s="33" t="str">
        <f>VLOOKUP(Table1[[#This Row],[Material Code]],'Product Master Data'!$A$1:$D$15,3,FALSE)</f>
        <v>Local Label</v>
      </c>
      <c r="Y2180" s="33">
        <f>DAY(Table1[[#This Row],[Billing date]])</f>
        <v>31</v>
      </c>
      <c r="Z2180" s="33" t="str">
        <f>TEXT(Table1[[#This Row],[Billing date]],"mmm")</f>
        <v>Jan</v>
      </c>
      <c r="AA2180" s="33">
        <f>YEAR(Table1[[#This Row],[Billing date]])</f>
        <v>2022</v>
      </c>
    </row>
    <row r="2181" spans="1:27" ht="12.75" x14ac:dyDescent="0.2">
      <c r="A2181" s="1" t="s">
        <v>4511</v>
      </c>
      <c r="B2181" s="1" t="s">
        <v>158</v>
      </c>
      <c r="C2181" s="29">
        <v>44592</v>
      </c>
      <c r="D2181" s="1" t="s">
        <v>7757</v>
      </c>
      <c r="E2181" s="1" t="s">
        <v>7758</v>
      </c>
      <c r="F2181" s="1" t="s">
        <v>7759</v>
      </c>
      <c r="G2181" s="1" t="s">
        <v>7760</v>
      </c>
      <c r="H2181" s="1" t="s">
        <v>4574</v>
      </c>
      <c r="I2181" s="1" t="s">
        <v>1504</v>
      </c>
      <c r="J2181" s="1" t="s">
        <v>164</v>
      </c>
      <c r="K2181" s="1" t="s">
        <v>165</v>
      </c>
      <c r="L2181" s="30">
        <v>600</v>
      </c>
      <c r="M2181" s="30">
        <v>30</v>
      </c>
      <c r="N2181" s="31">
        <v>18700</v>
      </c>
      <c r="O2181" s="31">
        <v>42000</v>
      </c>
      <c r="P2181" s="31">
        <v>11178000</v>
      </c>
      <c r="Q2181" s="31">
        <v>11220000</v>
      </c>
      <c r="R2181" s="1" t="s">
        <v>5099</v>
      </c>
      <c r="S2181" s="1" t="s">
        <v>5229</v>
      </c>
      <c r="T2181" s="1" t="s">
        <v>169</v>
      </c>
      <c r="U2181" s="1" t="s">
        <v>169</v>
      </c>
      <c r="V2181" s="1" t="s">
        <v>118</v>
      </c>
      <c r="W2181" s="33" t="str">
        <f>VLOOKUP(Table1[[#This Row],[Material Code]],'Product Master Data'!$A$1:$D$16,4,FALSE)</f>
        <v>Bread Flour</v>
      </c>
      <c r="X2181" s="33" t="str">
        <f>VLOOKUP(Table1[[#This Row],[Material Code]],'Product Master Data'!$A$1:$D$15,3,FALSE)</f>
        <v>Local Label</v>
      </c>
      <c r="Y2181" s="33">
        <f>DAY(Table1[[#This Row],[Billing date]])</f>
        <v>31</v>
      </c>
      <c r="Z2181" s="33" t="str">
        <f>TEXT(Table1[[#This Row],[Billing date]],"mmm")</f>
        <v>Jan</v>
      </c>
      <c r="AA2181" s="33">
        <f>YEAR(Table1[[#This Row],[Billing date]])</f>
        <v>2022</v>
      </c>
    </row>
    <row r="2182" spans="1:27" ht="12.75" x14ac:dyDescent="0.2">
      <c r="A2182" s="1" t="s">
        <v>4576</v>
      </c>
      <c r="B2182" s="1" t="s">
        <v>171</v>
      </c>
      <c r="C2182" s="29">
        <v>44592</v>
      </c>
      <c r="D2182" s="1" t="s">
        <v>7761</v>
      </c>
      <c r="E2182" s="1" t="s">
        <v>7762</v>
      </c>
      <c r="F2182" s="1" t="s">
        <v>7763</v>
      </c>
      <c r="G2182" s="1" t="s">
        <v>7764</v>
      </c>
      <c r="H2182" s="1" t="s">
        <v>4759</v>
      </c>
      <c r="I2182" s="1" t="s">
        <v>37</v>
      </c>
      <c r="J2182" s="1" t="s">
        <v>164</v>
      </c>
      <c r="K2182" s="1" t="s">
        <v>165</v>
      </c>
      <c r="L2182" s="30">
        <v>395</v>
      </c>
      <c r="M2182" s="30">
        <v>19.75</v>
      </c>
      <c r="N2182" s="31">
        <v>18300</v>
      </c>
      <c r="O2182" s="31">
        <v>0</v>
      </c>
      <c r="P2182" s="31">
        <v>7228500</v>
      </c>
      <c r="Q2182" s="31">
        <v>7228500</v>
      </c>
      <c r="R2182" s="1" t="s">
        <v>4760</v>
      </c>
      <c r="S2182" s="1" t="s">
        <v>5281</v>
      </c>
      <c r="T2182" s="1" t="s">
        <v>169</v>
      </c>
      <c r="U2182" s="1" t="s">
        <v>370</v>
      </c>
      <c r="V2182" s="1" t="s">
        <v>118</v>
      </c>
      <c r="W2182" s="33" t="str">
        <f>VLOOKUP(Table1[[#This Row],[Material Code]],'Product Master Data'!$A$1:$D$16,4,FALSE)</f>
        <v>Bread Flour</v>
      </c>
      <c r="X2182" s="33" t="str">
        <f>VLOOKUP(Table1[[#This Row],[Material Code]],'Product Master Data'!$A$1:$D$15,3,FALSE)</f>
        <v>Local Label</v>
      </c>
      <c r="Y2182" s="33">
        <f>DAY(Table1[[#This Row],[Billing date]])</f>
        <v>31</v>
      </c>
      <c r="Z2182" s="33" t="str">
        <f>TEXT(Table1[[#This Row],[Billing date]],"mmm")</f>
        <v>Jan</v>
      </c>
      <c r="AA2182" s="33">
        <f>YEAR(Table1[[#This Row],[Billing date]])</f>
        <v>2022</v>
      </c>
    </row>
    <row r="2183" spans="1:27" ht="12.75" x14ac:dyDescent="0.2">
      <c r="A2183" s="1" t="s">
        <v>4576</v>
      </c>
      <c r="B2183" s="1" t="s">
        <v>171</v>
      </c>
      <c r="C2183" s="29">
        <v>44592</v>
      </c>
      <c r="D2183" s="1" t="s">
        <v>7761</v>
      </c>
      <c r="E2183" s="1" t="s">
        <v>7762</v>
      </c>
      <c r="F2183" s="1" t="s">
        <v>7763</v>
      </c>
      <c r="G2183" s="1" t="s">
        <v>7764</v>
      </c>
      <c r="H2183" s="1" t="s">
        <v>4759</v>
      </c>
      <c r="I2183" s="1" t="s">
        <v>37</v>
      </c>
      <c r="J2183" s="1" t="s">
        <v>183</v>
      </c>
      <c r="K2183" s="1" t="s">
        <v>184</v>
      </c>
      <c r="L2183" s="30">
        <v>50</v>
      </c>
      <c r="M2183" s="30">
        <v>0.25</v>
      </c>
      <c r="N2183" s="31">
        <v>1900</v>
      </c>
      <c r="O2183" s="31">
        <v>0</v>
      </c>
      <c r="P2183" s="31">
        <v>95000</v>
      </c>
      <c r="Q2183" s="31">
        <v>95000</v>
      </c>
      <c r="R2183" s="1" t="s">
        <v>4760</v>
      </c>
      <c r="S2183" s="1" t="s">
        <v>5281</v>
      </c>
      <c r="T2183" s="1" t="s">
        <v>169</v>
      </c>
      <c r="U2183" s="1" t="s">
        <v>370</v>
      </c>
      <c r="V2183" s="1" t="s">
        <v>118</v>
      </c>
      <c r="W2183" s="33" t="str">
        <f>VLOOKUP(Table1[[#This Row],[Material Code]],'Product Master Data'!$A$1:$D$16,4,FALSE)</f>
        <v>Beignet Flour</v>
      </c>
      <c r="X2183" s="33" t="str">
        <f>VLOOKUP(Table1[[#This Row],[Material Code]],'Product Master Data'!$A$1:$D$15,3,FALSE)</f>
        <v>Local Label</v>
      </c>
      <c r="Y2183" s="33">
        <f>DAY(Table1[[#This Row],[Billing date]])</f>
        <v>31</v>
      </c>
      <c r="Z2183" s="33" t="str">
        <f>TEXT(Table1[[#This Row],[Billing date]],"mmm")</f>
        <v>Jan</v>
      </c>
      <c r="AA2183" s="33">
        <f>YEAR(Table1[[#This Row],[Billing date]])</f>
        <v>2022</v>
      </c>
    </row>
    <row r="2184" spans="1:27" ht="12.75" x14ac:dyDescent="0.2">
      <c r="A2184" s="1" t="s">
        <v>4596</v>
      </c>
      <c r="B2184" s="1" t="s">
        <v>452</v>
      </c>
      <c r="C2184" s="29">
        <v>44592</v>
      </c>
      <c r="D2184" s="1" t="s">
        <v>5479</v>
      </c>
      <c r="E2184" s="1" t="s">
        <v>7765</v>
      </c>
      <c r="F2184" s="1" t="s">
        <v>5481</v>
      </c>
      <c r="G2184" s="1" t="s">
        <v>7766</v>
      </c>
      <c r="H2184" s="1" t="s">
        <v>5067</v>
      </c>
      <c r="I2184" s="1" t="s">
        <v>34</v>
      </c>
      <c r="J2184" s="1" t="s">
        <v>181</v>
      </c>
      <c r="K2184" s="1" t="s">
        <v>182</v>
      </c>
      <c r="L2184" s="30">
        <v>120</v>
      </c>
      <c r="M2184" s="30">
        <v>3</v>
      </c>
      <c r="N2184" s="31">
        <v>8750</v>
      </c>
      <c r="O2184" s="31">
        <v>4200</v>
      </c>
      <c r="P2184" s="31">
        <v>1045800</v>
      </c>
      <c r="Q2184" s="31">
        <v>1050000</v>
      </c>
      <c r="R2184" s="1" t="s">
        <v>7767</v>
      </c>
      <c r="S2184" s="1" t="s">
        <v>7768</v>
      </c>
      <c r="T2184" s="1" t="s">
        <v>169</v>
      </c>
      <c r="U2184" s="1" t="s">
        <v>1046</v>
      </c>
      <c r="V2184" s="1" t="s">
        <v>118</v>
      </c>
      <c r="W2184" s="33" t="str">
        <f>VLOOKUP(Table1[[#This Row],[Material Code]],'Product Master Data'!$A$1:$D$16,4,FALSE)</f>
        <v>Beignet Flour</v>
      </c>
      <c r="X2184" s="33" t="str">
        <f>VLOOKUP(Table1[[#This Row],[Material Code]],'Product Master Data'!$A$1:$D$15,3,FALSE)</f>
        <v>Local Label</v>
      </c>
      <c r="Y2184" s="33">
        <f>DAY(Table1[[#This Row],[Billing date]])</f>
        <v>31</v>
      </c>
      <c r="Z2184" s="33" t="str">
        <f>TEXT(Table1[[#This Row],[Billing date]],"mmm")</f>
        <v>Jan</v>
      </c>
      <c r="AA2184" s="33">
        <f>YEAR(Table1[[#This Row],[Billing date]])</f>
        <v>2022</v>
      </c>
    </row>
    <row r="2185" spans="1:27" ht="12.75" x14ac:dyDescent="0.2">
      <c r="A2185" s="1" t="s">
        <v>4596</v>
      </c>
      <c r="B2185" s="1" t="s">
        <v>452</v>
      </c>
      <c r="C2185" s="29">
        <v>44592</v>
      </c>
      <c r="D2185" s="1" t="s">
        <v>5479</v>
      </c>
      <c r="E2185" s="1" t="s">
        <v>7765</v>
      </c>
      <c r="F2185" s="1" t="s">
        <v>5481</v>
      </c>
      <c r="G2185" s="1" t="s">
        <v>7766</v>
      </c>
      <c r="H2185" s="1" t="s">
        <v>5067</v>
      </c>
      <c r="I2185" s="1" t="s">
        <v>34</v>
      </c>
      <c r="J2185" s="1" t="s">
        <v>164</v>
      </c>
      <c r="K2185" s="1" t="s">
        <v>165</v>
      </c>
      <c r="L2185" s="30">
        <v>160</v>
      </c>
      <c r="M2185" s="30">
        <v>8</v>
      </c>
      <c r="N2185" s="31">
        <v>17500</v>
      </c>
      <c r="O2185" s="31">
        <v>11200</v>
      </c>
      <c r="P2185" s="31">
        <v>2788800</v>
      </c>
      <c r="Q2185" s="31">
        <v>2800000</v>
      </c>
      <c r="R2185" s="1" t="s">
        <v>7767</v>
      </c>
      <c r="S2185" s="1" t="s">
        <v>7768</v>
      </c>
      <c r="T2185" s="1" t="s">
        <v>169</v>
      </c>
      <c r="U2185" s="1" t="s">
        <v>1046</v>
      </c>
      <c r="V2185" s="1" t="s">
        <v>118</v>
      </c>
      <c r="W2185" s="33" t="str">
        <f>VLOOKUP(Table1[[#This Row],[Material Code]],'Product Master Data'!$A$1:$D$16,4,FALSE)</f>
        <v>Bread Flour</v>
      </c>
      <c r="X2185" s="33" t="str">
        <f>VLOOKUP(Table1[[#This Row],[Material Code]],'Product Master Data'!$A$1:$D$15,3,FALSE)</f>
        <v>Local Label</v>
      </c>
      <c r="Y2185" s="33">
        <f>DAY(Table1[[#This Row],[Billing date]])</f>
        <v>31</v>
      </c>
      <c r="Z2185" s="33" t="str">
        <f>TEXT(Table1[[#This Row],[Billing date]],"mmm")</f>
        <v>Jan</v>
      </c>
      <c r="AA2185" s="33">
        <f>YEAR(Table1[[#This Row],[Billing date]])</f>
        <v>2022</v>
      </c>
    </row>
    <row r="2186" spans="1:27" ht="12.75" x14ac:dyDescent="0.2">
      <c r="A2186" s="1" t="s">
        <v>4526</v>
      </c>
      <c r="B2186" s="1" t="s">
        <v>120</v>
      </c>
      <c r="C2186" s="29">
        <v>44592</v>
      </c>
      <c r="D2186" s="1" t="s">
        <v>7769</v>
      </c>
      <c r="E2186" s="1" t="s">
        <v>7770</v>
      </c>
      <c r="F2186" s="1" t="s">
        <v>7771</v>
      </c>
      <c r="G2186" s="1" t="s">
        <v>7772</v>
      </c>
      <c r="H2186" s="1" t="s">
        <v>5016</v>
      </c>
      <c r="I2186" s="1" t="s">
        <v>251</v>
      </c>
      <c r="J2186" s="1" t="s">
        <v>164</v>
      </c>
      <c r="K2186" s="1" t="s">
        <v>165</v>
      </c>
      <c r="L2186" s="30">
        <v>100</v>
      </c>
      <c r="M2186" s="30">
        <v>5</v>
      </c>
      <c r="N2186" s="31">
        <v>18300</v>
      </c>
      <c r="O2186" s="31">
        <v>0</v>
      </c>
      <c r="P2186" s="31">
        <v>1830000</v>
      </c>
      <c r="Q2186" s="31">
        <v>1830000</v>
      </c>
      <c r="R2186" s="1" t="s">
        <v>127</v>
      </c>
      <c r="S2186" s="1" t="s">
        <v>1051</v>
      </c>
      <c r="T2186" s="1" t="s">
        <v>169</v>
      </c>
      <c r="U2186" s="1" t="s">
        <v>169</v>
      </c>
      <c r="V2186" s="1" t="s">
        <v>118</v>
      </c>
      <c r="W2186" s="33" t="str">
        <f>VLOOKUP(Table1[[#This Row],[Material Code]],'Product Master Data'!$A$1:$D$16,4,FALSE)</f>
        <v>Bread Flour</v>
      </c>
      <c r="X2186" s="33" t="str">
        <f>VLOOKUP(Table1[[#This Row],[Material Code]],'Product Master Data'!$A$1:$D$15,3,FALSE)</f>
        <v>Local Label</v>
      </c>
      <c r="Y2186" s="33">
        <f>DAY(Table1[[#This Row],[Billing date]])</f>
        <v>31</v>
      </c>
      <c r="Z2186" s="33" t="str">
        <f>TEXT(Table1[[#This Row],[Billing date]],"mmm")</f>
        <v>Jan</v>
      </c>
      <c r="AA2186" s="33">
        <f>YEAR(Table1[[#This Row],[Billing date]])</f>
        <v>2022</v>
      </c>
    </row>
    <row r="2187" spans="1:27" ht="12.75" x14ac:dyDescent="0.2">
      <c r="A2187" s="1" t="s">
        <v>4576</v>
      </c>
      <c r="B2187" s="1" t="s">
        <v>171</v>
      </c>
      <c r="C2187" s="29">
        <v>44592</v>
      </c>
      <c r="D2187" s="1" t="s">
        <v>7773</v>
      </c>
      <c r="E2187" s="1" t="s">
        <v>7774</v>
      </c>
      <c r="F2187" s="1" t="s">
        <v>7775</v>
      </c>
      <c r="G2187" s="1" t="s">
        <v>7776</v>
      </c>
      <c r="H2187" s="1" t="s">
        <v>4581</v>
      </c>
      <c r="I2187" s="1" t="s">
        <v>25</v>
      </c>
      <c r="J2187" s="1" t="s">
        <v>176</v>
      </c>
      <c r="K2187" s="1" t="s">
        <v>177</v>
      </c>
      <c r="L2187" s="30">
        <v>75</v>
      </c>
      <c r="M2187" s="30">
        <v>3.75</v>
      </c>
      <c r="N2187" s="31">
        <v>17900</v>
      </c>
      <c r="O2187" s="31">
        <v>0</v>
      </c>
      <c r="P2187" s="31">
        <v>1342500</v>
      </c>
      <c r="Q2187" s="31">
        <v>1342500</v>
      </c>
      <c r="R2187" s="1" t="s">
        <v>4582</v>
      </c>
      <c r="S2187" s="1" t="s">
        <v>5875</v>
      </c>
      <c r="T2187" s="1" t="s">
        <v>169</v>
      </c>
      <c r="U2187" s="1" t="s">
        <v>169</v>
      </c>
      <c r="V2187" s="1" t="s">
        <v>118</v>
      </c>
      <c r="W2187" s="33" t="str">
        <f>VLOOKUP(Table1[[#This Row],[Material Code]],'Product Master Data'!$A$1:$D$16,4,FALSE)</f>
        <v>Beignet Flour</v>
      </c>
      <c r="X2187" s="33" t="str">
        <f>VLOOKUP(Table1[[#This Row],[Material Code]],'Product Master Data'!$A$1:$D$15,3,FALSE)</f>
        <v>Local Label</v>
      </c>
      <c r="Y2187" s="33">
        <f>DAY(Table1[[#This Row],[Billing date]])</f>
        <v>31</v>
      </c>
      <c r="Z2187" s="33" t="str">
        <f>TEXT(Table1[[#This Row],[Billing date]],"mmm")</f>
        <v>Jan</v>
      </c>
      <c r="AA2187" s="33">
        <f>YEAR(Table1[[#This Row],[Billing date]])</f>
        <v>2022</v>
      </c>
    </row>
    <row r="2188" spans="1:27" ht="12.75" x14ac:dyDescent="0.2">
      <c r="A2188" s="1" t="s">
        <v>4576</v>
      </c>
      <c r="B2188" s="1" t="s">
        <v>171</v>
      </c>
      <c r="C2188" s="29">
        <v>44592</v>
      </c>
      <c r="D2188" s="1" t="s">
        <v>7773</v>
      </c>
      <c r="E2188" s="1" t="s">
        <v>7774</v>
      </c>
      <c r="F2188" s="1" t="s">
        <v>7775</v>
      </c>
      <c r="G2188" s="1" t="s">
        <v>7776</v>
      </c>
      <c r="H2188" s="1" t="s">
        <v>4581</v>
      </c>
      <c r="I2188" s="1" t="s">
        <v>25</v>
      </c>
      <c r="J2188" s="1" t="s">
        <v>181</v>
      </c>
      <c r="K2188" s="1" t="s">
        <v>182</v>
      </c>
      <c r="L2188" s="30">
        <v>50</v>
      </c>
      <c r="M2188" s="30">
        <v>1.25</v>
      </c>
      <c r="N2188" s="31">
        <v>8950</v>
      </c>
      <c r="O2188" s="31">
        <v>0</v>
      </c>
      <c r="P2188" s="31">
        <v>447500</v>
      </c>
      <c r="Q2188" s="31">
        <v>447500</v>
      </c>
      <c r="R2188" s="1" t="s">
        <v>4582</v>
      </c>
      <c r="S2188" s="1" t="s">
        <v>5875</v>
      </c>
      <c r="T2188" s="1" t="s">
        <v>169</v>
      </c>
      <c r="U2188" s="1" t="s">
        <v>169</v>
      </c>
      <c r="V2188" s="1" t="s">
        <v>118</v>
      </c>
      <c r="W2188" s="33" t="str">
        <f>VLOOKUP(Table1[[#This Row],[Material Code]],'Product Master Data'!$A$1:$D$16,4,FALSE)</f>
        <v>Beignet Flour</v>
      </c>
      <c r="X2188" s="33" t="str">
        <f>VLOOKUP(Table1[[#This Row],[Material Code]],'Product Master Data'!$A$1:$D$15,3,FALSE)</f>
        <v>Local Label</v>
      </c>
      <c r="Y2188" s="33">
        <f>DAY(Table1[[#This Row],[Billing date]])</f>
        <v>31</v>
      </c>
      <c r="Z2188" s="33" t="str">
        <f>TEXT(Table1[[#This Row],[Billing date]],"mmm")</f>
        <v>Jan</v>
      </c>
      <c r="AA2188" s="33">
        <f>YEAR(Table1[[#This Row],[Billing date]])</f>
        <v>2022</v>
      </c>
    </row>
    <row r="2189" spans="1:27" ht="12.75" x14ac:dyDescent="0.2">
      <c r="A2189" s="1" t="s">
        <v>4576</v>
      </c>
      <c r="B2189" s="1" t="s">
        <v>171</v>
      </c>
      <c r="C2189" s="29">
        <v>44592</v>
      </c>
      <c r="D2189" s="1" t="s">
        <v>7773</v>
      </c>
      <c r="E2189" s="1" t="s">
        <v>7774</v>
      </c>
      <c r="F2189" s="1" t="s">
        <v>7775</v>
      </c>
      <c r="G2189" s="1" t="s">
        <v>7776</v>
      </c>
      <c r="H2189" s="1" t="s">
        <v>4581</v>
      </c>
      <c r="I2189" s="1" t="s">
        <v>25</v>
      </c>
      <c r="J2189" s="1" t="s">
        <v>183</v>
      </c>
      <c r="K2189" s="1" t="s">
        <v>184</v>
      </c>
      <c r="L2189" s="30">
        <v>1000</v>
      </c>
      <c r="M2189" s="30">
        <v>5</v>
      </c>
      <c r="N2189" s="31">
        <v>1840</v>
      </c>
      <c r="O2189" s="31">
        <v>0</v>
      </c>
      <c r="P2189" s="31">
        <v>1840000</v>
      </c>
      <c r="Q2189" s="31">
        <v>1840000</v>
      </c>
      <c r="R2189" s="1" t="s">
        <v>4582</v>
      </c>
      <c r="S2189" s="1" t="s">
        <v>5875</v>
      </c>
      <c r="T2189" s="1" t="s">
        <v>169</v>
      </c>
      <c r="U2189" s="1" t="s">
        <v>169</v>
      </c>
      <c r="V2189" s="1" t="s">
        <v>118</v>
      </c>
      <c r="W2189" s="33" t="str">
        <f>VLOOKUP(Table1[[#This Row],[Material Code]],'Product Master Data'!$A$1:$D$16,4,FALSE)</f>
        <v>Beignet Flour</v>
      </c>
      <c r="X2189" s="33" t="str">
        <f>VLOOKUP(Table1[[#This Row],[Material Code]],'Product Master Data'!$A$1:$D$15,3,FALSE)</f>
        <v>Local Label</v>
      </c>
      <c r="Y2189" s="33">
        <f>DAY(Table1[[#This Row],[Billing date]])</f>
        <v>31</v>
      </c>
      <c r="Z2189" s="33" t="str">
        <f>TEXT(Table1[[#This Row],[Billing date]],"mmm")</f>
        <v>Jan</v>
      </c>
      <c r="AA2189" s="33">
        <f>YEAR(Table1[[#This Row],[Billing date]])</f>
        <v>2022</v>
      </c>
    </row>
    <row r="2190" spans="1:27" ht="12.75" x14ac:dyDescent="0.2">
      <c r="A2190" s="1" t="s">
        <v>4526</v>
      </c>
      <c r="B2190" s="1" t="s">
        <v>120</v>
      </c>
      <c r="C2190" s="29">
        <v>44592</v>
      </c>
      <c r="D2190" s="1" t="s">
        <v>7777</v>
      </c>
      <c r="E2190" s="1" t="s">
        <v>7778</v>
      </c>
      <c r="F2190" s="1" t="s">
        <v>7779</v>
      </c>
      <c r="G2190" s="1" t="s">
        <v>7780</v>
      </c>
      <c r="H2190" s="1" t="s">
        <v>4878</v>
      </c>
      <c r="I2190" s="1" t="s">
        <v>465</v>
      </c>
      <c r="J2190" s="1" t="s">
        <v>164</v>
      </c>
      <c r="K2190" s="1" t="s">
        <v>165</v>
      </c>
      <c r="L2190" s="30">
        <v>182</v>
      </c>
      <c r="M2190" s="30">
        <v>9.1</v>
      </c>
      <c r="N2190" s="31">
        <v>18300</v>
      </c>
      <c r="O2190" s="31">
        <v>12740</v>
      </c>
      <c r="P2190" s="31">
        <v>3317860</v>
      </c>
      <c r="Q2190" s="31">
        <v>3330600</v>
      </c>
      <c r="R2190" s="1" t="s">
        <v>216</v>
      </c>
      <c r="S2190" s="1" t="s">
        <v>5325</v>
      </c>
      <c r="T2190" s="1" t="s">
        <v>169</v>
      </c>
      <c r="U2190" s="1" t="s">
        <v>169</v>
      </c>
      <c r="V2190" s="1" t="s">
        <v>118</v>
      </c>
      <c r="W2190" s="33" t="str">
        <f>VLOOKUP(Table1[[#This Row],[Material Code]],'Product Master Data'!$A$1:$D$16,4,FALSE)</f>
        <v>Bread Flour</v>
      </c>
      <c r="X2190" s="33" t="str">
        <f>VLOOKUP(Table1[[#This Row],[Material Code]],'Product Master Data'!$A$1:$D$15,3,FALSE)</f>
        <v>Local Label</v>
      </c>
      <c r="Y2190" s="33">
        <f>DAY(Table1[[#This Row],[Billing date]])</f>
        <v>31</v>
      </c>
      <c r="Z2190" s="33" t="str">
        <f>TEXT(Table1[[#This Row],[Billing date]],"mmm")</f>
        <v>Jan</v>
      </c>
      <c r="AA2190" s="33">
        <f>YEAR(Table1[[#This Row],[Billing date]])</f>
        <v>2022</v>
      </c>
    </row>
    <row r="2191" spans="1:27" ht="12.75" x14ac:dyDescent="0.2">
      <c r="A2191" s="1" t="s">
        <v>4496</v>
      </c>
      <c r="B2191" s="1" t="s">
        <v>132</v>
      </c>
      <c r="C2191" s="29">
        <v>44592</v>
      </c>
      <c r="D2191" s="1" t="s">
        <v>7781</v>
      </c>
      <c r="E2191" s="1" t="s">
        <v>7782</v>
      </c>
      <c r="F2191" s="1" t="s">
        <v>7783</v>
      </c>
      <c r="G2191" s="1" t="s">
        <v>7784</v>
      </c>
      <c r="H2191" s="1" t="s">
        <v>4804</v>
      </c>
      <c r="I2191" s="1" t="s">
        <v>38</v>
      </c>
      <c r="J2191" s="1" t="s">
        <v>125</v>
      </c>
      <c r="K2191" s="1" t="s">
        <v>126</v>
      </c>
      <c r="L2191" s="30">
        <v>620</v>
      </c>
      <c r="M2191" s="30">
        <v>31</v>
      </c>
      <c r="N2191" s="31">
        <v>19000</v>
      </c>
      <c r="O2191" s="31">
        <v>43400</v>
      </c>
      <c r="P2191" s="31">
        <v>11736600</v>
      </c>
      <c r="Q2191" s="31">
        <v>11780000</v>
      </c>
      <c r="R2191" s="1" t="s">
        <v>3636</v>
      </c>
      <c r="S2191" s="1" t="s">
        <v>7785</v>
      </c>
      <c r="T2191" s="1" t="s">
        <v>169</v>
      </c>
      <c r="U2191" s="1" t="s">
        <v>169</v>
      </c>
      <c r="V2191" s="1" t="s">
        <v>118</v>
      </c>
      <c r="W2191" s="33" t="str">
        <f>VLOOKUP(Table1[[#This Row],[Material Code]],'Product Master Data'!$A$1:$D$16,4,FALSE)</f>
        <v>Bread Flour</v>
      </c>
      <c r="X2191" s="33" t="str">
        <f>VLOOKUP(Table1[[#This Row],[Material Code]],'Product Master Data'!$A$1:$D$15,3,FALSE)</f>
        <v>Local Label</v>
      </c>
      <c r="Y2191" s="33">
        <f>DAY(Table1[[#This Row],[Billing date]])</f>
        <v>31</v>
      </c>
      <c r="Z2191" s="33" t="str">
        <f>TEXT(Table1[[#This Row],[Billing date]],"mmm")</f>
        <v>Jan</v>
      </c>
      <c r="AA2191" s="33">
        <f>YEAR(Table1[[#This Row],[Billing date]])</f>
        <v>2022</v>
      </c>
    </row>
    <row r="2192" spans="1:27" ht="12.75" x14ac:dyDescent="0.2">
      <c r="A2192" s="1" t="s">
        <v>4496</v>
      </c>
      <c r="B2192" s="1" t="s">
        <v>132</v>
      </c>
      <c r="C2192" s="29">
        <v>44592</v>
      </c>
      <c r="D2192" s="1" t="s">
        <v>7781</v>
      </c>
      <c r="E2192" s="1" t="s">
        <v>7782</v>
      </c>
      <c r="F2192" s="1" t="s">
        <v>7783</v>
      </c>
      <c r="G2192" s="1" t="s">
        <v>7786</v>
      </c>
      <c r="H2192" s="1" t="s">
        <v>4804</v>
      </c>
      <c r="I2192" s="1" t="s">
        <v>38</v>
      </c>
      <c r="J2192" s="1" t="s">
        <v>125</v>
      </c>
      <c r="K2192" s="1" t="s">
        <v>126</v>
      </c>
      <c r="L2192" s="30">
        <v>540</v>
      </c>
      <c r="M2192" s="30">
        <v>27</v>
      </c>
      <c r="N2192" s="31">
        <v>19000</v>
      </c>
      <c r="O2192" s="31">
        <v>37800</v>
      </c>
      <c r="P2192" s="31">
        <v>10222200</v>
      </c>
      <c r="Q2192" s="31">
        <v>10260000</v>
      </c>
      <c r="R2192" s="1" t="s">
        <v>4262</v>
      </c>
      <c r="S2192" s="1" t="s">
        <v>6735</v>
      </c>
      <c r="T2192" s="1" t="s">
        <v>169</v>
      </c>
      <c r="U2192" s="1" t="s">
        <v>169</v>
      </c>
      <c r="V2192" s="1" t="s">
        <v>118</v>
      </c>
      <c r="W2192" s="33" t="str">
        <f>VLOOKUP(Table1[[#This Row],[Material Code]],'Product Master Data'!$A$1:$D$16,4,FALSE)</f>
        <v>Bread Flour</v>
      </c>
      <c r="X2192" s="33" t="str">
        <f>VLOOKUP(Table1[[#This Row],[Material Code]],'Product Master Data'!$A$1:$D$15,3,FALSE)</f>
        <v>Local Label</v>
      </c>
      <c r="Y2192" s="33">
        <f>DAY(Table1[[#This Row],[Billing date]])</f>
        <v>31</v>
      </c>
      <c r="Z2192" s="33" t="str">
        <f>TEXT(Table1[[#This Row],[Billing date]],"mmm")</f>
        <v>Jan</v>
      </c>
      <c r="AA2192" s="33">
        <f>YEAR(Table1[[#This Row],[Billing date]])</f>
        <v>2022</v>
      </c>
    </row>
    <row r="2193" spans="1:27" ht="12.75" x14ac:dyDescent="0.2">
      <c r="A2193" s="1" t="s">
        <v>4496</v>
      </c>
      <c r="B2193" s="1" t="s">
        <v>132</v>
      </c>
      <c r="C2193" s="29">
        <v>44592</v>
      </c>
      <c r="D2193" s="1" t="s">
        <v>7781</v>
      </c>
      <c r="E2193" s="1" t="s">
        <v>7782</v>
      </c>
      <c r="F2193" s="1" t="s">
        <v>7783</v>
      </c>
      <c r="G2193" s="1" t="s">
        <v>7786</v>
      </c>
      <c r="H2193" s="1" t="s">
        <v>4804</v>
      </c>
      <c r="I2193" s="1" t="s">
        <v>38</v>
      </c>
      <c r="J2193" s="1" t="s">
        <v>125</v>
      </c>
      <c r="K2193" s="1" t="s">
        <v>126</v>
      </c>
      <c r="L2193" s="30">
        <v>80</v>
      </c>
      <c r="M2193" s="30">
        <v>4</v>
      </c>
      <c r="N2193" s="31">
        <v>19000</v>
      </c>
      <c r="O2193" s="31">
        <v>5600</v>
      </c>
      <c r="P2193" s="31">
        <v>1514400</v>
      </c>
      <c r="Q2193" s="31">
        <v>1520000</v>
      </c>
      <c r="R2193" s="1" t="s">
        <v>4262</v>
      </c>
      <c r="S2193" s="1" t="s">
        <v>6735</v>
      </c>
      <c r="T2193" s="1" t="s">
        <v>169</v>
      </c>
      <c r="U2193" s="1" t="s">
        <v>169</v>
      </c>
      <c r="V2193" s="1" t="s">
        <v>118</v>
      </c>
      <c r="W2193" s="33" t="str">
        <f>VLOOKUP(Table1[[#This Row],[Material Code]],'Product Master Data'!$A$1:$D$16,4,FALSE)</f>
        <v>Bread Flour</v>
      </c>
      <c r="X2193" s="33" t="str">
        <f>VLOOKUP(Table1[[#This Row],[Material Code]],'Product Master Data'!$A$1:$D$15,3,FALSE)</f>
        <v>Local Label</v>
      </c>
      <c r="Y2193" s="33">
        <f>DAY(Table1[[#This Row],[Billing date]])</f>
        <v>31</v>
      </c>
      <c r="Z2193" s="33" t="str">
        <f>TEXT(Table1[[#This Row],[Billing date]],"mmm")</f>
        <v>Jan</v>
      </c>
      <c r="AA2193" s="33">
        <f>YEAR(Table1[[#This Row],[Billing date]])</f>
        <v>2022</v>
      </c>
    </row>
    <row r="2194" spans="1:27" ht="12.75" x14ac:dyDescent="0.2">
      <c r="A2194" s="1" t="s">
        <v>4596</v>
      </c>
      <c r="B2194" s="1" t="s">
        <v>452</v>
      </c>
      <c r="C2194" s="29">
        <v>44592</v>
      </c>
      <c r="D2194" s="1" t="s">
        <v>7566</v>
      </c>
      <c r="E2194" s="1" t="s">
        <v>7787</v>
      </c>
      <c r="F2194" s="1" t="s">
        <v>7568</v>
      </c>
      <c r="G2194" s="1" t="s">
        <v>7788</v>
      </c>
      <c r="H2194" s="1" t="s">
        <v>4797</v>
      </c>
      <c r="I2194" s="1" t="s">
        <v>33</v>
      </c>
      <c r="J2194" s="1" t="s">
        <v>24</v>
      </c>
      <c r="K2194" s="1" t="s">
        <v>113</v>
      </c>
      <c r="L2194" s="30">
        <v>250</v>
      </c>
      <c r="M2194" s="30">
        <v>10</v>
      </c>
      <c r="N2194" s="31">
        <v>1800</v>
      </c>
      <c r="O2194" s="31">
        <v>8824</v>
      </c>
      <c r="P2194" s="31">
        <v>441176</v>
      </c>
      <c r="Q2194" s="31">
        <v>450000</v>
      </c>
      <c r="R2194" s="1" t="s">
        <v>5068</v>
      </c>
      <c r="S2194" s="1" t="s">
        <v>955</v>
      </c>
      <c r="T2194" s="1" t="s">
        <v>169</v>
      </c>
      <c r="U2194" s="1" t="s">
        <v>7570</v>
      </c>
      <c r="V2194" s="1" t="s">
        <v>118</v>
      </c>
      <c r="W2194" s="33" t="str">
        <f>VLOOKUP(Table1[[#This Row],[Material Code]],'Product Master Data'!$A$1:$D$16,4,FALSE)</f>
        <v>Bread Flour</v>
      </c>
      <c r="X2194" s="33" t="str">
        <f>VLOOKUP(Table1[[#This Row],[Material Code]],'Product Master Data'!$A$1:$D$15,3,FALSE)</f>
        <v>Local Label</v>
      </c>
      <c r="Y2194" s="33">
        <f>DAY(Table1[[#This Row],[Billing date]])</f>
        <v>31</v>
      </c>
      <c r="Z2194" s="33" t="str">
        <f>TEXT(Table1[[#This Row],[Billing date]],"mmm")</f>
        <v>Jan</v>
      </c>
      <c r="AA2194" s="33">
        <f>YEAR(Table1[[#This Row],[Billing date]])</f>
        <v>2022</v>
      </c>
    </row>
    <row r="2195" spans="1:27" ht="12.75" x14ac:dyDescent="0.2">
      <c r="A2195" s="1" t="s">
        <v>4526</v>
      </c>
      <c r="B2195" s="1" t="s">
        <v>120</v>
      </c>
      <c r="C2195" s="29">
        <v>44592</v>
      </c>
      <c r="D2195" s="1" t="s">
        <v>7789</v>
      </c>
      <c r="E2195" s="1" t="s">
        <v>7790</v>
      </c>
      <c r="F2195" s="1" t="s">
        <v>7791</v>
      </c>
      <c r="G2195" s="1" t="s">
        <v>7792</v>
      </c>
      <c r="H2195" s="1" t="s">
        <v>4878</v>
      </c>
      <c r="I2195" s="1" t="s">
        <v>465</v>
      </c>
      <c r="J2195" s="1" t="s">
        <v>164</v>
      </c>
      <c r="K2195" s="1" t="s">
        <v>165</v>
      </c>
      <c r="L2195" s="30">
        <v>55</v>
      </c>
      <c r="M2195" s="30">
        <v>2.75</v>
      </c>
      <c r="N2195" s="31">
        <v>18300</v>
      </c>
      <c r="O2195" s="31">
        <v>3850</v>
      </c>
      <c r="P2195" s="31">
        <v>1002650</v>
      </c>
      <c r="Q2195" s="31">
        <v>1006500</v>
      </c>
      <c r="R2195" s="1" t="s">
        <v>775</v>
      </c>
      <c r="S2195" s="1" t="s">
        <v>4879</v>
      </c>
      <c r="T2195" s="1" t="s">
        <v>169</v>
      </c>
      <c r="U2195" s="1" t="s">
        <v>169</v>
      </c>
      <c r="V2195" s="1" t="s">
        <v>118</v>
      </c>
      <c r="W2195" s="33" t="str">
        <f>VLOOKUP(Table1[[#This Row],[Material Code]],'Product Master Data'!$A$1:$D$16,4,FALSE)</f>
        <v>Bread Flour</v>
      </c>
      <c r="X2195" s="33" t="str">
        <f>VLOOKUP(Table1[[#This Row],[Material Code]],'Product Master Data'!$A$1:$D$15,3,FALSE)</f>
        <v>Local Label</v>
      </c>
      <c r="Y2195" s="33">
        <f>DAY(Table1[[#This Row],[Billing date]])</f>
        <v>31</v>
      </c>
      <c r="Z2195" s="33" t="str">
        <f>TEXT(Table1[[#This Row],[Billing date]],"mmm")</f>
        <v>Jan</v>
      </c>
      <c r="AA2195" s="33">
        <f>YEAR(Table1[[#This Row],[Billing date]])</f>
        <v>2022</v>
      </c>
    </row>
    <row r="2196" spans="1:27" ht="12.75" x14ac:dyDescent="0.2">
      <c r="A2196" s="1" t="s">
        <v>4526</v>
      </c>
      <c r="B2196" s="1" t="s">
        <v>120</v>
      </c>
      <c r="C2196" s="29">
        <v>44592</v>
      </c>
      <c r="D2196" s="1" t="s">
        <v>7793</v>
      </c>
      <c r="E2196" s="1" t="s">
        <v>7794</v>
      </c>
      <c r="F2196" s="1" t="s">
        <v>7795</v>
      </c>
      <c r="G2196" s="1" t="s">
        <v>7796</v>
      </c>
      <c r="H2196" s="1" t="s">
        <v>5113</v>
      </c>
      <c r="I2196" s="1" t="s">
        <v>1177</v>
      </c>
      <c r="J2196" s="1" t="s">
        <v>164</v>
      </c>
      <c r="K2196" s="1" t="s">
        <v>165</v>
      </c>
      <c r="L2196" s="30">
        <v>200</v>
      </c>
      <c r="M2196" s="30">
        <v>10</v>
      </c>
      <c r="N2196" s="31">
        <v>18300</v>
      </c>
      <c r="O2196" s="31">
        <v>14000</v>
      </c>
      <c r="P2196" s="31">
        <v>3646000</v>
      </c>
      <c r="Q2196" s="31">
        <v>3660000</v>
      </c>
      <c r="R2196" s="1" t="s">
        <v>926</v>
      </c>
      <c r="S2196" s="1" t="s">
        <v>1798</v>
      </c>
      <c r="T2196" s="1" t="s">
        <v>169</v>
      </c>
      <c r="U2196" s="1" t="s">
        <v>7797</v>
      </c>
      <c r="V2196" s="1" t="s">
        <v>118</v>
      </c>
      <c r="W2196" s="33" t="str">
        <f>VLOOKUP(Table1[[#This Row],[Material Code]],'Product Master Data'!$A$1:$D$16,4,FALSE)</f>
        <v>Bread Flour</v>
      </c>
      <c r="X2196" s="33" t="str">
        <f>VLOOKUP(Table1[[#This Row],[Material Code]],'Product Master Data'!$A$1:$D$15,3,FALSE)</f>
        <v>Local Label</v>
      </c>
      <c r="Y2196" s="33">
        <f>DAY(Table1[[#This Row],[Billing date]])</f>
        <v>31</v>
      </c>
      <c r="Z2196" s="33" t="str">
        <f>TEXT(Table1[[#This Row],[Billing date]],"mmm")</f>
        <v>Jan</v>
      </c>
      <c r="AA2196" s="33">
        <f>YEAR(Table1[[#This Row],[Billing date]])</f>
        <v>2022</v>
      </c>
    </row>
    <row r="2197" spans="1:27" ht="12.75" x14ac:dyDescent="0.2">
      <c r="A2197" s="1" t="s">
        <v>4511</v>
      </c>
      <c r="B2197" s="1" t="s">
        <v>158</v>
      </c>
      <c r="C2197" s="29">
        <v>44592</v>
      </c>
      <c r="D2197" s="1" t="s">
        <v>7798</v>
      </c>
      <c r="E2197" s="1" t="s">
        <v>7799</v>
      </c>
      <c r="F2197" s="1" t="s">
        <v>7800</v>
      </c>
      <c r="G2197" s="1" t="s">
        <v>7801</v>
      </c>
      <c r="H2197" s="1" t="s">
        <v>4635</v>
      </c>
      <c r="I2197" s="1" t="s">
        <v>28</v>
      </c>
      <c r="J2197" s="1" t="s">
        <v>164</v>
      </c>
      <c r="K2197" s="1" t="s">
        <v>165</v>
      </c>
      <c r="L2197" s="30">
        <v>600</v>
      </c>
      <c r="M2197" s="30">
        <v>30</v>
      </c>
      <c r="N2197" s="31">
        <v>18700</v>
      </c>
      <c r="O2197" s="31">
        <v>42000</v>
      </c>
      <c r="P2197" s="31">
        <v>11178000</v>
      </c>
      <c r="Q2197" s="31">
        <v>11220000</v>
      </c>
      <c r="R2197" s="1" t="s">
        <v>166</v>
      </c>
      <c r="S2197" s="1" t="s">
        <v>3784</v>
      </c>
      <c r="T2197" s="1" t="s">
        <v>169</v>
      </c>
      <c r="U2197" s="1" t="s">
        <v>169</v>
      </c>
      <c r="V2197" s="1" t="s">
        <v>118</v>
      </c>
      <c r="W2197" s="33" t="str">
        <f>VLOOKUP(Table1[[#This Row],[Material Code]],'Product Master Data'!$A$1:$D$16,4,FALSE)</f>
        <v>Bread Flour</v>
      </c>
      <c r="X2197" s="33" t="str">
        <f>VLOOKUP(Table1[[#This Row],[Material Code]],'Product Master Data'!$A$1:$D$15,3,FALSE)</f>
        <v>Local Label</v>
      </c>
      <c r="Y2197" s="33">
        <f>DAY(Table1[[#This Row],[Billing date]])</f>
        <v>31</v>
      </c>
      <c r="Z2197" s="33" t="str">
        <f>TEXT(Table1[[#This Row],[Billing date]],"mmm")</f>
        <v>Jan</v>
      </c>
      <c r="AA2197" s="33">
        <f>YEAR(Table1[[#This Row],[Billing date]])</f>
        <v>2022</v>
      </c>
    </row>
    <row r="2198" spans="1:27" ht="12.75" x14ac:dyDescent="0.2">
      <c r="A2198" s="1" t="s">
        <v>4526</v>
      </c>
      <c r="B2198" s="1" t="s">
        <v>120</v>
      </c>
      <c r="C2198" s="29">
        <v>44592</v>
      </c>
      <c r="D2198" s="1" t="s">
        <v>7802</v>
      </c>
      <c r="E2198" s="1" t="s">
        <v>7803</v>
      </c>
      <c r="F2198" s="1" t="s">
        <v>7804</v>
      </c>
      <c r="G2198" s="1" t="s">
        <v>7805</v>
      </c>
      <c r="H2198" s="1" t="s">
        <v>4665</v>
      </c>
      <c r="I2198" s="1" t="s">
        <v>30</v>
      </c>
      <c r="J2198" s="1" t="s">
        <v>164</v>
      </c>
      <c r="K2198" s="1" t="s">
        <v>165</v>
      </c>
      <c r="L2198" s="30">
        <v>100</v>
      </c>
      <c r="M2198" s="30">
        <v>5</v>
      </c>
      <c r="N2198" s="31">
        <v>18300</v>
      </c>
      <c r="O2198" s="31">
        <v>7000</v>
      </c>
      <c r="P2198" s="31">
        <v>1823000</v>
      </c>
      <c r="Q2198" s="31">
        <v>1830000</v>
      </c>
      <c r="R2198" s="1" t="s">
        <v>926</v>
      </c>
      <c r="S2198" s="1" t="s">
        <v>1798</v>
      </c>
      <c r="T2198" s="1" t="s">
        <v>169</v>
      </c>
      <c r="U2198" s="1" t="s">
        <v>169</v>
      </c>
      <c r="V2198" s="1" t="s">
        <v>118</v>
      </c>
      <c r="W2198" s="33" t="str">
        <f>VLOOKUP(Table1[[#This Row],[Material Code]],'Product Master Data'!$A$1:$D$16,4,FALSE)</f>
        <v>Bread Flour</v>
      </c>
      <c r="X2198" s="33" t="str">
        <f>VLOOKUP(Table1[[#This Row],[Material Code]],'Product Master Data'!$A$1:$D$15,3,FALSE)</f>
        <v>Local Label</v>
      </c>
      <c r="Y2198" s="33">
        <f>DAY(Table1[[#This Row],[Billing date]])</f>
        <v>31</v>
      </c>
      <c r="Z2198" s="33" t="str">
        <f>TEXT(Table1[[#This Row],[Billing date]],"mmm")</f>
        <v>Jan</v>
      </c>
      <c r="AA2198" s="33">
        <f>YEAR(Table1[[#This Row],[Billing date]])</f>
        <v>2022</v>
      </c>
    </row>
    <row r="2199" spans="1:27" ht="12.75" x14ac:dyDescent="0.2">
      <c r="A2199" s="1" t="s">
        <v>4511</v>
      </c>
      <c r="B2199" s="1" t="s">
        <v>158</v>
      </c>
      <c r="C2199" s="29">
        <v>44592</v>
      </c>
      <c r="D2199" s="1" t="s">
        <v>7806</v>
      </c>
      <c r="E2199" s="1" t="s">
        <v>7807</v>
      </c>
      <c r="F2199" s="1" t="s">
        <v>7808</v>
      </c>
      <c r="G2199" s="1" t="s">
        <v>7809</v>
      </c>
      <c r="H2199" s="1" t="s">
        <v>4574</v>
      </c>
      <c r="I2199" s="1" t="s">
        <v>1504</v>
      </c>
      <c r="J2199" s="1" t="s">
        <v>24</v>
      </c>
      <c r="K2199" s="1" t="s">
        <v>113</v>
      </c>
      <c r="L2199" s="30">
        <v>700</v>
      </c>
      <c r="M2199" s="30">
        <v>28</v>
      </c>
      <c r="N2199" s="31">
        <v>1800</v>
      </c>
      <c r="O2199" s="31">
        <v>24706</v>
      </c>
      <c r="P2199" s="31">
        <v>1235294</v>
      </c>
      <c r="Q2199" s="31">
        <v>1260000</v>
      </c>
      <c r="R2199" s="1" t="s">
        <v>7810</v>
      </c>
      <c r="S2199" s="1" t="s">
        <v>7811</v>
      </c>
      <c r="T2199" s="1" t="s">
        <v>169</v>
      </c>
      <c r="U2199" s="1" t="s">
        <v>7812</v>
      </c>
      <c r="V2199" s="1" t="s">
        <v>118</v>
      </c>
      <c r="W2199" s="33" t="str">
        <f>VLOOKUP(Table1[[#This Row],[Material Code]],'Product Master Data'!$A$1:$D$16,4,FALSE)</f>
        <v>Bread Flour</v>
      </c>
      <c r="X2199" s="33" t="str">
        <f>VLOOKUP(Table1[[#This Row],[Material Code]],'Product Master Data'!$A$1:$D$15,3,FALSE)</f>
        <v>Local Label</v>
      </c>
      <c r="Y2199" s="33">
        <f>DAY(Table1[[#This Row],[Billing date]])</f>
        <v>31</v>
      </c>
      <c r="Z2199" s="33" t="str">
        <f>TEXT(Table1[[#This Row],[Billing date]],"mmm")</f>
        <v>Jan</v>
      </c>
      <c r="AA2199" s="33">
        <f>YEAR(Table1[[#This Row],[Billing date]])</f>
        <v>2022</v>
      </c>
    </row>
    <row r="2200" spans="1:27" ht="12.75" x14ac:dyDescent="0.2">
      <c r="A2200" s="1" t="s">
        <v>169</v>
      </c>
      <c r="B2200" s="1" t="s">
        <v>169</v>
      </c>
      <c r="C2200" s="29">
        <v>44592</v>
      </c>
      <c r="D2200" s="1" t="s">
        <v>7813</v>
      </c>
      <c r="E2200" s="1" t="s">
        <v>7814</v>
      </c>
      <c r="F2200" s="1" t="s">
        <v>7815</v>
      </c>
      <c r="G2200" s="1" t="s">
        <v>7816</v>
      </c>
      <c r="H2200" s="1" t="s">
        <v>7817</v>
      </c>
      <c r="I2200" s="1" t="s">
        <v>7818</v>
      </c>
      <c r="J2200" s="1" t="s">
        <v>164</v>
      </c>
      <c r="K2200" s="1" t="s">
        <v>165</v>
      </c>
      <c r="L2200" s="30">
        <v>600</v>
      </c>
      <c r="M2200" s="30">
        <v>30</v>
      </c>
      <c r="N2200" s="31">
        <v>18900</v>
      </c>
      <c r="O2200" s="31">
        <v>222353</v>
      </c>
      <c r="P2200" s="31">
        <v>11117647</v>
      </c>
      <c r="Q2200" s="31">
        <v>11340000</v>
      </c>
      <c r="R2200" s="1" t="s">
        <v>975</v>
      </c>
      <c r="S2200" s="1" t="s">
        <v>5265</v>
      </c>
      <c r="T2200" s="1" t="s">
        <v>169</v>
      </c>
      <c r="U2200" s="1" t="s">
        <v>7819</v>
      </c>
      <c r="V2200" s="1" t="s">
        <v>118</v>
      </c>
      <c r="W2200" s="33" t="str">
        <f>VLOOKUP(Table1[[#This Row],[Material Code]],'Product Master Data'!$A$1:$D$16,4,FALSE)</f>
        <v>Bread Flour</v>
      </c>
      <c r="X2200" s="33" t="str">
        <f>VLOOKUP(Table1[[#This Row],[Material Code]],'Product Master Data'!$A$1:$D$15,3,FALSE)</f>
        <v>Local Label</v>
      </c>
      <c r="Y2200" s="33">
        <f>DAY(Table1[[#This Row],[Billing date]])</f>
        <v>31</v>
      </c>
      <c r="Z2200" s="33" t="str">
        <f>TEXT(Table1[[#This Row],[Billing date]],"mmm")</f>
        <v>Jan</v>
      </c>
      <c r="AA2200" s="33">
        <f>YEAR(Table1[[#This Row],[Billing date]])</f>
        <v>2022</v>
      </c>
    </row>
    <row r="2201" spans="1:27" ht="12.75" x14ac:dyDescent="0.2">
      <c r="A2201" s="1" t="s">
        <v>4666</v>
      </c>
      <c r="B2201" s="1" t="s">
        <v>108</v>
      </c>
      <c r="C2201" s="29">
        <v>44592</v>
      </c>
      <c r="D2201" s="1" t="s">
        <v>7820</v>
      </c>
      <c r="E2201" s="1" t="s">
        <v>7821</v>
      </c>
      <c r="F2201" s="1" t="s">
        <v>7822</v>
      </c>
      <c r="G2201" s="1" t="s">
        <v>7823</v>
      </c>
      <c r="H2201" s="1" t="s">
        <v>4947</v>
      </c>
      <c r="I2201" s="1" t="s">
        <v>41</v>
      </c>
      <c r="J2201" s="1" t="s">
        <v>176</v>
      </c>
      <c r="K2201" s="1" t="s">
        <v>177</v>
      </c>
      <c r="L2201" s="30">
        <v>100</v>
      </c>
      <c r="M2201" s="30">
        <v>5</v>
      </c>
      <c r="N2201" s="31">
        <v>18500</v>
      </c>
      <c r="O2201" s="31">
        <v>7000</v>
      </c>
      <c r="P2201" s="31">
        <v>1843000</v>
      </c>
      <c r="Q2201" s="31">
        <v>1850000</v>
      </c>
      <c r="R2201" s="1" t="s">
        <v>7824</v>
      </c>
      <c r="S2201" s="1" t="s">
        <v>7825</v>
      </c>
      <c r="T2201" s="1" t="s">
        <v>169</v>
      </c>
      <c r="U2201" s="1" t="s">
        <v>169</v>
      </c>
      <c r="V2201" s="1" t="s">
        <v>118</v>
      </c>
      <c r="W2201" s="33" t="str">
        <f>VLOOKUP(Table1[[#This Row],[Material Code]],'Product Master Data'!$A$1:$D$16,4,FALSE)</f>
        <v>Beignet Flour</v>
      </c>
      <c r="X2201" s="33" t="str">
        <f>VLOOKUP(Table1[[#This Row],[Material Code]],'Product Master Data'!$A$1:$D$15,3,FALSE)</f>
        <v>Local Label</v>
      </c>
      <c r="Y2201" s="33">
        <f>DAY(Table1[[#This Row],[Billing date]])</f>
        <v>31</v>
      </c>
      <c r="Z2201" s="33" t="str">
        <f>TEXT(Table1[[#This Row],[Billing date]],"mmm")</f>
        <v>Jan</v>
      </c>
      <c r="AA2201" s="33">
        <f>YEAR(Table1[[#This Row],[Billing date]])</f>
        <v>2022</v>
      </c>
    </row>
    <row r="2202" spans="1:27" ht="12.75" x14ac:dyDescent="0.2">
      <c r="A2202" s="1" t="s">
        <v>4666</v>
      </c>
      <c r="B2202" s="1" t="s">
        <v>108</v>
      </c>
      <c r="C2202" s="29">
        <v>44592</v>
      </c>
      <c r="D2202" s="1" t="s">
        <v>7820</v>
      </c>
      <c r="E2202" s="1" t="s">
        <v>7821</v>
      </c>
      <c r="F2202" s="1" t="s">
        <v>7822</v>
      </c>
      <c r="G2202" s="1" t="s">
        <v>7823</v>
      </c>
      <c r="H2202" s="1" t="s">
        <v>4947</v>
      </c>
      <c r="I2202" s="1" t="s">
        <v>41</v>
      </c>
      <c r="J2202" s="1" t="s">
        <v>181</v>
      </c>
      <c r="K2202" s="1" t="s">
        <v>182</v>
      </c>
      <c r="L2202" s="30">
        <v>240</v>
      </c>
      <c r="M2202" s="30">
        <v>6</v>
      </c>
      <c r="N2202" s="31">
        <v>9250</v>
      </c>
      <c r="O2202" s="31">
        <v>8400</v>
      </c>
      <c r="P2202" s="31">
        <v>2211600</v>
      </c>
      <c r="Q2202" s="31">
        <v>2220000</v>
      </c>
      <c r="R2202" s="1" t="s">
        <v>7824</v>
      </c>
      <c r="S2202" s="1" t="s">
        <v>7825</v>
      </c>
      <c r="T2202" s="1" t="s">
        <v>169</v>
      </c>
      <c r="U2202" s="1" t="s">
        <v>169</v>
      </c>
      <c r="V2202" s="1" t="s">
        <v>118</v>
      </c>
      <c r="W2202" s="33" t="str">
        <f>VLOOKUP(Table1[[#This Row],[Material Code]],'Product Master Data'!$A$1:$D$16,4,FALSE)</f>
        <v>Beignet Flour</v>
      </c>
      <c r="X2202" s="33" t="str">
        <f>VLOOKUP(Table1[[#This Row],[Material Code]],'Product Master Data'!$A$1:$D$15,3,FALSE)</f>
        <v>Local Label</v>
      </c>
      <c r="Y2202" s="33">
        <f>DAY(Table1[[#This Row],[Billing date]])</f>
        <v>31</v>
      </c>
      <c r="Z2202" s="33" t="str">
        <f>TEXT(Table1[[#This Row],[Billing date]],"mmm")</f>
        <v>Jan</v>
      </c>
      <c r="AA2202" s="33">
        <f>YEAR(Table1[[#This Row],[Billing date]])</f>
        <v>2022</v>
      </c>
    </row>
    <row r="2203" spans="1:27" ht="12.75" x14ac:dyDescent="0.2">
      <c r="A2203" s="1" t="s">
        <v>4666</v>
      </c>
      <c r="B2203" s="1" t="s">
        <v>108</v>
      </c>
      <c r="C2203" s="29">
        <v>44592</v>
      </c>
      <c r="D2203" s="1" t="s">
        <v>7820</v>
      </c>
      <c r="E2203" s="1" t="s">
        <v>7821</v>
      </c>
      <c r="F2203" s="1" t="s">
        <v>7822</v>
      </c>
      <c r="G2203" s="1" t="s">
        <v>7823</v>
      </c>
      <c r="H2203" s="1" t="s">
        <v>4947</v>
      </c>
      <c r="I2203" s="1" t="s">
        <v>41</v>
      </c>
      <c r="J2203" s="1" t="s">
        <v>164</v>
      </c>
      <c r="K2203" s="1" t="s">
        <v>165</v>
      </c>
      <c r="L2203" s="30">
        <v>40</v>
      </c>
      <c r="M2203" s="30">
        <v>2</v>
      </c>
      <c r="N2203" s="31">
        <v>18300</v>
      </c>
      <c r="O2203" s="31">
        <v>2800</v>
      </c>
      <c r="P2203" s="31">
        <v>729200</v>
      </c>
      <c r="Q2203" s="31">
        <v>732000</v>
      </c>
      <c r="R2203" s="1" t="s">
        <v>7824</v>
      </c>
      <c r="S2203" s="1" t="s">
        <v>7825</v>
      </c>
      <c r="T2203" s="1" t="s">
        <v>169</v>
      </c>
      <c r="U2203" s="1" t="s">
        <v>169</v>
      </c>
      <c r="V2203" s="1" t="s">
        <v>118</v>
      </c>
      <c r="W2203" s="33" t="str">
        <f>VLOOKUP(Table1[[#This Row],[Material Code]],'Product Master Data'!$A$1:$D$16,4,FALSE)</f>
        <v>Bread Flour</v>
      </c>
      <c r="X2203" s="33" t="str">
        <f>VLOOKUP(Table1[[#This Row],[Material Code]],'Product Master Data'!$A$1:$D$15,3,FALSE)</f>
        <v>Local Label</v>
      </c>
      <c r="Y2203" s="33">
        <f>DAY(Table1[[#This Row],[Billing date]])</f>
        <v>31</v>
      </c>
      <c r="Z2203" s="33" t="str">
        <f>TEXT(Table1[[#This Row],[Billing date]],"mmm")</f>
        <v>Jan</v>
      </c>
      <c r="AA2203" s="33">
        <f>YEAR(Table1[[#This Row],[Billing date]])</f>
        <v>2022</v>
      </c>
    </row>
    <row r="2204" spans="1:27" ht="12.75" x14ac:dyDescent="0.2">
      <c r="A2204" s="1" t="s">
        <v>4666</v>
      </c>
      <c r="B2204" s="1" t="s">
        <v>108</v>
      </c>
      <c r="C2204" s="29">
        <v>44592</v>
      </c>
      <c r="D2204" s="1" t="s">
        <v>7820</v>
      </c>
      <c r="E2204" s="1" t="s">
        <v>7821</v>
      </c>
      <c r="F2204" s="1" t="s">
        <v>7822</v>
      </c>
      <c r="G2204" s="1" t="s">
        <v>7826</v>
      </c>
      <c r="H2204" s="1" t="s">
        <v>4947</v>
      </c>
      <c r="I2204" s="1" t="s">
        <v>41</v>
      </c>
      <c r="J2204" s="1" t="s">
        <v>164</v>
      </c>
      <c r="K2204" s="1" t="s">
        <v>165</v>
      </c>
      <c r="L2204" s="30">
        <v>160</v>
      </c>
      <c r="M2204" s="30">
        <v>8</v>
      </c>
      <c r="N2204" s="31">
        <v>18300</v>
      </c>
      <c r="O2204" s="31">
        <v>11200</v>
      </c>
      <c r="P2204" s="31">
        <v>2916800</v>
      </c>
      <c r="Q2204" s="31">
        <v>2928000</v>
      </c>
      <c r="R2204" s="1" t="s">
        <v>7824</v>
      </c>
      <c r="S2204" s="1" t="s">
        <v>7825</v>
      </c>
      <c r="T2204" s="1" t="s">
        <v>169</v>
      </c>
      <c r="U2204" s="1" t="s">
        <v>169</v>
      </c>
      <c r="V2204" s="1" t="s">
        <v>118</v>
      </c>
      <c r="W2204" s="33" t="str">
        <f>VLOOKUP(Table1[[#This Row],[Material Code]],'Product Master Data'!$A$1:$D$16,4,FALSE)</f>
        <v>Bread Flour</v>
      </c>
      <c r="X2204" s="33" t="str">
        <f>VLOOKUP(Table1[[#This Row],[Material Code]],'Product Master Data'!$A$1:$D$15,3,FALSE)</f>
        <v>Local Label</v>
      </c>
      <c r="Y2204" s="33">
        <f>DAY(Table1[[#This Row],[Billing date]])</f>
        <v>31</v>
      </c>
      <c r="Z2204" s="33" t="str">
        <f>TEXT(Table1[[#This Row],[Billing date]],"mmm")</f>
        <v>Jan</v>
      </c>
      <c r="AA2204" s="33">
        <f>YEAR(Table1[[#This Row],[Billing date]])</f>
        <v>2022</v>
      </c>
    </row>
    <row r="2205" spans="1:27" ht="12.75" x14ac:dyDescent="0.2">
      <c r="A2205" s="1" t="s">
        <v>4526</v>
      </c>
      <c r="B2205" s="1" t="s">
        <v>120</v>
      </c>
      <c r="C2205" s="29">
        <v>44592</v>
      </c>
      <c r="D2205" s="1" t="s">
        <v>7827</v>
      </c>
      <c r="E2205" s="1" t="s">
        <v>7828</v>
      </c>
      <c r="F2205" s="1" t="s">
        <v>7829</v>
      </c>
      <c r="G2205" s="1" t="s">
        <v>7830</v>
      </c>
      <c r="H2205" s="1" t="s">
        <v>5734</v>
      </c>
      <c r="I2205" s="1" t="s">
        <v>5735</v>
      </c>
      <c r="J2205" s="1" t="s">
        <v>125</v>
      </c>
      <c r="K2205" s="1" t="s">
        <v>126</v>
      </c>
      <c r="L2205" s="30">
        <v>190</v>
      </c>
      <c r="M2205" s="30">
        <v>9.5</v>
      </c>
      <c r="N2205" s="31">
        <v>19000</v>
      </c>
      <c r="O2205" s="31">
        <v>0</v>
      </c>
      <c r="P2205" s="31">
        <v>3610000</v>
      </c>
      <c r="Q2205" s="31">
        <v>3610000</v>
      </c>
      <c r="R2205" s="1" t="s">
        <v>281</v>
      </c>
      <c r="S2205" s="1" t="s">
        <v>5276</v>
      </c>
      <c r="T2205" s="1" t="s">
        <v>169</v>
      </c>
      <c r="U2205" s="1" t="s">
        <v>7831</v>
      </c>
      <c r="V2205" s="1" t="s">
        <v>118</v>
      </c>
      <c r="W2205" s="33" t="str">
        <f>VLOOKUP(Table1[[#This Row],[Material Code]],'Product Master Data'!$A$1:$D$16,4,FALSE)</f>
        <v>Bread Flour</v>
      </c>
      <c r="X2205" s="33" t="str">
        <f>VLOOKUP(Table1[[#This Row],[Material Code]],'Product Master Data'!$A$1:$D$15,3,FALSE)</f>
        <v>Local Label</v>
      </c>
      <c r="Y2205" s="33">
        <f>DAY(Table1[[#This Row],[Billing date]])</f>
        <v>31</v>
      </c>
      <c r="Z2205" s="33" t="str">
        <f>TEXT(Table1[[#This Row],[Billing date]],"mmm")</f>
        <v>Jan</v>
      </c>
      <c r="AA2205" s="33">
        <f>YEAR(Table1[[#This Row],[Billing date]])</f>
        <v>2022</v>
      </c>
    </row>
    <row r="2206" spans="1:27" ht="12.75" x14ac:dyDescent="0.2">
      <c r="A2206" s="1" t="s">
        <v>4526</v>
      </c>
      <c r="B2206" s="1" t="s">
        <v>120</v>
      </c>
      <c r="C2206" s="29">
        <v>44592</v>
      </c>
      <c r="D2206" s="1" t="s">
        <v>7832</v>
      </c>
      <c r="E2206" s="1" t="s">
        <v>7833</v>
      </c>
      <c r="F2206" s="1" t="s">
        <v>7834</v>
      </c>
      <c r="G2206" s="1" t="s">
        <v>7835</v>
      </c>
      <c r="H2206" s="1" t="s">
        <v>4817</v>
      </c>
      <c r="I2206" s="1" t="s">
        <v>443</v>
      </c>
      <c r="J2206" s="1" t="s">
        <v>176</v>
      </c>
      <c r="K2206" s="1" t="s">
        <v>177</v>
      </c>
      <c r="L2206" s="30">
        <v>20</v>
      </c>
      <c r="M2206" s="30">
        <v>1</v>
      </c>
      <c r="N2206" s="31">
        <v>18500</v>
      </c>
      <c r="O2206" s="31">
        <v>1400</v>
      </c>
      <c r="P2206" s="31">
        <v>368600</v>
      </c>
      <c r="Q2206" s="31">
        <v>370000</v>
      </c>
      <c r="R2206" s="1" t="s">
        <v>533</v>
      </c>
      <c r="S2206" s="1" t="s">
        <v>1267</v>
      </c>
      <c r="T2206" s="1" t="s">
        <v>169</v>
      </c>
      <c r="U2206" s="1" t="s">
        <v>169</v>
      </c>
      <c r="V2206" s="1" t="s">
        <v>118</v>
      </c>
      <c r="W2206" s="33" t="str">
        <f>VLOOKUP(Table1[[#This Row],[Material Code]],'Product Master Data'!$A$1:$D$16,4,FALSE)</f>
        <v>Beignet Flour</v>
      </c>
      <c r="X2206" s="33" t="str">
        <f>VLOOKUP(Table1[[#This Row],[Material Code]],'Product Master Data'!$A$1:$D$15,3,FALSE)</f>
        <v>Local Label</v>
      </c>
      <c r="Y2206" s="33">
        <f>DAY(Table1[[#This Row],[Billing date]])</f>
        <v>31</v>
      </c>
      <c r="Z2206" s="33" t="str">
        <f>TEXT(Table1[[#This Row],[Billing date]],"mmm")</f>
        <v>Jan</v>
      </c>
      <c r="AA2206" s="33">
        <f>YEAR(Table1[[#This Row],[Billing date]])</f>
        <v>2022</v>
      </c>
    </row>
    <row r="2207" spans="1:27" ht="12.75" x14ac:dyDescent="0.2">
      <c r="A2207" s="1" t="s">
        <v>4526</v>
      </c>
      <c r="B2207" s="1" t="s">
        <v>120</v>
      </c>
      <c r="C2207" s="29">
        <v>44592</v>
      </c>
      <c r="D2207" s="1" t="s">
        <v>7832</v>
      </c>
      <c r="E2207" s="1" t="s">
        <v>7833</v>
      </c>
      <c r="F2207" s="1" t="s">
        <v>7834</v>
      </c>
      <c r="G2207" s="1" t="s">
        <v>7835</v>
      </c>
      <c r="H2207" s="1" t="s">
        <v>4817</v>
      </c>
      <c r="I2207" s="1" t="s">
        <v>443</v>
      </c>
      <c r="J2207" s="1" t="s">
        <v>181</v>
      </c>
      <c r="K2207" s="1" t="s">
        <v>182</v>
      </c>
      <c r="L2207" s="30">
        <v>100</v>
      </c>
      <c r="M2207" s="30">
        <v>2.5</v>
      </c>
      <c r="N2207" s="31">
        <v>9250</v>
      </c>
      <c r="O2207" s="31">
        <v>3500</v>
      </c>
      <c r="P2207" s="31">
        <v>921500</v>
      </c>
      <c r="Q2207" s="31">
        <v>925000</v>
      </c>
      <c r="R2207" s="1" t="s">
        <v>533</v>
      </c>
      <c r="S2207" s="1" t="s">
        <v>1267</v>
      </c>
      <c r="T2207" s="1" t="s">
        <v>169</v>
      </c>
      <c r="U2207" s="1" t="s">
        <v>169</v>
      </c>
      <c r="V2207" s="1" t="s">
        <v>118</v>
      </c>
      <c r="W2207" s="33" t="str">
        <f>VLOOKUP(Table1[[#This Row],[Material Code]],'Product Master Data'!$A$1:$D$16,4,FALSE)</f>
        <v>Beignet Flour</v>
      </c>
      <c r="X2207" s="33" t="str">
        <f>VLOOKUP(Table1[[#This Row],[Material Code]],'Product Master Data'!$A$1:$D$15,3,FALSE)</f>
        <v>Local Label</v>
      </c>
      <c r="Y2207" s="33">
        <f>DAY(Table1[[#This Row],[Billing date]])</f>
        <v>31</v>
      </c>
      <c r="Z2207" s="33" t="str">
        <f>TEXT(Table1[[#This Row],[Billing date]],"mmm")</f>
        <v>Jan</v>
      </c>
      <c r="AA2207" s="33">
        <f>YEAR(Table1[[#This Row],[Billing date]])</f>
        <v>2022</v>
      </c>
    </row>
    <row r="2208" spans="1:27" ht="12.75" x14ac:dyDescent="0.2">
      <c r="A2208" s="1" t="s">
        <v>4526</v>
      </c>
      <c r="B2208" s="1" t="s">
        <v>120</v>
      </c>
      <c r="C2208" s="29">
        <v>44592</v>
      </c>
      <c r="D2208" s="1" t="s">
        <v>7832</v>
      </c>
      <c r="E2208" s="1" t="s">
        <v>7833</v>
      </c>
      <c r="F2208" s="1" t="s">
        <v>7834</v>
      </c>
      <c r="G2208" s="1" t="s">
        <v>7835</v>
      </c>
      <c r="H2208" s="1" t="s">
        <v>4817</v>
      </c>
      <c r="I2208" s="1" t="s">
        <v>443</v>
      </c>
      <c r="J2208" s="1" t="s">
        <v>183</v>
      </c>
      <c r="K2208" s="1" t="s">
        <v>184</v>
      </c>
      <c r="L2208" s="30">
        <v>250</v>
      </c>
      <c r="M2208" s="30">
        <v>1.25</v>
      </c>
      <c r="N2208" s="31">
        <v>1900</v>
      </c>
      <c r="O2208" s="31">
        <v>1750</v>
      </c>
      <c r="P2208" s="31">
        <v>473250</v>
      </c>
      <c r="Q2208" s="31">
        <v>475000</v>
      </c>
      <c r="R2208" s="1" t="s">
        <v>533</v>
      </c>
      <c r="S2208" s="1" t="s">
        <v>1267</v>
      </c>
      <c r="T2208" s="1" t="s">
        <v>169</v>
      </c>
      <c r="U2208" s="1" t="s">
        <v>169</v>
      </c>
      <c r="V2208" s="1" t="s">
        <v>118</v>
      </c>
      <c r="W2208" s="33" t="str">
        <f>VLOOKUP(Table1[[#This Row],[Material Code]],'Product Master Data'!$A$1:$D$16,4,FALSE)</f>
        <v>Beignet Flour</v>
      </c>
      <c r="X2208" s="33" t="str">
        <f>VLOOKUP(Table1[[#This Row],[Material Code]],'Product Master Data'!$A$1:$D$15,3,FALSE)</f>
        <v>Local Label</v>
      </c>
      <c r="Y2208" s="33">
        <f>DAY(Table1[[#This Row],[Billing date]])</f>
        <v>31</v>
      </c>
      <c r="Z2208" s="33" t="str">
        <f>TEXT(Table1[[#This Row],[Billing date]],"mmm")</f>
        <v>Jan</v>
      </c>
      <c r="AA2208" s="33">
        <f>YEAR(Table1[[#This Row],[Billing date]])</f>
        <v>2022</v>
      </c>
    </row>
    <row r="2209" spans="1:27" ht="12.75" x14ac:dyDescent="0.2">
      <c r="A2209" s="1" t="s">
        <v>4526</v>
      </c>
      <c r="B2209" s="1" t="s">
        <v>120</v>
      </c>
      <c r="C2209" s="29">
        <v>44592</v>
      </c>
      <c r="D2209" s="1" t="s">
        <v>7832</v>
      </c>
      <c r="E2209" s="1" t="s">
        <v>7833</v>
      </c>
      <c r="F2209" s="1" t="s">
        <v>7834</v>
      </c>
      <c r="G2209" s="1" t="s">
        <v>7835</v>
      </c>
      <c r="H2209" s="1" t="s">
        <v>4817</v>
      </c>
      <c r="I2209" s="1" t="s">
        <v>443</v>
      </c>
      <c r="J2209" s="1" t="s">
        <v>164</v>
      </c>
      <c r="K2209" s="1" t="s">
        <v>165</v>
      </c>
      <c r="L2209" s="30">
        <v>130</v>
      </c>
      <c r="M2209" s="30">
        <v>6.5</v>
      </c>
      <c r="N2209" s="31">
        <v>18300</v>
      </c>
      <c r="O2209" s="31">
        <v>9100</v>
      </c>
      <c r="P2209" s="31">
        <v>2369900</v>
      </c>
      <c r="Q2209" s="31">
        <v>2379000</v>
      </c>
      <c r="R2209" s="1" t="s">
        <v>533</v>
      </c>
      <c r="S2209" s="1" t="s">
        <v>1267</v>
      </c>
      <c r="T2209" s="1" t="s">
        <v>169</v>
      </c>
      <c r="U2209" s="1" t="s">
        <v>169</v>
      </c>
      <c r="V2209" s="1" t="s">
        <v>118</v>
      </c>
      <c r="W2209" s="33" t="str">
        <f>VLOOKUP(Table1[[#This Row],[Material Code]],'Product Master Data'!$A$1:$D$16,4,FALSE)</f>
        <v>Bread Flour</v>
      </c>
      <c r="X2209" s="33" t="str">
        <f>VLOOKUP(Table1[[#This Row],[Material Code]],'Product Master Data'!$A$1:$D$15,3,FALSE)</f>
        <v>Local Label</v>
      </c>
      <c r="Y2209" s="33">
        <f>DAY(Table1[[#This Row],[Billing date]])</f>
        <v>31</v>
      </c>
      <c r="Z2209" s="33" t="str">
        <f>TEXT(Table1[[#This Row],[Billing date]],"mmm")</f>
        <v>Jan</v>
      </c>
      <c r="AA2209" s="33">
        <f>YEAR(Table1[[#This Row],[Billing date]])</f>
        <v>2022</v>
      </c>
    </row>
    <row r="2210" spans="1:27" ht="12.75" x14ac:dyDescent="0.2">
      <c r="A2210" s="1" t="s">
        <v>4526</v>
      </c>
      <c r="B2210" s="1" t="s">
        <v>120</v>
      </c>
      <c r="C2210" s="29">
        <v>44592</v>
      </c>
      <c r="D2210" s="1" t="s">
        <v>7836</v>
      </c>
      <c r="E2210" s="1" t="s">
        <v>7837</v>
      </c>
      <c r="F2210" s="1" t="s">
        <v>7838</v>
      </c>
      <c r="G2210" s="1" t="s">
        <v>7839</v>
      </c>
      <c r="H2210" s="1" t="s">
        <v>6215</v>
      </c>
      <c r="I2210" s="1" t="s">
        <v>49</v>
      </c>
      <c r="J2210" s="1" t="s">
        <v>164</v>
      </c>
      <c r="K2210" s="1" t="s">
        <v>165</v>
      </c>
      <c r="L2210" s="30">
        <v>31</v>
      </c>
      <c r="M2210" s="30">
        <v>1.55</v>
      </c>
      <c r="N2210" s="31">
        <v>17000</v>
      </c>
      <c r="O2210" s="31">
        <v>0</v>
      </c>
      <c r="P2210" s="31">
        <v>0</v>
      </c>
      <c r="Q2210" s="31">
        <v>0</v>
      </c>
      <c r="R2210" s="1" t="s">
        <v>775</v>
      </c>
      <c r="S2210" s="1" t="s">
        <v>4879</v>
      </c>
      <c r="T2210" s="1" t="s">
        <v>169</v>
      </c>
      <c r="U2210" s="1" t="s">
        <v>7840</v>
      </c>
      <c r="V2210" s="1" t="s">
        <v>118</v>
      </c>
      <c r="W2210" s="33" t="str">
        <f>VLOOKUP(Table1[[#This Row],[Material Code]],'Product Master Data'!$A$1:$D$16,4,FALSE)</f>
        <v>Bread Flour</v>
      </c>
      <c r="X2210" s="33" t="str">
        <f>VLOOKUP(Table1[[#This Row],[Material Code]],'Product Master Data'!$A$1:$D$15,3,FALSE)</f>
        <v>Local Label</v>
      </c>
      <c r="Y2210" s="33">
        <f>DAY(Table1[[#This Row],[Billing date]])</f>
        <v>31</v>
      </c>
      <c r="Z2210" s="33" t="str">
        <f>TEXT(Table1[[#This Row],[Billing date]],"mmm")</f>
        <v>Jan</v>
      </c>
      <c r="AA2210" s="33">
        <f>YEAR(Table1[[#This Row],[Billing date]])</f>
        <v>2022</v>
      </c>
    </row>
    <row r="2211" spans="1:27" ht="12.75" x14ac:dyDescent="0.2">
      <c r="A2211" s="1" t="s">
        <v>4526</v>
      </c>
      <c r="B2211" s="1" t="s">
        <v>120</v>
      </c>
      <c r="C2211" s="29">
        <v>44592</v>
      </c>
      <c r="D2211" s="1" t="s">
        <v>7836</v>
      </c>
      <c r="E2211" s="1" t="s">
        <v>7837</v>
      </c>
      <c r="F2211" s="1" t="s">
        <v>7838</v>
      </c>
      <c r="G2211" s="1" t="s">
        <v>7839</v>
      </c>
      <c r="H2211" s="1" t="s">
        <v>6215</v>
      </c>
      <c r="I2211" s="1" t="s">
        <v>49</v>
      </c>
      <c r="J2211" s="1" t="s">
        <v>164</v>
      </c>
      <c r="K2211" s="1" t="s">
        <v>165</v>
      </c>
      <c r="L2211" s="30">
        <v>8</v>
      </c>
      <c r="M2211" s="30">
        <v>0.4</v>
      </c>
      <c r="N2211" s="31">
        <v>17000</v>
      </c>
      <c r="O2211" s="31">
        <v>0</v>
      </c>
      <c r="P2211" s="31">
        <v>0</v>
      </c>
      <c r="Q2211" s="31">
        <v>0</v>
      </c>
      <c r="R2211" s="1" t="s">
        <v>775</v>
      </c>
      <c r="S2211" s="1" t="s">
        <v>4879</v>
      </c>
      <c r="T2211" s="1" t="s">
        <v>169</v>
      </c>
      <c r="U2211" s="1" t="s">
        <v>7840</v>
      </c>
      <c r="V2211" s="1" t="s">
        <v>118</v>
      </c>
      <c r="W2211" s="33" t="str">
        <f>VLOOKUP(Table1[[#This Row],[Material Code]],'Product Master Data'!$A$1:$D$16,4,FALSE)</f>
        <v>Bread Flour</v>
      </c>
      <c r="X2211" s="33" t="str">
        <f>VLOOKUP(Table1[[#This Row],[Material Code]],'Product Master Data'!$A$1:$D$15,3,FALSE)</f>
        <v>Local Label</v>
      </c>
      <c r="Y2211" s="33">
        <f>DAY(Table1[[#This Row],[Billing date]])</f>
        <v>31</v>
      </c>
      <c r="Z2211" s="33" t="str">
        <f>TEXT(Table1[[#This Row],[Billing date]],"mmm")</f>
        <v>Jan</v>
      </c>
      <c r="AA2211" s="33">
        <f>YEAR(Table1[[#This Row],[Billing date]])</f>
        <v>2022</v>
      </c>
    </row>
    <row r="2212" spans="1:27" ht="12.75" x14ac:dyDescent="0.2">
      <c r="A2212" s="1" t="s">
        <v>4526</v>
      </c>
      <c r="B2212" s="1" t="s">
        <v>120</v>
      </c>
      <c r="C2212" s="29">
        <v>44592</v>
      </c>
      <c r="D2212" s="1" t="s">
        <v>7836</v>
      </c>
      <c r="E2212" s="1" t="s">
        <v>7837</v>
      </c>
      <c r="F2212" s="1" t="s">
        <v>7838</v>
      </c>
      <c r="G2212" s="1" t="s">
        <v>7841</v>
      </c>
      <c r="H2212" s="1" t="s">
        <v>6215</v>
      </c>
      <c r="I2212" s="1" t="s">
        <v>49</v>
      </c>
      <c r="J2212" s="1" t="s">
        <v>164</v>
      </c>
      <c r="K2212" s="1" t="s">
        <v>165</v>
      </c>
      <c r="L2212" s="30">
        <v>15</v>
      </c>
      <c r="M2212" s="30">
        <v>0.75</v>
      </c>
      <c r="N2212" s="31">
        <v>17000</v>
      </c>
      <c r="O2212" s="31">
        <v>0</v>
      </c>
      <c r="P2212" s="31">
        <v>0</v>
      </c>
      <c r="Q2212" s="31">
        <v>0</v>
      </c>
      <c r="R2212" s="1" t="s">
        <v>775</v>
      </c>
      <c r="S2212" s="1" t="s">
        <v>4879</v>
      </c>
      <c r="T2212" s="1" t="s">
        <v>169</v>
      </c>
      <c r="U2212" s="1" t="s">
        <v>7840</v>
      </c>
      <c r="V2212" s="1" t="s">
        <v>118</v>
      </c>
      <c r="W2212" s="33" t="str">
        <f>VLOOKUP(Table1[[#This Row],[Material Code]],'Product Master Data'!$A$1:$D$16,4,FALSE)</f>
        <v>Bread Flour</v>
      </c>
      <c r="X2212" s="33" t="str">
        <f>VLOOKUP(Table1[[#This Row],[Material Code]],'Product Master Data'!$A$1:$D$15,3,FALSE)</f>
        <v>Local Label</v>
      </c>
      <c r="Y2212" s="33">
        <f>DAY(Table1[[#This Row],[Billing date]])</f>
        <v>31</v>
      </c>
      <c r="Z2212" s="33" t="str">
        <f>TEXT(Table1[[#This Row],[Billing date]],"mmm")</f>
        <v>Jan</v>
      </c>
      <c r="AA2212" s="33">
        <f>YEAR(Table1[[#This Row],[Billing date]])</f>
        <v>2022</v>
      </c>
    </row>
    <row r="2213" spans="1:27" ht="12.75" x14ac:dyDescent="0.2">
      <c r="A2213" s="1" t="s">
        <v>4526</v>
      </c>
      <c r="B2213" s="1" t="s">
        <v>120</v>
      </c>
      <c r="C2213" s="29">
        <v>44592</v>
      </c>
      <c r="D2213" s="1" t="s">
        <v>7836</v>
      </c>
      <c r="E2213" s="1" t="s">
        <v>7842</v>
      </c>
      <c r="F2213" s="1" t="s">
        <v>7838</v>
      </c>
      <c r="G2213" s="1" t="s">
        <v>7843</v>
      </c>
      <c r="H2213" s="1" t="s">
        <v>6215</v>
      </c>
      <c r="I2213" s="1" t="s">
        <v>49</v>
      </c>
      <c r="J2213" s="1" t="s">
        <v>164</v>
      </c>
      <c r="K2213" s="1" t="s">
        <v>165</v>
      </c>
      <c r="L2213" s="30">
        <v>14</v>
      </c>
      <c r="M2213" s="30">
        <v>0.7</v>
      </c>
      <c r="N2213" s="31">
        <v>17000</v>
      </c>
      <c r="O2213" s="31">
        <v>0</v>
      </c>
      <c r="P2213" s="31">
        <v>0</v>
      </c>
      <c r="Q2213" s="31">
        <v>0</v>
      </c>
      <c r="R2213" s="1" t="s">
        <v>775</v>
      </c>
      <c r="S2213" s="1" t="s">
        <v>4879</v>
      </c>
      <c r="T2213" s="1" t="s">
        <v>169</v>
      </c>
      <c r="U2213" s="1" t="s">
        <v>7840</v>
      </c>
      <c r="V2213" s="1" t="s">
        <v>118</v>
      </c>
      <c r="W2213" s="33" t="str">
        <f>VLOOKUP(Table1[[#This Row],[Material Code]],'Product Master Data'!$A$1:$D$16,4,FALSE)</f>
        <v>Bread Flour</v>
      </c>
      <c r="X2213" s="33" t="str">
        <f>VLOOKUP(Table1[[#This Row],[Material Code]],'Product Master Data'!$A$1:$D$15,3,FALSE)</f>
        <v>Local Label</v>
      </c>
      <c r="Y2213" s="33">
        <f>DAY(Table1[[#This Row],[Billing date]])</f>
        <v>31</v>
      </c>
      <c r="Z2213" s="33" t="str">
        <f>TEXT(Table1[[#This Row],[Billing date]],"mmm")</f>
        <v>Jan</v>
      </c>
      <c r="AA2213" s="33">
        <f>YEAR(Table1[[#This Row],[Billing date]])</f>
        <v>2022</v>
      </c>
    </row>
    <row r="2214" spans="1:27" ht="12.75" x14ac:dyDescent="0.2">
      <c r="A2214" s="1" t="s">
        <v>4526</v>
      </c>
      <c r="B2214" s="1" t="s">
        <v>120</v>
      </c>
      <c r="C2214" s="29">
        <v>44592</v>
      </c>
      <c r="D2214" s="1" t="s">
        <v>7836</v>
      </c>
      <c r="E2214" s="1" t="s">
        <v>7842</v>
      </c>
      <c r="F2214" s="1" t="s">
        <v>7838</v>
      </c>
      <c r="G2214" s="1" t="s">
        <v>7844</v>
      </c>
      <c r="H2214" s="1" t="s">
        <v>6215</v>
      </c>
      <c r="I2214" s="1" t="s">
        <v>49</v>
      </c>
      <c r="J2214" s="1" t="s">
        <v>164</v>
      </c>
      <c r="K2214" s="1" t="s">
        <v>165</v>
      </c>
      <c r="L2214" s="30">
        <v>8</v>
      </c>
      <c r="M2214" s="30">
        <v>0.4</v>
      </c>
      <c r="N2214" s="31">
        <v>17000</v>
      </c>
      <c r="O2214" s="31">
        <v>0</v>
      </c>
      <c r="P2214" s="31">
        <v>0</v>
      </c>
      <c r="Q2214" s="31">
        <v>0</v>
      </c>
      <c r="R2214" s="1" t="s">
        <v>775</v>
      </c>
      <c r="S2214" s="1" t="s">
        <v>4879</v>
      </c>
      <c r="T2214" s="1" t="s">
        <v>169</v>
      </c>
      <c r="U2214" s="1" t="s">
        <v>7840</v>
      </c>
      <c r="V2214" s="1" t="s">
        <v>118</v>
      </c>
      <c r="W2214" s="33" t="str">
        <f>VLOOKUP(Table1[[#This Row],[Material Code]],'Product Master Data'!$A$1:$D$16,4,FALSE)</f>
        <v>Bread Flour</v>
      </c>
      <c r="X2214" s="33" t="str">
        <f>VLOOKUP(Table1[[#This Row],[Material Code]],'Product Master Data'!$A$1:$D$15,3,FALSE)</f>
        <v>Local Label</v>
      </c>
      <c r="Y2214" s="33">
        <f>DAY(Table1[[#This Row],[Billing date]])</f>
        <v>31</v>
      </c>
      <c r="Z2214" s="33" t="str">
        <f>TEXT(Table1[[#This Row],[Billing date]],"mmm")</f>
        <v>Jan</v>
      </c>
      <c r="AA2214" s="33">
        <f>YEAR(Table1[[#This Row],[Billing date]])</f>
        <v>2022</v>
      </c>
    </row>
    <row r="2215" spans="1:27" ht="12.75" x14ac:dyDescent="0.2">
      <c r="A2215" s="1" t="s">
        <v>4526</v>
      </c>
      <c r="B2215" s="1" t="s">
        <v>120</v>
      </c>
      <c r="C2215" s="29">
        <v>44592</v>
      </c>
      <c r="D2215" s="1" t="s">
        <v>7845</v>
      </c>
      <c r="E2215" s="1" t="s">
        <v>7846</v>
      </c>
      <c r="F2215" s="1" t="s">
        <v>7847</v>
      </c>
      <c r="G2215" s="1" t="s">
        <v>7848</v>
      </c>
      <c r="H2215" s="1" t="s">
        <v>4665</v>
      </c>
      <c r="I2215" s="1" t="s">
        <v>30</v>
      </c>
      <c r="J2215" s="1" t="s">
        <v>164</v>
      </c>
      <c r="K2215" s="1" t="s">
        <v>165</v>
      </c>
      <c r="L2215" s="30">
        <v>100</v>
      </c>
      <c r="M2215" s="30">
        <v>5</v>
      </c>
      <c r="N2215" s="31">
        <v>18300</v>
      </c>
      <c r="O2215" s="31">
        <v>7000</v>
      </c>
      <c r="P2215" s="31">
        <v>1823000</v>
      </c>
      <c r="Q2215" s="31">
        <v>1830000</v>
      </c>
      <c r="R2215" s="1" t="s">
        <v>775</v>
      </c>
      <c r="S2215" s="1" t="s">
        <v>4879</v>
      </c>
      <c r="T2215" s="1" t="s">
        <v>169</v>
      </c>
      <c r="U2215" s="1" t="s">
        <v>169</v>
      </c>
      <c r="V2215" s="1" t="s">
        <v>118</v>
      </c>
      <c r="W2215" s="33" t="str">
        <f>VLOOKUP(Table1[[#This Row],[Material Code]],'Product Master Data'!$A$1:$D$16,4,FALSE)</f>
        <v>Bread Flour</v>
      </c>
      <c r="X2215" s="33" t="str">
        <f>VLOOKUP(Table1[[#This Row],[Material Code]],'Product Master Data'!$A$1:$D$15,3,FALSE)</f>
        <v>Local Label</v>
      </c>
      <c r="Y2215" s="33">
        <f>DAY(Table1[[#This Row],[Billing date]])</f>
        <v>31</v>
      </c>
      <c r="Z2215" s="33" t="str">
        <f>TEXT(Table1[[#This Row],[Billing date]],"mmm")</f>
        <v>Jan</v>
      </c>
      <c r="AA2215" s="33">
        <f>YEAR(Table1[[#This Row],[Billing date]])</f>
        <v>2022</v>
      </c>
    </row>
    <row r="2216" spans="1:27" ht="12.75" x14ac:dyDescent="0.2">
      <c r="A2216" s="1" t="s">
        <v>4526</v>
      </c>
      <c r="B2216" s="1" t="s">
        <v>120</v>
      </c>
      <c r="C2216" s="29">
        <v>44592</v>
      </c>
      <c r="D2216" s="1" t="s">
        <v>7849</v>
      </c>
      <c r="E2216" s="1" t="s">
        <v>7850</v>
      </c>
      <c r="F2216" s="1" t="s">
        <v>7851</v>
      </c>
      <c r="G2216" s="1" t="s">
        <v>7852</v>
      </c>
      <c r="H2216" s="1" t="s">
        <v>4878</v>
      </c>
      <c r="I2216" s="1" t="s">
        <v>465</v>
      </c>
      <c r="J2216" s="1" t="s">
        <v>164</v>
      </c>
      <c r="K2216" s="1" t="s">
        <v>165</v>
      </c>
      <c r="L2216" s="30">
        <v>100</v>
      </c>
      <c r="M2216" s="30">
        <v>5</v>
      </c>
      <c r="N2216" s="31">
        <v>18300</v>
      </c>
      <c r="O2216" s="31">
        <v>7000</v>
      </c>
      <c r="P2216" s="31">
        <v>1823000</v>
      </c>
      <c r="Q2216" s="31">
        <v>1830000</v>
      </c>
      <c r="R2216" s="1" t="s">
        <v>775</v>
      </c>
      <c r="S2216" s="1" t="s">
        <v>4879</v>
      </c>
      <c r="T2216" s="1" t="s">
        <v>169</v>
      </c>
      <c r="U2216" s="1" t="s">
        <v>169</v>
      </c>
      <c r="V2216" s="1" t="s">
        <v>118</v>
      </c>
      <c r="W2216" s="33" t="str">
        <f>VLOOKUP(Table1[[#This Row],[Material Code]],'Product Master Data'!$A$1:$D$16,4,FALSE)</f>
        <v>Bread Flour</v>
      </c>
      <c r="X2216" s="33" t="str">
        <f>VLOOKUP(Table1[[#This Row],[Material Code]],'Product Master Data'!$A$1:$D$15,3,FALSE)</f>
        <v>Local Label</v>
      </c>
      <c r="Y2216" s="33">
        <f>DAY(Table1[[#This Row],[Billing date]])</f>
        <v>31</v>
      </c>
      <c r="Z2216" s="33" t="str">
        <f>TEXT(Table1[[#This Row],[Billing date]],"mmm")</f>
        <v>Jan</v>
      </c>
      <c r="AA2216" s="33">
        <f>YEAR(Table1[[#This Row],[Billing date]])</f>
        <v>2022</v>
      </c>
    </row>
    <row r="2217" spans="1:27" ht="12.75" x14ac:dyDescent="0.2">
      <c r="A2217" s="1" t="s">
        <v>4526</v>
      </c>
      <c r="B2217" s="1" t="s">
        <v>120</v>
      </c>
      <c r="C2217" s="29">
        <v>44592</v>
      </c>
      <c r="D2217" s="1" t="s">
        <v>7853</v>
      </c>
      <c r="E2217" s="1" t="s">
        <v>7854</v>
      </c>
      <c r="F2217" s="1" t="s">
        <v>7855</v>
      </c>
      <c r="G2217" s="1" t="s">
        <v>7856</v>
      </c>
      <c r="H2217" s="1" t="s">
        <v>4897</v>
      </c>
      <c r="I2217" s="1" t="s">
        <v>1066</v>
      </c>
      <c r="J2217" s="1" t="s">
        <v>125</v>
      </c>
      <c r="K2217" s="1" t="s">
        <v>126</v>
      </c>
      <c r="L2217" s="30">
        <v>100</v>
      </c>
      <c r="M2217" s="30">
        <v>5</v>
      </c>
      <c r="N2217" s="31">
        <v>19000</v>
      </c>
      <c r="O2217" s="31">
        <v>7000</v>
      </c>
      <c r="P2217" s="31">
        <v>1893000</v>
      </c>
      <c r="Q2217" s="31">
        <v>1900000</v>
      </c>
      <c r="R2217" s="1" t="s">
        <v>281</v>
      </c>
      <c r="S2217" s="1" t="s">
        <v>5276</v>
      </c>
      <c r="T2217" s="1" t="s">
        <v>169</v>
      </c>
      <c r="U2217" s="1" t="s">
        <v>169</v>
      </c>
      <c r="V2217" s="1" t="s">
        <v>118</v>
      </c>
      <c r="W2217" s="33" t="str">
        <f>VLOOKUP(Table1[[#This Row],[Material Code]],'Product Master Data'!$A$1:$D$16,4,FALSE)</f>
        <v>Bread Flour</v>
      </c>
      <c r="X2217" s="33" t="str">
        <f>VLOOKUP(Table1[[#This Row],[Material Code]],'Product Master Data'!$A$1:$D$15,3,FALSE)</f>
        <v>Local Label</v>
      </c>
      <c r="Y2217" s="33">
        <f>DAY(Table1[[#This Row],[Billing date]])</f>
        <v>31</v>
      </c>
      <c r="Z2217" s="33" t="str">
        <f>TEXT(Table1[[#This Row],[Billing date]],"mmm")</f>
        <v>Jan</v>
      </c>
      <c r="AA2217" s="33">
        <f>YEAR(Table1[[#This Row],[Billing date]])</f>
        <v>2022</v>
      </c>
    </row>
    <row r="2218" spans="1:27" ht="12.75" x14ac:dyDescent="0.2">
      <c r="A2218" s="1" t="s">
        <v>4526</v>
      </c>
      <c r="B2218" s="1" t="s">
        <v>120</v>
      </c>
      <c r="C2218" s="29">
        <v>44592</v>
      </c>
      <c r="D2218" s="1" t="s">
        <v>7857</v>
      </c>
      <c r="E2218" s="1" t="s">
        <v>7858</v>
      </c>
      <c r="F2218" s="1" t="s">
        <v>7859</v>
      </c>
      <c r="G2218" s="1" t="s">
        <v>7860</v>
      </c>
      <c r="H2218" s="1" t="s">
        <v>6161</v>
      </c>
      <c r="I2218" s="1" t="s">
        <v>27</v>
      </c>
      <c r="J2218" s="1" t="s">
        <v>164</v>
      </c>
      <c r="K2218" s="1" t="s">
        <v>165</v>
      </c>
      <c r="L2218" s="30">
        <v>200</v>
      </c>
      <c r="M2218" s="30">
        <v>10</v>
      </c>
      <c r="N2218" s="31">
        <v>18300</v>
      </c>
      <c r="O2218" s="31">
        <v>14000</v>
      </c>
      <c r="P2218" s="31">
        <v>3646000</v>
      </c>
      <c r="Q2218" s="31">
        <v>3660000</v>
      </c>
      <c r="R2218" s="1" t="s">
        <v>169</v>
      </c>
      <c r="S2218" s="1" t="s">
        <v>169</v>
      </c>
      <c r="T2218" s="1" t="s">
        <v>169</v>
      </c>
      <c r="U2218" s="1" t="s">
        <v>169</v>
      </c>
      <c r="V2218" s="1" t="s">
        <v>118</v>
      </c>
      <c r="W2218" s="33" t="str">
        <f>VLOOKUP(Table1[[#This Row],[Material Code]],'Product Master Data'!$A$1:$D$16,4,FALSE)</f>
        <v>Bread Flour</v>
      </c>
      <c r="X2218" s="33" t="str">
        <f>VLOOKUP(Table1[[#This Row],[Material Code]],'Product Master Data'!$A$1:$D$15,3,FALSE)</f>
        <v>Local Label</v>
      </c>
      <c r="Y2218" s="33">
        <f>DAY(Table1[[#This Row],[Billing date]])</f>
        <v>31</v>
      </c>
      <c r="Z2218" s="33" t="str">
        <f>TEXT(Table1[[#This Row],[Billing date]],"mmm")</f>
        <v>Jan</v>
      </c>
      <c r="AA2218" s="33">
        <f>YEAR(Table1[[#This Row],[Billing date]])</f>
        <v>2022</v>
      </c>
    </row>
    <row r="2219" spans="1:27" ht="12.75" x14ac:dyDescent="0.2">
      <c r="A2219" s="1" t="s">
        <v>4576</v>
      </c>
      <c r="B2219" s="1" t="s">
        <v>171</v>
      </c>
      <c r="C2219" s="29">
        <v>44592</v>
      </c>
      <c r="D2219" s="1" t="s">
        <v>7861</v>
      </c>
      <c r="E2219" s="1" t="s">
        <v>7862</v>
      </c>
      <c r="F2219" s="1" t="s">
        <v>7863</v>
      </c>
      <c r="G2219" s="1" t="s">
        <v>7864</v>
      </c>
      <c r="H2219" s="1" t="s">
        <v>5836</v>
      </c>
      <c r="I2219" s="1" t="s">
        <v>1696</v>
      </c>
      <c r="J2219" s="1" t="s">
        <v>164</v>
      </c>
      <c r="K2219" s="1" t="s">
        <v>165</v>
      </c>
      <c r="L2219" s="30">
        <v>600</v>
      </c>
      <c r="M2219" s="30">
        <v>30</v>
      </c>
      <c r="N2219" s="31">
        <v>18300</v>
      </c>
      <c r="O2219" s="31">
        <v>0</v>
      </c>
      <c r="P2219" s="31">
        <v>10980000</v>
      </c>
      <c r="Q2219" s="31">
        <v>10980000</v>
      </c>
      <c r="R2219" s="1" t="s">
        <v>5642</v>
      </c>
      <c r="S2219" s="1" t="s">
        <v>6497</v>
      </c>
      <c r="T2219" s="1" t="s">
        <v>169</v>
      </c>
      <c r="U2219" s="1" t="s">
        <v>3907</v>
      </c>
      <c r="V2219" s="1" t="s">
        <v>118</v>
      </c>
      <c r="W2219" s="33" t="str">
        <f>VLOOKUP(Table1[[#This Row],[Material Code]],'Product Master Data'!$A$1:$D$16,4,FALSE)</f>
        <v>Bread Flour</v>
      </c>
      <c r="X2219" s="33" t="str">
        <f>VLOOKUP(Table1[[#This Row],[Material Code]],'Product Master Data'!$A$1:$D$15,3,FALSE)</f>
        <v>Local Label</v>
      </c>
      <c r="Y2219" s="33">
        <f>DAY(Table1[[#This Row],[Billing date]])</f>
        <v>31</v>
      </c>
      <c r="Z2219" s="33" t="str">
        <f>TEXT(Table1[[#This Row],[Billing date]],"mmm")</f>
        <v>Jan</v>
      </c>
      <c r="AA2219" s="33">
        <f>YEAR(Table1[[#This Row],[Billing date]])</f>
        <v>2022</v>
      </c>
    </row>
    <row r="2220" spans="1:27" ht="12.75" x14ac:dyDescent="0.2">
      <c r="A2220" s="1" t="s">
        <v>169</v>
      </c>
      <c r="B2220" s="1" t="s">
        <v>169</v>
      </c>
      <c r="C2220" s="29">
        <v>44592</v>
      </c>
      <c r="D2220" s="1" t="s">
        <v>6591</v>
      </c>
      <c r="E2220" s="1" t="s">
        <v>7865</v>
      </c>
      <c r="F2220" s="1" t="s">
        <v>6593</v>
      </c>
      <c r="G2220" s="1" t="s">
        <v>7866</v>
      </c>
      <c r="H2220" s="1" t="s">
        <v>6595</v>
      </c>
      <c r="I2220" s="1" t="s">
        <v>6596</v>
      </c>
      <c r="J2220" s="1" t="s">
        <v>164</v>
      </c>
      <c r="K2220" s="1" t="s">
        <v>165</v>
      </c>
      <c r="L2220" s="30">
        <v>600</v>
      </c>
      <c r="M2220" s="30">
        <v>30</v>
      </c>
      <c r="N2220" s="31">
        <v>18700</v>
      </c>
      <c r="O2220" s="31">
        <v>220000</v>
      </c>
      <c r="P2220" s="31">
        <v>11000000</v>
      </c>
      <c r="Q2220" s="31">
        <v>11220000</v>
      </c>
      <c r="R2220" s="1" t="s">
        <v>4745</v>
      </c>
      <c r="S2220" s="1" t="s">
        <v>6611</v>
      </c>
      <c r="T2220" s="1" t="s">
        <v>169</v>
      </c>
      <c r="U2220" s="1" t="s">
        <v>6597</v>
      </c>
      <c r="V2220" s="1" t="s">
        <v>118</v>
      </c>
      <c r="W2220" s="33" t="str">
        <f>VLOOKUP(Table1[[#This Row],[Material Code]],'Product Master Data'!$A$1:$D$16,4,FALSE)</f>
        <v>Bread Flour</v>
      </c>
      <c r="X2220" s="33" t="str">
        <f>VLOOKUP(Table1[[#This Row],[Material Code]],'Product Master Data'!$A$1:$D$15,3,FALSE)</f>
        <v>Local Label</v>
      </c>
      <c r="Y2220" s="33">
        <f>DAY(Table1[[#This Row],[Billing date]])</f>
        <v>31</v>
      </c>
      <c r="Z2220" s="33" t="str">
        <f>TEXT(Table1[[#This Row],[Billing date]],"mmm")</f>
        <v>Jan</v>
      </c>
      <c r="AA2220" s="33">
        <f>YEAR(Table1[[#This Row],[Billing date]])</f>
        <v>2022</v>
      </c>
    </row>
    <row r="2221" spans="1:27" ht="12.75" x14ac:dyDescent="0.2">
      <c r="A2221" s="1" t="s">
        <v>4511</v>
      </c>
      <c r="B2221" s="1" t="s">
        <v>158</v>
      </c>
      <c r="C2221" s="29">
        <v>44592</v>
      </c>
      <c r="D2221" s="1" t="s">
        <v>7867</v>
      </c>
      <c r="E2221" s="1" t="s">
        <v>7868</v>
      </c>
      <c r="F2221" s="1" t="s">
        <v>7869</v>
      </c>
      <c r="G2221" s="1" t="s">
        <v>7870</v>
      </c>
      <c r="H2221" s="1" t="s">
        <v>7871</v>
      </c>
      <c r="I2221" s="1" t="s">
        <v>1747</v>
      </c>
      <c r="J2221" s="1" t="s">
        <v>164</v>
      </c>
      <c r="K2221" s="1" t="s">
        <v>165</v>
      </c>
      <c r="L2221" s="30">
        <v>600</v>
      </c>
      <c r="M2221" s="30">
        <v>30</v>
      </c>
      <c r="N2221" s="31">
        <v>18700</v>
      </c>
      <c r="O2221" s="31">
        <v>0</v>
      </c>
      <c r="P2221" s="31">
        <v>11220000</v>
      </c>
      <c r="Q2221" s="31">
        <v>11220000</v>
      </c>
      <c r="R2221" s="1" t="s">
        <v>1323</v>
      </c>
      <c r="S2221" s="1" t="s">
        <v>6138</v>
      </c>
      <c r="T2221" s="1" t="s">
        <v>169</v>
      </c>
      <c r="U2221" s="1" t="s">
        <v>169</v>
      </c>
      <c r="V2221" s="1" t="s">
        <v>118</v>
      </c>
      <c r="W2221" s="33" t="str">
        <f>VLOOKUP(Table1[[#This Row],[Material Code]],'Product Master Data'!$A$1:$D$16,4,FALSE)</f>
        <v>Bread Flour</v>
      </c>
      <c r="X2221" s="33" t="str">
        <f>VLOOKUP(Table1[[#This Row],[Material Code]],'Product Master Data'!$A$1:$D$15,3,FALSE)</f>
        <v>Local Label</v>
      </c>
      <c r="Y2221" s="33">
        <f>DAY(Table1[[#This Row],[Billing date]])</f>
        <v>31</v>
      </c>
      <c r="Z2221" s="33" t="str">
        <f>TEXT(Table1[[#This Row],[Billing date]],"mmm")</f>
        <v>Jan</v>
      </c>
      <c r="AA2221" s="33">
        <f>YEAR(Table1[[#This Row],[Billing date]])</f>
        <v>2022</v>
      </c>
    </row>
    <row r="2222" spans="1:27" ht="12.75" x14ac:dyDescent="0.2">
      <c r="A2222" s="1" t="s">
        <v>4526</v>
      </c>
      <c r="B2222" s="1" t="s">
        <v>120</v>
      </c>
      <c r="C2222" s="29">
        <v>44592</v>
      </c>
      <c r="D2222" s="1" t="s">
        <v>7872</v>
      </c>
      <c r="E2222" s="1" t="s">
        <v>7873</v>
      </c>
      <c r="F2222" s="1" t="s">
        <v>7874</v>
      </c>
      <c r="G2222" s="1" t="s">
        <v>7875</v>
      </c>
      <c r="H2222" s="1" t="s">
        <v>6215</v>
      </c>
      <c r="I2222" s="1" t="s">
        <v>49</v>
      </c>
      <c r="J2222" s="1" t="s">
        <v>183</v>
      </c>
      <c r="K2222" s="1" t="s">
        <v>184</v>
      </c>
      <c r="L2222" s="30">
        <v>1240</v>
      </c>
      <c r="M2222" s="30">
        <v>6.2</v>
      </c>
      <c r="N2222" s="31">
        <v>1650</v>
      </c>
      <c r="O2222" s="31">
        <v>0</v>
      </c>
      <c r="P2222" s="31">
        <v>0</v>
      </c>
      <c r="Q2222" s="31">
        <v>0</v>
      </c>
      <c r="R2222" s="1" t="s">
        <v>169</v>
      </c>
      <c r="S2222" s="1" t="s">
        <v>169</v>
      </c>
      <c r="T2222" s="1" t="s">
        <v>169</v>
      </c>
      <c r="U2222" s="1" t="s">
        <v>7876</v>
      </c>
      <c r="V2222" s="1" t="s">
        <v>1596</v>
      </c>
      <c r="W2222" s="33" t="str">
        <f>VLOOKUP(Table1[[#This Row],[Material Code]],'Product Master Data'!$A$1:$D$16,4,FALSE)</f>
        <v>Beignet Flour</v>
      </c>
      <c r="X2222" s="33" t="str">
        <f>VLOOKUP(Table1[[#This Row],[Material Code]],'Product Master Data'!$A$1:$D$15,3,FALSE)</f>
        <v>Local Label</v>
      </c>
      <c r="Y2222" s="33">
        <f>DAY(Table1[[#This Row],[Billing date]])</f>
        <v>31</v>
      </c>
      <c r="Z2222" s="33" t="str">
        <f>TEXT(Table1[[#This Row],[Billing date]],"mmm")</f>
        <v>Jan</v>
      </c>
      <c r="AA2222" s="33">
        <f>YEAR(Table1[[#This Row],[Billing date]])</f>
        <v>2022</v>
      </c>
    </row>
    <row r="2223" spans="1:27" ht="12.75" x14ac:dyDescent="0.2">
      <c r="A2223" s="1" t="s">
        <v>4526</v>
      </c>
      <c r="B2223" s="1" t="s">
        <v>120</v>
      </c>
      <c r="C2223" s="29">
        <v>44592</v>
      </c>
      <c r="D2223" s="1" t="s">
        <v>7877</v>
      </c>
      <c r="E2223" s="1" t="s">
        <v>7878</v>
      </c>
      <c r="F2223" s="1" t="s">
        <v>7879</v>
      </c>
      <c r="G2223" s="1" t="s">
        <v>7880</v>
      </c>
      <c r="H2223" s="1" t="s">
        <v>6215</v>
      </c>
      <c r="I2223" s="1" t="s">
        <v>49</v>
      </c>
      <c r="J2223" s="1" t="s">
        <v>164</v>
      </c>
      <c r="K2223" s="1" t="s">
        <v>165</v>
      </c>
      <c r="L2223" s="30">
        <v>48</v>
      </c>
      <c r="M2223" s="30">
        <v>2.4</v>
      </c>
      <c r="N2223" s="31">
        <v>17000</v>
      </c>
      <c r="O2223" s="31">
        <v>114240</v>
      </c>
      <c r="P2223" s="31">
        <v>0</v>
      </c>
      <c r="Q2223" s="31">
        <v>114240</v>
      </c>
      <c r="R2223" s="1" t="s">
        <v>169</v>
      </c>
      <c r="S2223" s="1" t="s">
        <v>169</v>
      </c>
      <c r="T2223" s="1" t="s">
        <v>169</v>
      </c>
      <c r="U2223" s="1" t="s">
        <v>7881</v>
      </c>
      <c r="V2223" s="1" t="s">
        <v>1596</v>
      </c>
      <c r="W2223" s="33" t="str">
        <f>VLOOKUP(Table1[[#This Row],[Material Code]],'Product Master Data'!$A$1:$D$16,4,FALSE)</f>
        <v>Bread Flour</v>
      </c>
      <c r="X2223" s="33" t="str">
        <f>VLOOKUP(Table1[[#This Row],[Material Code]],'Product Master Data'!$A$1:$D$15,3,FALSE)</f>
        <v>Local Label</v>
      </c>
      <c r="Y2223" s="33">
        <f>DAY(Table1[[#This Row],[Billing date]])</f>
        <v>31</v>
      </c>
      <c r="Z2223" s="33" t="str">
        <f>TEXT(Table1[[#This Row],[Billing date]],"mmm")</f>
        <v>Jan</v>
      </c>
      <c r="AA2223" s="33">
        <f>YEAR(Table1[[#This Row],[Billing date]])</f>
        <v>2022</v>
      </c>
    </row>
    <row r="2224" spans="1:27" ht="12.75" x14ac:dyDescent="0.2">
      <c r="A2224" s="1" t="s">
        <v>4526</v>
      </c>
      <c r="B2224" s="1" t="s">
        <v>120</v>
      </c>
      <c r="C2224" s="29">
        <v>44592</v>
      </c>
      <c r="D2224" s="1" t="s">
        <v>7877</v>
      </c>
      <c r="E2224" s="1" t="s">
        <v>7878</v>
      </c>
      <c r="F2224" s="1" t="s">
        <v>7879</v>
      </c>
      <c r="G2224" s="1" t="s">
        <v>7880</v>
      </c>
      <c r="H2224" s="1" t="s">
        <v>6215</v>
      </c>
      <c r="I2224" s="1" t="s">
        <v>49</v>
      </c>
      <c r="J2224" s="1" t="s">
        <v>125</v>
      </c>
      <c r="K2224" s="1" t="s">
        <v>126</v>
      </c>
      <c r="L2224" s="30">
        <v>68</v>
      </c>
      <c r="M2224" s="30">
        <v>3.4</v>
      </c>
      <c r="N2224" s="31">
        <v>18000</v>
      </c>
      <c r="O2224" s="31">
        <v>171360</v>
      </c>
      <c r="P2224" s="31">
        <v>0</v>
      </c>
      <c r="Q2224" s="31">
        <v>171360</v>
      </c>
      <c r="R2224" s="1" t="s">
        <v>169</v>
      </c>
      <c r="S2224" s="1" t="s">
        <v>169</v>
      </c>
      <c r="T2224" s="1" t="s">
        <v>169</v>
      </c>
      <c r="U2224" s="1" t="s">
        <v>7881</v>
      </c>
      <c r="V2224" s="1" t="s">
        <v>1596</v>
      </c>
      <c r="W2224" s="33" t="str">
        <f>VLOOKUP(Table1[[#This Row],[Material Code]],'Product Master Data'!$A$1:$D$16,4,FALSE)</f>
        <v>Bread Flour</v>
      </c>
      <c r="X2224" s="33" t="str">
        <f>VLOOKUP(Table1[[#This Row],[Material Code]],'Product Master Data'!$A$1:$D$15,3,FALSE)</f>
        <v>Local Label</v>
      </c>
      <c r="Y2224" s="33">
        <f>DAY(Table1[[#This Row],[Billing date]])</f>
        <v>31</v>
      </c>
      <c r="Z2224" s="33" t="str">
        <f>TEXT(Table1[[#This Row],[Billing date]],"mmm")</f>
        <v>Jan</v>
      </c>
      <c r="AA2224" s="33">
        <f>YEAR(Table1[[#This Row],[Billing date]])</f>
        <v>2022</v>
      </c>
    </row>
    <row r="2225" spans="1:27" ht="12.75" x14ac:dyDescent="0.2">
      <c r="A2225" s="1" t="s">
        <v>4526</v>
      </c>
      <c r="B2225" s="1" t="s">
        <v>120</v>
      </c>
      <c r="C2225" s="29">
        <v>44592</v>
      </c>
      <c r="D2225" s="1" t="s">
        <v>7877</v>
      </c>
      <c r="E2225" s="1" t="s">
        <v>7878</v>
      </c>
      <c r="F2225" s="1" t="s">
        <v>7879</v>
      </c>
      <c r="G2225" s="1" t="s">
        <v>7880</v>
      </c>
      <c r="H2225" s="1" t="s">
        <v>6215</v>
      </c>
      <c r="I2225" s="1" t="s">
        <v>49</v>
      </c>
      <c r="J2225" s="1" t="s">
        <v>181</v>
      </c>
      <c r="K2225" s="1" t="s">
        <v>182</v>
      </c>
      <c r="L2225" s="30">
        <v>2</v>
      </c>
      <c r="M2225" s="30">
        <v>0.05</v>
      </c>
      <c r="N2225" s="31">
        <v>8500</v>
      </c>
      <c r="O2225" s="31">
        <v>2380</v>
      </c>
      <c r="P2225" s="31">
        <v>0</v>
      </c>
      <c r="Q2225" s="31">
        <v>2380</v>
      </c>
      <c r="R2225" s="1" t="s">
        <v>169</v>
      </c>
      <c r="S2225" s="1" t="s">
        <v>169</v>
      </c>
      <c r="T2225" s="1" t="s">
        <v>169</v>
      </c>
      <c r="U2225" s="1" t="s">
        <v>7881</v>
      </c>
      <c r="V2225" s="1" t="s">
        <v>1596</v>
      </c>
      <c r="W2225" s="33" t="str">
        <f>VLOOKUP(Table1[[#This Row],[Material Code]],'Product Master Data'!$A$1:$D$16,4,FALSE)</f>
        <v>Beignet Flour</v>
      </c>
      <c r="X2225" s="33" t="str">
        <f>VLOOKUP(Table1[[#This Row],[Material Code]],'Product Master Data'!$A$1:$D$15,3,FALSE)</f>
        <v>Local Label</v>
      </c>
      <c r="Y2225" s="33">
        <f>DAY(Table1[[#This Row],[Billing date]])</f>
        <v>31</v>
      </c>
      <c r="Z2225" s="33" t="str">
        <f>TEXT(Table1[[#This Row],[Billing date]],"mmm")</f>
        <v>Jan</v>
      </c>
      <c r="AA2225" s="33">
        <f>YEAR(Table1[[#This Row],[Billing date]])</f>
        <v>2022</v>
      </c>
    </row>
    <row r="2226" spans="1:27" ht="12.75" x14ac:dyDescent="0.2">
      <c r="A2226" s="1" t="s">
        <v>4526</v>
      </c>
      <c r="B2226" s="1" t="s">
        <v>120</v>
      </c>
      <c r="C2226" s="29">
        <v>44592</v>
      </c>
      <c r="D2226" s="1" t="s">
        <v>7877</v>
      </c>
      <c r="E2226" s="1" t="s">
        <v>7878</v>
      </c>
      <c r="F2226" s="1" t="s">
        <v>7879</v>
      </c>
      <c r="G2226" s="1" t="s">
        <v>7880</v>
      </c>
      <c r="H2226" s="1" t="s">
        <v>6215</v>
      </c>
      <c r="I2226" s="1" t="s">
        <v>49</v>
      </c>
      <c r="J2226" s="1" t="s">
        <v>1728</v>
      </c>
      <c r="K2226" s="1" t="s">
        <v>1729</v>
      </c>
      <c r="L2226" s="30">
        <v>1</v>
      </c>
      <c r="M2226" s="30">
        <v>0.05</v>
      </c>
      <c r="N2226" s="31">
        <v>17500</v>
      </c>
      <c r="O2226" s="31">
        <v>2450</v>
      </c>
      <c r="P2226" s="31">
        <v>0</v>
      </c>
      <c r="Q2226" s="31">
        <v>2450</v>
      </c>
      <c r="R2226" s="1" t="s">
        <v>169</v>
      </c>
      <c r="S2226" s="1" t="s">
        <v>169</v>
      </c>
      <c r="T2226" s="1" t="s">
        <v>169</v>
      </c>
      <c r="U2226" s="1" t="s">
        <v>7881</v>
      </c>
      <c r="V2226" s="1" t="s">
        <v>1596</v>
      </c>
      <c r="W2226" s="33" t="str">
        <f>VLOOKUP(Table1[[#This Row],[Material Code]],'Product Master Data'!$A$1:$D$16,4,FALSE)</f>
        <v>Bread Flour</v>
      </c>
      <c r="X2226" s="33" t="str">
        <f>VLOOKUP(Table1[[#This Row],[Material Code]],'Product Master Data'!$A$1:$D$15,3,FALSE)</f>
        <v>Local Label</v>
      </c>
      <c r="Y2226" s="33">
        <f>DAY(Table1[[#This Row],[Billing date]])</f>
        <v>31</v>
      </c>
      <c r="Z2226" s="33" t="str">
        <f>TEXT(Table1[[#This Row],[Billing date]],"mmm")</f>
        <v>Jan</v>
      </c>
      <c r="AA2226" s="33">
        <f>YEAR(Table1[[#This Row],[Billing date]])</f>
        <v>2022</v>
      </c>
    </row>
  </sheetData>
  <pageMargins left="0.75" right="0.75" top="1" bottom="1" header="0.5" footer="0.5"/>
  <pageSetup paperSize="9" orientation="portrait"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R89"/>
  <sheetViews>
    <sheetView showGridLines="0" workbookViewId="0">
      <selection activeCell="J3" sqref="J3:J5"/>
    </sheetView>
  </sheetViews>
  <sheetFormatPr defaultRowHeight="12.75" x14ac:dyDescent="0.2"/>
  <cols>
    <col min="1" max="1" width="15.28515625" style="1" customWidth="1"/>
    <col min="2" max="4" width="9.140625" style="1"/>
    <col min="5" max="5" width="21.42578125" style="1" bestFit="1" customWidth="1"/>
    <col min="6" max="8" width="9.140625" style="1"/>
    <col min="9" max="9" width="11.7109375" style="1" bestFit="1" customWidth="1"/>
    <col min="10" max="12" width="15.42578125" style="1" customWidth="1"/>
    <col min="13" max="16384" width="9.140625" style="1"/>
  </cols>
  <sheetData>
    <row r="1" spans="1:18" x14ac:dyDescent="0.2">
      <c r="E1" s="21" t="s">
        <v>93</v>
      </c>
    </row>
    <row r="2" spans="1:18" x14ac:dyDescent="0.2">
      <c r="B2" s="8" t="s">
        <v>69</v>
      </c>
      <c r="C2" s="8" t="s">
        <v>70</v>
      </c>
      <c r="E2" s="23" t="s">
        <v>24</v>
      </c>
      <c r="F2" s="8" t="s">
        <v>69</v>
      </c>
      <c r="G2" s="8" t="s">
        <v>70</v>
      </c>
      <c r="J2" s="8" t="s">
        <v>104</v>
      </c>
      <c r="K2" s="8" t="s">
        <v>69</v>
      </c>
      <c r="L2" s="8" t="s">
        <v>106</v>
      </c>
      <c r="M2" s="6"/>
    </row>
    <row r="3" spans="1:18" x14ac:dyDescent="0.2">
      <c r="A3" s="6" t="s">
        <v>71</v>
      </c>
      <c r="B3" s="6"/>
      <c r="C3" s="7">
        <f>SUMIF('Input Sheet'!$A$2:$A$9998,'Region Performance'!$A3,'Input Sheet'!$M$2:$M$9998)</f>
        <v>985.21</v>
      </c>
      <c r="E3" s="23" t="s">
        <v>71</v>
      </c>
      <c r="F3" s="23"/>
      <c r="G3" s="24">
        <f>SUMIFS('Input Sheet'!$M$2:$M$9998,'Input Sheet'!$A$2:$A$9998,'Region Performance'!$E3,'Input Sheet'!$J$2:$J$9998,'Region Performance'!$E$2)</f>
        <v>154.96</v>
      </c>
      <c r="I3" s="6" t="s">
        <v>71</v>
      </c>
      <c r="J3" s="15">
        <f>C3-G3-G15-G28-G41-G54-G67-G80</f>
        <v>830.25</v>
      </c>
      <c r="K3" s="9">
        <v>700</v>
      </c>
      <c r="L3" s="9">
        <v>640.26499999999999</v>
      </c>
      <c r="M3" s="12">
        <f>J3/K3</f>
        <v>1.1860714285714287</v>
      </c>
      <c r="O3" s="3"/>
      <c r="P3" s="3"/>
    </row>
    <row r="4" spans="1:18" x14ac:dyDescent="0.2">
      <c r="A4" s="6" t="s">
        <v>72</v>
      </c>
      <c r="B4" s="6"/>
      <c r="C4" s="7">
        <f>SUMIF('Input Sheet'!$A$2:$A$9998,'Region Performance'!$A4,'Input Sheet'!$M$2:$M$9998)</f>
        <v>1449.0000000000005</v>
      </c>
      <c r="E4" s="23" t="s">
        <v>72</v>
      </c>
      <c r="F4" s="23"/>
      <c r="G4" s="24">
        <f>SUMIFS('Input Sheet'!$M$2:$M$9998,'Input Sheet'!$A$2:$A$9998,'Region Performance'!$E4,'Input Sheet'!$J$2:$J$9998,'Region Performance'!$E$2)</f>
        <v>292</v>
      </c>
      <c r="I4" s="6" t="s">
        <v>72</v>
      </c>
      <c r="J4" s="15">
        <f t="shared" ref="J4:J10" si="0">C4-G4-G16-G29-G42-G55-G68-G81</f>
        <v>1157.0000000000005</v>
      </c>
      <c r="K4" s="9">
        <v>1280</v>
      </c>
      <c r="L4" s="9">
        <v>1129.0250000000001</v>
      </c>
      <c r="M4" s="12">
        <f t="shared" ref="M4:M11" si="1">J4/K4</f>
        <v>0.90390625000000036</v>
      </c>
      <c r="O4" s="3"/>
      <c r="P4" s="14"/>
    </row>
    <row r="5" spans="1:18" x14ac:dyDescent="0.2">
      <c r="A5" s="6" t="s">
        <v>73</v>
      </c>
      <c r="B5" s="6"/>
      <c r="C5" s="7">
        <f>SUMIF('Input Sheet'!$A$2:$A$9998,'Region Performance'!$A5,'Input Sheet'!$M$2:$M$9998)</f>
        <v>2247.2050000000008</v>
      </c>
      <c r="E5" s="23" t="s">
        <v>73</v>
      </c>
      <c r="F5" s="23"/>
      <c r="G5" s="24">
        <f>SUMIFS('Input Sheet'!$M$2:$M$9998,'Input Sheet'!$A$2:$A$9998,'Region Performance'!$E5,'Input Sheet'!$J$2:$J$9998,'Region Performance'!$E$2)</f>
        <v>741.04</v>
      </c>
      <c r="I5" s="6" t="s">
        <v>73</v>
      </c>
      <c r="J5" s="15">
        <f>C5-G5-G17-G30-G43-G56-G69-G82</f>
        <v>1445.8450000000009</v>
      </c>
      <c r="K5" s="9">
        <v>1200</v>
      </c>
      <c r="L5" s="9">
        <v>938.97</v>
      </c>
      <c r="M5" s="12">
        <f t="shared" si="1"/>
        <v>1.2048708333333342</v>
      </c>
      <c r="O5" s="14"/>
      <c r="P5" s="14"/>
      <c r="Q5" s="13"/>
      <c r="R5" s="13"/>
    </row>
    <row r="6" spans="1:18" x14ac:dyDescent="0.2">
      <c r="A6" s="6" t="s">
        <v>74</v>
      </c>
      <c r="B6" s="6"/>
      <c r="C6" s="7">
        <f>SUMIF('Input Sheet'!$A$2:$A$9998,'Region Performance'!$A6,'Input Sheet'!$M$2:$M$9998)</f>
        <v>2153.0150000000003</v>
      </c>
      <c r="E6" s="23" t="s">
        <v>74</v>
      </c>
      <c r="F6" s="23"/>
      <c r="G6" s="24">
        <f>SUMIFS('Input Sheet'!$M$2:$M$9998,'Input Sheet'!$A$2:$A$9998,'Region Performance'!$E6,'Input Sheet'!$J$2:$J$9998,'Region Performance'!$E$2)</f>
        <v>457</v>
      </c>
      <c r="I6" s="6" t="s">
        <v>74</v>
      </c>
      <c r="J6" s="15">
        <f t="shared" si="0"/>
        <v>1696.0150000000003</v>
      </c>
      <c r="K6" s="9">
        <v>1800</v>
      </c>
      <c r="L6" s="9">
        <v>1421.05</v>
      </c>
      <c r="M6" s="12">
        <f t="shared" si="1"/>
        <v>0.94223055555555568</v>
      </c>
      <c r="O6" s="3"/>
      <c r="P6" s="14"/>
      <c r="Q6" s="13"/>
      <c r="R6" s="13"/>
    </row>
    <row r="7" spans="1:18" x14ac:dyDescent="0.2">
      <c r="A7" s="6" t="s">
        <v>75</v>
      </c>
      <c r="B7" s="6"/>
      <c r="C7" s="7">
        <f>SUMIF('Input Sheet'!$A$2:$A$9998,'Region Performance'!$A7,'Input Sheet'!$M$2:$M$9998)</f>
        <v>1610</v>
      </c>
      <c r="E7" s="23" t="s">
        <v>75</v>
      </c>
      <c r="F7" s="23"/>
      <c r="G7" s="24">
        <f>SUMIFS('Input Sheet'!$M$2:$M$9998,'Input Sheet'!$A$2:$A$9998,'Region Performance'!$E7,'Input Sheet'!$J$2:$J$9998,'Region Performance'!$E$2)</f>
        <v>290</v>
      </c>
      <c r="I7" s="6" t="s">
        <v>75</v>
      </c>
      <c r="J7" s="15">
        <f t="shared" si="0"/>
        <v>1320</v>
      </c>
      <c r="K7" s="9">
        <v>1700</v>
      </c>
      <c r="L7" s="9">
        <v>1128</v>
      </c>
      <c r="M7" s="12">
        <f t="shared" si="1"/>
        <v>0.77647058823529413</v>
      </c>
      <c r="O7" s="3"/>
      <c r="P7" s="3"/>
      <c r="Q7" s="13"/>
      <c r="R7" s="13"/>
    </row>
    <row r="8" spans="1:18" x14ac:dyDescent="0.2">
      <c r="A8" s="6" t="s">
        <v>76</v>
      </c>
      <c r="B8" s="6"/>
      <c r="C8" s="7">
        <f>SUMIF('Input Sheet'!$A$2:$A$9998,'Region Performance'!$A8,'Input Sheet'!$M$2:$M$9998)</f>
        <v>781.1</v>
      </c>
      <c r="E8" s="23" t="s">
        <v>76</v>
      </c>
      <c r="F8" s="23"/>
      <c r="G8" s="24">
        <f>SUMIFS('Input Sheet'!$M$2:$M$9998,'Input Sheet'!$A$2:$A$9998,'Region Performance'!$E8,'Input Sheet'!$J$2:$J$9998,'Region Performance'!$E$2)</f>
        <v>116</v>
      </c>
      <c r="I8" s="6" t="s">
        <v>76</v>
      </c>
      <c r="J8" s="15">
        <f t="shared" si="0"/>
        <v>665.1</v>
      </c>
      <c r="K8" s="9">
        <v>700</v>
      </c>
      <c r="L8" s="9">
        <v>786.5</v>
      </c>
      <c r="M8" s="12">
        <f t="shared" si="1"/>
        <v>0.95014285714285718</v>
      </c>
      <c r="O8" s="14"/>
      <c r="P8" s="14"/>
    </row>
    <row r="9" spans="1:18" x14ac:dyDescent="0.2">
      <c r="A9" s="6" t="s">
        <v>77</v>
      </c>
      <c r="B9" s="6"/>
      <c r="C9" s="7">
        <f>SUMIF('Input Sheet'!$A$2:$A$9998,'Region Performance'!$A9,'Input Sheet'!$M$2:$M$9998)</f>
        <v>807.5</v>
      </c>
      <c r="E9" s="23" t="s">
        <v>77</v>
      </c>
      <c r="F9" s="23"/>
      <c r="G9" s="24">
        <f>SUMIFS('Input Sheet'!$M$2:$M$9998,'Input Sheet'!$A$2:$A$9998,'Region Performance'!$E9,'Input Sheet'!$J$2:$J$9998,'Region Performance'!$E$2)</f>
        <v>125</v>
      </c>
      <c r="I9" s="6" t="s">
        <v>77</v>
      </c>
      <c r="J9" s="15">
        <f t="shared" si="0"/>
        <v>682.5</v>
      </c>
      <c r="K9" s="9">
        <v>870</v>
      </c>
      <c r="L9" s="9">
        <v>504.75</v>
      </c>
      <c r="M9" s="12">
        <f t="shared" si="1"/>
        <v>0.78448275862068961</v>
      </c>
      <c r="O9" s="14"/>
      <c r="P9" s="3"/>
      <c r="Q9" s="13"/>
    </row>
    <row r="10" spans="1:18" x14ac:dyDescent="0.2">
      <c r="A10" s="6" t="s">
        <v>78</v>
      </c>
      <c r="B10" s="6"/>
      <c r="C10" s="7">
        <f>SUMIF('Input Sheet'!$A$2:$A$9998,'Region Performance'!$A10,'Input Sheet'!$M$2:$M$9998)</f>
        <v>3833.0000000000005</v>
      </c>
      <c r="E10" s="23" t="s">
        <v>78</v>
      </c>
      <c r="F10" s="23"/>
      <c r="G10" s="24">
        <f>SUMIFS('Input Sheet'!$M$2:$M$9998,'Input Sheet'!$A$2:$A$9998,'Region Performance'!$E10,'Input Sheet'!$J$2:$J$9998,'Region Performance'!$E$2)</f>
        <v>1126</v>
      </c>
      <c r="I10" s="6" t="s">
        <v>78</v>
      </c>
      <c r="J10" s="15">
        <f t="shared" si="0"/>
        <v>2707.0000000000005</v>
      </c>
      <c r="K10" s="9">
        <v>2100</v>
      </c>
      <c r="L10" s="9">
        <v>2336</v>
      </c>
      <c r="M10" s="12">
        <f t="shared" si="1"/>
        <v>1.2890476190476192</v>
      </c>
      <c r="O10" s="3"/>
      <c r="P10" s="14"/>
      <c r="Q10" s="13"/>
      <c r="R10" s="13"/>
    </row>
    <row r="11" spans="1:18" x14ac:dyDescent="0.2">
      <c r="A11" s="6" t="s">
        <v>79</v>
      </c>
      <c r="B11" s="6"/>
      <c r="C11" s="7">
        <f>SUMIF('Input Sheet'!$A$2:$A$149998,'Region Performance'!$A11,'Input Sheet'!$M$2:$M$149998)</f>
        <v>2457</v>
      </c>
      <c r="E11" s="23" t="s">
        <v>79</v>
      </c>
      <c r="F11" s="23"/>
      <c r="G11" s="24">
        <f>SUMIFS('Input Sheet'!$M$2:$M$14998,'Input Sheet'!$A$2:$A$14998,'Region Performance'!$E11,'Input Sheet'!$J$2:$J$14998,'Region Performance'!$E$2)</f>
        <v>526</v>
      </c>
      <c r="I11" s="6" t="s">
        <v>79</v>
      </c>
      <c r="J11" s="15">
        <f>C11-G11-G23-G36-G49-G62-G75-G88</f>
        <v>1931</v>
      </c>
      <c r="K11" s="9">
        <v>1650</v>
      </c>
      <c r="L11" s="9">
        <v>1570</v>
      </c>
      <c r="M11" s="12">
        <f t="shared" si="1"/>
        <v>1.1703030303030304</v>
      </c>
      <c r="O11" s="14"/>
      <c r="P11" s="3"/>
      <c r="Q11" s="2"/>
      <c r="R11" s="13"/>
    </row>
    <row r="12" spans="1:18" x14ac:dyDescent="0.2">
      <c r="C12" s="5">
        <f>SUM(C3:C11)</f>
        <v>16323.03</v>
      </c>
      <c r="G12" s="5">
        <f>SUM(G3:G11)</f>
        <v>3828</v>
      </c>
      <c r="I12" s="6" t="s">
        <v>80</v>
      </c>
      <c r="J12" s="20">
        <f>SUM(J3:J11)</f>
        <v>12434.710000000003</v>
      </c>
      <c r="K12" s="11">
        <f>SUM(K3:K11)</f>
        <v>12000</v>
      </c>
      <c r="L12" s="11">
        <f>SUM(L3:L11)</f>
        <v>10454.560000000001</v>
      </c>
      <c r="M12" s="12">
        <f>J12/K12</f>
        <v>1.0362258333333336</v>
      </c>
      <c r="Q12" s="13"/>
      <c r="R12" s="13"/>
    </row>
    <row r="13" spans="1:18" x14ac:dyDescent="0.2">
      <c r="E13" s="21" t="s">
        <v>92</v>
      </c>
      <c r="P13" s="2"/>
    </row>
    <row r="14" spans="1:18" x14ac:dyDescent="0.2">
      <c r="C14" s="4">
        <f>+C12-G12-G24-G37-G50</f>
        <v>12434.710000000001</v>
      </c>
      <c r="E14" s="25" t="s">
        <v>91</v>
      </c>
      <c r="F14" s="8" t="s">
        <v>69</v>
      </c>
      <c r="G14" s="8" t="s">
        <v>70</v>
      </c>
      <c r="I14" s="6"/>
      <c r="J14" s="8" t="s">
        <v>104</v>
      </c>
      <c r="K14" s="8" t="s">
        <v>105</v>
      </c>
      <c r="P14" s="2"/>
    </row>
    <row r="15" spans="1:18" x14ac:dyDescent="0.2">
      <c r="E15" s="25" t="s">
        <v>71</v>
      </c>
      <c r="F15" s="25"/>
      <c r="G15" s="26">
        <f>SUMIFS('Input Sheet'!$M$2:$M$9998,'Input Sheet'!$A$2:$A$9998,'Region Performance'!$E15,'Input Sheet'!$J$2:$J$9998,'Region Performance'!$E$14)</f>
        <v>0</v>
      </c>
      <c r="I15" s="6" t="s">
        <v>71</v>
      </c>
      <c r="J15" s="10">
        <f>J3</f>
        <v>830.25</v>
      </c>
      <c r="K15" s="22">
        <v>776</v>
      </c>
      <c r="P15" s="2"/>
    </row>
    <row r="16" spans="1:18" x14ac:dyDescent="0.2">
      <c r="E16" s="25" t="s">
        <v>72</v>
      </c>
      <c r="F16" s="25"/>
      <c r="G16" s="26">
        <f>SUMIFS('Input Sheet'!$M$2:$M$9998,'Input Sheet'!$A$2:$A$9998,'Region Performance'!$E16,'Input Sheet'!$J$2:$J$9998,'Region Performance'!$E$14)</f>
        <v>0</v>
      </c>
      <c r="I16" s="6" t="s">
        <v>72</v>
      </c>
      <c r="J16" s="10">
        <f t="shared" ref="J16:J23" si="2">J4</f>
        <v>1157.0000000000005</v>
      </c>
      <c r="K16" s="22">
        <v>1189.4399999999998</v>
      </c>
      <c r="P16" s="2"/>
    </row>
    <row r="17" spans="5:16" x14ac:dyDescent="0.2">
      <c r="E17" s="25" t="s">
        <v>73</v>
      </c>
      <c r="F17" s="25"/>
      <c r="G17" s="26">
        <f>SUMIFS('Input Sheet'!$M$2:$M$9998,'Input Sheet'!$A$2:$A$9998,'Region Performance'!$E17,'Input Sheet'!$J$2:$J$9998,'Region Performance'!$E$14)</f>
        <v>0</v>
      </c>
      <c r="I17" s="6" t="s">
        <v>73</v>
      </c>
      <c r="J17" s="10">
        <f t="shared" si="2"/>
        <v>1445.8450000000009</v>
      </c>
      <c r="K17" s="22">
        <v>1392.8750000000005</v>
      </c>
      <c r="P17" s="2"/>
    </row>
    <row r="18" spans="5:16" x14ac:dyDescent="0.2">
      <c r="E18" s="25" t="s">
        <v>74</v>
      </c>
      <c r="F18" s="25"/>
      <c r="G18" s="26">
        <f>SUMIFS('Input Sheet'!$M$2:$M$9998,'Input Sheet'!$A$2:$A$9998,'Region Performance'!$E18,'Input Sheet'!$J$2:$J$9998,'Region Performance'!$E$14)</f>
        <v>0</v>
      </c>
      <c r="I18" s="6" t="s">
        <v>74</v>
      </c>
      <c r="J18" s="10">
        <f t="shared" si="2"/>
        <v>1696.0150000000003</v>
      </c>
      <c r="K18" s="22">
        <v>2215.1200000000003</v>
      </c>
      <c r="P18" s="2"/>
    </row>
    <row r="19" spans="5:16" x14ac:dyDescent="0.2">
      <c r="E19" s="25" t="s">
        <v>75</v>
      </c>
      <c r="F19" s="25"/>
      <c r="G19" s="26">
        <f>SUMIFS('Input Sheet'!$M$2:$M$9998,'Input Sheet'!$A$2:$A$9998,'Region Performance'!$E19,'Input Sheet'!$J$2:$J$9998,'Region Performance'!$E$14)</f>
        <v>0</v>
      </c>
      <c r="I19" s="6" t="s">
        <v>75</v>
      </c>
      <c r="J19" s="10">
        <f t="shared" si="2"/>
        <v>1320</v>
      </c>
      <c r="K19" s="22">
        <v>1765.1</v>
      </c>
      <c r="P19" s="2"/>
    </row>
    <row r="20" spans="5:16" x14ac:dyDescent="0.2">
      <c r="E20" s="25" t="s">
        <v>76</v>
      </c>
      <c r="F20" s="25"/>
      <c r="G20" s="26">
        <f>SUMIFS('Input Sheet'!$M$2:$M$9998,'Input Sheet'!$A$2:$A$9998,'Region Performance'!$E20,'Input Sheet'!$J$2:$J$9998,'Region Performance'!$E$14)</f>
        <v>0</v>
      </c>
      <c r="I20" s="6" t="s">
        <v>76</v>
      </c>
      <c r="J20" s="10">
        <f t="shared" si="2"/>
        <v>665.1</v>
      </c>
      <c r="K20" s="22">
        <v>274.5</v>
      </c>
      <c r="P20" s="2"/>
    </row>
    <row r="21" spans="5:16" x14ac:dyDescent="0.2">
      <c r="E21" s="25" t="s">
        <v>77</v>
      </c>
      <c r="F21" s="25"/>
      <c r="G21" s="26">
        <f>SUMIFS('Input Sheet'!$M$2:$M$9998,'Input Sheet'!$A$2:$A$9998,'Region Performance'!$E21,'Input Sheet'!$J$2:$J$9998,'Region Performance'!$E$14)</f>
        <v>0</v>
      </c>
      <c r="I21" s="6" t="s">
        <v>77</v>
      </c>
      <c r="J21" s="10">
        <f t="shared" si="2"/>
        <v>682.5</v>
      </c>
      <c r="K21" s="22">
        <v>918.15000000000009</v>
      </c>
    </row>
    <row r="22" spans="5:16" x14ac:dyDescent="0.2">
      <c r="E22" s="25" t="s">
        <v>78</v>
      </c>
      <c r="F22" s="25"/>
      <c r="G22" s="26">
        <f>SUMIFS('Input Sheet'!$M$2:$M$9998,'Input Sheet'!$A$2:$A$9998,'Region Performance'!$E22,'Input Sheet'!$J$2:$J$9998,'Region Performance'!$E$14)</f>
        <v>0</v>
      </c>
      <c r="I22" s="6" t="s">
        <v>78</v>
      </c>
      <c r="J22" s="10">
        <f t="shared" si="2"/>
        <v>2707.0000000000005</v>
      </c>
      <c r="K22" s="22">
        <v>2293</v>
      </c>
    </row>
    <row r="23" spans="5:16" x14ac:dyDescent="0.2">
      <c r="E23" s="25" t="s">
        <v>79</v>
      </c>
      <c r="F23" s="25"/>
      <c r="G23" s="26">
        <f>SUMIFS('Input Sheet'!$M$2:$M$9998,'Input Sheet'!$A$2:$A$9998,'Region Performance'!$E23,'Input Sheet'!$J$2:$J$9998,'Region Performance'!$E$14)</f>
        <v>0</v>
      </c>
      <c r="I23" s="6" t="s">
        <v>79</v>
      </c>
      <c r="J23" s="10">
        <f t="shared" si="2"/>
        <v>1931</v>
      </c>
      <c r="K23" s="22">
        <v>2178.5</v>
      </c>
    </row>
    <row r="24" spans="5:16" x14ac:dyDescent="0.2">
      <c r="G24" s="5">
        <f>SUM(G15:G23)</f>
        <v>0</v>
      </c>
      <c r="I24" s="6" t="s">
        <v>80</v>
      </c>
      <c r="J24" s="11">
        <f>SUM(J15:J23)</f>
        <v>12434.710000000003</v>
      </c>
      <c r="K24" s="11">
        <f>SUM(K15:K23)</f>
        <v>13002.685000000001</v>
      </c>
    </row>
    <row r="26" spans="5:16" x14ac:dyDescent="0.2">
      <c r="E26" s="21" t="s">
        <v>95</v>
      </c>
      <c r="J26" s="13"/>
    </row>
    <row r="27" spans="5:16" x14ac:dyDescent="0.2">
      <c r="E27" s="27" t="s">
        <v>94</v>
      </c>
      <c r="F27" s="8" t="s">
        <v>69</v>
      </c>
      <c r="G27" s="8" t="s">
        <v>70</v>
      </c>
    </row>
    <row r="28" spans="5:16" x14ac:dyDescent="0.2">
      <c r="E28" s="27" t="s">
        <v>71</v>
      </c>
      <c r="F28" s="27"/>
      <c r="G28" s="28">
        <f>SUMIFS('Input Sheet'!$M$2:$M$191,'Input Sheet'!$A$2:$A$191,'Region Performance'!$E28,'Input Sheet'!$J$2:$J$191,'Region Performance'!$E$27)</f>
        <v>0</v>
      </c>
    </row>
    <row r="29" spans="5:16" x14ac:dyDescent="0.2">
      <c r="E29" s="27" t="s">
        <v>72</v>
      </c>
      <c r="F29" s="27"/>
      <c r="G29" s="28">
        <f>SUMIFS('Input Sheet'!$M$2:$M$191,'Input Sheet'!$A$2:$A$191,'Region Performance'!$E29,'Input Sheet'!$J$2:$J$191,'Region Performance'!$E$27)</f>
        <v>0</v>
      </c>
    </row>
    <row r="30" spans="5:16" x14ac:dyDescent="0.2">
      <c r="E30" s="27" t="s">
        <v>73</v>
      </c>
      <c r="F30" s="27"/>
      <c r="G30" s="28">
        <f>SUMIFS('Input Sheet'!$M$2:$M$9998,'Input Sheet'!$A$2:$A$9998,'Region Performance'!$E30,'Input Sheet'!$J$2:$J$9998,'Region Performance'!$E$27)</f>
        <v>60.32</v>
      </c>
    </row>
    <row r="31" spans="5:16" x14ac:dyDescent="0.2">
      <c r="E31" s="27" t="s">
        <v>74</v>
      </c>
      <c r="F31" s="27"/>
      <c r="G31" s="28">
        <f>SUMIFS('Input Sheet'!$M$2:$M$191,'Input Sheet'!$A$2:$A$191,'Region Performance'!$E31,'Input Sheet'!$J$2:$J$191,'Region Performance'!$E$27)</f>
        <v>0</v>
      </c>
    </row>
    <row r="32" spans="5:16" x14ac:dyDescent="0.2">
      <c r="E32" s="27" t="s">
        <v>75</v>
      </c>
      <c r="F32" s="27"/>
      <c r="G32" s="28">
        <f>SUMIFS('Input Sheet'!$M$2:$M$191,'Input Sheet'!$A$2:$A$191,'Region Performance'!$E32,'Input Sheet'!$J$2:$J$191,'Region Performance'!$E$27)</f>
        <v>0</v>
      </c>
    </row>
    <row r="33" spans="5:7" x14ac:dyDescent="0.2">
      <c r="E33" s="27" t="s">
        <v>76</v>
      </c>
      <c r="F33" s="27"/>
      <c r="G33" s="28">
        <f>SUMIFS('Input Sheet'!$M$2:$M$191,'Input Sheet'!$A$2:$A$191,'Region Performance'!$E33,'Input Sheet'!$J$2:$J$191,'Region Performance'!$E$27)</f>
        <v>0</v>
      </c>
    </row>
    <row r="34" spans="5:7" x14ac:dyDescent="0.2">
      <c r="E34" s="27" t="s">
        <v>77</v>
      </c>
      <c r="F34" s="27"/>
      <c r="G34" s="28">
        <f>SUMIFS('Input Sheet'!$M$2:$M$191,'Input Sheet'!$A$2:$A$191,'Region Performance'!$E34,'Input Sheet'!$J$2:$J$191,'Region Performance'!$E$27)</f>
        <v>0</v>
      </c>
    </row>
    <row r="35" spans="5:7" x14ac:dyDescent="0.2">
      <c r="E35" s="27" t="s">
        <v>78</v>
      </c>
      <c r="F35" s="27"/>
      <c r="G35" s="28">
        <f>SUMIFS('Input Sheet'!$M$2:$M$191,'Input Sheet'!$A$2:$A$191,'Region Performance'!$E35,'Input Sheet'!$J$2:$J$191,'Region Performance'!$E$27)</f>
        <v>0</v>
      </c>
    </row>
    <row r="36" spans="5:7" x14ac:dyDescent="0.2">
      <c r="E36" s="27" t="s">
        <v>79</v>
      </c>
      <c r="F36" s="27"/>
      <c r="G36" s="28">
        <f>SUMIFS('Input Sheet'!$M$2:$M$191,'Input Sheet'!$A$2:$A$191,'Region Performance'!$E36,'Input Sheet'!$J$2:$J$191,'Region Performance'!$E$27)</f>
        <v>0</v>
      </c>
    </row>
    <row r="37" spans="5:7" x14ac:dyDescent="0.2">
      <c r="G37" s="5">
        <f>SUM(G28:G36)</f>
        <v>60.32</v>
      </c>
    </row>
    <row r="39" spans="5:7" x14ac:dyDescent="0.2">
      <c r="E39" s="21" t="s">
        <v>98</v>
      </c>
    </row>
    <row r="40" spans="5:7" x14ac:dyDescent="0.2">
      <c r="E40" s="6" t="s">
        <v>97</v>
      </c>
      <c r="F40" s="8" t="s">
        <v>69</v>
      </c>
      <c r="G40" s="8" t="s">
        <v>70</v>
      </c>
    </row>
    <row r="41" spans="5:7" x14ac:dyDescent="0.2">
      <c r="E41" s="6" t="s">
        <v>71</v>
      </c>
      <c r="F41" s="6"/>
      <c r="G41" s="7">
        <f>SUMIFS('Input Sheet'!$M$2:$M$9998,'Input Sheet'!$A$2:$A$9998,'Region Performance'!$E41,'Input Sheet'!$J$2:$J$9998,'Region Performance'!$E$40)</f>
        <v>0</v>
      </c>
    </row>
    <row r="42" spans="5:7" x14ac:dyDescent="0.2">
      <c r="E42" s="6" t="s">
        <v>72</v>
      </c>
      <c r="F42" s="6"/>
      <c r="G42" s="7">
        <f>SUMIFS('Input Sheet'!$M$2:$M$9998,'Input Sheet'!$A$2:$A$9998,'Region Performance'!$E42,'Input Sheet'!$J$2:$J$9998,'Region Performance'!$E$40)</f>
        <v>0</v>
      </c>
    </row>
    <row r="43" spans="5:7" x14ac:dyDescent="0.2">
      <c r="E43" s="6" t="s">
        <v>73</v>
      </c>
      <c r="F43" s="6"/>
      <c r="G43" s="7">
        <f>SUMIFS('Input Sheet'!$M$2:$M$9998,'Input Sheet'!$A$2:$A$9998,'Region Performance'!$E43,'Input Sheet'!$J$2:$J$9998,'Region Performance'!$E$40)</f>
        <v>0</v>
      </c>
    </row>
    <row r="44" spans="5:7" x14ac:dyDescent="0.2">
      <c r="E44" s="6" t="s">
        <v>74</v>
      </c>
      <c r="F44" s="6"/>
      <c r="G44" s="7">
        <f>SUMIFS('Input Sheet'!$M$2:$M$9998,'Input Sheet'!$A$2:$A$9998,'Region Performance'!$E44,'Input Sheet'!$J$2:$J$9998,'Region Performance'!$E$40)</f>
        <v>0</v>
      </c>
    </row>
    <row r="45" spans="5:7" x14ac:dyDescent="0.2">
      <c r="E45" s="6" t="s">
        <v>75</v>
      </c>
      <c r="F45" s="6"/>
      <c r="G45" s="7">
        <f>SUMIFS('Input Sheet'!$M$2:$M$9998,'Input Sheet'!$A$2:$A$9998,'Region Performance'!$E45,'Input Sheet'!$J$2:$J$9998,'Region Performance'!$E$40)</f>
        <v>0</v>
      </c>
    </row>
    <row r="46" spans="5:7" x14ac:dyDescent="0.2">
      <c r="E46" s="6" t="s">
        <v>76</v>
      </c>
      <c r="F46" s="6"/>
      <c r="G46" s="7">
        <f>SUMIFS('Input Sheet'!$M$2:$M$9998,'Input Sheet'!$A$2:$A$9998,'Region Performance'!$E46,'Input Sheet'!$J$2:$J$9998,'Region Performance'!$E$40)</f>
        <v>0</v>
      </c>
    </row>
    <row r="47" spans="5:7" x14ac:dyDescent="0.2">
      <c r="E47" s="6" t="s">
        <v>77</v>
      </c>
      <c r="F47" s="6"/>
      <c r="G47" s="7">
        <f>SUMIFS('Input Sheet'!$M$2:$M$9998,'Input Sheet'!$A$2:$A$9998,'Region Performance'!$E47,'Input Sheet'!$J$2:$J$9998,'Region Performance'!$E$40)</f>
        <v>0</v>
      </c>
    </row>
    <row r="48" spans="5:7" x14ac:dyDescent="0.2">
      <c r="E48" s="6" t="s">
        <v>78</v>
      </c>
      <c r="F48" s="6"/>
      <c r="G48" s="7">
        <f>SUMIFS('Input Sheet'!$M$2:$M$9998,'Input Sheet'!$A$2:$A$9998,'Region Performance'!$E48,'Input Sheet'!$J$2:$J$9998,'Region Performance'!$E$40)</f>
        <v>0</v>
      </c>
    </row>
    <row r="49" spans="5:7" x14ac:dyDescent="0.2">
      <c r="E49" s="6" t="s">
        <v>79</v>
      </c>
      <c r="F49" s="6"/>
      <c r="G49" s="7">
        <f>SUMIFS('Input Sheet'!$M$2:$M$9998,'Input Sheet'!$A$2:$A$9998,'Region Performance'!$E49,'Input Sheet'!$J$2:$J$9998,'Region Performance'!$E$40)</f>
        <v>0</v>
      </c>
    </row>
    <row r="50" spans="5:7" x14ac:dyDescent="0.2">
      <c r="G50" s="5">
        <f>SUM(G41:G49)</f>
        <v>0</v>
      </c>
    </row>
    <row r="52" spans="5:7" x14ac:dyDescent="0.2">
      <c r="E52" s="21" t="s">
        <v>99</v>
      </c>
    </row>
    <row r="53" spans="5:7" x14ac:dyDescent="0.2">
      <c r="E53" s="6" t="s">
        <v>96</v>
      </c>
      <c r="F53" s="8" t="s">
        <v>69</v>
      </c>
      <c r="G53" s="8" t="s">
        <v>70</v>
      </c>
    </row>
    <row r="54" spans="5:7" x14ac:dyDescent="0.2">
      <c r="E54" s="6" t="s">
        <v>71</v>
      </c>
      <c r="F54" s="6"/>
      <c r="G54" s="7">
        <f>SUMIFS('Input Sheet'!$M$2:$M$191,'Input Sheet'!$A$2:$A$191,'Region Performance'!$E54,'Input Sheet'!$J$2:$J$191,'Region Performance'!$E$53)</f>
        <v>0</v>
      </c>
    </row>
    <row r="55" spans="5:7" x14ac:dyDescent="0.2">
      <c r="E55" s="6" t="s">
        <v>72</v>
      </c>
      <c r="F55" s="6"/>
      <c r="G55" s="7">
        <f>SUMIFS('Input Sheet'!$M$2:$M$191,'Input Sheet'!$A$2:$A$191,'Region Performance'!$E55,'Input Sheet'!$J$2:$J$191,'Region Performance'!$E$53)</f>
        <v>0</v>
      </c>
    </row>
    <row r="56" spans="5:7" x14ac:dyDescent="0.2">
      <c r="E56" s="6" t="s">
        <v>73</v>
      </c>
      <c r="F56" s="6"/>
      <c r="G56" s="7">
        <f>SUMIFS('Input Sheet'!$M$2:$M$191,'Input Sheet'!$A$2:$A$191,'Region Performance'!$E56,'Input Sheet'!$J$2:$J$191,'Region Performance'!$E$53)</f>
        <v>0</v>
      </c>
    </row>
    <row r="57" spans="5:7" x14ac:dyDescent="0.2">
      <c r="E57" s="6" t="s">
        <v>74</v>
      </c>
      <c r="F57" s="6"/>
      <c r="G57" s="7">
        <f>SUMIFS('Input Sheet'!$M$2:$M$191,'Input Sheet'!$A$2:$A$191,'Region Performance'!$E57,'Input Sheet'!$J$2:$J$191,'Region Performance'!$E$53)</f>
        <v>0</v>
      </c>
    </row>
    <row r="58" spans="5:7" x14ac:dyDescent="0.2">
      <c r="E58" s="6" t="s">
        <v>75</v>
      </c>
      <c r="F58" s="6"/>
      <c r="G58" s="7">
        <f>SUMIFS('Input Sheet'!$M$2:$M$191,'Input Sheet'!$A$2:$A$191,'Region Performance'!$E58,'Input Sheet'!$J$2:$J$191,'Region Performance'!$E$53)</f>
        <v>0</v>
      </c>
    </row>
    <row r="59" spans="5:7" x14ac:dyDescent="0.2">
      <c r="E59" s="6" t="s">
        <v>76</v>
      </c>
      <c r="F59" s="6"/>
      <c r="G59" s="7">
        <f>SUMIFS('Input Sheet'!$M$2:$M$191,'Input Sheet'!$A$2:$A$191,'Region Performance'!$E59,'Input Sheet'!$J$2:$J$191,'Region Performance'!$E$53)</f>
        <v>0</v>
      </c>
    </row>
    <row r="60" spans="5:7" x14ac:dyDescent="0.2">
      <c r="E60" s="6" t="s">
        <v>77</v>
      </c>
      <c r="F60" s="6"/>
      <c r="G60" s="7">
        <f>SUMIFS('Input Sheet'!$M$2:$M$191,'Input Sheet'!$A$2:$A$191,'Region Performance'!$E60,'Input Sheet'!$J$2:$J$191,'Region Performance'!$E$53)</f>
        <v>0</v>
      </c>
    </row>
    <row r="61" spans="5:7" x14ac:dyDescent="0.2">
      <c r="E61" s="6" t="s">
        <v>78</v>
      </c>
      <c r="F61" s="6"/>
      <c r="G61" s="7">
        <f>SUMIFS('Input Sheet'!$M$2:$M$191,'Input Sheet'!$A$2:$A$191,'Region Performance'!$E61,'Input Sheet'!$J$2:$J$191,'Region Performance'!$E$53)</f>
        <v>0</v>
      </c>
    </row>
    <row r="62" spans="5:7" x14ac:dyDescent="0.2">
      <c r="E62" s="6" t="s">
        <v>79</v>
      </c>
      <c r="F62" s="6"/>
      <c r="G62" s="7">
        <f>SUMIFS('Input Sheet'!$M$2:$M$191,'Input Sheet'!$A$2:$A$191,'Region Performance'!$E62,'Input Sheet'!$J$2:$J$191,'Region Performance'!$E$53)</f>
        <v>0</v>
      </c>
    </row>
    <row r="63" spans="5:7" x14ac:dyDescent="0.2">
      <c r="G63" s="5">
        <f>SUM(G54:G62)</f>
        <v>0</v>
      </c>
    </row>
    <row r="65" spans="5:7" x14ac:dyDescent="0.2">
      <c r="E65" s="21" t="s">
        <v>101</v>
      </c>
    </row>
    <row r="66" spans="5:7" x14ac:dyDescent="0.2">
      <c r="E66" s="6" t="s">
        <v>100</v>
      </c>
      <c r="F66" s="8" t="s">
        <v>69</v>
      </c>
      <c r="G66" s="8" t="s">
        <v>70</v>
      </c>
    </row>
    <row r="67" spans="5:7" x14ac:dyDescent="0.2">
      <c r="E67" s="6" t="s">
        <v>71</v>
      </c>
      <c r="F67" s="6"/>
      <c r="G67" s="7">
        <f>SUMIFS('Input Sheet'!$M$2:$M$191,'Input Sheet'!$A$2:$A$191,'Region Performance'!$E67,'Input Sheet'!$J$2:$J$191,'Region Performance'!$E$66)</f>
        <v>0</v>
      </c>
    </row>
    <row r="68" spans="5:7" x14ac:dyDescent="0.2">
      <c r="E68" s="6" t="s">
        <v>72</v>
      </c>
      <c r="F68" s="6"/>
      <c r="G68" s="7">
        <f>SUMIFS('Input Sheet'!$M$2:$M$191,'Input Sheet'!$A$2:$A$191,'Region Performance'!$E68,'Input Sheet'!$J$2:$J$191,'Region Performance'!$E$66)</f>
        <v>0</v>
      </c>
    </row>
    <row r="69" spans="5:7" x14ac:dyDescent="0.2">
      <c r="E69" s="6" t="s">
        <v>73</v>
      </c>
      <c r="F69" s="6"/>
      <c r="G69" s="7">
        <f>SUMIFS('Input Sheet'!$M$2:$M$191,'Input Sheet'!$A$2:$A$191,'Region Performance'!$E69,'Input Sheet'!$J$2:$J$191,'Region Performance'!$E$66)</f>
        <v>0</v>
      </c>
    </row>
    <row r="70" spans="5:7" x14ac:dyDescent="0.2">
      <c r="E70" s="6" t="s">
        <v>74</v>
      </c>
      <c r="F70" s="6"/>
      <c r="G70" s="7">
        <f>SUMIFS('Input Sheet'!$M$2:$M$191,'Input Sheet'!$A$2:$A$191,'Region Performance'!$E70,'Input Sheet'!$J$2:$J$191,'Region Performance'!$E$66)</f>
        <v>0</v>
      </c>
    </row>
    <row r="71" spans="5:7" x14ac:dyDescent="0.2">
      <c r="E71" s="6" t="s">
        <v>75</v>
      </c>
      <c r="F71" s="6"/>
      <c r="G71" s="7">
        <f>SUMIFS('Input Sheet'!$M$2:$M$191,'Input Sheet'!$A$2:$A$191,'Region Performance'!$E71,'Input Sheet'!$J$2:$J$191,'Region Performance'!$E$66)</f>
        <v>0</v>
      </c>
    </row>
    <row r="72" spans="5:7" x14ac:dyDescent="0.2">
      <c r="E72" s="6" t="s">
        <v>76</v>
      </c>
      <c r="F72" s="6"/>
      <c r="G72" s="7">
        <f>SUMIFS('Input Sheet'!$M$2:$M$191,'Input Sheet'!$A$2:$A$191,'Region Performance'!$E72,'Input Sheet'!$J$2:$J$191,'Region Performance'!$E$66)</f>
        <v>0</v>
      </c>
    </row>
    <row r="73" spans="5:7" x14ac:dyDescent="0.2">
      <c r="E73" s="6" t="s">
        <v>77</v>
      </c>
      <c r="F73" s="6"/>
      <c r="G73" s="7">
        <f>SUMIFS('Input Sheet'!$M$2:$M$191,'Input Sheet'!$A$2:$A$191,'Region Performance'!$E73,'Input Sheet'!$J$2:$J$191,'Region Performance'!$E$66)</f>
        <v>0</v>
      </c>
    </row>
    <row r="74" spans="5:7" x14ac:dyDescent="0.2">
      <c r="E74" s="6" t="s">
        <v>78</v>
      </c>
      <c r="F74" s="6"/>
      <c r="G74" s="7">
        <f>SUMIFS('Input Sheet'!$M$2:$M$191,'Input Sheet'!$A$2:$A$191,'Region Performance'!$E74,'Input Sheet'!$J$2:$J$191,'Region Performance'!$E$66)</f>
        <v>0</v>
      </c>
    </row>
    <row r="75" spans="5:7" x14ac:dyDescent="0.2">
      <c r="E75" s="6" t="s">
        <v>79</v>
      </c>
      <c r="F75" s="6"/>
      <c r="G75" s="7">
        <f>SUMIFS('Input Sheet'!$M$2:$M$191,'Input Sheet'!$A$2:$A$191,'Region Performance'!$E75,'Input Sheet'!$J$2:$J$191,'Region Performance'!$E$66)</f>
        <v>0</v>
      </c>
    </row>
    <row r="76" spans="5:7" x14ac:dyDescent="0.2">
      <c r="G76" s="5">
        <f>SUM(G67:G75)</f>
        <v>0</v>
      </c>
    </row>
    <row r="78" spans="5:7" x14ac:dyDescent="0.2">
      <c r="E78" s="21" t="s">
        <v>103</v>
      </c>
      <c r="F78" s="21"/>
    </row>
    <row r="79" spans="5:7" x14ac:dyDescent="0.2">
      <c r="E79" s="6" t="s">
        <v>102</v>
      </c>
      <c r="F79" s="8" t="s">
        <v>69</v>
      </c>
      <c r="G79" s="8" t="s">
        <v>70</v>
      </c>
    </row>
    <row r="80" spans="5:7" x14ac:dyDescent="0.2">
      <c r="E80" s="6" t="s">
        <v>71</v>
      </c>
      <c r="F80" s="6"/>
      <c r="G80" s="7">
        <f>SUMIFS('Input Sheet'!$M$2:$M$191,'Input Sheet'!$A$2:$A$191,'Region Performance'!$E80,'Input Sheet'!$J$2:$J$191,'Region Performance'!$E$79)</f>
        <v>0</v>
      </c>
    </row>
    <row r="81" spans="5:7" x14ac:dyDescent="0.2">
      <c r="E81" s="6" t="s">
        <v>72</v>
      </c>
      <c r="F81" s="6"/>
      <c r="G81" s="7">
        <f>SUMIFS('Input Sheet'!$M$2:$M$191,'Input Sheet'!$A$2:$A$191,'Region Performance'!$E81,'Input Sheet'!$J$2:$J$191,'Region Performance'!$E$79)</f>
        <v>0</v>
      </c>
    </row>
    <row r="82" spans="5:7" x14ac:dyDescent="0.2">
      <c r="E82" s="6" t="s">
        <v>73</v>
      </c>
      <c r="F82" s="6"/>
      <c r="G82" s="7">
        <f>SUMIFS('Input Sheet'!$M$2:$M$191,'Input Sheet'!$A$2:$A$191,'Region Performance'!$E82,'Input Sheet'!$J$2:$J$191,'Region Performance'!$E$79)</f>
        <v>0</v>
      </c>
    </row>
    <row r="83" spans="5:7" x14ac:dyDescent="0.2">
      <c r="E83" s="6" t="s">
        <v>74</v>
      </c>
      <c r="F83" s="6"/>
      <c r="G83" s="7">
        <f>SUMIFS('Input Sheet'!$M$2:$M$191,'Input Sheet'!$A$2:$A$191,'Region Performance'!$E83,'Input Sheet'!$J$2:$J$191,'Region Performance'!$E$79)</f>
        <v>0</v>
      </c>
    </row>
    <row r="84" spans="5:7" x14ac:dyDescent="0.2">
      <c r="E84" s="6" t="s">
        <v>75</v>
      </c>
      <c r="F84" s="6"/>
      <c r="G84" s="7">
        <f>SUMIFS('Input Sheet'!$M$2:$M$191,'Input Sheet'!$A$2:$A$191,'Region Performance'!$E84,'Input Sheet'!$J$2:$J$191,'Region Performance'!$E$79)</f>
        <v>0</v>
      </c>
    </row>
    <row r="85" spans="5:7" x14ac:dyDescent="0.2">
      <c r="E85" s="6" t="s">
        <v>76</v>
      </c>
      <c r="F85" s="6"/>
      <c r="G85" s="7">
        <f>SUMIFS('Input Sheet'!$M$2:$M$191,'Input Sheet'!$A$2:$A$191,'Region Performance'!$E85,'Input Sheet'!$J$2:$J$191,'Region Performance'!$E$79)</f>
        <v>0</v>
      </c>
    </row>
    <row r="86" spans="5:7" x14ac:dyDescent="0.2">
      <c r="E86" s="6" t="s">
        <v>77</v>
      </c>
      <c r="F86" s="6"/>
      <c r="G86" s="7">
        <f>SUMIFS('Input Sheet'!$M$2:$M$191,'Input Sheet'!$A$2:$A$191,'Region Performance'!$E86,'Input Sheet'!$J$2:$J$191,'Region Performance'!$E$79)</f>
        <v>0</v>
      </c>
    </row>
    <row r="87" spans="5:7" x14ac:dyDescent="0.2">
      <c r="E87" s="6" t="s">
        <v>78</v>
      </c>
      <c r="F87" s="6"/>
      <c r="G87" s="7">
        <f>SUMIFS('Input Sheet'!$M$2:$M$191,'Input Sheet'!$A$2:$A$191,'Region Performance'!$E87,'Input Sheet'!$J$2:$J$191,'Region Performance'!$E$79)</f>
        <v>0</v>
      </c>
    </row>
    <row r="88" spans="5:7" x14ac:dyDescent="0.2">
      <c r="E88" s="6" t="s">
        <v>79</v>
      </c>
      <c r="F88" s="6"/>
      <c r="G88" s="7">
        <f>SUMIFS('Input Sheet'!$M$2:$M$191,'Input Sheet'!$A$2:$A$191,'Region Performance'!$E88,'Input Sheet'!$J$2:$J$191,'Region Performance'!$E$79)</f>
        <v>0</v>
      </c>
    </row>
    <row r="89" spans="5:7" x14ac:dyDescent="0.2">
      <c r="G89" s="5">
        <f>SUM(G80:G88)</f>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90A5-3617-4647-88DB-0565A35EC1BB}">
  <sheetPr codeName="Sheet1">
    <tabColor rgb="FF00B050"/>
  </sheetPr>
  <dimension ref="A1:F451"/>
  <sheetViews>
    <sheetView workbookViewId="0">
      <selection activeCell="E60" sqref="E60"/>
    </sheetView>
  </sheetViews>
  <sheetFormatPr defaultRowHeight="15" x14ac:dyDescent="0.25"/>
  <cols>
    <col min="1" max="1" width="9.140625" style="35"/>
    <col min="2" max="2" width="55.140625" style="35" bestFit="1" customWidth="1"/>
    <col min="3" max="3" width="12.7109375" style="35" bestFit="1" customWidth="1"/>
    <col min="4" max="4" width="18.7109375" style="35" bestFit="1" customWidth="1"/>
    <col min="5" max="5" width="17.28515625" style="35" bestFit="1" customWidth="1"/>
    <col min="6" max="6" width="13.28515625" style="35" bestFit="1" customWidth="1"/>
    <col min="7" max="16384" width="9.140625" style="35"/>
  </cols>
  <sheetData>
    <row r="1" spans="1:6" s="34" customFormat="1" x14ac:dyDescent="0.25">
      <c r="A1" s="34" t="s">
        <v>7882</v>
      </c>
      <c r="B1" s="34" t="s">
        <v>8</v>
      </c>
      <c r="C1" s="34" t="s">
        <v>7883</v>
      </c>
      <c r="D1" s="34" t="s">
        <v>7884</v>
      </c>
      <c r="E1" s="34" t="s">
        <v>7885</v>
      </c>
      <c r="F1" s="34" t="s">
        <v>7886</v>
      </c>
    </row>
    <row r="2" spans="1:6" x14ac:dyDescent="0.25">
      <c r="A2" s="35">
        <v>1026431</v>
      </c>
      <c r="B2" s="35" t="s">
        <v>7887</v>
      </c>
      <c r="C2" s="35" t="s">
        <v>170</v>
      </c>
      <c r="D2" s="35" t="s">
        <v>7888</v>
      </c>
      <c r="E2" s="35" t="s">
        <v>7889</v>
      </c>
      <c r="F2" s="35" t="s">
        <v>7890</v>
      </c>
    </row>
    <row r="3" spans="1:6" x14ac:dyDescent="0.25">
      <c r="A3" s="35">
        <v>1026432</v>
      </c>
      <c r="B3" s="35" t="s">
        <v>7891</v>
      </c>
      <c r="C3" s="35" t="s">
        <v>119</v>
      </c>
      <c r="D3" s="35" t="s">
        <v>7892</v>
      </c>
      <c r="E3" s="35" t="s">
        <v>7893</v>
      </c>
      <c r="F3" s="35" t="s">
        <v>7894</v>
      </c>
    </row>
    <row r="4" spans="1:6" x14ac:dyDescent="0.25">
      <c r="A4" s="35">
        <v>1026433</v>
      </c>
      <c r="B4" s="35" t="s">
        <v>7895</v>
      </c>
      <c r="C4" s="35" t="s">
        <v>119</v>
      </c>
      <c r="D4" s="35" t="s">
        <v>7892</v>
      </c>
      <c r="E4" s="35" t="s">
        <v>7893</v>
      </c>
      <c r="F4" s="35" t="s">
        <v>7894</v>
      </c>
    </row>
    <row r="5" spans="1:6" x14ac:dyDescent="0.25">
      <c r="A5" s="35">
        <v>1026434</v>
      </c>
      <c r="B5" s="35" t="s">
        <v>7896</v>
      </c>
      <c r="C5" s="35" t="s">
        <v>119</v>
      </c>
      <c r="D5" s="35" t="s">
        <v>7892</v>
      </c>
      <c r="E5" s="35" t="s">
        <v>7893</v>
      </c>
      <c r="F5" s="35" t="s">
        <v>7894</v>
      </c>
    </row>
    <row r="6" spans="1:6" x14ac:dyDescent="0.25">
      <c r="A6" s="35">
        <v>1026435</v>
      </c>
      <c r="B6" s="35" t="s">
        <v>7897</v>
      </c>
      <c r="C6" s="35" t="s">
        <v>119</v>
      </c>
      <c r="D6" s="35" t="s">
        <v>7892</v>
      </c>
      <c r="E6" s="35" t="s">
        <v>7893</v>
      </c>
      <c r="F6" s="35" t="s">
        <v>7894</v>
      </c>
    </row>
    <row r="7" spans="1:6" x14ac:dyDescent="0.25">
      <c r="A7" s="35">
        <v>1026436</v>
      </c>
      <c r="B7" s="35" t="s">
        <v>7898</v>
      </c>
      <c r="C7" s="35" t="s">
        <v>170</v>
      </c>
      <c r="D7" s="35" t="s">
        <v>7888</v>
      </c>
      <c r="E7" s="35" t="s">
        <v>7899</v>
      </c>
      <c r="F7" s="35" t="s">
        <v>7890</v>
      </c>
    </row>
    <row r="8" spans="1:6" x14ac:dyDescent="0.25">
      <c r="A8" s="35">
        <v>1026437</v>
      </c>
      <c r="B8" s="35" t="s">
        <v>7900</v>
      </c>
      <c r="C8" s="35" t="s">
        <v>170</v>
      </c>
      <c r="D8" s="35" t="s">
        <v>7888</v>
      </c>
      <c r="E8" s="35" t="s">
        <v>7893</v>
      </c>
      <c r="F8" s="35" t="s">
        <v>7890</v>
      </c>
    </row>
    <row r="9" spans="1:6" x14ac:dyDescent="0.25">
      <c r="A9" s="35">
        <v>1026438</v>
      </c>
      <c r="B9" s="35" t="s">
        <v>7901</v>
      </c>
      <c r="C9" s="35" t="s">
        <v>119</v>
      </c>
      <c r="D9" s="35" t="s">
        <v>7892</v>
      </c>
      <c r="E9" s="35" t="s">
        <v>7893</v>
      </c>
      <c r="F9" s="35" t="s">
        <v>7890</v>
      </c>
    </row>
    <row r="10" spans="1:6" x14ac:dyDescent="0.25">
      <c r="A10" s="35">
        <v>1026439</v>
      </c>
      <c r="B10" s="35" t="s">
        <v>7902</v>
      </c>
      <c r="C10" s="35" t="s">
        <v>119</v>
      </c>
      <c r="D10" s="35" t="s">
        <v>7892</v>
      </c>
      <c r="E10" s="35" t="s">
        <v>7893</v>
      </c>
      <c r="F10" s="35" t="s">
        <v>7894</v>
      </c>
    </row>
    <row r="11" spans="1:6" x14ac:dyDescent="0.25">
      <c r="A11" s="35">
        <v>1026440</v>
      </c>
      <c r="B11" s="35" t="s">
        <v>7903</v>
      </c>
      <c r="C11" s="35" t="s">
        <v>170</v>
      </c>
      <c r="D11" s="35" t="s">
        <v>7888</v>
      </c>
      <c r="E11" s="35" t="s">
        <v>7893</v>
      </c>
      <c r="F11" s="35" t="s">
        <v>7890</v>
      </c>
    </row>
    <row r="12" spans="1:6" x14ac:dyDescent="0.25">
      <c r="A12" s="35">
        <v>1026441</v>
      </c>
      <c r="B12" s="35" t="s">
        <v>7904</v>
      </c>
      <c r="C12" s="35" t="s">
        <v>119</v>
      </c>
      <c r="D12" s="35" t="s">
        <v>7892</v>
      </c>
      <c r="E12" s="35" t="s">
        <v>7893</v>
      </c>
      <c r="F12" s="35" t="s">
        <v>7890</v>
      </c>
    </row>
    <row r="13" spans="1:6" x14ac:dyDescent="0.25">
      <c r="A13" s="35">
        <v>1026442</v>
      </c>
      <c r="B13" s="35" t="s">
        <v>7905</v>
      </c>
      <c r="C13" s="35" t="s">
        <v>119</v>
      </c>
      <c r="D13" s="35" t="s">
        <v>7892</v>
      </c>
      <c r="E13" s="35" t="s">
        <v>7893</v>
      </c>
      <c r="F13" s="35" t="s">
        <v>7890</v>
      </c>
    </row>
    <row r="14" spans="1:6" x14ac:dyDescent="0.25">
      <c r="A14" s="35">
        <v>1026443</v>
      </c>
      <c r="B14" s="35" t="s">
        <v>7906</v>
      </c>
      <c r="C14" s="35" t="s">
        <v>119</v>
      </c>
      <c r="D14" s="35" t="s">
        <v>7892</v>
      </c>
      <c r="E14" s="35" t="s">
        <v>7893</v>
      </c>
      <c r="F14" s="35" t="s">
        <v>7894</v>
      </c>
    </row>
    <row r="15" spans="1:6" x14ac:dyDescent="0.25">
      <c r="A15" s="35">
        <v>1026444</v>
      </c>
      <c r="B15" s="35" t="s">
        <v>7907</v>
      </c>
      <c r="C15" s="35" t="s">
        <v>119</v>
      </c>
      <c r="D15" s="35" t="s">
        <v>7892</v>
      </c>
      <c r="E15" s="35" t="s">
        <v>7893</v>
      </c>
      <c r="F15" s="35" t="s">
        <v>7890</v>
      </c>
    </row>
    <row r="16" spans="1:6" x14ac:dyDescent="0.25">
      <c r="A16" s="35">
        <v>1026445</v>
      </c>
      <c r="B16" s="35" t="s">
        <v>7908</v>
      </c>
      <c r="C16" s="35" t="s">
        <v>119</v>
      </c>
      <c r="D16" s="35" t="s">
        <v>7892</v>
      </c>
      <c r="E16" s="35" t="s">
        <v>7893</v>
      </c>
      <c r="F16" s="35" t="s">
        <v>7894</v>
      </c>
    </row>
    <row r="17" spans="1:6" x14ac:dyDescent="0.25">
      <c r="A17" s="35">
        <v>1026446</v>
      </c>
      <c r="B17" s="35" t="s">
        <v>7909</v>
      </c>
      <c r="C17" s="35" t="s">
        <v>119</v>
      </c>
      <c r="D17" s="35" t="s">
        <v>7892</v>
      </c>
      <c r="E17" s="35" t="s">
        <v>7893</v>
      </c>
      <c r="F17" s="35" t="s">
        <v>7890</v>
      </c>
    </row>
    <row r="18" spans="1:6" x14ac:dyDescent="0.25">
      <c r="A18" s="35">
        <v>1026447</v>
      </c>
      <c r="B18" s="35" t="s">
        <v>7910</v>
      </c>
      <c r="C18" s="35" t="s">
        <v>119</v>
      </c>
      <c r="D18" s="35" t="s">
        <v>7892</v>
      </c>
      <c r="E18" s="35" t="s">
        <v>7893</v>
      </c>
      <c r="F18" s="35" t="s">
        <v>7890</v>
      </c>
    </row>
    <row r="19" spans="1:6" x14ac:dyDescent="0.25">
      <c r="A19" s="35">
        <v>1026448</v>
      </c>
      <c r="B19" s="35" t="s">
        <v>7911</v>
      </c>
      <c r="C19" s="35" t="s">
        <v>119</v>
      </c>
      <c r="D19" s="35" t="s">
        <v>7892</v>
      </c>
      <c r="E19" s="35" t="s">
        <v>7893</v>
      </c>
      <c r="F19" s="35" t="s">
        <v>7890</v>
      </c>
    </row>
    <row r="20" spans="1:6" x14ac:dyDescent="0.25">
      <c r="A20" s="35">
        <v>1026449</v>
      </c>
      <c r="B20" s="35" t="s">
        <v>7912</v>
      </c>
      <c r="C20" s="35" t="s">
        <v>170</v>
      </c>
      <c r="D20" s="35" t="s">
        <v>7888</v>
      </c>
      <c r="E20" s="35" t="s">
        <v>7913</v>
      </c>
      <c r="F20" s="35" t="s">
        <v>7890</v>
      </c>
    </row>
    <row r="21" spans="1:6" x14ac:dyDescent="0.25">
      <c r="A21" s="35">
        <v>1026450</v>
      </c>
      <c r="B21" s="35" t="s">
        <v>7914</v>
      </c>
      <c r="C21" s="35" t="s">
        <v>119</v>
      </c>
      <c r="D21" s="35" t="s">
        <v>7892</v>
      </c>
      <c r="E21" s="35" t="s">
        <v>7893</v>
      </c>
      <c r="F21" s="35" t="s">
        <v>7890</v>
      </c>
    </row>
    <row r="22" spans="1:6" x14ac:dyDescent="0.25">
      <c r="A22" s="35">
        <v>1026451</v>
      </c>
      <c r="B22" s="35" t="s">
        <v>7915</v>
      </c>
      <c r="C22" s="35" t="s">
        <v>119</v>
      </c>
      <c r="D22" s="35" t="s">
        <v>7892</v>
      </c>
      <c r="E22" s="35" t="s">
        <v>7893</v>
      </c>
      <c r="F22" s="35" t="s">
        <v>7890</v>
      </c>
    </row>
    <row r="23" spans="1:6" x14ac:dyDescent="0.25">
      <c r="A23" s="35">
        <v>1026452</v>
      </c>
      <c r="B23" s="35" t="s">
        <v>7916</v>
      </c>
      <c r="C23" s="35" t="s">
        <v>119</v>
      </c>
      <c r="D23" s="35" t="s">
        <v>7892</v>
      </c>
      <c r="E23" s="35" t="s">
        <v>7893</v>
      </c>
      <c r="F23" s="35" t="s">
        <v>7894</v>
      </c>
    </row>
    <row r="24" spans="1:6" x14ac:dyDescent="0.25">
      <c r="A24" s="35">
        <v>1026453</v>
      </c>
      <c r="B24" s="35" t="s">
        <v>7917</v>
      </c>
      <c r="C24" s="35" t="s">
        <v>119</v>
      </c>
      <c r="D24" s="35" t="s">
        <v>7892</v>
      </c>
      <c r="E24" s="35" t="s">
        <v>7893</v>
      </c>
      <c r="F24" s="35" t="s">
        <v>7894</v>
      </c>
    </row>
    <row r="25" spans="1:6" x14ac:dyDescent="0.25">
      <c r="A25" s="35">
        <v>1026454</v>
      </c>
      <c r="B25" s="35" t="s">
        <v>7918</v>
      </c>
      <c r="C25" s="35" t="s">
        <v>170</v>
      </c>
      <c r="D25" s="35" t="s">
        <v>7888</v>
      </c>
      <c r="E25" s="35" t="s">
        <v>7893</v>
      </c>
      <c r="F25" s="35" t="s">
        <v>7890</v>
      </c>
    </row>
    <row r="26" spans="1:6" x14ac:dyDescent="0.25">
      <c r="A26" s="35">
        <v>1026455</v>
      </c>
      <c r="B26" s="35" t="s">
        <v>41</v>
      </c>
      <c r="C26" s="35" t="s">
        <v>107</v>
      </c>
      <c r="D26" s="35" t="s">
        <v>7919</v>
      </c>
      <c r="E26" s="35" t="s">
        <v>7893</v>
      </c>
      <c r="F26" s="35" t="s">
        <v>7890</v>
      </c>
    </row>
    <row r="27" spans="1:6" x14ac:dyDescent="0.25">
      <c r="A27" s="35">
        <v>1026456</v>
      </c>
      <c r="B27" s="35" t="s">
        <v>7920</v>
      </c>
      <c r="C27" s="35" t="s">
        <v>119</v>
      </c>
      <c r="D27" s="35" t="s">
        <v>7892</v>
      </c>
      <c r="E27" s="35" t="s">
        <v>7893</v>
      </c>
      <c r="F27" s="35" t="s">
        <v>7890</v>
      </c>
    </row>
    <row r="28" spans="1:6" x14ac:dyDescent="0.25">
      <c r="A28" s="35">
        <v>1026457</v>
      </c>
      <c r="B28" s="35" t="s">
        <v>7921</v>
      </c>
      <c r="C28" s="35" t="s">
        <v>107</v>
      </c>
      <c r="D28" s="35" t="s">
        <v>7919</v>
      </c>
      <c r="E28" s="35" t="s">
        <v>7893</v>
      </c>
      <c r="F28" s="35" t="s">
        <v>7890</v>
      </c>
    </row>
    <row r="29" spans="1:6" x14ac:dyDescent="0.25">
      <c r="A29" s="35">
        <v>1026458</v>
      </c>
      <c r="B29" s="35" t="s">
        <v>7922</v>
      </c>
      <c r="C29" s="35" t="s">
        <v>119</v>
      </c>
      <c r="D29" s="35" t="s">
        <v>7892</v>
      </c>
      <c r="E29" s="35" t="s">
        <v>7893</v>
      </c>
      <c r="F29" s="35" t="s">
        <v>7890</v>
      </c>
    </row>
    <row r="30" spans="1:6" x14ac:dyDescent="0.25">
      <c r="A30" s="35">
        <v>1026459</v>
      </c>
      <c r="B30" s="35" t="s">
        <v>7923</v>
      </c>
      <c r="C30" s="35" t="s">
        <v>119</v>
      </c>
      <c r="D30" s="35" t="s">
        <v>7892</v>
      </c>
      <c r="E30" s="35" t="s">
        <v>7893</v>
      </c>
      <c r="F30" s="35" t="s">
        <v>7890</v>
      </c>
    </row>
    <row r="31" spans="1:6" x14ac:dyDescent="0.25">
      <c r="A31" s="35">
        <v>1026460</v>
      </c>
      <c r="B31" s="35" t="s">
        <v>7924</v>
      </c>
      <c r="C31" s="35" t="s">
        <v>119</v>
      </c>
      <c r="D31" s="35" t="s">
        <v>7892</v>
      </c>
      <c r="E31" s="35" t="s">
        <v>7893</v>
      </c>
      <c r="F31" s="35" t="s">
        <v>7890</v>
      </c>
    </row>
    <row r="32" spans="1:6" x14ac:dyDescent="0.25">
      <c r="A32" s="35">
        <v>1026461</v>
      </c>
      <c r="B32" s="35" t="s">
        <v>7925</v>
      </c>
      <c r="C32" s="35" t="s">
        <v>157</v>
      </c>
      <c r="D32" s="35" t="s">
        <v>7926</v>
      </c>
      <c r="E32" s="35" t="s">
        <v>7927</v>
      </c>
      <c r="F32" s="35" t="s">
        <v>7894</v>
      </c>
    </row>
    <row r="33" spans="1:6" x14ac:dyDescent="0.25">
      <c r="A33" s="35">
        <v>1026462</v>
      </c>
      <c r="B33" s="35" t="s">
        <v>7928</v>
      </c>
      <c r="C33" s="35" t="s">
        <v>157</v>
      </c>
      <c r="D33" s="35" t="s">
        <v>7926</v>
      </c>
      <c r="E33" s="35" t="s">
        <v>7927</v>
      </c>
      <c r="F33" s="35" t="s">
        <v>7894</v>
      </c>
    </row>
    <row r="34" spans="1:6" x14ac:dyDescent="0.25">
      <c r="A34" s="35">
        <v>1026463</v>
      </c>
      <c r="B34" s="35" t="s">
        <v>7929</v>
      </c>
      <c r="C34" s="35" t="s">
        <v>157</v>
      </c>
      <c r="D34" s="35" t="s">
        <v>7926</v>
      </c>
      <c r="E34" s="35" t="s">
        <v>7927</v>
      </c>
      <c r="F34" s="35" t="s">
        <v>7890</v>
      </c>
    </row>
    <row r="35" spans="1:6" x14ac:dyDescent="0.25">
      <c r="A35" s="35">
        <v>1026464</v>
      </c>
      <c r="B35" s="35" t="s">
        <v>7930</v>
      </c>
      <c r="C35" s="35" t="s">
        <v>157</v>
      </c>
      <c r="D35" s="35" t="s">
        <v>7926</v>
      </c>
      <c r="E35" s="35" t="s">
        <v>7927</v>
      </c>
      <c r="F35" s="35" t="s">
        <v>7890</v>
      </c>
    </row>
    <row r="36" spans="1:6" x14ac:dyDescent="0.25">
      <c r="A36" s="35">
        <v>1026465</v>
      </c>
      <c r="B36" s="35" t="s">
        <v>7931</v>
      </c>
      <c r="C36" s="35" t="s">
        <v>157</v>
      </c>
      <c r="D36" s="35" t="s">
        <v>7926</v>
      </c>
      <c r="E36" s="35" t="s">
        <v>7927</v>
      </c>
      <c r="F36" s="35" t="s">
        <v>7890</v>
      </c>
    </row>
    <row r="37" spans="1:6" x14ac:dyDescent="0.25">
      <c r="A37" s="35">
        <v>1026466</v>
      </c>
      <c r="B37" s="35" t="s">
        <v>7932</v>
      </c>
      <c r="C37" s="35" t="s">
        <v>157</v>
      </c>
      <c r="D37" s="35" t="s">
        <v>7926</v>
      </c>
      <c r="E37" s="35" t="s">
        <v>7927</v>
      </c>
      <c r="F37" s="35" t="s">
        <v>7890</v>
      </c>
    </row>
    <row r="38" spans="1:6" x14ac:dyDescent="0.25">
      <c r="A38" s="35">
        <v>1026467</v>
      </c>
      <c r="B38" s="35" t="s">
        <v>7933</v>
      </c>
      <c r="C38" s="35" t="s">
        <v>157</v>
      </c>
      <c r="D38" s="35" t="s">
        <v>7926</v>
      </c>
      <c r="E38" s="35" t="s">
        <v>7927</v>
      </c>
      <c r="F38" s="35" t="s">
        <v>7890</v>
      </c>
    </row>
    <row r="39" spans="1:6" x14ac:dyDescent="0.25">
      <c r="A39" s="35">
        <v>1026468</v>
      </c>
      <c r="B39" s="35" t="s">
        <v>7934</v>
      </c>
      <c r="C39" s="35" t="s">
        <v>157</v>
      </c>
      <c r="D39" s="35" t="s">
        <v>7926</v>
      </c>
      <c r="E39" s="35" t="s">
        <v>7927</v>
      </c>
      <c r="F39" s="35" t="s">
        <v>7890</v>
      </c>
    </row>
    <row r="40" spans="1:6" x14ac:dyDescent="0.25">
      <c r="A40" s="35">
        <v>1026469</v>
      </c>
      <c r="B40" s="35" t="s">
        <v>7935</v>
      </c>
      <c r="C40" s="35" t="s">
        <v>157</v>
      </c>
      <c r="D40" s="35" t="s">
        <v>7926</v>
      </c>
      <c r="E40" s="35" t="s">
        <v>7927</v>
      </c>
      <c r="F40" s="35" t="s">
        <v>7890</v>
      </c>
    </row>
    <row r="41" spans="1:6" x14ac:dyDescent="0.25">
      <c r="A41" s="35">
        <v>1026470</v>
      </c>
      <c r="B41" s="35" t="s">
        <v>7936</v>
      </c>
      <c r="C41" s="35" t="s">
        <v>157</v>
      </c>
      <c r="D41" s="35" t="s">
        <v>7926</v>
      </c>
      <c r="E41" s="35" t="s">
        <v>7927</v>
      </c>
      <c r="F41" s="35" t="s">
        <v>7890</v>
      </c>
    </row>
    <row r="42" spans="1:6" x14ac:dyDescent="0.25">
      <c r="A42" s="35">
        <v>1026471</v>
      </c>
      <c r="B42" s="35" t="s">
        <v>7937</v>
      </c>
      <c r="C42" s="35" t="s">
        <v>119</v>
      </c>
      <c r="D42" s="35" t="s">
        <v>7892</v>
      </c>
      <c r="E42" s="35" t="s">
        <v>7938</v>
      </c>
      <c r="F42" s="35" t="s">
        <v>7890</v>
      </c>
    </row>
    <row r="43" spans="1:6" x14ac:dyDescent="0.25">
      <c r="A43" s="35">
        <v>1026472</v>
      </c>
      <c r="B43" s="35" t="s">
        <v>7939</v>
      </c>
      <c r="C43" s="35" t="s">
        <v>316</v>
      </c>
      <c r="D43" s="35" t="s">
        <v>7940</v>
      </c>
      <c r="E43" s="35" t="s">
        <v>7938</v>
      </c>
      <c r="F43" s="35" t="s">
        <v>7890</v>
      </c>
    </row>
    <row r="44" spans="1:6" x14ac:dyDescent="0.25">
      <c r="A44" s="35">
        <v>1026473</v>
      </c>
      <c r="B44" s="35" t="s">
        <v>7941</v>
      </c>
      <c r="C44" s="35" t="s">
        <v>316</v>
      </c>
      <c r="D44" s="35" t="s">
        <v>7940</v>
      </c>
      <c r="E44" s="35" t="s">
        <v>7938</v>
      </c>
      <c r="F44" s="35" t="s">
        <v>7890</v>
      </c>
    </row>
    <row r="45" spans="1:6" x14ac:dyDescent="0.25">
      <c r="A45" s="35">
        <v>1026474</v>
      </c>
      <c r="B45" s="35" t="s">
        <v>7942</v>
      </c>
      <c r="C45" s="35" t="s">
        <v>107</v>
      </c>
      <c r="D45" s="35" t="s">
        <v>7919</v>
      </c>
      <c r="E45" s="35" t="s">
        <v>7938</v>
      </c>
      <c r="F45" s="35" t="s">
        <v>7890</v>
      </c>
    </row>
    <row r="46" spans="1:6" x14ac:dyDescent="0.25">
      <c r="A46" s="35">
        <v>1026475</v>
      </c>
      <c r="B46" s="35" t="s">
        <v>7943</v>
      </c>
      <c r="C46" s="35" t="s">
        <v>157</v>
      </c>
      <c r="D46" s="35" t="s">
        <v>7926</v>
      </c>
      <c r="E46" s="35" t="s">
        <v>7927</v>
      </c>
      <c r="F46" s="35" t="s">
        <v>7890</v>
      </c>
    </row>
    <row r="47" spans="1:6" x14ac:dyDescent="0.25">
      <c r="A47" s="35">
        <v>1026476</v>
      </c>
      <c r="B47" s="35" t="s">
        <v>7944</v>
      </c>
      <c r="C47" s="35" t="s">
        <v>157</v>
      </c>
      <c r="D47" s="35" t="s">
        <v>7926</v>
      </c>
      <c r="E47" s="35" t="s">
        <v>7927</v>
      </c>
      <c r="F47" s="35" t="s">
        <v>7890</v>
      </c>
    </row>
    <row r="48" spans="1:6" x14ac:dyDescent="0.25">
      <c r="A48" s="35">
        <v>1026477</v>
      </c>
      <c r="B48" s="35" t="s">
        <v>7945</v>
      </c>
      <c r="C48" s="35" t="s">
        <v>157</v>
      </c>
      <c r="D48" s="35" t="s">
        <v>7926</v>
      </c>
      <c r="E48" s="35" t="s">
        <v>7927</v>
      </c>
      <c r="F48" s="35" t="s">
        <v>7890</v>
      </c>
    </row>
    <row r="49" spans="1:6" x14ac:dyDescent="0.25">
      <c r="A49" s="35">
        <v>1026478</v>
      </c>
      <c r="B49" s="35" t="s">
        <v>6061</v>
      </c>
      <c r="C49" s="35" t="s">
        <v>316</v>
      </c>
      <c r="D49" s="35" t="s">
        <v>7926</v>
      </c>
      <c r="E49" s="35" t="s">
        <v>7938</v>
      </c>
      <c r="F49" s="35" t="s">
        <v>7890</v>
      </c>
    </row>
    <row r="50" spans="1:6" x14ac:dyDescent="0.25">
      <c r="A50" s="35">
        <v>1026479</v>
      </c>
      <c r="B50" s="35" t="s">
        <v>7946</v>
      </c>
      <c r="C50" s="35" t="s">
        <v>316</v>
      </c>
      <c r="D50" s="35" t="s">
        <v>7926</v>
      </c>
      <c r="E50" s="35" t="s">
        <v>7947</v>
      </c>
      <c r="F50" s="35" t="s">
        <v>7890</v>
      </c>
    </row>
    <row r="51" spans="1:6" x14ac:dyDescent="0.25">
      <c r="A51" s="35">
        <v>1026480</v>
      </c>
      <c r="B51" s="35" t="s">
        <v>7948</v>
      </c>
      <c r="C51" s="35" t="s">
        <v>316</v>
      </c>
      <c r="D51" s="35" t="s">
        <v>7926</v>
      </c>
      <c r="E51" s="35" t="s">
        <v>7947</v>
      </c>
      <c r="F51" s="35" t="s">
        <v>7894</v>
      </c>
    </row>
    <row r="52" spans="1:6" x14ac:dyDescent="0.25">
      <c r="A52" s="35">
        <v>1026481</v>
      </c>
      <c r="B52" s="35" t="s">
        <v>7949</v>
      </c>
      <c r="C52" s="35" t="s">
        <v>316</v>
      </c>
      <c r="D52" s="35" t="s">
        <v>7926</v>
      </c>
      <c r="E52" s="35" t="s">
        <v>7947</v>
      </c>
      <c r="F52" s="35" t="s">
        <v>7890</v>
      </c>
    </row>
    <row r="53" spans="1:6" x14ac:dyDescent="0.25">
      <c r="A53" s="35">
        <v>1026482</v>
      </c>
      <c r="B53" s="35" t="s">
        <v>7950</v>
      </c>
      <c r="C53" s="35" t="s">
        <v>316</v>
      </c>
      <c r="D53" s="35" t="s">
        <v>7926</v>
      </c>
      <c r="E53" s="35" t="s">
        <v>7947</v>
      </c>
      <c r="F53" s="35" t="s">
        <v>7890</v>
      </c>
    </row>
    <row r="54" spans="1:6" x14ac:dyDescent="0.25">
      <c r="A54" s="35">
        <v>1026483</v>
      </c>
      <c r="B54" s="35" t="s">
        <v>7951</v>
      </c>
      <c r="C54" s="35" t="s">
        <v>316</v>
      </c>
      <c r="D54" s="35" t="s">
        <v>7926</v>
      </c>
      <c r="E54" s="35" t="s">
        <v>7947</v>
      </c>
      <c r="F54" s="35" t="s">
        <v>7890</v>
      </c>
    </row>
    <row r="55" spans="1:6" x14ac:dyDescent="0.25">
      <c r="A55" s="35">
        <v>1026484</v>
      </c>
      <c r="B55" s="35" t="s">
        <v>7952</v>
      </c>
      <c r="C55" s="35" t="s">
        <v>316</v>
      </c>
      <c r="D55" s="35" t="s">
        <v>7926</v>
      </c>
      <c r="E55" s="35" t="s">
        <v>7947</v>
      </c>
      <c r="F55" s="35" t="s">
        <v>7890</v>
      </c>
    </row>
    <row r="56" spans="1:6" x14ac:dyDescent="0.25">
      <c r="A56" s="35">
        <v>1026485</v>
      </c>
      <c r="B56" s="35" t="s">
        <v>7953</v>
      </c>
      <c r="C56" s="35" t="s">
        <v>288</v>
      </c>
      <c r="D56" s="35" t="s">
        <v>7926</v>
      </c>
      <c r="E56" s="35" t="s">
        <v>7954</v>
      </c>
      <c r="F56" s="35" t="s">
        <v>7890</v>
      </c>
    </row>
    <row r="57" spans="1:6" x14ac:dyDescent="0.25">
      <c r="A57" s="35">
        <v>1026486</v>
      </c>
      <c r="B57" s="35" t="s">
        <v>7955</v>
      </c>
      <c r="C57" s="35" t="s">
        <v>288</v>
      </c>
      <c r="D57" s="35" t="s">
        <v>7926</v>
      </c>
      <c r="E57" s="35" t="s">
        <v>7954</v>
      </c>
      <c r="F57" s="35" t="s">
        <v>7890</v>
      </c>
    </row>
    <row r="58" spans="1:6" x14ac:dyDescent="0.25">
      <c r="A58" s="35">
        <v>1026487</v>
      </c>
      <c r="B58" s="35" t="s">
        <v>3619</v>
      </c>
      <c r="C58" s="35" t="s">
        <v>288</v>
      </c>
      <c r="D58" s="35" t="s">
        <v>7926</v>
      </c>
      <c r="E58" s="35" t="s">
        <v>7954</v>
      </c>
      <c r="F58" s="35" t="s">
        <v>7890</v>
      </c>
    </row>
    <row r="59" spans="1:6" x14ac:dyDescent="0.25">
      <c r="A59" s="35">
        <v>1026488</v>
      </c>
      <c r="B59" s="35" t="s">
        <v>7956</v>
      </c>
      <c r="C59" s="35" t="s">
        <v>288</v>
      </c>
      <c r="D59" s="35" t="s">
        <v>7926</v>
      </c>
      <c r="E59" s="35" t="s">
        <v>7954</v>
      </c>
      <c r="F59" s="35" t="s">
        <v>7890</v>
      </c>
    </row>
    <row r="60" spans="1:6" x14ac:dyDescent="0.25">
      <c r="A60" s="35">
        <v>1026489</v>
      </c>
      <c r="B60" s="35" t="s">
        <v>7957</v>
      </c>
      <c r="C60" s="35" t="s">
        <v>288</v>
      </c>
      <c r="D60" s="35" t="s">
        <v>7926</v>
      </c>
      <c r="E60" s="35" t="s">
        <v>7958</v>
      </c>
      <c r="F60" s="35" t="s">
        <v>7890</v>
      </c>
    </row>
    <row r="61" spans="1:6" x14ac:dyDescent="0.25">
      <c r="A61" s="35">
        <v>1026490</v>
      </c>
      <c r="B61" s="35" t="s">
        <v>7959</v>
      </c>
      <c r="C61" s="35" t="s">
        <v>288</v>
      </c>
      <c r="D61" s="35" t="s">
        <v>7926</v>
      </c>
      <c r="E61" s="35" t="s">
        <v>7958</v>
      </c>
      <c r="F61" s="35" t="s">
        <v>7890</v>
      </c>
    </row>
    <row r="62" spans="1:6" x14ac:dyDescent="0.25">
      <c r="A62" s="35">
        <v>1026491</v>
      </c>
      <c r="B62" s="35" t="s">
        <v>7960</v>
      </c>
      <c r="C62" s="35" t="s">
        <v>288</v>
      </c>
      <c r="D62" s="35" t="s">
        <v>7926</v>
      </c>
      <c r="E62" s="35" t="s">
        <v>7958</v>
      </c>
      <c r="F62" s="35" t="s">
        <v>7890</v>
      </c>
    </row>
    <row r="63" spans="1:6" x14ac:dyDescent="0.25">
      <c r="A63" s="35">
        <v>1026492</v>
      </c>
      <c r="B63" s="35" t="s">
        <v>7961</v>
      </c>
      <c r="C63" s="35" t="s">
        <v>288</v>
      </c>
      <c r="D63" s="35" t="s">
        <v>7926</v>
      </c>
      <c r="E63" s="35" t="s">
        <v>7962</v>
      </c>
      <c r="F63" s="35" t="s">
        <v>7890</v>
      </c>
    </row>
    <row r="64" spans="1:6" x14ac:dyDescent="0.25">
      <c r="A64" s="35">
        <v>1026493</v>
      </c>
      <c r="B64" s="35" t="s">
        <v>7963</v>
      </c>
      <c r="C64" s="35" t="s">
        <v>288</v>
      </c>
      <c r="D64" s="35" t="s">
        <v>7926</v>
      </c>
      <c r="E64" s="35" t="s">
        <v>7962</v>
      </c>
      <c r="F64" s="35" t="s">
        <v>7890</v>
      </c>
    </row>
    <row r="65" spans="1:6" x14ac:dyDescent="0.25">
      <c r="A65" s="35">
        <v>1026494</v>
      </c>
      <c r="B65" s="35" t="s">
        <v>7964</v>
      </c>
      <c r="C65" s="35" t="s">
        <v>288</v>
      </c>
      <c r="D65" s="35" t="s">
        <v>7926</v>
      </c>
      <c r="E65" s="35" t="s">
        <v>7962</v>
      </c>
      <c r="F65" s="35" t="s">
        <v>7890</v>
      </c>
    </row>
    <row r="66" spans="1:6" x14ac:dyDescent="0.25">
      <c r="A66" s="35">
        <v>1026495</v>
      </c>
      <c r="B66" s="35" t="s">
        <v>7965</v>
      </c>
      <c r="C66" s="35" t="s">
        <v>107</v>
      </c>
      <c r="D66" s="35" t="s">
        <v>7926</v>
      </c>
      <c r="E66" s="35" t="s">
        <v>7966</v>
      </c>
      <c r="F66" s="35" t="s">
        <v>7890</v>
      </c>
    </row>
    <row r="67" spans="1:6" x14ac:dyDescent="0.25">
      <c r="A67" s="35">
        <v>1026496</v>
      </c>
      <c r="B67" s="35" t="s">
        <v>7967</v>
      </c>
      <c r="C67" s="35" t="s">
        <v>107</v>
      </c>
      <c r="D67" s="35" t="s">
        <v>7926</v>
      </c>
      <c r="E67" s="35" t="s">
        <v>7968</v>
      </c>
      <c r="F67" s="35" t="s">
        <v>7890</v>
      </c>
    </row>
    <row r="68" spans="1:6" x14ac:dyDescent="0.25">
      <c r="A68" s="35">
        <v>1026497</v>
      </c>
      <c r="B68" s="35" t="s">
        <v>7969</v>
      </c>
      <c r="C68" s="35" t="s">
        <v>107</v>
      </c>
      <c r="D68" s="35" t="s">
        <v>7926</v>
      </c>
      <c r="E68" s="35" t="s">
        <v>7970</v>
      </c>
      <c r="F68" s="35" t="s">
        <v>7890</v>
      </c>
    </row>
    <row r="69" spans="1:6" x14ac:dyDescent="0.25">
      <c r="A69" s="35">
        <v>1026498</v>
      </c>
      <c r="B69" s="35" t="s">
        <v>7971</v>
      </c>
      <c r="C69" s="35" t="s">
        <v>107</v>
      </c>
      <c r="D69" s="35" t="s">
        <v>7926</v>
      </c>
      <c r="E69" s="35" t="s">
        <v>7972</v>
      </c>
      <c r="F69" s="35" t="s">
        <v>7890</v>
      </c>
    </row>
    <row r="70" spans="1:6" x14ac:dyDescent="0.25">
      <c r="A70" s="35">
        <v>1026499</v>
      </c>
      <c r="B70" s="35" t="s">
        <v>7973</v>
      </c>
      <c r="C70" s="35" t="s">
        <v>107</v>
      </c>
      <c r="D70" s="35" t="s">
        <v>7926</v>
      </c>
      <c r="E70" s="35" t="s">
        <v>7974</v>
      </c>
      <c r="F70" s="35" t="s">
        <v>7890</v>
      </c>
    </row>
    <row r="71" spans="1:6" x14ac:dyDescent="0.25">
      <c r="A71" s="35">
        <v>1026500</v>
      </c>
      <c r="B71" s="35" t="s">
        <v>7975</v>
      </c>
      <c r="C71" s="35" t="s">
        <v>107</v>
      </c>
      <c r="D71" s="35" t="s">
        <v>7926</v>
      </c>
      <c r="E71" s="35" t="s">
        <v>7968</v>
      </c>
      <c r="F71" s="35" t="s">
        <v>7890</v>
      </c>
    </row>
    <row r="72" spans="1:6" x14ac:dyDescent="0.25">
      <c r="A72" s="35">
        <v>1026501</v>
      </c>
      <c r="B72" s="35" t="s">
        <v>45</v>
      </c>
      <c r="C72" s="35" t="s">
        <v>107</v>
      </c>
      <c r="D72" s="35" t="s">
        <v>7926</v>
      </c>
      <c r="E72" s="35" t="s">
        <v>7976</v>
      </c>
      <c r="F72" s="35" t="s">
        <v>7890</v>
      </c>
    </row>
    <row r="73" spans="1:6" x14ac:dyDescent="0.25">
      <c r="A73" s="35">
        <v>1026502</v>
      </c>
      <c r="B73" s="35" t="s">
        <v>7977</v>
      </c>
      <c r="C73" s="35" t="s">
        <v>107</v>
      </c>
      <c r="D73" s="35" t="s">
        <v>7926</v>
      </c>
      <c r="E73" s="35" t="s">
        <v>7966</v>
      </c>
      <c r="F73" s="35" t="s">
        <v>7890</v>
      </c>
    </row>
    <row r="74" spans="1:6" x14ac:dyDescent="0.25">
      <c r="A74" s="35">
        <v>1026503</v>
      </c>
      <c r="B74" s="35" t="s">
        <v>7978</v>
      </c>
      <c r="C74" s="35" t="s">
        <v>107</v>
      </c>
      <c r="D74" s="35" t="s">
        <v>7926</v>
      </c>
      <c r="E74" s="35" t="s">
        <v>7979</v>
      </c>
      <c r="F74" s="35" t="s">
        <v>7890</v>
      </c>
    </row>
    <row r="75" spans="1:6" x14ac:dyDescent="0.25">
      <c r="A75" s="35">
        <v>1026504</v>
      </c>
      <c r="B75" s="35" t="s">
        <v>7980</v>
      </c>
      <c r="C75" s="35" t="s">
        <v>107</v>
      </c>
      <c r="D75" s="35" t="s">
        <v>7926</v>
      </c>
      <c r="E75" s="35" t="s">
        <v>7966</v>
      </c>
      <c r="F75" s="35" t="s">
        <v>7890</v>
      </c>
    </row>
    <row r="76" spans="1:6" x14ac:dyDescent="0.25">
      <c r="A76" s="35">
        <v>1026505</v>
      </c>
      <c r="B76" s="35" t="s">
        <v>7981</v>
      </c>
      <c r="C76" s="35" t="s">
        <v>107</v>
      </c>
      <c r="D76" s="35" t="s">
        <v>7926</v>
      </c>
      <c r="E76" s="35" t="s">
        <v>7982</v>
      </c>
      <c r="F76" s="35" t="s">
        <v>7890</v>
      </c>
    </row>
    <row r="77" spans="1:6" x14ac:dyDescent="0.25">
      <c r="A77" s="35">
        <v>1026506</v>
      </c>
      <c r="B77" s="35" t="s">
        <v>7983</v>
      </c>
      <c r="C77" s="35" t="s">
        <v>107</v>
      </c>
      <c r="D77" s="35" t="s">
        <v>7926</v>
      </c>
      <c r="E77" s="35" t="s">
        <v>7966</v>
      </c>
      <c r="F77" s="35" t="s">
        <v>7890</v>
      </c>
    </row>
    <row r="78" spans="1:6" x14ac:dyDescent="0.25">
      <c r="A78" s="35">
        <v>1026595</v>
      </c>
      <c r="B78" s="35" t="s">
        <v>7984</v>
      </c>
      <c r="C78" s="35" t="s">
        <v>119</v>
      </c>
      <c r="D78" s="35" t="s">
        <v>7926</v>
      </c>
      <c r="E78" s="35" t="s">
        <v>7893</v>
      </c>
      <c r="F78" s="35" t="s">
        <v>7890</v>
      </c>
    </row>
    <row r="79" spans="1:6" x14ac:dyDescent="0.25">
      <c r="A79" s="35">
        <v>1026678</v>
      </c>
      <c r="B79" s="35" t="s">
        <v>49</v>
      </c>
      <c r="E79" s="35" t="s">
        <v>7893</v>
      </c>
      <c r="F79" s="35" t="s">
        <v>7890</v>
      </c>
    </row>
    <row r="80" spans="1:6" x14ac:dyDescent="0.25">
      <c r="A80" s="35">
        <v>1026777</v>
      </c>
      <c r="B80" s="35" t="s">
        <v>7985</v>
      </c>
      <c r="C80" s="35" t="s">
        <v>119</v>
      </c>
      <c r="D80" s="35" t="s">
        <v>7892</v>
      </c>
      <c r="E80" s="35" t="s">
        <v>7893</v>
      </c>
      <c r="F80" s="35" t="s">
        <v>7890</v>
      </c>
    </row>
    <row r="81" spans="1:6" x14ac:dyDescent="0.25">
      <c r="A81" s="35">
        <v>1026782</v>
      </c>
      <c r="B81" s="35" t="s">
        <v>7986</v>
      </c>
      <c r="C81" s="35" t="s">
        <v>7987</v>
      </c>
      <c r="E81" s="35" t="s">
        <v>7893</v>
      </c>
      <c r="F81" s="35" t="s">
        <v>7890</v>
      </c>
    </row>
    <row r="82" spans="1:6" x14ac:dyDescent="0.25">
      <c r="A82" s="35">
        <v>1026841</v>
      </c>
      <c r="B82" s="35" t="s">
        <v>7988</v>
      </c>
      <c r="C82" s="35" t="s">
        <v>119</v>
      </c>
      <c r="D82" s="35" t="s">
        <v>7892</v>
      </c>
      <c r="E82" s="35" t="s">
        <v>7893</v>
      </c>
      <c r="F82" s="35" t="s">
        <v>7894</v>
      </c>
    </row>
    <row r="83" spans="1:6" x14ac:dyDescent="0.25">
      <c r="A83" s="35">
        <v>1026844</v>
      </c>
      <c r="B83" s="35" t="s">
        <v>7989</v>
      </c>
      <c r="C83" s="35" t="s">
        <v>107</v>
      </c>
      <c r="D83" s="35" t="s">
        <v>7919</v>
      </c>
      <c r="E83" s="35" t="s">
        <v>7968</v>
      </c>
      <c r="F83" s="35" t="s">
        <v>7890</v>
      </c>
    </row>
    <row r="84" spans="1:6" x14ac:dyDescent="0.25">
      <c r="A84" s="35">
        <v>1026845</v>
      </c>
      <c r="B84" s="35" t="s">
        <v>7990</v>
      </c>
      <c r="C84" s="35" t="s">
        <v>119</v>
      </c>
      <c r="D84" s="35" t="s">
        <v>7892</v>
      </c>
      <c r="E84" s="35" t="s">
        <v>7893</v>
      </c>
      <c r="F84" s="35" t="s">
        <v>7890</v>
      </c>
    </row>
    <row r="85" spans="1:6" x14ac:dyDescent="0.25">
      <c r="A85" s="35">
        <v>1026861</v>
      </c>
      <c r="B85" s="35" t="s">
        <v>7991</v>
      </c>
      <c r="C85" s="35" t="s">
        <v>107</v>
      </c>
      <c r="D85" s="35" t="s">
        <v>7919</v>
      </c>
      <c r="E85" s="35" t="s">
        <v>7976</v>
      </c>
      <c r="F85" s="35" t="s">
        <v>7890</v>
      </c>
    </row>
    <row r="86" spans="1:6" x14ac:dyDescent="0.25">
      <c r="A86" s="35">
        <v>1026862</v>
      </c>
      <c r="B86" s="35" t="s">
        <v>7992</v>
      </c>
      <c r="C86" s="35" t="s">
        <v>107</v>
      </c>
      <c r="D86" s="35" t="s">
        <v>7919</v>
      </c>
      <c r="E86" s="35" t="s">
        <v>7979</v>
      </c>
      <c r="F86" s="35" t="s">
        <v>7890</v>
      </c>
    </row>
    <row r="87" spans="1:6" x14ac:dyDescent="0.25">
      <c r="A87" s="35">
        <v>1026963</v>
      </c>
      <c r="B87" s="35" t="s">
        <v>7993</v>
      </c>
      <c r="C87" s="35" t="s">
        <v>170</v>
      </c>
      <c r="D87" s="35" t="s">
        <v>7888</v>
      </c>
      <c r="E87" s="35" t="s">
        <v>7994</v>
      </c>
      <c r="F87" s="35" t="s">
        <v>7890</v>
      </c>
    </row>
    <row r="88" spans="1:6" x14ac:dyDescent="0.25">
      <c r="A88" s="35">
        <v>1026964</v>
      </c>
      <c r="B88" s="35" t="s">
        <v>7905</v>
      </c>
      <c r="C88" s="35" t="s">
        <v>119</v>
      </c>
      <c r="D88" s="35" t="s">
        <v>7892</v>
      </c>
      <c r="E88" s="35" t="s">
        <v>7893</v>
      </c>
      <c r="F88" s="35" t="s">
        <v>7890</v>
      </c>
    </row>
    <row r="89" spans="1:6" x14ac:dyDescent="0.25">
      <c r="A89" s="35">
        <v>1026965</v>
      </c>
      <c r="B89" s="35" t="s">
        <v>7995</v>
      </c>
      <c r="C89" s="35" t="s">
        <v>119</v>
      </c>
      <c r="D89" s="35" t="s">
        <v>7892</v>
      </c>
      <c r="E89" s="35" t="s">
        <v>7893</v>
      </c>
      <c r="F89" s="35" t="s">
        <v>7890</v>
      </c>
    </row>
    <row r="90" spans="1:6" x14ac:dyDescent="0.25">
      <c r="A90" s="35">
        <v>1027007</v>
      </c>
      <c r="B90" s="35" t="s">
        <v>7996</v>
      </c>
      <c r="C90" s="35" t="s">
        <v>119</v>
      </c>
      <c r="D90" s="35" t="s">
        <v>7892</v>
      </c>
      <c r="E90" s="35" t="s">
        <v>7893</v>
      </c>
      <c r="F90" s="35" t="s">
        <v>7890</v>
      </c>
    </row>
    <row r="91" spans="1:6" x14ac:dyDescent="0.25">
      <c r="A91" s="35">
        <v>1027039</v>
      </c>
      <c r="B91" s="35" t="s">
        <v>7997</v>
      </c>
      <c r="C91" s="35" t="s">
        <v>119</v>
      </c>
      <c r="D91" s="35" t="s">
        <v>7892</v>
      </c>
      <c r="E91" s="35" t="s">
        <v>7893</v>
      </c>
      <c r="F91" s="35" t="s">
        <v>7890</v>
      </c>
    </row>
    <row r="92" spans="1:6" x14ac:dyDescent="0.25">
      <c r="A92" s="35">
        <v>1027069</v>
      </c>
      <c r="B92" s="35" t="s">
        <v>7998</v>
      </c>
      <c r="C92" s="35" t="s">
        <v>119</v>
      </c>
      <c r="D92" s="35" t="s">
        <v>7892</v>
      </c>
      <c r="E92" s="35" t="s">
        <v>7893</v>
      </c>
      <c r="F92" s="35" t="s">
        <v>7894</v>
      </c>
    </row>
    <row r="93" spans="1:6" x14ac:dyDescent="0.25">
      <c r="A93" s="35">
        <v>1028186</v>
      </c>
      <c r="B93" s="35" t="s">
        <v>1185</v>
      </c>
      <c r="C93" s="35" t="s">
        <v>288</v>
      </c>
      <c r="D93" s="35" t="s">
        <v>7999</v>
      </c>
      <c r="E93" s="35" t="s">
        <v>7958</v>
      </c>
      <c r="F93" s="35" t="s">
        <v>7890</v>
      </c>
    </row>
    <row r="94" spans="1:6" x14ac:dyDescent="0.25">
      <c r="A94" s="35">
        <v>1028221</v>
      </c>
      <c r="B94" s="35" t="s">
        <v>8000</v>
      </c>
      <c r="C94" s="35" t="s">
        <v>119</v>
      </c>
      <c r="D94" s="35" t="s">
        <v>7892</v>
      </c>
      <c r="E94" s="35" t="s">
        <v>7893</v>
      </c>
      <c r="F94" s="35" t="s">
        <v>7890</v>
      </c>
    </row>
    <row r="95" spans="1:6" x14ac:dyDescent="0.25">
      <c r="A95" s="35">
        <v>1028222</v>
      </c>
      <c r="B95" s="35" t="s">
        <v>8001</v>
      </c>
      <c r="C95" s="35" t="s">
        <v>107</v>
      </c>
      <c r="D95" s="35" t="s">
        <v>7919</v>
      </c>
      <c r="E95" s="35" t="s">
        <v>7966</v>
      </c>
      <c r="F95" s="35" t="s">
        <v>7890</v>
      </c>
    </row>
    <row r="96" spans="1:6" x14ac:dyDescent="0.25">
      <c r="A96" s="35">
        <v>1028224</v>
      </c>
      <c r="B96" s="35" t="s">
        <v>8002</v>
      </c>
      <c r="C96" s="35" t="s">
        <v>170</v>
      </c>
      <c r="D96" s="35" t="s">
        <v>7888</v>
      </c>
      <c r="E96" s="35" t="s">
        <v>7893</v>
      </c>
      <c r="F96" s="35" t="s">
        <v>7890</v>
      </c>
    </row>
    <row r="97" spans="1:6" x14ac:dyDescent="0.25">
      <c r="A97" s="35">
        <v>1028225</v>
      </c>
      <c r="B97" s="35" t="s">
        <v>8003</v>
      </c>
      <c r="C97" s="35" t="s">
        <v>119</v>
      </c>
      <c r="D97" s="35" t="s">
        <v>7892</v>
      </c>
      <c r="E97" s="35" t="s">
        <v>7893</v>
      </c>
      <c r="F97" s="35" t="s">
        <v>7890</v>
      </c>
    </row>
    <row r="98" spans="1:6" x14ac:dyDescent="0.25">
      <c r="A98" s="35">
        <v>1028241</v>
      </c>
      <c r="B98" s="35" t="s">
        <v>8004</v>
      </c>
      <c r="C98" s="35" t="s">
        <v>119</v>
      </c>
      <c r="D98" s="35" t="s">
        <v>7892</v>
      </c>
      <c r="E98" s="35" t="s">
        <v>7893</v>
      </c>
      <c r="F98" s="35" t="s">
        <v>7890</v>
      </c>
    </row>
    <row r="99" spans="1:6" x14ac:dyDescent="0.25">
      <c r="A99" s="35">
        <v>1028245</v>
      </c>
      <c r="B99" s="35" t="s">
        <v>8005</v>
      </c>
      <c r="C99" s="35" t="s">
        <v>7987</v>
      </c>
      <c r="E99" s="35" t="s">
        <v>7893</v>
      </c>
      <c r="F99" s="35" t="s">
        <v>7890</v>
      </c>
    </row>
    <row r="100" spans="1:6" x14ac:dyDescent="0.25">
      <c r="A100" s="35">
        <v>1028430</v>
      </c>
      <c r="B100" s="35" t="s">
        <v>8006</v>
      </c>
      <c r="C100" s="35" t="s">
        <v>157</v>
      </c>
      <c r="D100" s="35" t="s">
        <v>7926</v>
      </c>
      <c r="E100" s="35" t="s">
        <v>7927</v>
      </c>
      <c r="F100" s="35" t="s">
        <v>7894</v>
      </c>
    </row>
    <row r="101" spans="1:6" x14ac:dyDescent="0.25">
      <c r="A101" s="35">
        <v>1028475</v>
      </c>
      <c r="B101" s="35" t="s">
        <v>465</v>
      </c>
      <c r="C101" s="35" t="s">
        <v>119</v>
      </c>
      <c r="D101" s="35" t="s">
        <v>7892</v>
      </c>
      <c r="E101" s="35" t="s">
        <v>7893</v>
      </c>
      <c r="F101" s="35" t="s">
        <v>7890</v>
      </c>
    </row>
    <row r="102" spans="1:6" x14ac:dyDescent="0.25">
      <c r="A102" s="35">
        <v>1028671</v>
      </c>
      <c r="B102" s="35" t="s">
        <v>8007</v>
      </c>
      <c r="C102" s="35" t="s">
        <v>119</v>
      </c>
      <c r="D102" s="35" t="s">
        <v>7892</v>
      </c>
      <c r="E102" s="35" t="s">
        <v>7893</v>
      </c>
      <c r="F102" s="35" t="s">
        <v>7890</v>
      </c>
    </row>
    <row r="103" spans="1:6" x14ac:dyDescent="0.25">
      <c r="A103" s="35">
        <v>1028729</v>
      </c>
      <c r="B103" s="35" t="s">
        <v>8008</v>
      </c>
      <c r="C103" s="35" t="s">
        <v>7987</v>
      </c>
      <c r="E103" s="35" t="s">
        <v>7893</v>
      </c>
      <c r="F103" s="35" t="s">
        <v>7890</v>
      </c>
    </row>
    <row r="104" spans="1:6" x14ac:dyDescent="0.25">
      <c r="A104" s="35">
        <v>1028872</v>
      </c>
      <c r="B104" s="35" t="s">
        <v>8009</v>
      </c>
      <c r="C104" s="35" t="s">
        <v>119</v>
      </c>
      <c r="D104" s="35" t="s">
        <v>7892</v>
      </c>
      <c r="E104" s="35" t="s">
        <v>7893</v>
      </c>
      <c r="F104" s="35" t="s">
        <v>7890</v>
      </c>
    </row>
    <row r="105" spans="1:6" x14ac:dyDescent="0.25">
      <c r="A105" s="35">
        <v>1028987</v>
      </c>
      <c r="B105" s="35" t="s">
        <v>8010</v>
      </c>
      <c r="C105" s="35" t="s">
        <v>119</v>
      </c>
      <c r="D105" s="35" t="s">
        <v>7892</v>
      </c>
      <c r="E105" s="35" t="s">
        <v>7966</v>
      </c>
      <c r="F105" s="35" t="s">
        <v>7890</v>
      </c>
    </row>
    <row r="106" spans="1:6" x14ac:dyDescent="0.25">
      <c r="A106" s="35">
        <v>1029050</v>
      </c>
      <c r="B106" s="35" t="s">
        <v>8011</v>
      </c>
      <c r="C106" s="35" t="s">
        <v>119</v>
      </c>
      <c r="D106" s="35" t="s">
        <v>7892</v>
      </c>
      <c r="E106" s="35" t="s">
        <v>7893</v>
      </c>
      <c r="F106" s="35" t="s">
        <v>7890</v>
      </c>
    </row>
    <row r="107" spans="1:6" x14ac:dyDescent="0.25">
      <c r="A107" s="35">
        <v>1029061</v>
      </c>
      <c r="B107" s="35" t="s">
        <v>8012</v>
      </c>
      <c r="C107" s="35" t="s">
        <v>107</v>
      </c>
      <c r="D107" s="35" t="s">
        <v>7919</v>
      </c>
      <c r="E107" s="35" t="s">
        <v>8013</v>
      </c>
      <c r="F107" s="35" t="s">
        <v>7890</v>
      </c>
    </row>
    <row r="108" spans="1:6" x14ac:dyDescent="0.25">
      <c r="A108" s="35">
        <v>1029075</v>
      </c>
      <c r="B108" s="35" t="s">
        <v>8014</v>
      </c>
      <c r="C108" s="35" t="s">
        <v>119</v>
      </c>
      <c r="D108" s="35" t="s">
        <v>7892</v>
      </c>
      <c r="E108" s="35" t="s">
        <v>7893</v>
      </c>
      <c r="F108" s="35" t="s">
        <v>8015</v>
      </c>
    </row>
    <row r="109" spans="1:6" x14ac:dyDescent="0.25">
      <c r="A109" s="35">
        <v>1029113</v>
      </c>
      <c r="B109" s="35" t="s">
        <v>8016</v>
      </c>
      <c r="C109" s="35" t="s">
        <v>288</v>
      </c>
      <c r="D109" s="35" t="s">
        <v>7999</v>
      </c>
      <c r="E109" s="35" t="s">
        <v>7958</v>
      </c>
      <c r="F109" s="35" t="s">
        <v>7890</v>
      </c>
    </row>
    <row r="110" spans="1:6" x14ac:dyDescent="0.25">
      <c r="A110" s="35">
        <v>1029133</v>
      </c>
      <c r="B110" s="35" t="s">
        <v>8017</v>
      </c>
      <c r="C110" s="35" t="s">
        <v>157</v>
      </c>
      <c r="D110" s="35" t="s">
        <v>7926</v>
      </c>
      <c r="E110" s="35" t="s">
        <v>8018</v>
      </c>
      <c r="F110" s="35" t="s">
        <v>7890</v>
      </c>
    </row>
    <row r="111" spans="1:6" x14ac:dyDescent="0.25">
      <c r="A111" s="35">
        <v>1029134</v>
      </c>
      <c r="B111" s="35" t="s">
        <v>8019</v>
      </c>
      <c r="C111" s="35" t="s">
        <v>119</v>
      </c>
      <c r="D111" s="35" t="s">
        <v>7892</v>
      </c>
      <c r="E111" s="35" t="s">
        <v>7893</v>
      </c>
      <c r="F111" s="35" t="s">
        <v>7890</v>
      </c>
    </row>
    <row r="112" spans="1:6" x14ac:dyDescent="0.25">
      <c r="A112" s="35">
        <v>1029251</v>
      </c>
      <c r="B112" s="35" t="s">
        <v>8020</v>
      </c>
      <c r="C112" s="35" t="s">
        <v>7987</v>
      </c>
      <c r="E112" s="35" t="s">
        <v>7893</v>
      </c>
      <c r="F112" s="35" t="s">
        <v>7890</v>
      </c>
    </row>
    <row r="113" spans="1:6" x14ac:dyDescent="0.25">
      <c r="A113" s="35">
        <v>1029350</v>
      </c>
      <c r="B113" s="35" t="s">
        <v>8021</v>
      </c>
      <c r="C113" s="35" t="s">
        <v>288</v>
      </c>
      <c r="D113" s="35" t="s">
        <v>7999</v>
      </c>
      <c r="E113" s="35" t="s">
        <v>7962</v>
      </c>
      <c r="F113" s="35" t="s">
        <v>7890</v>
      </c>
    </row>
    <row r="114" spans="1:6" x14ac:dyDescent="0.25">
      <c r="A114" s="35">
        <v>1029411</v>
      </c>
      <c r="B114" s="35" t="s">
        <v>8022</v>
      </c>
      <c r="C114" s="35" t="s">
        <v>288</v>
      </c>
      <c r="D114" s="35" t="s">
        <v>7999</v>
      </c>
      <c r="E114" s="35" t="s">
        <v>7962</v>
      </c>
      <c r="F114" s="35" t="s">
        <v>7890</v>
      </c>
    </row>
    <row r="115" spans="1:6" x14ac:dyDescent="0.25">
      <c r="A115" s="35">
        <v>1029639</v>
      </c>
      <c r="B115" s="35" t="s">
        <v>8023</v>
      </c>
      <c r="C115" s="35" t="s">
        <v>107</v>
      </c>
      <c r="D115" s="35" t="s">
        <v>7919</v>
      </c>
      <c r="E115" s="35" t="s">
        <v>7968</v>
      </c>
      <c r="F115" s="35" t="s">
        <v>7890</v>
      </c>
    </row>
    <row r="116" spans="1:6" x14ac:dyDescent="0.25">
      <c r="A116" s="35">
        <v>1029684</v>
      </c>
      <c r="B116" s="35" t="s">
        <v>8017</v>
      </c>
      <c r="C116" s="35" t="s">
        <v>288</v>
      </c>
      <c r="D116" s="35" t="s">
        <v>7999</v>
      </c>
      <c r="E116" s="35" t="s">
        <v>8024</v>
      </c>
      <c r="F116" s="35" t="s">
        <v>7890</v>
      </c>
    </row>
    <row r="117" spans="1:6" x14ac:dyDescent="0.25">
      <c r="A117" s="35">
        <v>1029801</v>
      </c>
      <c r="B117" s="35" t="s">
        <v>8025</v>
      </c>
      <c r="C117" s="35" t="s">
        <v>288</v>
      </c>
      <c r="D117" s="35" t="s">
        <v>7999</v>
      </c>
      <c r="E117" s="35" t="s">
        <v>8026</v>
      </c>
      <c r="F117" s="35" t="s">
        <v>7890</v>
      </c>
    </row>
    <row r="118" spans="1:6" x14ac:dyDescent="0.25">
      <c r="A118" s="35">
        <v>1029884</v>
      </c>
      <c r="B118" s="35" t="s">
        <v>8027</v>
      </c>
      <c r="C118" s="35" t="s">
        <v>119</v>
      </c>
      <c r="D118" s="35" t="s">
        <v>7892</v>
      </c>
      <c r="E118" s="35" t="s">
        <v>7893</v>
      </c>
      <c r="F118" s="35" t="s">
        <v>7890</v>
      </c>
    </row>
    <row r="119" spans="1:6" x14ac:dyDescent="0.25">
      <c r="A119" s="35">
        <v>1029941</v>
      </c>
      <c r="B119" s="35" t="s">
        <v>8028</v>
      </c>
      <c r="C119" s="35" t="s">
        <v>288</v>
      </c>
      <c r="D119" s="35" t="s">
        <v>7999</v>
      </c>
      <c r="E119" s="35" t="s">
        <v>7962</v>
      </c>
      <c r="F119" s="35" t="s">
        <v>7890</v>
      </c>
    </row>
    <row r="120" spans="1:6" x14ac:dyDescent="0.25">
      <c r="A120" s="35">
        <v>1030005</v>
      </c>
      <c r="B120" s="35" t="s">
        <v>8029</v>
      </c>
      <c r="C120" s="35" t="s">
        <v>119</v>
      </c>
      <c r="D120" s="35" t="s">
        <v>7892</v>
      </c>
      <c r="E120" s="35" t="s">
        <v>7893</v>
      </c>
      <c r="F120" s="35" t="s">
        <v>8015</v>
      </c>
    </row>
    <row r="121" spans="1:6" x14ac:dyDescent="0.25">
      <c r="A121" s="35">
        <v>1030024</v>
      </c>
      <c r="B121" s="35" t="s">
        <v>22</v>
      </c>
      <c r="C121" s="35" t="s">
        <v>107</v>
      </c>
      <c r="D121" s="35" t="s">
        <v>7919</v>
      </c>
      <c r="E121" s="35" t="s">
        <v>7982</v>
      </c>
      <c r="F121" s="35" t="s">
        <v>7894</v>
      </c>
    </row>
    <row r="122" spans="1:6" x14ac:dyDescent="0.25">
      <c r="A122" s="35">
        <v>1030029</v>
      </c>
      <c r="B122" s="35" t="s">
        <v>2151</v>
      </c>
      <c r="C122" s="35" t="s">
        <v>157</v>
      </c>
      <c r="D122" s="35" t="s">
        <v>7926</v>
      </c>
      <c r="E122" s="35" t="s">
        <v>8018</v>
      </c>
      <c r="F122" s="35" t="s">
        <v>8015</v>
      </c>
    </row>
    <row r="123" spans="1:6" x14ac:dyDescent="0.25">
      <c r="A123" s="35">
        <v>1030052</v>
      </c>
      <c r="B123" s="35" t="s">
        <v>8030</v>
      </c>
      <c r="C123" s="35" t="s">
        <v>170</v>
      </c>
      <c r="D123" s="35" t="s">
        <v>7888</v>
      </c>
      <c r="E123" s="35" t="s">
        <v>7889</v>
      </c>
      <c r="F123" s="35" t="s">
        <v>7890</v>
      </c>
    </row>
    <row r="124" spans="1:6" x14ac:dyDescent="0.25">
      <c r="A124" s="35">
        <v>1030054</v>
      </c>
      <c r="B124" s="35" t="s">
        <v>8031</v>
      </c>
      <c r="C124" s="35" t="s">
        <v>119</v>
      </c>
      <c r="D124" s="35" t="s">
        <v>7892</v>
      </c>
      <c r="E124" s="35" t="s">
        <v>7893</v>
      </c>
      <c r="F124" s="35" t="s">
        <v>7890</v>
      </c>
    </row>
    <row r="125" spans="1:6" x14ac:dyDescent="0.25">
      <c r="A125" s="35">
        <v>1030143</v>
      </c>
      <c r="B125" s="35" t="s">
        <v>8032</v>
      </c>
      <c r="C125" s="35" t="s">
        <v>119</v>
      </c>
      <c r="D125" s="35" t="s">
        <v>7892</v>
      </c>
      <c r="E125" s="35" t="s">
        <v>8033</v>
      </c>
      <c r="F125" s="35" t="s">
        <v>7890</v>
      </c>
    </row>
    <row r="126" spans="1:6" x14ac:dyDescent="0.25">
      <c r="A126" s="35">
        <v>1030182</v>
      </c>
      <c r="B126" s="35" t="s">
        <v>8034</v>
      </c>
      <c r="C126" s="35" t="s">
        <v>119</v>
      </c>
      <c r="D126" s="35" t="s">
        <v>7892</v>
      </c>
      <c r="E126" s="35" t="s">
        <v>7893</v>
      </c>
      <c r="F126" s="35" t="s">
        <v>7890</v>
      </c>
    </row>
    <row r="127" spans="1:6" x14ac:dyDescent="0.25">
      <c r="A127" s="35">
        <v>1030282</v>
      </c>
      <c r="B127" s="35" t="s">
        <v>8035</v>
      </c>
      <c r="C127" s="35" t="s">
        <v>451</v>
      </c>
      <c r="D127" s="35" t="s">
        <v>8036</v>
      </c>
      <c r="E127" s="35" t="s">
        <v>7938</v>
      </c>
      <c r="F127" s="35" t="s">
        <v>7890</v>
      </c>
    </row>
    <row r="128" spans="1:6" x14ac:dyDescent="0.25">
      <c r="A128" s="35">
        <v>1030283</v>
      </c>
      <c r="B128" s="35" t="s">
        <v>8037</v>
      </c>
      <c r="C128" s="35" t="s">
        <v>119</v>
      </c>
      <c r="D128" s="35" t="s">
        <v>7892</v>
      </c>
      <c r="E128" s="35" t="s">
        <v>8038</v>
      </c>
      <c r="F128" s="35" t="s">
        <v>7894</v>
      </c>
    </row>
    <row r="129" spans="1:6" x14ac:dyDescent="0.25">
      <c r="A129" s="35">
        <v>1030595</v>
      </c>
      <c r="B129" s="35" t="s">
        <v>4873</v>
      </c>
      <c r="C129" s="35" t="s">
        <v>157</v>
      </c>
      <c r="D129" s="35" t="s">
        <v>7926</v>
      </c>
      <c r="E129" s="35" t="s">
        <v>7927</v>
      </c>
      <c r="F129" s="35" t="s">
        <v>7894</v>
      </c>
    </row>
    <row r="130" spans="1:6" x14ac:dyDescent="0.25">
      <c r="A130" s="35">
        <v>1030719</v>
      </c>
      <c r="B130" s="35" t="s">
        <v>8039</v>
      </c>
      <c r="C130" s="35" t="s">
        <v>451</v>
      </c>
      <c r="D130" s="35" t="s">
        <v>8036</v>
      </c>
      <c r="E130" s="35" t="s">
        <v>7938</v>
      </c>
      <c r="F130" s="35" t="s">
        <v>7890</v>
      </c>
    </row>
    <row r="131" spans="1:6" x14ac:dyDescent="0.25">
      <c r="A131" s="35">
        <v>1030740</v>
      </c>
      <c r="B131" s="35" t="s">
        <v>8040</v>
      </c>
      <c r="C131" s="35" t="s">
        <v>288</v>
      </c>
      <c r="D131" s="35" t="s">
        <v>7999</v>
      </c>
      <c r="E131" s="35" t="s">
        <v>7962</v>
      </c>
      <c r="F131" s="35" t="s">
        <v>7890</v>
      </c>
    </row>
    <row r="132" spans="1:6" x14ac:dyDescent="0.25">
      <c r="A132" s="35">
        <v>1030748</v>
      </c>
      <c r="B132" s="35" t="s">
        <v>8041</v>
      </c>
      <c r="C132" s="35" t="s">
        <v>288</v>
      </c>
      <c r="D132" s="35" t="s">
        <v>7999</v>
      </c>
      <c r="E132" s="35" t="s">
        <v>7958</v>
      </c>
      <c r="F132" s="35" t="s">
        <v>7890</v>
      </c>
    </row>
    <row r="133" spans="1:6" x14ac:dyDescent="0.25">
      <c r="A133" s="35">
        <v>1030833</v>
      </c>
      <c r="B133" s="35" t="s">
        <v>8042</v>
      </c>
      <c r="C133" s="35" t="s">
        <v>119</v>
      </c>
      <c r="D133" s="35" t="s">
        <v>7892</v>
      </c>
      <c r="E133" s="35" t="s">
        <v>7893</v>
      </c>
      <c r="F133" s="35" t="s">
        <v>8015</v>
      </c>
    </row>
    <row r="134" spans="1:6" x14ac:dyDescent="0.25">
      <c r="A134" s="35">
        <v>1030858</v>
      </c>
      <c r="B134" s="35" t="s">
        <v>8043</v>
      </c>
      <c r="C134" s="35" t="s">
        <v>157</v>
      </c>
      <c r="D134" s="35" t="s">
        <v>7926</v>
      </c>
      <c r="E134" s="35" t="s">
        <v>8018</v>
      </c>
      <c r="F134" s="35" t="s">
        <v>7890</v>
      </c>
    </row>
    <row r="135" spans="1:6" x14ac:dyDescent="0.25">
      <c r="A135" s="35">
        <v>1030997</v>
      </c>
      <c r="B135" s="35" t="s">
        <v>8044</v>
      </c>
      <c r="E135" s="35" t="s">
        <v>7893</v>
      </c>
      <c r="F135" s="35" t="s">
        <v>7890</v>
      </c>
    </row>
    <row r="136" spans="1:6" x14ac:dyDescent="0.25">
      <c r="A136" s="35">
        <v>1031012</v>
      </c>
      <c r="B136" s="35" t="s">
        <v>8045</v>
      </c>
      <c r="C136" s="35" t="s">
        <v>119</v>
      </c>
      <c r="D136" s="35" t="s">
        <v>7892</v>
      </c>
      <c r="E136" s="35" t="s">
        <v>8038</v>
      </c>
      <c r="F136" s="35" t="s">
        <v>7890</v>
      </c>
    </row>
    <row r="137" spans="1:6" x14ac:dyDescent="0.25">
      <c r="A137" s="35">
        <v>1031013</v>
      </c>
      <c r="B137" s="35" t="s">
        <v>8046</v>
      </c>
      <c r="C137" s="35" t="s">
        <v>119</v>
      </c>
      <c r="D137" s="35" t="s">
        <v>7892</v>
      </c>
      <c r="E137" s="35" t="s">
        <v>7893</v>
      </c>
      <c r="F137" s="35" t="s">
        <v>7890</v>
      </c>
    </row>
    <row r="138" spans="1:6" x14ac:dyDescent="0.25">
      <c r="A138" s="35">
        <v>1031021</v>
      </c>
      <c r="B138" s="35" t="s">
        <v>8047</v>
      </c>
      <c r="C138" s="35" t="s">
        <v>119</v>
      </c>
      <c r="D138" s="35" t="s">
        <v>7892</v>
      </c>
      <c r="E138" s="35" t="s">
        <v>8048</v>
      </c>
      <c r="F138" s="35" t="s">
        <v>7894</v>
      </c>
    </row>
    <row r="139" spans="1:6" x14ac:dyDescent="0.25">
      <c r="A139" s="35">
        <v>1031110</v>
      </c>
      <c r="B139" s="35" t="s">
        <v>8049</v>
      </c>
      <c r="C139" s="35" t="s">
        <v>119</v>
      </c>
      <c r="D139" s="35" t="s">
        <v>7892</v>
      </c>
      <c r="E139" s="35" t="s">
        <v>7893</v>
      </c>
      <c r="F139" s="35" t="s">
        <v>7890</v>
      </c>
    </row>
    <row r="140" spans="1:6" x14ac:dyDescent="0.25">
      <c r="A140" s="35">
        <v>1031321</v>
      </c>
      <c r="B140" s="35" t="s">
        <v>8050</v>
      </c>
      <c r="C140" s="35" t="s">
        <v>288</v>
      </c>
      <c r="D140" s="35" t="s">
        <v>7999</v>
      </c>
      <c r="E140" s="35" t="s">
        <v>7954</v>
      </c>
      <c r="F140" s="35" t="s">
        <v>7890</v>
      </c>
    </row>
    <row r="141" spans="1:6" x14ac:dyDescent="0.25">
      <c r="A141" s="35">
        <v>1031467</v>
      </c>
      <c r="B141" s="35" t="s">
        <v>8051</v>
      </c>
      <c r="C141" s="35" t="s">
        <v>170</v>
      </c>
      <c r="D141" s="35" t="s">
        <v>7888</v>
      </c>
      <c r="E141" s="35" t="s">
        <v>8052</v>
      </c>
      <c r="F141" s="35" t="s">
        <v>7894</v>
      </c>
    </row>
    <row r="142" spans="1:6" x14ac:dyDescent="0.25">
      <c r="A142" s="35">
        <v>1031614</v>
      </c>
      <c r="B142" s="35" t="s">
        <v>8053</v>
      </c>
      <c r="C142" s="35" t="s">
        <v>157</v>
      </c>
      <c r="D142" s="35" t="s">
        <v>7926</v>
      </c>
      <c r="E142" s="35" t="s">
        <v>8018</v>
      </c>
      <c r="F142" s="35" t="s">
        <v>7890</v>
      </c>
    </row>
    <row r="143" spans="1:6" x14ac:dyDescent="0.25">
      <c r="A143" s="35">
        <v>1032172</v>
      </c>
      <c r="B143" s="35" t="s">
        <v>8054</v>
      </c>
      <c r="C143" s="35" t="s">
        <v>107</v>
      </c>
      <c r="D143" s="35" t="s">
        <v>7919</v>
      </c>
      <c r="E143" s="35" t="s">
        <v>7976</v>
      </c>
      <c r="F143" s="35" t="s">
        <v>7890</v>
      </c>
    </row>
    <row r="144" spans="1:6" x14ac:dyDescent="0.25">
      <c r="A144" s="35">
        <v>1032623</v>
      </c>
      <c r="B144" s="35" t="s">
        <v>8055</v>
      </c>
      <c r="C144" s="35" t="s">
        <v>119</v>
      </c>
      <c r="D144" s="35" t="s">
        <v>7892</v>
      </c>
      <c r="E144" s="35" t="s">
        <v>7893</v>
      </c>
      <c r="F144" s="35" t="s">
        <v>7890</v>
      </c>
    </row>
    <row r="145" spans="1:6" x14ac:dyDescent="0.25">
      <c r="A145" s="35">
        <v>1032970</v>
      </c>
      <c r="B145" s="35" t="s">
        <v>8056</v>
      </c>
      <c r="C145" s="35" t="s">
        <v>119</v>
      </c>
      <c r="D145" s="35" t="s">
        <v>7892</v>
      </c>
      <c r="E145" s="35" t="s">
        <v>7982</v>
      </c>
      <c r="F145" s="35" t="s">
        <v>7890</v>
      </c>
    </row>
    <row r="146" spans="1:6" x14ac:dyDescent="0.25">
      <c r="A146" s="35">
        <v>1033399</v>
      </c>
      <c r="B146" s="35" t="s">
        <v>58</v>
      </c>
      <c r="C146" s="35" t="s">
        <v>157</v>
      </c>
      <c r="D146" s="35" t="s">
        <v>7926</v>
      </c>
      <c r="E146" s="35" t="s">
        <v>7927</v>
      </c>
      <c r="F146" s="35" t="s">
        <v>7894</v>
      </c>
    </row>
    <row r="147" spans="1:6" x14ac:dyDescent="0.25">
      <c r="A147" s="35">
        <v>1033402</v>
      </c>
      <c r="B147" s="35" t="s">
        <v>1019</v>
      </c>
      <c r="C147" s="35" t="s">
        <v>157</v>
      </c>
      <c r="D147" s="35" t="s">
        <v>7926</v>
      </c>
      <c r="E147" s="35" t="s">
        <v>8018</v>
      </c>
      <c r="F147" s="35" t="s">
        <v>7890</v>
      </c>
    </row>
    <row r="148" spans="1:6" x14ac:dyDescent="0.25">
      <c r="A148" s="35">
        <v>1033407</v>
      </c>
      <c r="B148" s="35" t="s">
        <v>8057</v>
      </c>
      <c r="C148" s="35" t="s">
        <v>288</v>
      </c>
      <c r="D148" s="35" t="s">
        <v>7999</v>
      </c>
      <c r="E148" s="35" t="s">
        <v>7958</v>
      </c>
      <c r="F148" s="35" t="s">
        <v>7890</v>
      </c>
    </row>
    <row r="149" spans="1:6" x14ac:dyDescent="0.25">
      <c r="A149" s="35">
        <v>1033594</v>
      </c>
      <c r="B149" s="35" t="s">
        <v>8058</v>
      </c>
      <c r="C149" s="35" t="s">
        <v>8059</v>
      </c>
      <c r="E149" s="35" t="s">
        <v>7893</v>
      </c>
      <c r="F149" s="35" t="s">
        <v>8015</v>
      </c>
    </row>
    <row r="150" spans="1:6" x14ac:dyDescent="0.25">
      <c r="A150" s="35">
        <v>1033597</v>
      </c>
      <c r="B150" s="35" t="s">
        <v>8060</v>
      </c>
      <c r="C150" s="35" t="s">
        <v>119</v>
      </c>
      <c r="D150" s="35" t="s">
        <v>7892</v>
      </c>
      <c r="E150" s="35" t="s">
        <v>8061</v>
      </c>
      <c r="F150" s="35" t="s">
        <v>7894</v>
      </c>
    </row>
    <row r="151" spans="1:6" x14ac:dyDescent="0.25">
      <c r="A151" s="35">
        <v>1033598</v>
      </c>
      <c r="B151" s="35" t="s">
        <v>8062</v>
      </c>
      <c r="C151" s="35" t="s">
        <v>119</v>
      </c>
      <c r="D151" s="35" t="s">
        <v>7892</v>
      </c>
      <c r="E151" s="35" t="s">
        <v>7893</v>
      </c>
      <c r="F151" s="35" t="s">
        <v>7894</v>
      </c>
    </row>
    <row r="152" spans="1:6" x14ac:dyDescent="0.25">
      <c r="A152" s="35">
        <v>1033645</v>
      </c>
      <c r="B152" s="35" t="s">
        <v>1422</v>
      </c>
      <c r="C152" s="35" t="s">
        <v>157</v>
      </c>
      <c r="D152" s="35" t="s">
        <v>7926</v>
      </c>
      <c r="E152" s="35" t="s">
        <v>7927</v>
      </c>
      <c r="F152" s="35" t="s">
        <v>7890</v>
      </c>
    </row>
    <row r="153" spans="1:6" x14ac:dyDescent="0.25">
      <c r="A153" s="35">
        <v>1033677</v>
      </c>
      <c r="B153" s="35" t="s">
        <v>61</v>
      </c>
      <c r="C153" s="35" t="s">
        <v>157</v>
      </c>
      <c r="D153" s="35" t="s">
        <v>7926</v>
      </c>
      <c r="E153" s="35" t="s">
        <v>7927</v>
      </c>
      <c r="F153" s="35" t="s">
        <v>7894</v>
      </c>
    </row>
    <row r="154" spans="1:6" x14ac:dyDescent="0.25">
      <c r="A154" s="35">
        <v>1033708</v>
      </c>
      <c r="B154" s="35" t="s">
        <v>515</v>
      </c>
      <c r="C154" s="35" t="s">
        <v>157</v>
      </c>
      <c r="D154" s="35" t="s">
        <v>7926</v>
      </c>
      <c r="E154" s="35" t="s">
        <v>8063</v>
      </c>
      <c r="F154" s="35" t="s">
        <v>7890</v>
      </c>
    </row>
    <row r="155" spans="1:6" x14ac:dyDescent="0.25">
      <c r="A155" s="35">
        <v>1033762</v>
      </c>
      <c r="B155" s="35" t="s">
        <v>1696</v>
      </c>
      <c r="C155" s="35" t="s">
        <v>170</v>
      </c>
      <c r="D155" s="35" t="s">
        <v>7888</v>
      </c>
      <c r="E155" s="35" t="s">
        <v>8033</v>
      </c>
      <c r="F155" s="35" t="s">
        <v>7894</v>
      </c>
    </row>
    <row r="156" spans="1:6" x14ac:dyDescent="0.25">
      <c r="A156" s="35">
        <v>1033809</v>
      </c>
      <c r="B156" s="35" t="s">
        <v>60</v>
      </c>
      <c r="C156" s="35" t="s">
        <v>157</v>
      </c>
      <c r="D156" s="35" t="s">
        <v>7926</v>
      </c>
      <c r="E156" s="35" t="s">
        <v>7927</v>
      </c>
      <c r="F156" s="35" t="s">
        <v>7894</v>
      </c>
    </row>
    <row r="157" spans="1:6" x14ac:dyDescent="0.25">
      <c r="A157" s="35">
        <v>1033917</v>
      </c>
      <c r="B157" s="35" t="s">
        <v>8064</v>
      </c>
      <c r="C157" s="35" t="s">
        <v>170</v>
      </c>
      <c r="D157" s="35" t="s">
        <v>7888</v>
      </c>
      <c r="E157" s="35" t="s">
        <v>7889</v>
      </c>
      <c r="F157" s="35" t="s">
        <v>7890</v>
      </c>
    </row>
    <row r="158" spans="1:6" x14ac:dyDescent="0.25">
      <c r="A158" s="35">
        <v>1033989</v>
      </c>
      <c r="B158" s="35" t="s">
        <v>66</v>
      </c>
      <c r="C158" s="35" t="s">
        <v>157</v>
      </c>
      <c r="D158" s="35" t="s">
        <v>7926</v>
      </c>
      <c r="E158" s="35" t="s">
        <v>7927</v>
      </c>
      <c r="F158" s="35" t="s">
        <v>7894</v>
      </c>
    </row>
    <row r="159" spans="1:6" x14ac:dyDescent="0.25">
      <c r="A159" s="35">
        <v>1033990</v>
      </c>
      <c r="B159" s="35" t="s">
        <v>8065</v>
      </c>
      <c r="C159" s="35" t="s">
        <v>119</v>
      </c>
      <c r="D159" s="35" t="s">
        <v>7892</v>
      </c>
      <c r="E159" s="35" t="s">
        <v>7893</v>
      </c>
      <c r="F159" s="35" t="s">
        <v>7894</v>
      </c>
    </row>
    <row r="160" spans="1:6" x14ac:dyDescent="0.25">
      <c r="A160" s="35">
        <v>1034016</v>
      </c>
      <c r="B160" s="35" t="s">
        <v>3377</v>
      </c>
      <c r="C160" s="35" t="s">
        <v>170</v>
      </c>
      <c r="D160" s="35" t="s">
        <v>7888</v>
      </c>
      <c r="E160" s="35" t="s">
        <v>8066</v>
      </c>
      <c r="F160" s="35" t="s">
        <v>7890</v>
      </c>
    </row>
    <row r="161" spans="1:6" x14ac:dyDescent="0.25">
      <c r="A161" s="35">
        <v>1034046</v>
      </c>
      <c r="B161" s="35" t="s">
        <v>8067</v>
      </c>
      <c r="C161" s="35" t="s">
        <v>119</v>
      </c>
      <c r="D161" s="35" t="s">
        <v>7892</v>
      </c>
      <c r="E161" s="35" t="s">
        <v>7893</v>
      </c>
      <c r="F161" s="35" t="s">
        <v>7890</v>
      </c>
    </row>
    <row r="162" spans="1:6" x14ac:dyDescent="0.25">
      <c r="A162" s="35">
        <v>1034088</v>
      </c>
      <c r="B162" s="35" t="s">
        <v>8068</v>
      </c>
      <c r="C162" s="35" t="s">
        <v>288</v>
      </c>
      <c r="D162" s="35" t="s">
        <v>7999</v>
      </c>
      <c r="E162" s="35" t="s">
        <v>8069</v>
      </c>
      <c r="F162" s="35" t="s">
        <v>7890</v>
      </c>
    </row>
    <row r="163" spans="1:6" x14ac:dyDescent="0.25">
      <c r="A163" s="35">
        <v>1034106</v>
      </c>
      <c r="B163" s="35" t="s">
        <v>56</v>
      </c>
      <c r="C163" s="35" t="s">
        <v>157</v>
      </c>
      <c r="D163" s="35" t="s">
        <v>7926</v>
      </c>
      <c r="E163" s="35" t="s">
        <v>7927</v>
      </c>
      <c r="F163" s="35" t="s">
        <v>7894</v>
      </c>
    </row>
    <row r="164" spans="1:6" x14ac:dyDescent="0.25">
      <c r="A164" s="35">
        <v>1034118</v>
      </c>
      <c r="B164" s="35" t="s">
        <v>8070</v>
      </c>
      <c r="C164" s="35" t="s">
        <v>119</v>
      </c>
      <c r="D164" s="35" t="s">
        <v>7892</v>
      </c>
      <c r="E164" s="35" t="s">
        <v>7893</v>
      </c>
      <c r="F164" s="35" t="s">
        <v>7894</v>
      </c>
    </row>
    <row r="165" spans="1:6" x14ac:dyDescent="0.25">
      <c r="A165" s="35">
        <v>1034160</v>
      </c>
      <c r="B165" s="35" t="s">
        <v>8071</v>
      </c>
      <c r="C165" s="35" t="s">
        <v>157</v>
      </c>
      <c r="D165" s="35" t="s">
        <v>7926</v>
      </c>
      <c r="E165" s="35" t="s">
        <v>7927</v>
      </c>
      <c r="F165" s="35" t="s">
        <v>7894</v>
      </c>
    </row>
    <row r="166" spans="1:6" x14ac:dyDescent="0.25">
      <c r="A166" s="35">
        <v>1034161</v>
      </c>
      <c r="B166" s="35" t="s">
        <v>8072</v>
      </c>
      <c r="C166" s="35" t="s">
        <v>107</v>
      </c>
      <c r="D166" s="35" t="s">
        <v>7919</v>
      </c>
      <c r="E166" s="35" t="s">
        <v>7966</v>
      </c>
      <c r="F166" s="35" t="s">
        <v>7894</v>
      </c>
    </row>
    <row r="167" spans="1:6" x14ac:dyDescent="0.25">
      <c r="A167" s="35">
        <v>1034162</v>
      </c>
      <c r="B167" s="35" t="s">
        <v>8073</v>
      </c>
      <c r="C167" s="35" t="s">
        <v>170</v>
      </c>
      <c r="D167" s="35" t="s">
        <v>7888</v>
      </c>
      <c r="E167" s="35" t="s">
        <v>7893</v>
      </c>
      <c r="F167" s="35" t="s">
        <v>7894</v>
      </c>
    </row>
    <row r="168" spans="1:6" x14ac:dyDescent="0.25">
      <c r="A168" s="35">
        <v>1034163</v>
      </c>
      <c r="B168" s="35" t="s">
        <v>8074</v>
      </c>
      <c r="C168" s="35" t="s">
        <v>119</v>
      </c>
      <c r="D168" s="35" t="s">
        <v>7892</v>
      </c>
      <c r="E168" s="35" t="s">
        <v>7893</v>
      </c>
      <c r="F168" s="35" t="s">
        <v>7894</v>
      </c>
    </row>
    <row r="169" spans="1:6" x14ac:dyDescent="0.25">
      <c r="A169" s="35">
        <v>1034164</v>
      </c>
      <c r="B169" s="35" t="s">
        <v>8075</v>
      </c>
      <c r="C169" s="35" t="s">
        <v>119</v>
      </c>
      <c r="D169" s="35" t="s">
        <v>7892</v>
      </c>
      <c r="E169" s="35" t="s">
        <v>7893</v>
      </c>
      <c r="F169" s="35" t="s">
        <v>7894</v>
      </c>
    </row>
    <row r="170" spans="1:6" x14ac:dyDescent="0.25">
      <c r="A170" s="35">
        <v>1034172</v>
      </c>
      <c r="B170" s="35" t="s">
        <v>8076</v>
      </c>
      <c r="C170" s="35" t="s">
        <v>119</v>
      </c>
      <c r="D170" s="35" t="s">
        <v>7892</v>
      </c>
      <c r="E170" s="35" t="s">
        <v>7893</v>
      </c>
      <c r="F170" s="35" t="s">
        <v>7894</v>
      </c>
    </row>
    <row r="171" spans="1:6" x14ac:dyDescent="0.25">
      <c r="A171" s="35">
        <v>1034266</v>
      </c>
      <c r="B171" s="35" t="s">
        <v>8077</v>
      </c>
      <c r="C171" s="35" t="s">
        <v>107</v>
      </c>
      <c r="D171" s="35" t="s">
        <v>7919</v>
      </c>
      <c r="E171" s="35" t="s">
        <v>7966</v>
      </c>
      <c r="F171" s="35" t="s">
        <v>7894</v>
      </c>
    </row>
    <row r="172" spans="1:6" x14ac:dyDescent="0.25">
      <c r="A172" s="35">
        <v>1034298</v>
      </c>
      <c r="B172" s="35" t="s">
        <v>8078</v>
      </c>
      <c r="C172" s="35" t="s">
        <v>119</v>
      </c>
      <c r="D172" s="35" t="s">
        <v>7892</v>
      </c>
      <c r="E172" s="35" t="s">
        <v>7893</v>
      </c>
      <c r="F172" s="35" t="s">
        <v>7894</v>
      </c>
    </row>
    <row r="173" spans="1:6" x14ac:dyDescent="0.25">
      <c r="A173" s="35">
        <v>1034306</v>
      </c>
      <c r="B173" s="35" t="s">
        <v>8079</v>
      </c>
      <c r="C173" s="35" t="s">
        <v>119</v>
      </c>
      <c r="D173" s="35" t="s">
        <v>7892</v>
      </c>
      <c r="E173" s="35" t="s">
        <v>7893</v>
      </c>
      <c r="F173" s="35" t="s">
        <v>7890</v>
      </c>
    </row>
    <row r="174" spans="1:6" x14ac:dyDescent="0.25">
      <c r="A174" s="35">
        <v>1034313</v>
      </c>
      <c r="B174" s="35" t="s">
        <v>8080</v>
      </c>
      <c r="C174" s="35" t="s">
        <v>119</v>
      </c>
      <c r="D174" s="35" t="s">
        <v>7892</v>
      </c>
      <c r="E174" s="35" t="s">
        <v>7893</v>
      </c>
      <c r="F174" s="35" t="s">
        <v>7890</v>
      </c>
    </row>
    <row r="175" spans="1:6" x14ac:dyDescent="0.25">
      <c r="A175" s="35">
        <v>1034314</v>
      </c>
      <c r="B175" s="35" t="s">
        <v>8081</v>
      </c>
      <c r="C175" s="35" t="s">
        <v>119</v>
      </c>
      <c r="D175" s="35" t="s">
        <v>7892</v>
      </c>
      <c r="E175" s="35" t="s">
        <v>7893</v>
      </c>
      <c r="F175" s="35" t="s">
        <v>7894</v>
      </c>
    </row>
    <row r="176" spans="1:6" x14ac:dyDescent="0.25">
      <c r="A176" s="35">
        <v>1034315</v>
      </c>
      <c r="B176" s="35" t="s">
        <v>8082</v>
      </c>
      <c r="C176" s="35" t="s">
        <v>119</v>
      </c>
      <c r="D176" s="35" t="s">
        <v>7892</v>
      </c>
      <c r="E176" s="35" t="s">
        <v>7893</v>
      </c>
      <c r="F176" s="35" t="s">
        <v>7890</v>
      </c>
    </row>
    <row r="177" spans="1:6" x14ac:dyDescent="0.25">
      <c r="A177" s="35">
        <v>1034316</v>
      </c>
      <c r="B177" s="35" t="s">
        <v>8083</v>
      </c>
      <c r="C177" s="35" t="s">
        <v>119</v>
      </c>
      <c r="D177" s="35" t="s">
        <v>7892</v>
      </c>
      <c r="E177" s="35" t="s">
        <v>7893</v>
      </c>
      <c r="F177" s="35" t="s">
        <v>7894</v>
      </c>
    </row>
    <row r="178" spans="1:6" x14ac:dyDescent="0.25">
      <c r="A178" s="35">
        <v>1034317</v>
      </c>
      <c r="B178" s="35" t="s">
        <v>8084</v>
      </c>
      <c r="C178" s="35" t="s">
        <v>107</v>
      </c>
      <c r="D178" s="35" t="s">
        <v>7919</v>
      </c>
      <c r="E178" s="35" t="s">
        <v>7976</v>
      </c>
      <c r="F178" s="35" t="s">
        <v>7890</v>
      </c>
    </row>
    <row r="179" spans="1:6" x14ac:dyDescent="0.25">
      <c r="A179" s="35">
        <v>1034318</v>
      </c>
      <c r="B179" s="35" t="s">
        <v>1342</v>
      </c>
      <c r="C179" s="35" t="s">
        <v>119</v>
      </c>
      <c r="D179" s="35" t="s">
        <v>7892</v>
      </c>
      <c r="E179" s="35" t="s">
        <v>7893</v>
      </c>
      <c r="F179" s="35" t="s">
        <v>7894</v>
      </c>
    </row>
    <row r="180" spans="1:6" x14ac:dyDescent="0.25">
      <c r="A180" s="35">
        <v>1034321</v>
      </c>
      <c r="B180" s="35" t="s">
        <v>8085</v>
      </c>
      <c r="C180" s="35" t="s">
        <v>107</v>
      </c>
      <c r="D180" s="35" t="s">
        <v>7919</v>
      </c>
      <c r="E180" s="35" t="s">
        <v>7976</v>
      </c>
      <c r="F180" s="35" t="s">
        <v>7894</v>
      </c>
    </row>
    <row r="181" spans="1:6" x14ac:dyDescent="0.25">
      <c r="A181" s="35">
        <v>1034322</v>
      </c>
      <c r="B181" s="35" t="s">
        <v>8086</v>
      </c>
      <c r="C181" s="35" t="s">
        <v>157</v>
      </c>
      <c r="D181" s="35" t="s">
        <v>7926</v>
      </c>
      <c r="E181" s="35" t="s">
        <v>7927</v>
      </c>
      <c r="F181" s="35" t="s">
        <v>7894</v>
      </c>
    </row>
    <row r="182" spans="1:6" x14ac:dyDescent="0.25">
      <c r="A182" s="35">
        <v>1034335</v>
      </c>
      <c r="B182" s="35" t="s">
        <v>8087</v>
      </c>
      <c r="C182" s="35" t="s">
        <v>107</v>
      </c>
      <c r="D182" s="35" t="s">
        <v>7919</v>
      </c>
      <c r="E182" s="35" t="s">
        <v>8088</v>
      </c>
      <c r="F182" s="35" t="s">
        <v>7894</v>
      </c>
    </row>
    <row r="183" spans="1:6" x14ac:dyDescent="0.25">
      <c r="A183" s="35">
        <v>1034351</v>
      </c>
      <c r="B183" s="35" t="s">
        <v>8089</v>
      </c>
      <c r="C183" s="35" t="s">
        <v>119</v>
      </c>
      <c r="D183" s="35" t="s">
        <v>7892</v>
      </c>
      <c r="E183" s="35" t="s">
        <v>7893</v>
      </c>
      <c r="F183" s="35" t="s">
        <v>7894</v>
      </c>
    </row>
    <row r="184" spans="1:6" x14ac:dyDescent="0.25">
      <c r="A184" s="35">
        <v>1034362</v>
      </c>
      <c r="B184" s="35" t="s">
        <v>8090</v>
      </c>
      <c r="C184" s="35" t="s">
        <v>107</v>
      </c>
      <c r="D184" s="35" t="s">
        <v>7919</v>
      </c>
      <c r="E184" s="35" t="s">
        <v>7966</v>
      </c>
      <c r="F184" s="35" t="s">
        <v>7894</v>
      </c>
    </row>
    <row r="185" spans="1:6" x14ac:dyDescent="0.25">
      <c r="A185" s="35">
        <v>1034363</v>
      </c>
      <c r="B185" s="35" t="s">
        <v>8091</v>
      </c>
      <c r="C185" s="35" t="s">
        <v>107</v>
      </c>
      <c r="D185" s="35" t="s">
        <v>7919</v>
      </c>
      <c r="E185" s="35" t="s">
        <v>7966</v>
      </c>
      <c r="F185" s="35" t="s">
        <v>7894</v>
      </c>
    </row>
    <row r="186" spans="1:6" x14ac:dyDescent="0.25">
      <c r="A186" s="35">
        <v>1034364</v>
      </c>
      <c r="B186" s="35" t="s">
        <v>8092</v>
      </c>
      <c r="C186" s="35" t="s">
        <v>107</v>
      </c>
      <c r="D186" s="35" t="s">
        <v>7919</v>
      </c>
      <c r="E186" s="35" t="s">
        <v>8093</v>
      </c>
      <c r="F186" s="35" t="s">
        <v>7894</v>
      </c>
    </row>
    <row r="187" spans="1:6" x14ac:dyDescent="0.25">
      <c r="A187" s="35">
        <v>1034417</v>
      </c>
      <c r="B187" s="35" t="s">
        <v>29</v>
      </c>
      <c r="C187" s="35" t="s">
        <v>7987</v>
      </c>
      <c r="E187" s="35" t="s">
        <v>7893</v>
      </c>
      <c r="F187" s="35" t="s">
        <v>7890</v>
      </c>
    </row>
    <row r="188" spans="1:6" x14ac:dyDescent="0.25">
      <c r="A188" s="35">
        <v>1034471</v>
      </c>
      <c r="B188" s="35" t="s">
        <v>7741</v>
      </c>
      <c r="C188" s="35" t="s">
        <v>107</v>
      </c>
      <c r="D188" s="35" t="s">
        <v>7919</v>
      </c>
      <c r="E188" s="35" t="s">
        <v>7966</v>
      </c>
      <c r="F188" s="35" t="s">
        <v>7894</v>
      </c>
    </row>
    <row r="189" spans="1:6" x14ac:dyDescent="0.25">
      <c r="A189" s="35">
        <v>1034495</v>
      </c>
      <c r="B189" s="35" t="s">
        <v>8094</v>
      </c>
      <c r="C189" s="35" t="s">
        <v>107</v>
      </c>
      <c r="D189" s="35" t="s">
        <v>7919</v>
      </c>
      <c r="E189" s="35" t="s">
        <v>7966</v>
      </c>
      <c r="F189" s="35" t="s">
        <v>7894</v>
      </c>
    </row>
    <row r="190" spans="1:6" x14ac:dyDescent="0.25">
      <c r="A190" s="35">
        <v>1034578</v>
      </c>
      <c r="B190" s="35" t="s">
        <v>8095</v>
      </c>
      <c r="C190" s="35" t="s">
        <v>157</v>
      </c>
      <c r="D190" s="35" t="s">
        <v>7926</v>
      </c>
      <c r="E190" s="35" t="s">
        <v>7927</v>
      </c>
      <c r="F190" s="35" t="s">
        <v>7890</v>
      </c>
    </row>
    <row r="191" spans="1:6" x14ac:dyDescent="0.25">
      <c r="A191" s="35">
        <v>1034976</v>
      </c>
      <c r="B191" s="35" t="s">
        <v>8096</v>
      </c>
      <c r="C191" s="35" t="s">
        <v>119</v>
      </c>
      <c r="D191" s="35" t="s">
        <v>7892</v>
      </c>
      <c r="E191" s="35" t="s">
        <v>7893</v>
      </c>
      <c r="F191" s="35" t="s">
        <v>7890</v>
      </c>
    </row>
    <row r="192" spans="1:6" x14ac:dyDescent="0.25">
      <c r="A192" s="35">
        <v>1035002</v>
      </c>
      <c r="B192" s="35" t="s">
        <v>8097</v>
      </c>
      <c r="C192" s="35" t="s">
        <v>170</v>
      </c>
      <c r="D192" s="35" t="s">
        <v>7888</v>
      </c>
      <c r="E192" s="35" t="s">
        <v>8098</v>
      </c>
      <c r="F192" s="35" t="s">
        <v>7894</v>
      </c>
    </row>
    <row r="193" spans="1:6" x14ac:dyDescent="0.25">
      <c r="A193" s="35">
        <v>1035019</v>
      </c>
      <c r="B193" s="35" t="s">
        <v>8099</v>
      </c>
      <c r="C193" s="35" t="s">
        <v>107</v>
      </c>
      <c r="D193" s="35" t="s">
        <v>7919</v>
      </c>
      <c r="E193" s="35" t="s">
        <v>7966</v>
      </c>
      <c r="F193" s="35" t="s">
        <v>7894</v>
      </c>
    </row>
    <row r="194" spans="1:6" x14ac:dyDescent="0.25">
      <c r="A194" s="35">
        <v>1035156</v>
      </c>
      <c r="B194" s="35" t="s">
        <v>8100</v>
      </c>
      <c r="C194" s="35" t="s">
        <v>107</v>
      </c>
      <c r="D194" s="35" t="s">
        <v>7919</v>
      </c>
      <c r="E194" s="35" t="s">
        <v>7976</v>
      </c>
      <c r="F194" s="35" t="s">
        <v>7890</v>
      </c>
    </row>
    <row r="195" spans="1:6" x14ac:dyDescent="0.25">
      <c r="A195" s="35">
        <v>1035159</v>
      </c>
      <c r="B195" s="35" t="s">
        <v>8101</v>
      </c>
      <c r="C195" s="35" t="s">
        <v>288</v>
      </c>
      <c r="D195" s="35" t="s">
        <v>7999</v>
      </c>
      <c r="E195" s="35" t="s">
        <v>7958</v>
      </c>
      <c r="F195" s="35" t="s">
        <v>7890</v>
      </c>
    </row>
    <row r="196" spans="1:6" x14ac:dyDescent="0.25">
      <c r="A196" s="35">
        <v>1035160</v>
      </c>
      <c r="B196" s="35" t="s">
        <v>8102</v>
      </c>
      <c r="C196" s="35" t="s">
        <v>170</v>
      </c>
      <c r="D196" s="35" t="s">
        <v>7888</v>
      </c>
      <c r="E196" s="35" t="s">
        <v>8103</v>
      </c>
      <c r="F196" s="35" t="s">
        <v>7890</v>
      </c>
    </row>
    <row r="197" spans="1:6" x14ac:dyDescent="0.25">
      <c r="A197" s="35">
        <v>1035173</v>
      </c>
      <c r="B197" s="35" t="s">
        <v>8104</v>
      </c>
      <c r="C197" s="35" t="s">
        <v>157</v>
      </c>
      <c r="D197" s="35" t="s">
        <v>7926</v>
      </c>
      <c r="E197" s="35" t="s">
        <v>7927</v>
      </c>
      <c r="F197" s="35" t="s">
        <v>7890</v>
      </c>
    </row>
    <row r="198" spans="1:6" x14ac:dyDescent="0.25">
      <c r="A198" s="35">
        <v>1035674</v>
      </c>
      <c r="B198" s="35" t="s">
        <v>8105</v>
      </c>
      <c r="C198" s="35" t="s">
        <v>451</v>
      </c>
      <c r="D198" s="35" t="s">
        <v>8036</v>
      </c>
      <c r="E198" s="35" t="s">
        <v>7938</v>
      </c>
      <c r="F198" s="35" t="s">
        <v>7890</v>
      </c>
    </row>
    <row r="199" spans="1:6" x14ac:dyDescent="0.25">
      <c r="A199" s="35">
        <v>1035706</v>
      </c>
      <c r="B199" s="35" t="s">
        <v>44</v>
      </c>
      <c r="C199" s="35" t="s">
        <v>7987</v>
      </c>
      <c r="E199" s="35" t="s">
        <v>7893</v>
      </c>
      <c r="F199" s="35" t="s">
        <v>7890</v>
      </c>
    </row>
    <row r="200" spans="1:6" x14ac:dyDescent="0.25">
      <c r="A200" s="35">
        <v>1035736</v>
      </c>
      <c r="B200" s="35" t="s">
        <v>8106</v>
      </c>
      <c r="C200" s="35" t="s">
        <v>7987</v>
      </c>
      <c r="E200" s="35" t="s">
        <v>7893</v>
      </c>
      <c r="F200" s="35" t="s">
        <v>7890</v>
      </c>
    </row>
    <row r="201" spans="1:6" x14ac:dyDescent="0.25">
      <c r="A201" s="35">
        <v>1036496</v>
      </c>
      <c r="B201" s="35" t="s">
        <v>8107</v>
      </c>
      <c r="C201" s="35" t="s">
        <v>316</v>
      </c>
      <c r="D201" s="35" t="s">
        <v>7940</v>
      </c>
      <c r="E201" s="35" t="s">
        <v>7958</v>
      </c>
      <c r="F201" s="35" t="s">
        <v>7890</v>
      </c>
    </row>
    <row r="202" spans="1:6" x14ac:dyDescent="0.25">
      <c r="A202" s="35">
        <v>1036634</v>
      </c>
      <c r="B202" s="35" t="s">
        <v>8108</v>
      </c>
      <c r="C202" s="35" t="s">
        <v>288</v>
      </c>
      <c r="D202" s="35" t="s">
        <v>7999</v>
      </c>
      <c r="E202" s="35" t="s">
        <v>7893</v>
      </c>
      <c r="F202" s="35" t="s">
        <v>7890</v>
      </c>
    </row>
    <row r="203" spans="1:6" x14ac:dyDescent="0.25">
      <c r="A203" s="35">
        <v>1036963</v>
      </c>
      <c r="B203" s="35" t="s">
        <v>8109</v>
      </c>
      <c r="C203" s="35" t="s">
        <v>170</v>
      </c>
      <c r="D203" s="35" t="s">
        <v>7888</v>
      </c>
      <c r="E203" s="35" t="s">
        <v>8110</v>
      </c>
      <c r="F203" s="35" t="s">
        <v>7890</v>
      </c>
    </row>
    <row r="204" spans="1:6" x14ac:dyDescent="0.25">
      <c r="A204" s="35">
        <v>1037028</v>
      </c>
      <c r="B204" s="35" t="s">
        <v>8111</v>
      </c>
      <c r="C204" s="35" t="s">
        <v>107</v>
      </c>
      <c r="D204" s="35" t="s">
        <v>7919</v>
      </c>
      <c r="E204" s="35" t="s">
        <v>7982</v>
      </c>
      <c r="F204" s="35" t="s">
        <v>7894</v>
      </c>
    </row>
    <row r="205" spans="1:6" x14ac:dyDescent="0.25">
      <c r="A205" s="35">
        <v>1037054</v>
      </c>
      <c r="B205" s="35" t="s">
        <v>5735</v>
      </c>
      <c r="C205" s="35" t="s">
        <v>119</v>
      </c>
      <c r="D205" s="35" t="s">
        <v>7892</v>
      </c>
      <c r="E205" s="35" t="s">
        <v>7893</v>
      </c>
      <c r="F205" s="35" t="s">
        <v>7894</v>
      </c>
    </row>
    <row r="206" spans="1:6" x14ac:dyDescent="0.25">
      <c r="A206" s="35">
        <v>1037055</v>
      </c>
      <c r="B206" s="35" t="s">
        <v>8112</v>
      </c>
      <c r="C206" s="35" t="s">
        <v>107</v>
      </c>
      <c r="D206" s="35" t="s">
        <v>7919</v>
      </c>
      <c r="E206" s="35" t="s">
        <v>7966</v>
      </c>
      <c r="F206" s="35" t="s">
        <v>7894</v>
      </c>
    </row>
    <row r="207" spans="1:6" x14ac:dyDescent="0.25">
      <c r="A207" s="35">
        <v>1037059</v>
      </c>
      <c r="B207" s="35" t="s">
        <v>8113</v>
      </c>
      <c r="C207" s="35" t="s">
        <v>119</v>
      </c>
      <c r="D207" s="35" t="s">
        <v>7892</v>
      </c>
      <c r="E207" s="35" t="s">
        <v>7893</v>
      </c>
      <c r="F207" s="35" t="s">
        <v>7890</v>
      </c>
    </row>
    <row r="208" spans="1:6" x14ac:dyDescent="0.25">
      <c r="A208" s="35">
        <v>1037060</v>
      </c>
      <c r="B208" s="35" t="s">
        <v>8114</v>
      </c>
      <c r="C208" s="35" t="s">
        <v>157</v>
      </c>
      <c r="D208" s="35" t="s">
        <v>7926</v>
      </c>
      <c r="E208" s="35" t="s">
        <v>8018</v>
      </c>
      <c r="F208" s="35" t="s">
        <v>7894</v>
      </c>
    </row>
    <row r="209" spans="1:6" x14ac:dyDescent="0.25">
      <c r="A209" s="35">
        <v>1037061</v>
      </c>
      <c r="B209" s="35" t="s">
        <v>25</v>
      </c>
      <c r="C209" s="35" t="s">
        <v>170</v>
      </c>
      <c r="D209" s="35" t="s">
        <v>7888</v>
      </c>
      <c r="E209" s="35" t="s">
        <v>7889</v>
      </c>
      <c r="F209" s="35" t="s">
        <v>7894</v>
      </c>
    </row>
    <row r="210" spans="1:6" x14ac:dyDescent="0.25">
      <c r="A210" s="35">
        <v>1037065</v>
      </c>
      <c r="B210" s="35" t="s">
        <v>8115</v>
      </c>
      <c r="C210" s="35" t="s">
        <v>119</v>
      </c>
      <c r="D210" s="35" t="s">
        <v>7892</v>
      </c>
      <c r="E210" s="35" t="s">
        <v>7893</v>
      </c>
      <c r="F210" s="35" t="s">
        <v>7890</v>
      </c>
    </row>
    <row r="211" spans="1:6" x14ac:dyDescent="0.25">
      <c r="A211" s="35">
        <v>1037066</v>
      </c>
      <c r="B211" s="35" t="s">
        <v>8116</v>
      </c>
      <c r="C211" s="35" t="s">
        <v>119</v>
      </c>
      <c r="D211" s="35" t="s">
        <v>7892</v>
      </c>
      <c r="E211" s="35" t="s">
        <v>7893</v>
      </c>
      <c r="F211" s="35" t="s">
        <v>7890</v>
      </c>
    </row>
    <row r="212" spans="1:6" x14ac:dyDescent="0.25">
      <c r="A212" s="35">
        <v>1037074</v>
      </c>
      <c r="B212" s="35" t="s">
        <v>2858</v>
      </c>
      <c r="C212" s="35" t="s">
        <v>107</v>
      </c>
      <c r="D212" s="35" t="s">
        <v>7919</v>
      </c>
      <c r="E212" s="35" t="s">
        <v>7982</v>
      </c>
      <c r="F212" s="35" t="s">
        <v>7890</v>
      </c>
    </row>
    <row r="213" spans="1:6" x14ac:dyDescent="0.25">
      <c r="A213" s="35">
        <v>1037075</v>
      </c>
      <c r="B213" s="35" t="s">
        <v>8117</v>
      </c>
      <c r="C213" s="35" t="s">
        <v>107</v>
      </c>
      <c r="D213" s="35" t="s">
        <v>7919</v>
      </c>
      <c r="E213" s="35" t="s">
        <v>7966</v>
      </c>
      <c r="F213" s="35" t="s">
        <v>7894</v>
      </c>
    </row>
    <row r="214" spans="1:6" x14ac:dyDescent="0.25">
      <c r="A214" s="35">
        <v>1037092</v>
      </c>
      <c r="B214" s="35" t="s">
        <v>67</v>
      </c>
      <c r="C214" s="35" t="s">
        <v>157</v>
      </c>
      <c r="D214" s="35" t="s">
        <v>7926</v>
      </c>
      <c r="E214" s="35" t="s">
        <v>7927</v>
      </c>
      <c r="F214" s="35" t="s">
        <v>7894</v>
      </c>
    </row>
    <row r="215" spans="1:6" x14ac:dyDescent="0.25">
      <c r="A215" s="35">
        <v>1037172</v>
      </c>
      <c r="B215" s="35" t="s">
        <v>8118</v>
      </c>
      <c r="C215" s="35" t="s">
        <v>451</v>
      </c>
      <c r="D215" s="35" t="s">
        <v>8036</v>
      </c>
      <c r="E215" s="35" t="s">
        <v>7954</v>
      </c>
      <c r="F215" s="35" t="s">
        <v>7890</v>
      </c>
    </row>
    <row r="216" spans="1:6" x14ac:dyDescent="0.25">
      <c r="A216" s="35">
        <v>1037173</v>
      </c>
      <c r="B216" s="35" t="s">
        <v>1747</v>
      </c>
      <c r="C216" s="35" t="s">
        <v>157</v>
      </c>
      <c r="D216" s="35" t="s">
        <v>7926</v>
      </c>
      <c r="E216" s="35" t="s">
        <v>7927</v>
      </c>
      <c r="F216" s="35" t="s">
        <v>7894</v>
      </c>
    </row>
    <row r="217" spans="1:6" x14ac:dyDescent="0.25">
      <c r="A217" s="35">
        <v>1037175</v>
      </c>
      <c r="B217" s="35" t="s">
        <v>8119</v>
      </c>
      <c r="C217" s="35" t="s">
        <v>119</v>
      </c>
      <c r="D217" s="35" t="s">
        <v>7892</v>
      </c>
      <c r="E217" s="35" t="s">
        <v>8038</v>
      </c>
      <c r="F217" s="35" t="s">
        <v>7890</v>
      </c>
    </row>
    <row r="218" spans="1:6" x14ac:dyDescent="0.25">
      <c r="A218" s="35">
        <v>1037176</v>
      </c>
      <c r="B218" s="35" t="s">
        <v>8120</v>
      </c>
      <c r="C218" s="35" t="s">
        <v>107</v>
      </c>
      <c r="D218" s="35" t="s">
        <v>7919</v>
      </c>
      <c r="E218" s="35" t="s">
        <v>8088</v>
      </c>
      <c r="F218" s="35" t="s">
        <v>7894</v>
      </c>
    </row>
    <row r="219" spans="1:6" x14ac:dyDescent="0.25">
      <c r="A219" s="35">
        <v>1037177</v>
      </c>
      <c r="B219" s="35" t="s">
        <v>8121</v>
      </c>
      <c r="C219" s="35" t="s">
        <v>107</v>
      </c>
      <c r="D219" s="35" t="s">
        <v>7919</v>
      </c>
      <c r="E219" s="35" t="s">
        <v>8122</v>
      </c>
      <c r="F219" s="35" t="s">
        <v>7894</v>
      </c>
    </row>
    <row r="220" spans="1:6" x14ac:dyDescent="0.25">
      <c r="A220" s="35">
        <v>1037179</v>
      </c>
      <c r="B220" s="35" t="s">
        <v>8123</v>
      </c>
      <c r="C220" s="35" t="s">
        <v>157</v>
      </c>
      <c r="D220" s="35" t="s">
        <v>7926</v>
      </c>
      <c r="E220" s="35" t="s">
        <v>7927</v>
      </c>
      <c r="F220" s="35" t="s">
        <v>7894</v>
      </c>
    </row>
    <row r="221" spans="1:6" x14ac:dyDescent="0.25">
      <c r="A221" s="35">
        <v>1037180</v>
      </c>
      <c r="B221" s="35" t="s">
        <v>8124</v>
      </c>
      <c r="C221" s="35" t="s">
        <v>157</v>
      </c>
      <c r="D221" s="35" t="s">
        <v>7926</v>
      </c>
      <c r="E221" s="35" t="s">
        <v>7927</v>
      </c>
      <c r="F221" s="35" t="s">
        <v>7894</v>
      </c>
    </row>
    <row r="222" spans="1:6" x14ac:dyDescent="0.25">
      <c r="A222" s="35">
        <v>1037189</v>
      </c>
      <c r="B222" s="35" t="s">
        <v>8125</v>
      </c>
      <c r="C222" s="35" t="s">
        <v>119</v>
      </c>
      <c r="D222" s="35" t="s">
        <v>7892</v>
      </c>
      <c r="E222" s="35" t="s">
        <v>7893</v>
      </c>
      <c r="F222" s="35" t="s">
        <v>7890</v>
      </c>
    </row>
    <row r="223" spans="1:6" x14ac:dyDescent="0.25">
      <c r="A223" s="35">
        <v>1037190</v>
      </c>
      <c r="B223" s="35" t="s">
        <v>8126</v>
      </c>
      <c r="C223" s="35" t="s">
        <v>119</v>
      </c>
      <c r="D223" s="35" t="s">
        <v>7892</v>
      </c>
      <c r="E223" s="35" t="s">
        <v>7893</v>
      </c>
      <c r="F223" s="35" t="s">
        <v>7894</v>
      </c>
    </row>
    <row r="224" spans="1:6" x14ac:dyDescent="0.25">
      <c r="A224" s="35">
        <v>1037193</v>
      </c>
      <c r="B224" s="35" t="s">
        <v>152</v>
      </c>
      <c r="C224" s="35" t="s">
        <v>7987</v>
      </c>
      <c r="E224" s="35" t="s">
        <v>8038</v>
      </c>
      <c r="F224" s="35" t="s">
        <v>7890</v>
      </c>
    </row>
    <row r="225" spans="1:6" x14ac:dyDescent="0.25">
      <c r="A225" s="35">
        <v>1037237</v>
      </c>
      <c r="B225" s="35" t="s">
        <v>8127</v>
      </c>
      <c r="C225" s="35" t="s">
        <v>157</v>
      </c>
      <c r="D225" s="35" t="s">
        <v>7926</v>
      </c>
      <c r="E225" s="35" t="s">
        <v>7927</v>
      </c>
      <c r="F225" s="35" t="s">
        <v>7894</v>
      </c>
    </row>
    <row r="226" spans="1:6" x14ac:dyDescent="0.25">
      <c r="A226" s="35">
        <v>1037272</v>
      </c>
      <c r="B226" s="35" t="s">
        <v>8128</v>
      </c>
      <c r="C226" s="35" t="s">
        <v>119</v>
      </c>
      <c r="D226" s="35" t="s">
        <v>7892</v>
      </c>
      <c r="E226" s="35" t="s">
        <v>7893</v>
      </c>
      <c r="F226" s="35" t="s">
        <v>7890</v>
      </c>
    </row>
    <row r="227" spans="1:6" x14ac:dyDescent="0.25">
      <c r="A227" s="35">
        <v>1037273</v>
      </c>
      <c r="B227" s="35" t="s">
        <v>8129</v>
      </c>
      <c r="C227" s="35" t="s">
        <v>451</v>
      </c>
      <c r="D227" s="35" t="s">
        <v>8036</v>
      </c>
      <c r="E227" s="35" t="s">
        <v>7938</v>
      </c>
      <c r="F227" s="35" t="s">
        <v>7894</v>
      </c>
    </row>
    <row r="228" spans="1:6" x14ac:dyDescent="0.25">
      <c r="A228" s="35">
        <v>1037288</v>
      </c>
      <c r="B228" s="35" t="s">
        <v>8130</v>
      </c>
      <c r="C228" s="35" t="s">
        <v>119</v>
      </c>
      <c r="D228" s="35" t="s">
        <v>7892</v>
      </c>
      <c r="E228" s="35" t="s">
        <v>7893</v>
      </c>
      <c r="F228" s="35" t="s">
        <v>7894</v>
      </c>
    </row>
    <row r="229" spans="1:6" x14ac:dyDescent="0.25">
      <c r="A229" s="35">
        <v>1037311</v>
      </c>
      <c r="B229" s="35" t="s">
        <v>8131</v>
      </c>
      <c r="C229" s="35" t="s">
        <v>107</v>
      </c>
      <c r="D229" s="35" t="s">
        <v>7919</v>
      </c>
      <c r="E229" s="35" t="s">
        <v>7976</v>
      </c>
      <c r="F229" s="35" t="s">
        <v>7894</v>
      </c>
    </row>
    <row r="230" spans="1:6" x14ac:dyDescent="0.25">
      <c r="A230" s="35">
        <v>1037329</v>
      </c>
      <c r="B230" s="35" t="s">
        <v>8132</v>
      </c>
      <c r="C230" s="35" t="s">
        <v>107</v>
      </c>
      <c r="D230" s="35" t="s">
        <v>7919</v>
      </c>
      <c r="E230" s="35" t="s">
        <v>7976</v>
      </c>
      <c r="F230" s="35" t="s">
        <v>7894</v>
      </c>
    </row>
    <row r="231" spans="1:6" x14ac:dyDescent="0.25">
      <c r="A231" s="35">
        <v>1037347</v>
      </c>
      <c r="B231" s="35" t="s">
        <v>8133</v>
      </c>
      <c r="C231" s="35" t="s">
        <v>119</v>
      </c>
      <c r="D231" s="35" t="s">
        <v>7892</v>
      </c>
      <c r="E231" s="35" t="s">
        <v>7893</v>
      </c>
      <c r="F231" s="35" t="s">
        <v>7890</v>
      </c>
    </row>
    <row r="232" spans="1:6" x14ac:dyDescent="0.25">
      <c r="A232" s="35">
        <v>1037382</v>
      </c>
      <c r="B232" s="35" t="s">
        <v>85</v>
      </c>
      <c r="C232" s="35" t="s">
        <v>107</v>
      </c>
      <c r="D232" s="35" t="s">
        <v>7919</v>
      </c>
      <c r="E232" s="35" t="s">
        <v>7976</v>
      </c>
      <c r="F232" s="35" t="s">
        <v>7894</v>
      </c>
    </row>
    <row r="233" spans="1:6" x14ac:dyDescent="0.25">
      <c r="A233" s="35">
        <v>1037451</v>
      </c>
      <c r="B233" s="35" t="s">
        <v>8134</v>
      </c>
      <c r="C233" s="35" t="s">
        <v>119</v>
      </c>
      <c r="D233" s="35" t="s">
        <v>7892</v>
      </c>
      <c r="E233" s="35" t="s">
        <v>7893</v>
      </c>
      <c r="F233" s="35" t="s">
        <v>7894</v>
      </c>
    </row>
    <row r="234" spans="1:6" x14ac:dyDescent="0.25">
      <c r="A234" s="35">
        <v>1040843</v>
      </c>
      <c r="B234" s="35" t="s">
        <v>8135</v>
      </c>
      <c r="C234" s="35" t="s">
        <v>107</v>
      </c>
      <c r="D234" s="35" t="s">
        <v>7919</v>
      </c>
      <c r="E234" s="35" t="s">
        <v>7966</v>
      </c>
      <c r="F234" s="35" t="s">
        <v>7894</v>
      </c>
    </row>
    <row r="235" spans="1:6" x14ac:dyDescent="0.25">
      <c r="A235" s="35">
        <v>1040865</v>
      </c>
      <c r="B235" s="35" t="s">
        <v>8136</v>
      </c>
      <c r="C235" s="35" t="s">
        <v>119</v>
      </c>
      <c r="D235" s="35" t="s">
        <v>7892</v>
      </c>
      <c r="E235" s="35" t="s">
        <v>7893</v>
      </c>
      <c r="F235" s="35" t="s">
        <v>7894</v>
      </c>
    </row>
    <row r="236" spans="1:6" x14ac:dyDescent="0.25">
      <c r="A236" s="35">
        <v>1040866</v>
      </c>
      <c r="B236" s="35" t="s">
        <v>8137</v>
      </c>
      <c r="C236" s="35" t="s">
        <v>157</v>
      </c>
      <c r="D236" s="35" t="s">
        <v>7926</v>
      </c>
      <c r="E236" s="35" t="s">
        <v>8018</v>
      </c>
      <c r="F236" s="35" t="s">
        <v>7894</v>
      </c>
    </row>
    <row r="237" spans="1:6" x14ac:dyDescent="0.25">
      <c r="A237" s="35">
        <v>1040867</v>
      </c>
      <c r="B237" s="35" t="s">
        <v>1408</v>
      </c>
      <c r="C237" s="35" t="s">
        <v>157</v>
      </c>
      <c r="D237" s="35" t="s">
        <v>7926</v>
      </c>
      <c r="E237" s="35" t="s">
        <v>7927</v>
      </c>
      <c r="F237" s="35" t="s">
        <v>7894</v>
      </c>
    </row>
    <row r="238" spans="1:6" x14ac:dyDescent="0.25">
      <c r="A238" s="35">
        <v>1040879</v>
      </c>
      <c r="B238" s="35" t="s">
        <v>8138</v>
      </c>
      <c r="C238" s="35" t="s">
        <v>451</v>
      </c>
      <c r="D238" s="35" t="s">
        <v>8036</v>
      </c>
      <c r="E238" s="35" t="s">
        <v>7938</v>
      </c>
      <c r="F238" s="35" t="s">
        <v>7890</v>
      </c>
    </row>
    <row r="239" spans="1:6" x14ac:dyDescent="0.25">
      <c r="A239" s="35">
        <v>1040962</v>
      </c>
      <c r="B239" s="35" t="s">
        <v>86</v>
      </c>
      <c r="C239" s="35" t="s">
        <v>107</v>
      </c>
      <c r="D239" s="35" t="s">
        <v>7919</v>
      </c>
      <c r="E239" s="35" t="s">
        <v>8013</v>
      </c>
      <c r="F239" s="35" t="s">
        <v>7890</v>
      </c>
    </row>
    <row r="240" spans="1:6" x14ac:dyDescent="0.25">
      <c r="A240" s="35">
        <v>1041320</v>
      </c>
      <c r="B240" s="35" t="s">
        <v>8139</v>
      </c>
      <c r="C240" s="35" t="s">
        <v>288</v>
      </c>
      <c r="D240" s="35" t="s">
        <v>7999</v>
      </c>
      <c r="E240" s="35" t="s">
        <v>7958</v>
      </c>
      <c r="F240" s="35" t="s">
        <v>7890</v>
      </c>
    </row>
    <row r="241" spans="1:6" x14ac:dyDescent="0.25">
      <c r="A241" s="35">
        <v>1041324</v>
      </c>
      <c r="B241" s="35" t="s">
        <v>8140</v>
      </c>
      <c r="C241" s="35" t="s">
        <v>119</v>
      </c>
      <c r="D241" s="35" t="s">
        <v>7892</v>
      </c>
      <c r="E241" s="35" t="s">
        <v>7893</v>
      </c>
      <c r="F241" s="35" t="s">
        <v>7890</v>
      </c>
    </row>
    <row r="242" spans="1:6" x14ac:dyDescent="0.25">
      <c r="A242" s="35">
        <v>1041529</v>
      </c>
      <c r="B242" s="35" t="s">
        <v>8141</v>
      </c>
      <c r="C242" s="35" t="s">
        <v>157</v>
      </c>
      <c r="D242" s="35" t="s">
        <v>7926</v>
      </c>
      <c r="E242" s="35" t="s">
        <v>7938</v>
      </c>
      <c r="F242" s="35" t="s">
        <v>7890</v>
      </c>
    </row>
    <row r="243" spans="1:6" x14ac:dyDescent="0.25">
      <c r="A243" s="35">
        <v>1041562</v>
      </c>
      <c r="B243" s="35" t="s">
        <v>8142</v>
      </c>
      <c r="C243" s="35" t="s">
        <v>157</v>
      </c>
      <c r="D243" s="35" t="s">
        <v>7926</v>
      </c>
      <c r="E243" s="35" t="s">
        <v>7927</v>
      </c>
      <c r="F243" s="35" t="s">
        <v>7894</v>
      </c>
    </row>
    <row r="244" spans="1:6" x14ac:dyDescent="0.25">
      <c r="A244" s="35">
        <v>1041563</v>
      </c>
      <c r="B244" s="35" t="s">
        <v>89</v>
      </c>
      <c r="C244" s="35" t="s">
        <v>107</v>
      </c>
      <c r="D244" s="35" t="s">
        <v>7919</v>
      </c>
      <c r="E244" s="35" t="s">
        <v>8013</v>
      </c>
      <c r="F244" s="35" t="s">
        <v>7894</v>
      </c>
    </row>
    <row r="245" spans="1:6" x14ac:dyDescent="0.25">
      <c r="A245" s="35">
        <v>1041579</v>
      </c>
      <c r="B245" s="35" t="s">
        <v>2240</v>
      </c>
      <c r="C245" s="35" t="s">
        <v>157</v>
      </c>
      <c r="D245" s="35" t="s">
        <v>7926</v>
      </c>
      <c r="E245" s="35" t="s">
        <v>8143</v>
      </c>
      <c r="F245" s="35" t="s">
        <v>7894</v>
      </c>
    </row>
    <row r="246" spans="1:6" x14ac:dyDescent="0.25">
      <c r="A246" s="35">
        <v>1041625</v>
      </c>
      <c r="B246" s="35" t="s">
        <v>8144</v>
      </c>
      <c r="C246" s="35" t="s">
        <v>119</v>
      </c>
      <c r="D246" s="35" t="s">
        <v>7892</v>
      </c>
      <c r="E246" s="35" t="s">
        <v>7893</v>
      </c>
      <c r="F246" s="35" t="s">
        <v>7894</v>
      </c>
    </row>
    <row r="247" spans="1:6" x14ac:dyDescent="0.25">
      <c r="A247" s="35">
        <v>1041634</v>
      </c>
      <c r="B247" s="35" t="s">
        <v>64</v>
      </c>
      <c r="C247" s="35" t="s">
        <v>157</v>
      </c>
      <c r="D247" s="35" t="s">
        <v>7926</v>
      </c>
      <c r="E247" s="35" t="s">
        <v>7927</v>
      </c>
      <c r="F247" s="35" t="s">
        <v>7894</v>
      </c>
    </row>
    <row r="248" spans="1:6" x14ac:dyDescent="0.25">
      <c r="A248" s="35">
        <v>1041635</v>
      </c>
      <c r="B248" s="35" t="s">
        <v>8145</v>
      </c>
      <c r="C248" s="35" t="s">
        <v>107</v>
      </c>
      <c r="D248" s="35" t="s">
        <v>7919</v>
      </c>
      <c r="E248" s="35" t="s">
        <v>7968</v>
      </c>
      <c r="F248" s="35" t="s">
        <v>7890</v>
      </c>
    </row>
    <row r="249" spans="1:6" x14ac:dyDescent="0.25">
      <c r="A249" s="35">
        <v>1041636</v>
      </c>
      <c r="B249" s="35" t="s">
        <v>2897</v>
      </c>
      <c r="C249" s="35" t="s">
        <v>157</v>
      </c>
      <c r="D249" s="35" t="s">
        <v>7926</v>
      </c>
      <c r="E249" s="35" t="s">
        <v>7927</v>
      </c>
      <c r="F249" s="35" t="s">
        <v>7894</v>
      </c>
    </row>
    <row r="250" spans="1:6" x14ac:dyDescent="0.25">
      <c r="A250" s="35">
        <v>1041827</v>
      </c>
      <c r="B250" s="35" t="s">
        <v>1177</v>
      </c>
      <c r="C250" s="35" t="s">
        <v>119</v>
      </c>
      <c r="D250" s="35" t="s">
        <v>7892</v>
      </c>
      <c r="E250" s="35" t="s">
        <v>7893</v>
      </c>
      <c r="F250" s="35" t="s">
        <v>7890</v>
      </c>
    </row>
    <row r="251" spans="1:6" x14ac:dyDescent="0.25">
      <c r="A251" s="35">
        <v>1042434</v>
      </c>
      <c r="B251" s="35" t="s">
        <v>26</v>
      </c>
      <c r="C251" s="35" t="s">
        <v>157</v>
      </c>
      <c r="D251" s="35" t="s">
        <v>7926</v>
      </c>
      <c r="E251" s="35" t="s">
        <v>7927</v>
      </c>
      <c r="F251" s="35" t="s">
        <v>7894</v>
      </c>
    </row>
    <row r="252" spans="1:6" x14ac:dyDescent="0.25">
      <c r="A252" s="35">
        <v>1044939</v>
      </c>
      <c r="B252" s="35" t="s">
        <v>8146</v>
      </c>
      <c r="C252" s="35" t="s">
        <v>107</v>
      </c>
      <c r="D252" s="35" t="s">
        <v>7919</v>
      </c>
      <c r="E252" s="35" t="s">
        <v>7976</v>
      </c>
      <c r="F252" s="35" t="s">
        <v>7890</v>
      </c>
    </row>
    <row r="253" spans="1:6" x14ac:dyDescent="0.25">
      <c r="A253" s="35">
        <v>1044940</v>
      </c>
      <c r="B253" s="35" t="s">
        <v>8147</v>
      </c>
      <c r="C253" s="35" t="s">
        <v>157</v>
      </c>
      <c r="D253" s="35" t="s">
        <v>7926</v>
      </c>
      <c r="E253" s="35" t="s">
        <v>7927</v>
      </c>
      <c r="F253" s="35" t="s">
        <v>7894</v>
      </c>
    </row>
    <row r="254" spans="1:6" x14ac:dyDescent="0.25">
      <c r="A254" s="35">
        <v>1044941</v>
      </c>
      <c r="B254" s="35" t="s">
        <v>8148</v>
      </c>
      <c r="C254" s="35" t="s">
        <v>157</v>
      </c>
      <c r="D254" s="35" t="s">
        <v>7926</v>
      </c>
      <c r="E254" s="35" t="s">
        <v>7927</v>
      </c>
      <c r="F254" s="35" t="s">
        <v>7894</v>
      </c>
    </row>
    <row r="255" spans="1:6" x14ac:dyDescent="0.25">
      <c r="A255" s="35">
        <v>1044942</v>
      </c>
      <c r="B255" s="35" t="s">
        <v>8149</v>
      </c>
      <c r="C255" s="35" t="s">
        <v>157</v>
      </c>
      <c r="D255" s="35" t="s">
        <v>7926</v>
      </c>
      <c r="E255" s="35" t="s">
        <v>7927</v>
      </c>
      <c r="F255" s="35" t="s">
        <v>7894</v>
      </c>
    </row>
    <row r="256" spans="1:6" x14ac:dyDescent="0.25">
      <c r="A256" s="35">
        <v>1044943</v>
      </c>
      <c r="B256" s="35" t="s">
        <v>8150</v>
      </c>
      <c r="C256" s="35" t="s">
        <v>157</v>
      </c>
      <c r="D256" s="35" t="s">
        <v>7926</v>
      </c>
      <c r="E256" s="35" t="s">
        <v>7927</v>
      </c>
      <c r="F256" s="35" t="s">
        <v>7894</v>
      </c>
    </row>
    <row r="257" spans="1:6" x14ac:dyDescent="0.25">
      <c r="A257" s="35">
        <v>1045079</v>
      </c>
      <c r="B257" s="35" t="s">
        <v>8151</v>
      </c>
      <c r="C257" s="35" t="s">
        <v>157</v>
      </c>
      <c r="D257" s="35" t="s">
        <v>7926</v>
      </c>
      <c r="E257" s="35" t="s">
        <v>7927</v>
      </c>
      <c r="F257" s="35" t="s">
        <v>7894</v>
      </c>
    </row>
    <row r="258" spans="1:6" x14ac:dyDescent="0.25">
      <c r="A258" s="35">
        <v>1045080</v>
      </c>
      <c r="B258" s="35" t="s">
        <v>8152</v>
      </c>
      <c r="C258" s="35" t="s">
        <v>157</v>
      </c>
      <c r="D258" s="35" t="s">
        <v>7926</v>
      </c>
      <c r="E258" s="35" t="s">
        <v>7927</v>
      </c>
      <c r="F258" s="35" t="s">
        <v>7894</v>
      </c>
    </row>
    <row r="259" spans="1:6" x14ac:dyDescent="0.25">
      <c r="A259" s="35">
        <v>1045081</v>
      </c>
      <c r="B259" s="35" t="s">
        <v>8153</v>
      </c>
      <c r="C259" s="35" t="s">
        <v>157</v>
      </c>
      <c r="D259" s="35" t="s">
        <v>7926</v>
      </c>
      <c r="E259" s="35" t="s">
        <v>7927</v>
      </c>
      <c r="F259" s="35" t="s">
        <v>7894</v>
      </c>
    </row>
    <row r="260" spans="1:6" x14ac:dyDescent="0.25">
      <c r="A260" s="35">
        <v>1045082</v>
      </c>
      <c r="B260" s="35" t="s">
        <v>8154</v>
      </c>
      <c r="C260" s="35" t="s">
        <v>157</v>
      </c>
      <c r="D260" s="35" t="s">
        <v>7926</v>
      </c>
      <c r="E260" s="35" t="s">
        <v>7927</v>
      </c>
      <c r="F260" s="35" t="s">
        <v>7894</v>
      </c>
    </row>
    <row r="261" spans="1:6" x14ac:dyDescent="0.25">
      <c r="A261" s="35">
        <v>1045083</v>
      </c>
      <c r="B261" s="35" t="s">
        <v>8155</v>
      </c>
      <c r="C261" s="35" t="s">
        <v>157</v>
      </c>
      <c r="D261" s="35" t="s">
        <v>7926</v>
      </c>
      <c r="E261" s="35" t="s">
        <v>7927</v>
      </c>
      <c r="F261" s="35" t="s">
        <v>7894</v>
      </c>
    </row>
    <row r="262" spans="1:6" x14ac:dyDescent="0.25">
      <c r="A262" s="35">
        <v>1045084</v>
      </c>
      <c r="B262" s="35" t="s">
        <v>8156</v>
      </c>
      <c r="C262" s="35" t="s">
        <v>157</v>
      </c>
      <c r="D262" s="35" t="s">
        <v>7926</v>
      </c>
      <c r="E262" s="35" t="s">
        <v>7927</v>
      </c>
      <c r="F262" s="35" t="s">
        <v>7894</v>
      </c>
    </row>
    <row r="263" spans="1:6" x14ac:dyDescent="0.25">
      <c r="A263" s="35">
        <v>1045085</v>
      </c>
      <c r="B263" s="35" t="s">
        <v>8157</v>
      </c>
      <c r="C263" s="35" t="s">
        <v>157</v>
      </c>
      <c r="D263" s="35" t="s">
        <v>7926</v>
      </c>
      <c r="E263" s="35" t="s">
        <v>7927</v>
      </c>
      <c r="F263" s="35" t="s">
        <v>7894</v>
      </c>
    </row>
    <row r="264" spans="1:6" x14ac:dyDescent="0.25">
      <c r="A264" s="35">
        <v>1045086</v>
      </c>
      <c r="B264" s="35" t="s">
        <v>8158</v>
      </c>
      <c r="C264" s="35" t="s">
        <v>157</v>
      </c>
      <c r="D264" s="35" t="s">
        <v>7926</v>
      </c>
      <c r="E264" s="35" t="s">
        <v>7927</v>
      </c>
      <c r="F264" s="35" t="s">
        <v>7894</v>
      </c>
    </row>
    <row r="265" spans="1:6" x14ac:dyDescent="0.25">
      <c r="A265" s="35">
        <v>1045087</v>
      </c>
      <c r="B265" s="35" t="s">
        <v>8159</v>
      </c>
      <c r="C265" s="35" t="s">
        <v>157</v>
      </c>
      <c r="D265" s="35" t="s">
        <v>7926</v>
      </c>
      <c r="E265" s="35" t="s">
        <v>7927</v>
      </c>
      <c r="F265" s="35" t="s">
        <v>7894</v>
      </c>
    </row>
    <row r="266" spans="1:6" x14ac:dyDescent="0.25">
      <c r="A266" s="35">
        <v>1045088</v>
      </c>
      <c r="B266" s="35" t="s">
        <v>8160</v>
      </c>
      <c r="C266" s="35" t="s">
        <v>157</v>
      </c>
      <c r="D266" s="35" t="s">
        <v>7926</v>
      </c>
      <c r="E266" s="35" t="s">
        <v>7927</v>
      </c>
      <c r="F266" s="35" t="s">
        <v>7894</v>
      </c>
    </row>
    <row r="267" spans="1:6" x14ac:dyDescent="0.25">
      <c r="A267" s="35">
        <v>1045094</v>
      </c>
      <c r="B267" s="35" t="s">
        <v>8161</v>
      </c>
      <c r="C267" s="35" t="s">
        <v>157</v>
      </c>
      <c r="D267" s="35" t="s">
        <v>7926</v>
      </c>
      <c r="E267" s="35" t="s">
        <v>7927</v>
      </c>
      <c r="F267" s="35" t="s">
        <v>7894</v>
      </c>
    </row>
    <row r="268" spans="1:6" x14ac:dyDescent="0.25">
      <c r="A268" s="35">
        <v>1045095</v>
      </c>
      <c r="B268" s="35" t="s">
        <v>8162</v>
      </c>
      <c r="C268" s="35" t="s">
        <v>157</v>
      </c>
      <c r="D268" s="35" t="s">
        <v>7926</v>
      </c>
      <c r="E268" s="35" t="s">
        <v>7927</v>
      </c>
      <c r="F268" s="35" t="s">
        <v>7894</v>
      </c>
    </row>
    <row r="269" spans="1:6" x14ac:dyDescent="0.25">
      <c r="A269" s="35">
        <v>1045096</v>
      </c>
      <c r="B269" s="35" t="s">
        <v>8163</v>
      </c>
      <c r="C269" s="35" t="s">
        <v>157</v>
      </c>
      <c r="D269" s="35" t="s">
        <v>7926</v>
      </c>
      <c r="E269" s="35" t="s">
        <v>7927</v>
      </c>
      <c r="F269" s="35" t="s">
        <v>7894</v>
      </c>
    </row>
    <row r="270" spans="1:6" x14ac:dyDescent="0.25">
      <c r="A270" s="35">
        <v>1045097</v>
      </c>
      <c r="B270" s="35" t="s">
        <v>8164</v>
      </c>
      <c r="C270" s="35" t="s">
        <v>157</v>
      </c>
      <c r="D270" s="35" t="s">
        <v>7926</v>
      </c>
      <c r="E270" s="35" t="s">
        <v>8165</v>
      </c>
      <c r="F270" s="35" t="s">
        <v>7894</v>
      </c>
    </row>
    <row r="271" spans="1:6" x14ac:dyDescent="0.25">
      <c r="A271" s="35">
        <v>1045098</v>
      </c>
      <c r="B271" s="35" t="s">
        <v>8166</v>
      </c>
      <c r="C271" s="35" t="s">
        <v>157</v>
      </c>
      <c r="D271" s="35" t="s">
        <v>7926</v>
      </c>
      <c r="E271" s="35" t="s">
        <v>7927</v>
      </c>
      <c r="F271" s="35" t="s">
        <v>7894</v>
      </c>
    </row>
    <row r="272" spans="1:6" x14ac:dyDescent="0.25">
      <c r="A272" s="35">
        <v>1045099</v>
      </c>
      <c r="B272" s="35" t="s">
        <v>8167</v>
      </c>
      <c r="C272" s="35" t="s">
        <v>157</v>
      </c>
      <c r="D272" s="35" t="s">
        <v>7926</v>
      </c>
      <c r="E272" s="35" t="s">
        <v>7927</v>
      </c>
      <c r="F272" s="35" t="s">
        <v>7894</v>
      </c>
    </row>
    <row r="273" spans="1:6" x14ac:dyDescent="0.25">
      <c r="A273" s="35">
        <v>1045100</v>
      </c>
      <c r="B273" s="35" t="s">
        <v>8168</v>
      </c>
      <c r="C273" s="35" t="s">
        <v>157</v>
      </c>
      <c r="D273" s="35" t="s">
        <v>7926</v>
      </c>
      <c r="E273" s="35" t="s">
        <v>7927</v>
      </c>
      <c r="F273" s="35" t="s">
        <v>7894</v>
      </c>
    </row>
    <row r="274" spans="1:6" x14ac:dyDescent="0.25">
      <c r="A274" s="35">
        <v>1045101</v>
      </c>
      <c r="B274" s="35" t="s">
        <v>8169</v>
      </c>
      <c r="C274" s="35" t="s">
        <v>157</v>
      </c>
      <c r="D274" s="35" t="s">
        <v>7926</v>
      </c>
      <c r="E274" s="35" t="s">
        <v>7927</v>
      </c>
      <c r="F274" s="35" t="s">
        <v>7894</v>
      </c>
    </row>
    <row r="275" spans="1:6" x14ac:dyDescent="0.25">
      <c r="A275" s="35">
        <v>1045102</v>
      </c>
      <c r="B275" s="35" t="s">
        <v>8170</v>
      </c>
      <c r="C275" s="35" t="s">
        <v>157</v>
      </c>
      <c r="D275" s="35" t="s">
        <v>7926</v>
      </c>
      <c r="E275" s="35" t="s">
        <v>7927</v>
      </c>
      <c r="F275" s="35" t="s">
        <v>7894</v>
      </c>
    </row>
    <row r="276" spans="1:6" x14ac:dyDescent="0.25">
      <c r="A276" s="35">
        <v>1045103</v>
      </c>
      <c r="B276" s="35" t="s">
        <v>8171</v>
      </c>
      <c r="C276" s="35" t="s">
        <v>157</v>
      </c>
      <c r="D276" s="35" t="s">
        <v>7926</v>
      </c>
      <c r="E276" s="35" t="s">
        <v>7927</v>
      </c>
      <c r="F276" s="35" t="s">
        <v>7894</v>
      </c>
    </row>
    <row r="277" spans="1:6" x14ac:dyDescent="0.25">
      <c r="A277" s="35">
        <v>1045104</v>
      </c>
      <c r="B277" s="35" t="s">
        <v>8172</v>
      </c>
      <c r="C277" s="35" t="s">
        <v>157</v>
      </c>
      <c r="D277" s="35" t="s">
        <v>7926</v>
      </c>
      <c r="E277" s="35" t="s">
        <v>7927</v>
      </c>
      <c r="F277" s="35" t="s">
        <v>7894</v>
      </c>
    </row>
    <row r="278" spans="1:6" x14ac:dyDescent="0.25">
      <c r="A278" s="35">
        <v>1045105</v>
      </c>
      <c r="B278" s="35" t="s">
        <v>8173</v>
      </c>
      <c r="C278" s="35" t="s">
        <v>157</v>
      </c>
      <c r="D278" s="35" t="s">
        <v>7926</v>
      </c>
      <c r="E278" s="35" t="s">
        <v>7927</v>
      </c>
      <c r="F278" s="35" t="s">
        <v>7894</v>
      </c>
    </row>
    <row r="279" spans="1:6" x14ac:dyDescent="0.25">
      <c r="A279" s="35">
        <v>1045106</v>
      </c>
      <c r="B279" s="35" t="s">
        <v>8174</v>
      </c>
      <c r="C279" s="35" t="s">
        <v>157</v>
      </c>
      <c r="D279" s="35" t="s">
        <v>7926</v>
      </c>
      <c r="E279" s="35" t="s">
        <v>7927</v>
      </c>
      <c r="F279" s="35" t="s">
        <v>7894</v>
      </c>
    </row>
    <row r="280" spans="1:6" x14ac:dyDescent="0.25">
      <c r="A280" s="35">
        <v>1045107</v>
      </c>
      <c r="B280" s="35" t="s">
        <v>8175</v>
      </c>
      <c r="C280" s="35" t="s">
        <v>157</v>
      </c>
      <c r="D280" s="35" t="s">
        <v>7926</v>
      </c>
      <c r="E280" s="35" t="s">
        <v>7927</v>
      </c>
      <c r="F280" s="35" t="s">
        <v>7894</v>
      </c>
    </row>
    <row r="281" spans="1:6" x14ac:dyDescent="0.25">
      <c r="A281" s="35">
        <v>1045126</v>
      </c>
      <c r="B281" s="35" t="s">
        <v>8176</v>
      </c>
      <c r="E281" s="35" t="s">
        <v>7927</v>
      </c>
      <c r="F281" s="35" t="s">
        <v>7890</v>
      </c>
    </row>
    <row r="282" spans="1:6" x14ac:dyDescent="0.25">
      <c r="A282" s="35">
        <v>1045127</v>
      </c>
      <c r="B282" s="35" t="s">
        <v>8177</v>
      </c>
      <c r="C282" s="35" t="s">
        <v>119</v>
      </c>
      <c r="D282" s="35" t="s">
        <v>7892</v>
      </c>
      <c r="E282" s="35" t="s">
        <v>7893</v>
      </c>
      <c r="F282" s="35" t="s">
        <v>7894</v>
      </c>
    </row>
    <row r="283" spans="1:6" x14ac:dyDescent="0.25">
      <c r="A283" s="35">
        <v>1045128</v>
      </c>
      <c r="B283" s="35" t="s">
        <v>8178</v>
      </c>
      <c r="C283" s="35" t="s">
        <v>157</v>
      </c>
      <c r="D283" s="35" t="s">
        <v>7926</v>
      </c>
      <c r="E283" s="35" t="s">
        <v>8018</v>
      </c>
      <c r="F283" s="35" t="s">
        <v>7894</v>
      </c>
    </row>
    <row r="284" spans="1:6" x14ac:dyDescent="0.25">
      <c r="A284" s="35">
        <v>1045129</v>
      </c>
      <c r="B284" s="35" t="s">
        <v>8179</v>
      </c>
      <c r="C284" s="35" t="s">
        <v>157</v>
      </c>
      <c r="D284" s="35" t="s">
        <v>7926</v>
      </c>
      <c r="E284" s="35" t="s">
        <v>7893</v>
      </c>
      <c r="F284" s="35" t="s">
        <v>7894</v>
      </c>
    </row>
    <row r="285" spans="1:6" x14ac:dyDescent="0.25">
      <c r="A285" s="35">
        <v>1045228</v>
      </c>
      <c r="B285" s="35" t="s">
        <v>8180</v>
      </c>
      <c r="C285" s="35" t="s">
        <v>119</v>
      </c>
      <c r="D285" s="35" t="s">
        <v>7892</v>
      </c>
      <c r="E285" s="35" t="s">
        <v>7893</v>
      </c>
      <c r="F285" s="35" t="s">
        <v>7894</v>
      </c>
    </row>
    <row r="286" spans="1:6" x14ac:dyDescent="0.25">
      <c r="A286" s="35">
        <v>1045232</v>
      </c>
      <c r="B286" s="35" t="s">
        <v>8181</v>
      </c>
      <c r="C286" s="35" t="s">
        <v>119</v>
      </c>
      <c r="D286" s="35" t="s">
        <v>7892</v>
      </c>
      <c r="E286" s="35" t="s">
        <v>7893</v>
      </c>
      <c r="F286" s="35" t="s">
        <v>7894</v>
      </c>
    </row>
    <row r="287" spans="1:6" x14ac:dyDescent="0.25">
      <c r="A287" s="35">
        <v>1045236</v>
      </c>
      <c r="B287" s="35" t="s">
        <v>8182</v>
      </c>
      <c r="C287" s="35" t="s">
        <v>107</v>
      </c>
      <c r="D287" s="35" t="s">
        <v>7919</v>
      </c>
      <c r="E287" s="35" t="s">
        <v>7966</v>
      </c>
      <c r="F287" s="35" t="s">
        <v>7894</v>
      </c>
    </row>
    <row r="288" spans="1:6" x14ac:dyDescent="0.25">
      <c r="A288" s="35">
        <v>1045237</v>
      </c>
      <c r="B288" s="35" t="s">
        <v>8183</v>
      </c>
      <c r="C288" s="35" t="s">
        <v>7987</v>
      </c>
      <c r="E288" s="35" t="s">
        <v>7893</v>
      </c>
      <c r="F288" s="35" t="s">
        <v>7890</v>
      </c>
    </row>
    <row r="289" spans="1:6" x14ac:dyDescent="0.25">
      <c r="A289" s="35">
        <v>1045288</v>
      </c>
      <c r="B289" s="35" t="s">
        <v>8184</v>
      </c>
      <c r="C289" s="35" t="s">
        <v>119</v>
      </c>
      <c r="D289" s="35" t="s">
        <v>7892</v>
      </c>
      <c r="E289" s="35" t="s">
        <v>7893</v>
      </c>
      <c r="F289" s="35" t="s">
        <v>7894</v>
      </c>
    </row>
    <row r="290" spans="1:6" x14ac:dyDescent="0.25">
      <c r="A290" s="35">
        <v>1045290</v>
      </c>
      <c r="B290" s="35" t="s">
        <v>6801</v>
      </c>
      <c r="C290" s="35" t="s">
        <v>157</v>
      </c>
      <c r="D290" s="35" t="s">
        <v>7926</v>
      </c>
      <c r="E290" s="35" t="s">
        <v>7927</v>
      </c>
      <c r="F290" s="35" t="s">
        <v>7894</v>
      </c>
    </row>
    <row r="291" spans="1:6" x14ac:dyDescent="0.25">
      <c r="A291" s="35">
        <v>1045321</v>
      </c>
      <c r="B291" s="35" t="s">
        <v>1531</v>
      </c>
      <c r="C291" s="35" t="s">
        <v>157</v>
      </c>
      <c r="D291" s="35" t="s">
        <v>7926</v>
      </c>
      <c r="E291" s="35" t="s">
        <v>7927</v>
      </c>
      <c r="F291" s="35" t="s">
        <v>7894</v>
      </c>
    </row>
    <row r="292" spans="1:6" x14ac:dyDescent="0.25">
      <c r="A292" s="35">
        <v>1045322</v>
      </c>
      <c r="B292" s="35" t="s">
        <v>8185</v>
      </c>
      <c r="C292" s="35" t="s">
        <v>119</v>
      </c>
      <c r="D292" s="35" t="s">
        <v>7892</v>
      </c>
      <c r="E292" s="35" t="s">
        <v>7893</v>
      </c>
      <c r="F292" s="35" t="s">
        <v>7894</v>
      </c>
    </row>
    <row r="293" spans="1:6" x14ac:dyDescent="0.25">
      <c r="A293" s="35">
        <v>1045372</v>
      </c>
      <c r="B293" s="35" t="s">
        <v>1242</v>
      </c>
      <c r="C293" s="35" t="s">
        <v>316</v>
      </c>
      <c r="D293" s="35" t="s">
        <v>7940</v>
      </c>
      <c r="E293" s="35" t="s">
        <v>7947</v>
      </c>
      <c r="F293" s="35" t="s">
        <v>7890</v>
      </c>
    </row>
    <row r="294" spans="1:6" x14ac:dyDescent="0.25">
      <c r="A294" s="35">
        <v>1045404</v>
      </c>
      <c r="B294" s="35" t="s">
        <v>4679</v>
      </c>
      <c r="C294" s="35" t="s">
        <v>157</v>
      </c>
      <c r="D294" s="35" t="s">
        <v>7926</v>
      </c>
      <c r="E294" s="35" t="s">
        <v>7927</v>
      </c>
      <c r="F294" s="35" t="s">
        <v>7894</v>
      </c>
    </row>
    <row r="295" spans="1:6" x14ac:dyDescent="0.25">
      <c r="A295" s="35">
        <v>1045412</v>
      </c>
      <c r="B295" s="35" t="s">
        <v>8186</v>
      </c>
      <c r="C295" s="35" t="s">
        <v>119</v>
      </c>
      <c r="D295" s="35" t="s">
        <v>7892</v>
      </c>
      <c r="E295" s="35" t="s">
        <v>7893</v>
      </c>
      <c r="F295" s="35" t="s">
        <v>7894</v>
      </c>
    </row>
    <row r="296" spans="1:6" x14ac:dyDescent="0.25">
      <c r="A296" s="35">
        <v>1045485</v>
      </c>
      <c r="B296" s="35" t="s">
        <v>8187</v>
      </c>
      <c r="C296" s="35" t="s">
        <v>157</v>
      </c>
      <c r="D296" s="35" t="s">
        <v>7926</v>
      </c>
      <c r="E296" s="35" t="s">
        <v>7966</v>
      </c>
      <c r="F296" s="35" t="s">
        <v>7894</v>
      </c>
    </row>
    <row r="297" spans="1:6" x14ac:dyDescent="0.25">
      <c r="A297" s="35">
        <v>1045566</v>
      </c>
      <c r="B297" s="35" t="s">
        <v>8188</v>
      </c>
      <c r="C297" s="35" t="s">
        <v>451</v>
      </c>
      <c r="D297" s="35" t="s">
        <v>8036</v>
      </c>
      <c r="E297" s="35" t="s">
        <v>8189</v>
      </c>
      <c r="F297" s="35" t="s">
        <v>7890</v>
      </c>
    </row>
    <row r="298" spans="1:6" x14ac:dyDescent="0.25">
      <c r="A298" s="35">
        <v>1045627</v>
      </c>
      <c r="B298" s="35" t="s">
        <v>8190</v>
      </c>
      <c r="C298" s="35" t="s">
        <v>157</v>
      </c>
      <c r="D298" s="35" t="s">
        <v>7926</v>
      </c>
      <c r="E298" s="35" t="s">
        <v>7927</v>
      </c>
      <c r="F298" s="35" t="s">
        <v>7894</v>
      </c>
    </row>
    <row r="299" spans="1:6" x14ac:dyDescent="0.25">
      <c r="A299" s="35">
        <v>1046308</v>
      </c>
      <c r="B299" s="35" t="s">
        <v>8191</v>
      </c>
      <c r="C299" s="35" t="s">
        <v>119</v>
      </c>
      <c r="D299" s="35" t="s">
        <v>7892</v>
      </c>
      <c r="E299" s="35" t="s">
        <v>7893</v>
      </c>
      <c r="F299" s="35" t="s">
        <v>7894</v>
      </c>
    </row>
    <row r="300" spans="1:6" x14ac:dyDescent="0.25">
      <c r="A300" s="35">
        <v>1046320</v>
      </c>
      <c r="B300" s="35" t="s">
        <v>8192</v>
      </c>
      <c r="C300" s="35" t="s">
        <v>119</v>
      </c>
      <c r="D300" s="35" t="s">
        <v>7892</v>
      </c>
      <c r="E300" s="35" t="s">
        <v>7893</v>
      </c>
      <c r="F300" s="35" t="s">
        <v>7894</v>
      </c>
    </row>
    <row r="301" spans="1:6" x14ac:dyDescent="0.25">
      <c r="A301" s="35">
        <v>1046650</v>
      </c>
      <c r="B301" s="35" t="s">
        <v>8193</v>
      </c>
      <c r="C301" s="35" t="s">
        <v>119</v>
      </c>
      <c r="D301" s="35" t="s">
        <v>7892</v>
      </c>
      <c r="E301" s="35" t="s">
        <v>7893</v>
      </c>
      <c r="F301" s="35" t="s">
        <v>7890</v>
      </c>
    </row>
    <row r="302" spans="1:6" x14ac:dyDescent="0.25">
      <c r="A302" s="35">
        <v>1047469</v>
      </c>
      <c r="B302" s="35" t="s">
        <v>8194</v>
      </c>
      <c r="C302" s="35" t="s">
        <v>119</v>
      </c>
      <c r="D302" s="35" t="s">
        <v>7892</v>
      </c>
      <c r="E302" s="35" t="s">
        <v>7893</v>
      </c>
      <c r="F302" s="35" t="s">
        <v>7890</v>
      </c>
    </row>
    <row r="303" spans="1:6" x14ac:dyDescent="0.25">
      <c r="A303" s="35">
        <v>1047470</v>
      </c>
      <c r="B303" s="35" t="s">
        <v>30</v>
      </c>
      <c r="C303" s="35" t="s">
        <v>119</v>
      </c>
      <c r="D303" s="35" t="s">
        <v>7892</v>
      </c>
      <c r="E303" s="35" t="s">
        <v>7893</v>
      </c>
      <c r="F303" s="35" t="s">
        <v>7890</v>
      </c>
    </row>
    <row r="304" spans="1:6" x14ac:dyDescent="0.25">
      <c r="A304" s="35">
        <v>1047576</v>
      </c>
      <c r="B304" s="35" t="s">
        <v>8195</v>
      </c>
      <c r="C304" s="35" t="s">
        <v>119</v>
      </c>
      <c r="D304" s="35" t="s">
        <v>7892</v>
      </c>
      <c r="E304" s="35" t="s">
        <v>7893</v>
      </c>
      <c r="F304" s="35" t="s">
        <v>8015</v>
      </c>
    </row>
    <row r="305" spans="1:6" x14ac:dyDescent="0.25">
      <c r="A305" s="35">
        <v>1047579</v>
      </c>
      <c r="B305" s="35" t="s">
        <v>8196</v>
      </c>
      <c r="C305" s="35" t="s">
        <v>119</v>
      </c>
      <c r="D305" s="35" t="s">
        <v>7892</v>
      </c>
      <c r="E305" s="35" t="s">
        <v>7893</v>
      </c>
      <c r="F305" s="35" t="s">
        <v>7890</v>
      </c>
    </row>
    <row r="306" spans="1:6" x14ac:dyDescent="0.25">
      <c r="A306" s="35">
        <v>1047600</v>
      </c>
      <c r="B306" s="35" t="s">
        <v>8197</v>
      </c>
      <c r="C306" s="35" t="s">
        <v>157</v>
      </c>
      <c r="D306" s="35" t="s">
        <v>7926</v>
      </c>
      <c r="E306" s="35" t="s">
        <v>8018</v>
      </c>
      <c r="F306" s="35" t="s">
        <v>7890</v>
      </c>
    </row>
    <row r="307" spans="1:6" x14ac:dyDescent="0.25">
      <c r="A307" s="35">
        <v>1047643</v>
      </c>
      <c r="B307" s="35" t="s">
        <v>8198</v>
      </c>
      <c r="C307" s="35" t="s">
        <v>119</v>
      </c>
      <c r="D307" s="35" t="s">
        <v>7892</v>
      </c>
      <c r="E307" s="35" t="s">
        <v>7893</v>
      </c>
      <c r="F307" s="35" t="s">
        <v>7890</v>
      </c>
    </row>
    <row r="308" spans="1:6" x14ac:dyDescent="0.25">
      <c r="A308" s="35">
        <v>1047704</v>
      </c>
      <c r="B308" s="35" t="s">
        <v>8199</v>
      </c>
      <c r="C308" s="35" t="s">
        <v>288</v>
      </c>
      <c r="D308" s="35" t="s">
        <v>7999</v>
      </c>
      <c r="E308" s="35" t="s">
        <v>7958</v>
      </c>
      <c r="F308" s="35" t="s">
        <v>7890</v>
      </c>
    </row>
    <row r="309" spans="1:6" x14ac:dyDescent="0.25">
      <c r="A309" s="35">
        <v>1047730</v>
      </c>
      <c r="B309" s="35" t="s">
        <v>8200</v>
      </c>
      <c r="C309" s="35" t="s">
        <v>107</v>
      </c>
      <c r="D309" s="35" t="s">
        <v>7919</v>
      </c>
      <c r="E309" s="35" t="s">
        <v>7966</v>
      </c>
      <c r="F309" s="35" t="s">
        <v>7890</v>
      </c>
    </row>
    <row r="310" spans="1:6" x14ac:dyDescent="0.25">
      <c r="A310" s="35">
        <v>1047731</v>
      </c>
      <c r="B310" s="35" t="s">
        <v>2620</v>
      </c>
      <c r="C310" s="35" t="s">
        <v>157</v>
      </c>
      <c r="D310" s="35" t="s">
        <v>7926</v>
      </c>
      <c r="E310" s="35" t="s">
        <v>7927</v>
      </c>
      <c r="F310" s="35" t="s">
        <v>7890</v>
      </c>
    </row>
    <row r="311" spans="1:6" x14ac:dyDescent="0.25">
      <c r="A311" s="35">
        <v>1047848</v>
      </c>
      <c r="B311" s="35" t="s">
        <v>8201</v>
      </c>
      <c r="C311" s="35" t="s">
        <v>288</v>
      </c>
      <c r="D311" s="35" t="s">
        <v>7999</v>
      </c>
      <c r="E311" s="35" t="s">
        <v>7958</v>
      </c>
      <c r="F311" s="35" t="s">
        <v>7894</v>
      </c>
    </row>
    <row r="312" spans="1:6" x14ac:dyDescent="0.25">
      <c r="A312" s="35">
        <v>1047994</v>
      </c>
      <c r="B312" s="35" t="s">
        <v>8202</v>
      </c>
      <c r="C312" s="35" t="s">
        <v>119</v>
      </c>
      <c r="D312" s="35" t="s">
        <v>7892</v>
      </c>
      <c r="E312" s="35" t="s">
        <v>7893</v>
      </c>
      <c r="F312" s="35" t="s">
        <v>7890</v>
      </c>
    </row>
    <row r="313" spans="1:6" x14ac:dyDescent="0.25">
      <c r="A313" s="35">
        <v>1047995</v>
      </c>
      <c r="B313" s="35" t="s">
        <v>8203</v>
      </c>
      <c r="C313" s="35" t="s">
        <v>119</v>
      </c>
      <c r="D313" s="35" t="s">
        <v>7892</v>
      </c>
      <c r="E313" s="35" t="s">
        <v>7893</v>
      </c>
      <c r="F313" s="35" t="s">
        <v>7890</v>
      </c>
    </row>
    <row r="314" spans="1:6" x14ac:dyDescent="0.25">
      <c r="A314" s="35">
        <v>1048039</v>
      </c>
      <c r="B314" s="35" t="s">
        <v>613</v>
      </c>
      <c r="C314" s="35" t="s">
        <v>157</v>
      </c>
      <c r="D314" s="35" t="s">
        <v>7926</v>
      </c>
      <c r="E314" s="35" t="s">
        <v>7927</v>
      </c>
      <c r="F314" s="35" t="s">
        <v>7890</v>
      </c>
    </row>
    <row r="315" spans="1:6" x14ac:dyDescent="0.25">
      <c r="A315" s="35">
        <v>1048056</v>
      </c>
      <c r="B315" s="35" t="s">
        <v>8204</v>
      </c>
      <c r="C315" s="35" t="s">
        <v>288</v>
      </c>
      <c r="D315" s="35" t="s">
        <v>7999</v>
      </c>
      <c r="E315" s="35" t="s">
        <v>7962</v>
      </c>
      <c r="F315" s="35" t="s">
        <v>7890</v>
      </c>
    </row>
    <row r="316" spans="1:6" x14ac:dyDescent="0.25">
      <c r="A316" s="35">
        <v>1048185</v>
      </c>
      <c r="B316" s="35" t="s">
        <v>33</v>
      </c>
      <c r="C316" s="35" t="s">
        <v>451</v>
      </c>
      <c r="D316" s="35" t="s">
        <v>8036</v>
      </c>
      <c r="E316" s="35" t="s">
        <v>7954</v>
      </c>
      <c r="F316" s="35" t="s">
        <v>7890</v>
      </c>
    </row>
    <row r="317" spans="1:6" x14ac:dyDescent="0.25">
      <c r="A317" s="35">
        <v>1048258</v>
      </c>
      <c r="B317" s="35" t="s">
        <v>68</v>
      </c>
      <c r="C317" s="35" t="s">
        <v>157</v>
      </c>
      <c r="D317" s="35" t="s">
        <v>7926</v>
      </c>
      <c r="E317" s="35" t="s">
        <v>8205</v>
      </c>
      <c r="F317" s="35" t="s">
        <v>7890</v>
      </c>
    </row>
    <row r="318" spans="1:6" x14ac:dyDescent="0.25">
      <c r="A318" s="35">
        <v>1048334</v>
      </c>
      <c r="B318" s="35" t="s">
        <v>8206</v>
      </c>
      <c r="C318" s="35" t="s">
        <v>288</v>
      </c>
      <c r="D318" s="35" t="s">
        <v>7999</v>
      </c>
      <c r="E318" s="35" t="s">
        <v>7958</v>
      </c>
      <c r="F318" s="35" t="s">
        <v>7890</v>
      </c>
    </row>
    <row r="319" spans="1:6" x14ac:dyDescent="0.25">
      <c r="A319" s="35">
        <v>1048538</v>
      </c>
      <c r="B319" s="35" t="s">
        <v>8207</v>
      </c>
      <c r="C319" s="35" t="s">
        <v>119</v>
      </c>
      <c r="D319" s="35" t="s">
        <v>7892</v>
      </c>
      <c r="E319" s="35" t="s">
        <v>7893</v>
      </c>
      <c r="F319" s="35" t="s">
        <v>7890</v>
      </c>
    </row>
    <row r="320" spans="1:6" x14ac:dyDescent="0.25">
      <c r="A320" s="35">
        <v>1048539</v>
      </c>
      <c r="B320" s="35" t="s">
        <v>8208</v>
      </c>
      <c r="C320" s="35" t="s">
        <v>107</v>
      </c>
      <c r="D320" s="35" t="s">
        <v>7919</v>
      </c>
      <c r="E320" s="35" t="s">
        <v>7966</v>
      </c>
      <c r="F320" s="35" t="s">
        <v>7894</v>
      </c>
    </row>
    <row r="321" spans="1:6" x14ac:dyDescent="0.25">
      <c r="A321" s="35">
        <v>1048540</v>
      </c>
      <c r="B321" s="35" t="s">
        <v>8209</v>
      </c>
      <c r="C321" s="35" t="s">
        <v>107</v>
      </c>
      <c r="D321" s="35" t="s">
        <v>7919</v>
      </c>
      <c r="E321" s="35" t="s">
        <v>7976</v>
      </c>
      <c r="F321" s="35" t="s">
        <v>7894</v>
      </c>
    </row>
    <row r="322" spans="1:6" x14ac:dyDescent="0.25">
      <c r="A322" s="35">
        <v>1048541</v>
      </c>
      <c r="B322" s="35" t="s">
        <v>88</v>
      </c>
      <c r="C322" s="35" t="s">
        <v>107</v>
      </c>
      <c r="D322" s="35" t="s">
        <v>7919</v>
      </c>
      <c r="E322" s="35" t="s">
        <v>7968</v>
      </c>
      <c r="F322" s="35" t="s">
        <v>7894</v>
      </c>
    </row>
    <row r="323" spans="1:6" x14ac:dyDescent="0.25">
      <c r="A323" s="35">
        <v>1048542</v>
      </c>
      <c r="B323" s="35" t="s">
        <v>8210</v>
      </c>
      <c r="C323" s="35" t="s">
        <v>107</v>
      </c>
      <c r="D323" s="35" t="s">
        <v>7919</v>
      </c>
      <c r="E323" s="35" t="s">
        <v>7966</v>
      </c>
      <c r="F323" s="35" t="s">
        <v>7894</v>
      </c>
    </row>
    <row r="324" spans="1:6" x14ac:dyDescent="0.25">
      <c r="A324" s="35">
        <v>1048628</v>
      </c>
      <c r="B324" s="35" t="s">
        <v>8211</v>
      </c>
      <c r="C324" s="35" t="s">
        <v>170</v>
      </c>
      <c r="D324" s="35" t="s">
        <v>7888</v>
      </c>
      <c r="E324" s="35" t="s">
        <v>8052</v>
      </c>
      <c r="F324" s="35" t="s">
        <v>7890</v>
      </c>
    </row>
    <row r="325" spans="1:6" x14ac:dyDescent="0.25">
      <c r="A325" s="35">
        <v>1048967</v>
      </c>
      <c r="B325" s="35" t="s">
        <v>48</v>
      </c>
      <c r="C325" s="35" t="s">
        <v>316</v>
      </c>
      <c r="D325" s="35" t="s">
        <v>7940</v>
      </c>
      <c r="E325" s="35" t="s">
        <v>7947</v>
      </c>
      <c r="F325" s="35" t="s">
        <v>7894</v>
      </c>
    </row>
    <row r="326" spans="1:6" x14ac:dyDescent="0.25">
      <c r="A326" s="35">
        <v>1049198</v>
      </c>
      <c r="B326" s="35" t="s">
        <v>8212</v>
      </c>
      <c r="C326" s="35" t="s">
        <v>7987</v>
      </c>
      <c r="E326" s="35" t="s">
        <v>7893</v>
      </c>
      <c r="F326" s="35" t="s">
        <v>7890</v>
      </c>
    </row>
    <row r="327" spans="1:6" x14ac:dyDescent="0.25">
      <c r="A327" s="35">
        <v>1049222</v>
      </c>
      <c r="B327" s="35" t="s">
        <v>8213</v>
      </c>
      <c r="C327" s="35" t="s">
        <v>119</v>
      </c>
      <c r="D327" s="35" t="s">
        <v>7892</v>
      </c>
      <c r="E327" s="35" t="s">
        <v>7994</v>
      </c>
      <c r="F327" s="35" t="s">
        <v>7894</v>
      </c>
    </row>
    <row r="328" spans="1:6" x14ac:dyDescent="0.25">
      <c r="A328" s="35">
        <v>1049543</v>
      </c>
      <c r="B328" s="35" t="s">
        <v>8214</v>
      </c>
      <c r="C328" s="35" t="s">
        <v>119</v>
      </c>
      <c r="D328" s="35" t="s">
        <v>7892</v>
      </c>
      <c r="E328" s="35" t="s">
        <v>7893</v>
      </c>
      <c r="F328" s="35" t="s">
        <v>7894</v>
      </c>
    </row>
    <row r="329" spans="1:6" x14ac:dyDescent="0.25">
      <c r="A329" s="35">
        <v>1049549</v>
      </c>
      <c r="B329" s="35" t="s">
        <v>8215</v>
      </c>
      <c r="C329" s="35" t="s">
        <v>288</v>
      </c>
      <c r="D329" s="35" t="s">
        <v>7999</v>
      </c>
      <c r="E329" s="35" t="s">
        <v>7954</v>
      </c>
      <c r="F329" s="35" t="s">
        <v>7894</v>
      </c>
    </row>
    <row r="330" spans="1:6" x14ac:dyDescent="0.25">
      <c r="A330" s="35">
        <v>1049806</v>
      </c>
      <c r="B330" s="35" t="s">
        <v>8216</v>
      </c>
      <c r="C330" s="35" t="s">
        <v>451</v>
      </c>
      <c r="D330" s="35" t="s">
        <v>8036</v>
      </c>
      <c r="E330" s="35" t="s">
        <v>7938</v>
      </c>
      <c r="F330" s="35" t="s">
        <v>7894</v>
      </c>
    </row>
    <row r="331" spans="1:6" x14ac:dyDescent="0.25">
      <c r="A331" s="35">
        <v>1049808</v>
      </c>
      <c r="B331" s="35" t="s">
        <v>8217</v>
      </c>
      <c r="C331" s="35" t="s">
        <v>451</v>
      </c>
      <c r="D331" s="35" t="s">
        <v>8036</v>
      </c>
      <c r="E331" s="35" t="s">
        <v>7938</v>
      </c>
      <c r="F331" s="35" t="s">
        <v>7894</v>
      </c>
    </row>
    <row r="332" spans="1:6" x14ac:dyDescent="0.25">
      <c r="A332" s="35">
        <v>1049857</v>
      </c>
      <c r="B332" s="35" t="s">
        <v>774</v>
      </c>
      <c r="C332" s="35" t="s">
        <v>119</v>
      </c>
      <c r="D332" s="35" t="s">
        <v>7892</v>
      </c>
      <c r="E332" s="35" t="s">
        <v>7893</v>
      </c>
      <c r="F332" s="35" t="s">
        <v>7890</v>
      </c>
    </row>
    <row r="333" spans="1:6" x14ac:dyDescent="0.25">
      <c r="A333" s="35">
        <v>1050120</v>
      </c>
      <c r="B333" s="35" t="s">
        <v>8218</v>
      </c>
      <c r="E333" s="35" t="s">
        <v>7893</v>
      </c>
      <c r="F333" s="35" t="s">
        <v>7890</v>
      </c>
    </row>
    <row r="334" spans="1:6" x14ac:dyDescent="0.25">
      <c r="A334" s="35">
        <v>1050150</v>
      </c>
      <c r="B334" s="35" t="s">
        <v>39</v>
      </c>
      <c r="C334" s="35" t="s">
        <v>170</v>
      </c>
      <c r="D334" s="35" t="s">
        <v>7888</v>
      </c>
      <c r="E334" s="35" t="s">
        <v>7913</v>
      </c>
      <c r="F334" s="35" t="s">
        <v>7890</v>
      </c>
    </row>
    <row r="335" spans="1:6" x14ac:dyDescent="0.25">
      <c r="A335" s="35">
        <v>1050151</v>
      </c>
      <c r="B335" s="35" t="s">
        <v>8219</v>
      </c>
      <c r="C335" s="35" t="s">
        <v>170</v>
      </c>
      <c r="D335" s="35" t="s">
        <v>7888</v>
      </c>
      <c r="E335" s="35" t="s">
        <v>8052</v>
      </c>
      <c r="F335" s="35" t="s">
        <v>7894</v>
      </c>
    </row>
    <row r="336" spans="1:6" x14ac:dyDescent="0.25">
      <c r="A336" s="35">
        <v>1050681</v>
      </c>
      <c r="B336" s="35" t="s">
        <v>8220</v>
      </c>
      <c r="C336" s="35" t="s">
        <v>107</v>
      </c>
      <c r="D336" s="35" t="s">
        <v>7919</v>
      </c>
      <c r="E336" s="35" t="s">
        <v>8221</v>
      </c>
      <c r="F336" s="35" t="s">
        <v>7894</v>
      </c>
    </row>
    <row r="337" spans="1:6" x14ac:dyDescent="0.25">
      <c r="A337" s="35">
        <v>1050682</v>
      </c>
      <c r="B337" s="35" t="s">
        <v>46</v>
      </c>
      <c r="C337" s="35" t="s">
        <v>107</v>
      </c>
      <c r="D337" s="35" t="s">
        <v>7919</v>
      </c>
      <c r="E337" s="35" t="s">
        <v>8013</v>
      </c>
      <c r="F337" s="35" t="s">
        <v>7894</v>
      </c>
    </row>
    <row r="338" spans="1:6" x14ac:dyDescent="0.25">
      <c r="A338" s="35">
        <v>1050683</v>
      </c>
      <c r="B338" s="35" t="s">
        <v>8222</v>
      </c>
      <c r="C338" s="35" t="s">
        <v>107</v>
      </c>
      <c r="D338" s="35" t="s">
        <v>7919</v>
      </c>
      <c r="E338" s="35" t="s">
        <v>7968</v>
      </c>
      <c r="F338" s="35" t="s">
        <v>7894</v>
      </c>
    </row>
    <row r="339" spans="1:6" x14ac:dyDescent="0.25">
      <c r="A339" s="35">
        <v>1050925</v>
      </c>
      <c r="B339" s="35" t="s">
        <v>27</v>
      </c>
      <c r="C339" s="35" t="s">
        <v>119</v>
      </c>
      <c r="D339" s="35" t="s">
        <v>7892</v>
      </c>
      <c r="E339" s="35" t="s">
        <v>8223</v>
      </c>
      <c r="F339" s="35" t="s">
        <v>7890</v>
      </c>
    </row>
    <row r="340" spans="1:6" x14ac:dyDescent="0.25">
      <c r="A340" s="35">
        <v>1050926</v>
      </c>
      <c r="B340" s="35" t="s">
        <v>8224</v>
      </c>
      <c r="C340" s="35" t="s">
        <v>119</v>
      </c>
      <c r="D340" s="35" t="s">
        <v>7892</v>
      </c>
      <c r="E340" s="35" t="s">
        <v>8225</v>
      </c>
      <c r="F340" s="35" t="s">
        <v>7890</v>
      </c>
    </row>
    <row r="341" spans="1:6" x14ac:dyDescent="0.25">
      <c r="A341" s="35">
        <v>1050927</v>
      </c>
      <c r="B341" s="35" t="s">
        <v>8226</v>
      </c>
      <c r="C341" s="35" t="s">
        <v>157</v>
      </c>
      <c r="D341" s="35" t="s">
        <v>7926</v>
      </c>
      <c r="E341" s="35" t="s">
        <v>7927</v>
      </c>
      <c r="F341" s="35" t="s">
        <v>7890</v>
      </c>
    </row>
    <row r="342" spans="1:6" x14ac:dyDescent="0.25">
      <c r="A342" s="35">
        <v>1051045</v>
      </c>
      <c r="B342" s="35" t="s">
        <v>51</v>
      </c>
      <c r="C342" s="35" t="s">
        <v>157</v>
      </c>
      <c r="D342" s="35" t="s">
        <v>7926</v>
      </c>
      <c r="E342" s="35" t="s">
        <v>7927</v>
      </c>
      <c r="F342" s="35" t="s">
        <v>7894</v>
      </c>
    </row>
    <row r="343" spans="1:6" x14ac:dyDescent="0.25">
      <c r="A343" s="35">
        <v>1051618</v>
      </c>
      <c r="B343" s="35" t="s">
        <v>8227</v>
      </c>
      <c r="C343" s="35" t="s">
        <v>107</v>
      </c>
      <c r="D343" s="35" t="s">
        <v>7919</v>
      </c>
      <c r="E343" s="35" t="s">
        <v>7966</v>
      </c>
      <c r="F343" s="35" t="s">
        <v>7890</v>
      </c>
    </row>
    <row r="344" spans="1:6" x14ac:dyDescent="0.25">
      <c r="A344" s="35">
        <v>1051619</v>
      </c>
      <c r="B344" s="35" t="s">
        <v>8228</v>
      </c>
      <c r="C344" s="35" t="s">
        <v>107</v>
      </c>
      <c r="D344" s="35" t="s">
        <v>7919</v>
      </c>
      <c r="E344" s="35" t="s">
        <v>7966</v>
      </c>
      <c r="F344" s="35" t="s">
        <v>7894</v>
      </c>
    </row>
    <row r="345" spans="1:6" x14ac:dyDescent="0.25">
      <c r="A345" s="35">
        <v>1051620</v>
      </c>
      <c r="B345" s="35" t="s">
        <v>83</v>
      </c>
      <c r="C345" s="35" t="s">
        <v>107</v>
      </c>
      <c r="D345" s="35" t="s">
        <v>7919</v>
      </c>
      <c r="E345" s="35" t="s">
        <v>7966</v>
      </c>
      <c r="F345" s="35" t="s">
        <v>7890</v>
      </c>
    </row>
    <row r="346" spans="1:6" x14ac:dyDescent="0.25">
      <c r="A346" s="35">
        <v>1051621</v>
      </c>
      <c r="B346" s="35" t="s">
        <v>8229</v>
      </c>
      <c r="C346" s="35" t="s">
        <v>107</v>
      </c>
      <c r="D346" s="35" t="s">
        <v>7919</v>
      </c>
      <c r="E346" s="35" t="s">
        <v>7966</v>
      </c>
      <c r="F346" s="35" t="s">
        <v>7894</v>
      </c>
    </row>
    <row r="347" spans="1:6" x14ac:dyDescent="0.25">
      <c r="A347" s="35">
        <v>1051622</v>
      </c>
      <c r="B347" s="35" t="s">
        <v>8230</v>
      </c>
      <c r="C347" s="35" t="s">
        <v>107</v>
      </c>
      <c r="D347" s="35" t="s">
        <v>7919</v>
      </c>
      <c r="E347" s="35" t="s">
        <v>8093</v>
      </c>
      <c r="F347" s="35" t="s">
        <v>7894</v>
      </c>
    </row>
    <row r="348" spans="1:6" x14ac:dyDescent="0.25">
      <c r="A348" s="35">
        <v>1051623</v>
      </c>
      <c r="B348" s="35" t="s">
        <v>8231</v>
      </c>
      <c r="C348" s="35" t="s">
        <v>107</v>
      </c>
      <c r="D348" s="35" t="s">
        <v>7919</v>
      </c>
      <c r="E348" s="35" t="s">
        <v>7966</v>
      </c>
      <c r="F348" s="35" t="s">
        <v>7894</v>
      </c>
    </row>
    <row r="349" spans="1:6" x14ac:dyDescent="0.25">
      <c r="A349" s="35">
        <v>1051624</v>
      </c>
      <c r="B349" s="35" t="s">
        <v>3973</v>
      </c>
      <c r="C349" s="35" t="s">
        <v>119</v>
      </c>
      <c r="D349" s="35" t="s">
        <v>7892</v>
      </c>
      <c r="E349" s="35" t="s">
        <v>7893</v>
      </c>
      <c r="F349" s="35" t="s">
        <v>7894</v>
      </c>
    </row>
    <row r="350" spans="1:6" x14ac:dyDescent="0.25">
      <c r="A350" s="35">
        <v>1051727</v>
      </c>
      <c r="B350" s="35" t="s">
        <v>8232</v>
      </c>
      <c r="C350" s="35" t="s">
        <v>119</v>
      </c>
      <c r="D350" s="35" t="s">
        <v>7892</v>
      </c>
      <c r="E350" s="35" t="s">
        <v>7893</v>
      </c>
      <c r="F350" s="35" t="s">
        <v>7890</v>
      </c>
    </row>
    <row r="351" spans="1:6" x14ac:dyDescent="0.25">
      <c r="A351" s="35">
        <v>1051728</v>
      </c>
      <c r="B351" s="35" t="s">
        <v>8233</v>
      </c>
      <c r="C351" s="35" t="s">
        <v>119</v>
      </c>
      <c r="D351" s="35" t="s">
        <v>7892</v>
      </c>
      <c r="E351" s="35" t="s">
        <v>7893</v>
      </c>
      <c r="F351" s="35" t="s">
        <v>7894</v>
      </c>
    </row>
    <row r="352" spans="1:6" x14ac:dyDescent="0.25">
      <c r="A352" s="35">
        <v>1052023</v>
      </c>
      <c r="B352" s="35" t="s">
        <v>8234</v>
      </c>
      <c r="C352" s="35" t="s">
        <v>119</v>
      </c>
      <c r="D352" s="35" t="s">
        <v>7892</v>
      </c>
      <c r="E352" s="35" t="s">
        <v>7893</v>
      </c>
      <c r="F352" s="35" t="s">
        <v>7890</v>
      </c>
    </row>
    <row r="353" spans="1:6" x14ac:dyDescent="0.25">
      <c r="A353" s="35">
        <v>1052334</v>
      </c>
      <c r="B353" s="35" t="s">
        <v>8235</v>
      </c>
      <c r="C353" s="35" t="s">
        <v>316</v>
      </c>
      <c r="D353" s="35" t="s">
        <v>7940</v>
      </c>
      <c r="E353" s="35" t="s">
        <v>7893</v>
      </c>
      <c r="F353" s="35" t="s">
        <v>7894</v>
      </c>
    </row>
    <row r="354" spans="1:6" x14ac:dyDescent="0.25">
      <c r="A354" s="35">
        <v>1054242</v>
      </c>
      <c r="B354" s="35" t="s">
        <v>163</v>
      </c>
      <c r="C354" s="35" t="s">
        <v>157</v>
      </c>
      <c r="D354" s="35" t="s">
        <v>7926</v>
      </c>
      <c r="E354" s="35" t="s">
        <v>7927</v>
      </c>
      <c r="F354" s="35" t="s">
        <v>7890</v>
      </c>
    </row>
    <row r="355" spans="1:6" x14ac:dyDescent="0.25">
      <c r="A355" s="35">
        <v>1054243</v>
      </c>
      <c r="B355" s="35" t="s">
        <v>57</v>
      </c>
      <c r="C355" s="35" t="s">
        <v>157</v>
      </c>
      <c r="D355" s="35" t="s">
        <v>7926</v>
      </c>
      <c r="E355" s="35" t="s">
        <v>7927</v>
      </c>
      <c r="F355" s="35" t="s">
        <v>7890</v>
      </c>
    </row>
    <row r="356" spans="1:6" x14ac:dyDescent="0.25">
      <c r="A356" s="35">
        <v>1056089</v>
      </c>
      <c r="B356" s="35" t="s">
        <v>59</v>
      </c>
      <c r="C356" s="35" t="s">
        <v>119</v>
      </c>
      <c r="D356" s="35" t="s">
        <v>7892</v>
      </c>
      <c r="E356" s="35" t="s">
        <v>7893</v>
      </c>
      <c r="F356" s="35" t="s">
        <v>7894</v>
      </c>
    </row>
    <row r="357" spans="1:6" x14ac:dyDescent="0.25">
      <c r="A357" s="35">
        <v>1058756</v>
      </c>
      <c r="B357" s="35" t="s">
        <v>8236</v>
      </c>
      <c r="C357" s="35" t="s">
        <v>316</v>
      </c>
      <c r="D357" s="35" t="s">
        <v>7940</v>
      </c>
      <c r="E357" s="35" t="s">
        <v>8237</v>
      </c>
      <c r="F357" s="35" t="s">
        <v>7890</v>
      </c>
    </row>
    <row r="358" spans="1:6" x14ac:dyDescent="0.25">
      <c r="A358" s="35">
        <v>1059029</v>
      </c>
      <c r="B358" s="35" t="s">
        <v>8238</v>
      </c>
      <c r="C358" s="35" t="s">
        <v>451</v>
      </c>
      <c r="D358" s="35" t="s">
        <v>8036</v>
      </c>
      <c r="E358" s="35" t="s">
        <v>8239</v>
      </c>
      <c r="F358" s="35" t="s">
        <v>7894</v>
      </c>
    </row>
    <row r="359" spans="1:6" x14ac:dyDescent="0.25">
      <c r="A359" s="35">
        <v>1059500</v>
      </c>
      <c r="B359" s="35" t="s">
        <v>8240</v>
      </c>
      <c r="C359" s="35" t="s">
        <v>131</v>
      </c>
      <c r="D359" s="35" t="s">
        <v>8241</v>
      </c>
      <c r="E359" s="35" t="s">
        <v>7893</v>
      </c>
      <c r="F359" s="35" t="s">
        <v>7890</v>
      </c>
    </row>
    <row r="360" spans="1:6" x14ac:dyDescent="0.25">
      <c r="A360" s="35">
        <v>1059542</v>
      </c>
      <c r="B360" s="35" t="s">
        <v>8242</v>
      </c>
      <c r="C360" s="35" t="s">
        <v>8059</v>
      </c>
      <c r="E360" s="35" t="s">
        <v>7893</v>
      </c>
      <c r="F360" s="35" t="s">
        <v>8015</v>
      </c>
    </row>
    <row r="361" spans="1:6" x14ac:dyDescent="0.25">
      <c r="A361" s="35">
        <v>1062055</v>
      </c>
      <c r="B361" s="35" t="s">
        <v>8243</v>
      </c>
      <c r="C361" s="35" t="s">
        <v>119</v>
      </c>
      <c r="D361" s="35" t="s">
        <v>7892</v>
      </c>
      <c r="E361" s="35" t="s">
        <v>7893</v>
      </c>
      <c r="F361" s="35" t="s">
        <v>7894</v>
      </c>
    </row>
    <row r="362" spans="1:6" x14ac:dyDescent="0.25">
      <c r="A362" s="35">
        <v>1062056</v>
      </c>
      <c r="B362" s="35" t="s">
        <v>8244</v>
      </c>
      <c r="C362" s="35" t="s">
        <v>119</v>
      </c>
      <c r="D362" s="35" t="s">
        <v>7892</v>
      </c>
      <c r="E362" s="35" t="s">
        <v>8038</v>
      </c>
      <c r="F362" s="35" t="s">
        <v>7894</v>
      </c>
    </row>
    <row r="363" spans="1:6" x14ac:dyDescent="0.25">
      <c r="A363" s="35">
        <v>1062057</v>
      </c>
      <c r="B363" s="35" t="s">
        <v>8245</v>
      </c>
      <c r="C363" s="35" t="s">
        <v>7987</v>
      </c>
      <c r="E363" s="35" t="s">
        <v>8246</v>
      </c>
      <c r="F363" s="35" t="s">
        <v>7890</v>
      </c>
    </row>
    <row r="364" spans="1:6" x14ac:dyDescent="0.25">
      <c r="A364" s="35">
        <v>1062330</v>
      </c>
      <c r="B364" s="35" t="s">
        <v>62</v>
      </c>
      <c r="C364" s="35" t="s">
        <v>119</v>
      </c>
      <c r="D364" s="35" t="s">
        <v>7892</v>
      </c>
      <c r="E364" s="35" t="s">
        <v>7893</v>
      </c>
      <c r="F364" s="35" t="s">
        <v>7890</v>
      </c>
    </row>
    <row r="365" spans="1:6" x14ac:dyDescent="0.25">
      <c r="A365" s="35">
        <v>1062481</v>
      </c>
      <c r="B365" s="35" t="s">
        <v>38</v>
      </c>
      <c r="C365" s="35" t="s">
        <v>131</v>
      </c>
      <c r="D365" s="35" t="s">
        <v>8241</v>
      </c>
      <c r="E365" s="35" t="s">
        <v>7962</v>
      </c>
      <c r="F365" s="35" t="s">
        <v>7890</v>
      </c>
    </row>
    <row r="366" spans="1:6" x14ac:dyDescent="0.25">
      <c r="A366" s="35">
        <v>1062482</v>
      </c>
      <c r="B366" s="35" t="s">
        <v>31</v>
      </c>
      <c r="C366" s="35" t="s">
        <v>288</v>
      </c>
      <c r="D366" s="35" t="s">
        <v>7999</v>
      </c>
      <c r="E366" s="35" t="s">
        <v>7958</v>
      </c>
      <c r="F366" s="35" t="s">
        <v>7890</v>
      </c>
    </row>
    <row r="367" spans="1:6" x14ac:dyDescent="0.25">
      <c r="A367" s="35">
        <v>1062483</v>
      </c>
      <c r="B367" s="35" t="s">
        <v>8247</v>
      </c>
      <c r="C367" s="35" t="s">
        <v>193</v>
      </c>
      <c r="D367" s="35" t="s">
        <v>8241</v>
      </c>
      <c r="E367" s="35" t="s">
        <v>7927</v>
      </c>
      <c r="F367" s="35" t="s">
        <v>7890</v>
      </c>
    </row>
    <row r="368" spans="1:6" x14ac:dyDescent="0.25">
      <c r="A368" s="35">
        <v>1062485</v>
      </c>
      <c r="B368" s="35" t="s">
        <v>8248</v>
      </c>
      <c r="C368" s="35" t="s">
        <v>119</v>
      </c>
      <c r="D368" s="35" t="s">
        <v>7892</v>
      </c>
      <c r="E368" s="35" t="s">
        <v>7893</v>
      </c>
      <c r="F368" s="35" t="s">
        <v>7890</v>
      </c>
    </row>
    <row r="369" spans="1:6" x14ac:dyDescent="0.25">
      <c r="A369" s="35">
        <v>1062486</v>
      </c>
      <c r="B369" s="35" t="s">
        <v>8249</v>
      </c>
      <c r="C369" s="35" t="s">
        <v>157</v>
      </c>
      <c r="D369" s="35" t="s">
        <v>7926</v>
      </c>
      <c r="E369" s="35" t="s">
        <v>8018</v>
      </c>
      <c r="F369" s="35" t="s">
        <v>7894</v>
      </c>
    </row>
    <row r="370" spans="1:6" x14ac:dyDescent="0.25">
      <c r="A370" s="35">
        <v>1062583</v>
      </c>
      <c r="B370" s="35" t="s">
        <v>84</v>
      </c>
      <c r="C370" s="35" t="s">
        <v>316</v>
      </c>
      <c r="D370" s="35" t="s">
        <v>7940</v>
      </c>
      <c r="E370" s="35" t="s">
        <v>7893</v>
      </c>
      <c r="F370" s="35" t="s">
        <v>7890</v>
      </c>
    </row>
    <row r="371" spans="1:6" x14ac:dyDescent="0.25">
      <c r="A371" s="35">
        <v>1062705</v>
      </c>
      <c r="B371" s="35" t="s">
        <v>8250</v>
      </c>
      <c r="C371" s="35" t="s">
        <v>157</v>
      </c>
      <c r="D371" s="35" t="s">
        <v>7926</v>
      </c>
      <c r="E371" s="35" t="s">
        <v>8018</v>
      </c>
    </row>
    <row r="372" spans="1:6" x14ac:dyDescent="0.25">
      <c r="A372" s="35">
        <v>1062730</v>
      </c>
      <c r="B372" s="35" t="s">
        <v>1251</v>
      </c>
      <c r="C372" s="35" t="s">
        <v>288</v>
      </c>
      <c r="D372" s="35" t="s">
        <v>7999</v>
      </c>
      <c r="E372" s="35" t="s">
        <v>7954</v>
      </c>
      <c r="F372" s="35" t="s">
        <v>7890</v>
      </c>
    </row>
    <row r="373" spans="1:6" x14ac:dyDescent="0.25">
      <c r="A373" s="35">
        <v>1062908</v>
      </c>
      <c r="B373" s="35" t="s">
        <v>65</v>
      </c>
      <c r="C373" s="35" t="s">
        <v>157</v>
      </c>
      <c r="D373" s="35" t="s">
        <v>7926</v>
      </c>
      <c r="E373" s="35" t="s">
        <v>7927</v>
      </c>
      <c r="F373" s="35" t="s">
        <v>7894</v>
      </c>
    </row>
    <row r="374" spans="1:6" x14ac:dyDescent="0.25">
      <c r="A374" s="35">
        <v>1062965</v>
      </c>
      <c r="B374" s="35" t="s">
        <v>34</v>
      </c>
      <c r="C374" s="35" t="s">
        <v>451</v>
      </c>
      <c r="D374" s="35" t="s">
        <v>8036</v>
      </c>
      <c r="E374" s="35" t="s">
        <v>7938</v>
      </c>
      <c r="F374" s="35" t="s">
        <v>7890</v>
      </c>
    </row>
    <row r="375" spans="1:6" x14ac:dyDescent="0.25">
      <c r="A375" s="35">
        <v>1063233</v>
      </c>
      <c r="B375" s="35" t="s">
        <v>8251</v>
      </c>
      <c r="C375" s="35" t="s">
        <v>131</v>
      </c>
      <c r="D375" s="35" t="s">
        <v>8241</v>
      </c>
      <c r="E375" s="35" t="s">
        <v>7893</v>
      </c>
      <c r="F375" s="35" t="s">
        <v>7890</v>
      </c>
    </row>
    <row r="376" spans="1:6" x14ac:dyDescent="0.25">
      <c r="A376" s="35">
        <v>1063682</v>
      </c>
      <c r="B376" s="35" t="s">
        <v>8252</v>
      </c>
      <c r="C376" s="35" t="s">
        <v>451</v>
      </c>
      <c r="D376" s="35" t="s">
        <v>8036</v>
      </c>
      <c r="E376" s="35" t="s">
        <v>8253</v>
      </c>
      <c r="F376" s="35" t="s">
        <v>7890</v>
      </c>
    </row>
    <row r="377" spans="1:6" x14ac:dyDescent="0.25">
      <c r="A377" s="35">
        <v>1063955</v>
      </c>
      <c r="B377" s="35" t="s">
        <v>55</v>
      </c>
      <c r="C377" s="35" t="s">
        <v>157</v>
      </c>
      <c r="D377" s="35" t="s">
        <v>7926</v>
      </c>
      <c r="E377" s="35" t="s">
        <v>7927</v>
      </c>
      <c r="F377" s="35" t="s">
        <v>7894</v>
      </c>
    </row>
    <row r="378" spans="1:6" x14ac:dyDescent="0.25">
      <c r="A378" s="35">
        <v>1063956</v>
      </c>
      <c r="B378" s="35" t="s">
        <v>295</v>
      </c>
      <c r="C378" s="35" t="s">
        <v>157</v>
      </c>
      <c r="D378" s="35" t="s">
        <v>7926</v>
      </c>
      <c r="E378" s="35" t="s">
        <v>7927</v>
      </c>
      <c r="F378" s="35" t="s">
        <v>7890</v>
      </c>
    </row>
    <row r="379" spans="1:6" x14ac:dyDescent="0.25">
      <c r="A379" s="35">
        <v>1064030</v>
      </c>
      <c r="B379" s="35" t="s">
        <v>8254</v>
      </c>
      <c r="C379" s="35" t="s">
        <v>8059</v>
      </c>
      <c r="E379" s="35" t="s">
        <v>7893</v>
      </c>
      <c r="F379" s="35" t="s">
        <v>8015</v>
      </c>
    </row>
    <row r="380" spans="1:6" x14ac:dyDescent="0.25">
      <c r="A380" s="35">
        <v>1064215</v>
      </c>
      <c r="B380" s="35" t="s">
        <v>32</v>
      </c>
      <c r="C380" s="35" t="s">
        <v>316</v>
      </c>
      <c r="D380" s="35" t="s">
        <v>7940</v>
      </c>
      <c r="E380" s="35" t="s">
        <v>7947</v>
      </c>
      <c r="F380" s="35" t="s">
        <v>7890</v>
      </c>
    </row>
    <row r="381" spans="1:6" x14ac:dyDescent="0.25">
      <c r="A381" s="35">
        <v>1064348</v>
      </c>
      <c r="B381" s="35" t="s">
        <v>222</v>
      </c>
      <c r="C381" s="35" t="s">
        <v>119</v>
      </c>
      <c r="D381" s="35" t="s">
        <v>7892</v>
      </c>
      <c r="E381" s="35" t="s">
        <v>7893</v>
      </c>
      <c r="F381" s="35" t="s">
        <v>7890</v>
      </c>
    </row>
    <row r="382" spans="1:6" x14ac:dyDescent="0.25">
      <c r="A382" s="35">
        <v>1064509</v>
      </c>
      <c r="B382" s="35" t="s">
        <v>52</v>
      </c>
      <c r="C382" s="35" t="s">
        <v>119</v>
      </c>
      <c r="D382" s="35" t="s">
        <v>7892</v>
      </c>
      <c r="E382" s="35" t="s">
        <v>7893</v>
      </c>
      <c r="F382" s="35" t="s">
        <v>7890</v>
      </c>
    </row>
    <row r="383" spans="1:6" x14ac:dyDescent="0.25">
      <c r="A383" s="35">
        <v>1064793</v>
      </c>
      <c r="B383" s="35" t="s">
        <v>1066</v>
      </c>
      <c r="C383" s="35" t="s">
        <v>119</v>
      </c>
      <c r="D383" s="35" t="s">
        <v>7892</v>
      </c>
      <c r="E383" s="35" t="s">
        <v>7893</v>
      </c>
      <c r="F383" s="35" t="s">
        <v>7890</v>
      </c>
    </row>
    <row r="384" spans="1:6" x14ac:dyDescent="0.25">
      <c r="A384" s="35">
        <v>1064897</v>
      </c>
      <c r="B384" s="35" t="s">
        <v>8255</v>
      </c>
      <c r="C384" s="35" t="s">
        <v>119</v>
      </c>
      <c r="D384" s="35" t="s">
        <v>7892</v>
      </c>
      <c r="E384" s="35" t="s">
        <v>7893</v>
      </c>
      <c r="F384" s="35" t="s">
        <v>7890</v>
      </c>
    </row>
    <row r="385" spans="1:6" x14ac:dyDescent="0.25">
      <c r="A385" s="35">
        <v>1064909</v>
      </c>
      <c r="B385" s="35" t="s">
        <v>54</v>
      </c>
      <c r="C385" s="35" t="s">
        <v>119</v>
      </c>
      <c r="D385" s="35" t="s">
        <v>7892</v>
      </c>
      <c r="E385" s="35" t="s">
        <v>7893</v>
      </c>
      <c r="F385" s="35" t="s">
        <v>7890</v>
      </c>
    </row>
    <row r="386" spans="1:6" x14ac:dyDescent="0.25">
      <c r="A386" s="35">
        <v>1064910</v>
      </c>
      <c r="B386" s="35" t="s">
        <v>8256</v>
      </c>
      <c r="C386" s="35" t="s">
        <v>119</v>
      </c>
      <c r="D386" s="35" t="s">
        <v>7892</v>
      </c>
      <c r="E386" s="35" t="s">
        <v>7893</v>
      </c>
      <c r="F386" s="35" t="s">
        <v>7894</v>
      </c>
    </row>
    <row r="387" spans="1:6" x14ac:dyDescent="0.25">
      <c r="A387" s="35">
        <v>1065383</v>
      </c>
      <c r="B387" s="35" t="s">
        <v>8257</v>
      </c>
      <c r="C387" s="35" t="s">
        <v>107</v>
      </c>
      <c r="D387" s="35" t="s">
        <v>7919</v>
      </c>
      <c r="E387" s="35" t="s">
        <v>7979</v>
      </c>
      <c r="F387" s="35" t="s">
        <v>7890</v>
      </c>
    </row>
    <row r="388" spans="1:6" x14ac:dyDescent="0.25">
      <c r="A388" s="35">
        <v>1065395</v>
      </c>
      <c r="B388" s="35" t="s">
        <v>8258</v>
      </c>
      <c r="C388" s="35" t="s">
        <v>119</v>
      </c>
      <c r="D388" s="35" t="s">
        <v>7892</v>
      </c>
      <c r="E388" s="35" t="s">
        <v>7893</v>
      </c>
      <c r="F388" s="35" t="s">
        <v>7894</v>
      </c>
    </row>
    <row r="389" spans="1:6" x14ac:dyDescent="0.25">
      <c r="A389" s="35">
        <v>1067075</v>
      </c>
      <c r="B389" s="35" t="s">
        <v>8259</v>
      </c>
      <c r="C389" s="35" t="s">
        <v>119</v>
      </c>
      <c r="D389" s="35" t="s">
        <v>7892</v>
      </c>
      <c r="E389" s="35" t="s">
        <v>7893</v>
      </c>
      <c r="F389" s="35" t="s">
        <v>7890</v>
      </c>
    </row>
    <row r="390" spans="1:6" x14ac:dyDescent="0.25">
      <c r="A390" s="35">
        <v>1067076</v>
      </c>
      <c r="B390" s="35" t="s">
        <v>1677</v>
      </c>
      <c r="C390" s="35" t="s">
        <v>107</v>
      </c>
      <c r="D390" s="35" t="s">
        <v>7919</v>
      </c>
      <c r="E390" s="35" t="s">
        <v>7968</v>
      </c>
      <c r="F390" s="35" t="s">
        <v>7890</v>
      </c>
    </row>
    <row r="391" spans="1:6" x14ac:dyDescent="0.25">
      <c r="A391" s="35">
        <v>1067077</v>
      </c>
      <c r="B391" s="35" t="s">
        <v>8260</v>
      </c>
      <c r="C391" s="35" t="s">
        <v>107</v>
      </c>
      <c r="D391" s="35" t="s">
        <v>7919</v>
      </c>
      <c r="E391" s="35" t="s">
        <v>7966</v>
      </c>
      <c r="F391" s="35" t="s">
        <v>7890</v>
      </c>
    </row>
    <row r="392" spans="1:6" x14ac:dyDescent="0.25">
      <c r="A392" s="35">
        <v>1067078</v>
      </c>
      <c r="B392" s="35" t="s">
        <v>90</v>
      </c>
      <c r="C392" s="35" t="s">
        <v>107</v>
      </c>
      <c r="D392" s="35" t="s">
        <v>7919</v>
      </c>
      <c r="E392" s="35" t="s">
        <v>7979</v>
      </c>
      <c r="F392" s="35" t="s">
        <v>7890</v>
      </c>
    </row>
    <row r="393" spans="1:6" x14ac:dyDescent="0.25">
      <c r="A393" s="35">
        <v>1067079</v>
      </c>
      <c r="B393" s="35" t="s">
        <v>8261</v>
      </c>
      <c r="C393" s="35" t="s">
        <v>119</v>
      </c>
      <c r="D393" s="35" t="s">
        <v>7892</v>
      </c>
      <c r="E393" s="35" t="s">
        <v>7893</v>
      </c>
      <c r="F393" s="35" t="s">
        <v>7890</v>
      </c>
    </row>
    <row r="394" spans="1:6" x14ac:dyDescent="0.25">
      <c r="A394" s="35">
        <v>1067136</v>
      </c>
      <c r="B394" s="35" t="s">
        <v>8262</v>
      </c>
      <c r="C394" s="35" t="s">
        <v>119</v>
      </c>
      <c r="D394" s="35" t="s">
        <v>7892</v>
      </c>
      <c r="E394" s="35" t="s">
        <v>7893</v>
      </c>
      <c r="F394" s="35" t="s">
        <v>7890</v>
      </c>
    </row>
    <row r="395" spans="1:6" x14ac:dyDescent="0.25">
      <c r="A395" s="35">
        <v>1067392</v>
      </c>
      <c r="B395" s="35" t="s">
        <v>43</v>
      </c>
      <c r="C395" s="35" t="s">
        <v>131</v>
      </c>
      <c r="D395" s="35" t="s">
        <v>8241</v>
      </c>
      <c r="E395" s="35" t="s">
        <v>7962</v>
      </c>
      <c r="F395" s="35" t="s">
        <v>7890</v>
      </c>
    </row>
    <row r="396" spans="1:6" x14ac:dyDescent="0.25">
      <c r="A396" s="35">
        <v>1067420</v>
      </c>
      <c r="B396" s="35" t="s">
        <v>8263</v>
      </c>
      <c r="C396" s="35" t="s">
        <v>119</v>
      </c>
      <c r="D396" s="35" t="s">
        <v>7892</v>
      </c>
      <c r="E396" s="35" t="s">
        <v>8048</v>
      </c>
      <c r="F396" s="35" t="s">
        <v>7890</v>
      </c>
    </row>
    <row r="397" spans="1:6" x14ac:dyDescent="0.25">
      <c r="A397" s="35">
        <v>1067451</v>
      </c>
      <c r="B397" s="35" t="s">
        <v>8264</v>
      </c>
      <c r="C397" s="35" t="s">
        <v>119</v>
      </c>
      <c r="D397" s="35" t="s">
        <v>7892</v>
      </c>
      <c r="E397" s="35" t="s">
        <v>8048</v>
      </c>
      <c r="F397" s="35" t="s">
        <v>7890</v>
      </c>
    </row>
    <row r="398" spans="1:6" x14ac:dyDescent="0.25">
      <c r="A398" s="35">
        <v>1067452</v>
      </c>
      <c r="B398" s="35" t="s">
        <v>8265</v>
      </c>
      <c r="C398" s="35" t="s">
        <v>119</v>
      </c>
      <c r="D398" s="35" t="s">
        <v>7892</v>
      </c>
      <c r="E398" s="35" t="s">
        <v>8038</v>
      </c>
      <c r="F398" s="35" t="s">
        <v>7894</v>
      </c>
    </row>
    <row r="399" spans="1:6" x14ac:dyDescent="0.25">
      <c r="A399" s="35">
        <v>1067453</v>
      </c>
      <c r="B399" s="35" t="s">
        <v>8266</v>
      </c>
      <c r="C399" s="35" t="s">
        <v>119</v>
      </c>
      <c r="D399" s="35" t="s">
        <v>7892</v>
      </c>
      <c r="E399" s="35" t="s">
        <v>8038</v>
      </c>
      <c r="F399" s="35" t="s">
        <v>7890</v>
      </c>
    </row>
    <row r="400" spans="1:6" x14ac:dyDescent="0.25">
      <c r="A400" s="35">
        <v>1067454</v>
      </c>
      <c r="B400" s="35" t="s">
        <v>42</v>
      </c>
      <c r="C400" s="35" t="s">
        <v>119</v>
      </c>
      <c r="D400" s="35" t="s">
        <v>7892</v>
      </c>
      <c r="E400" s="35" t="s">
        <v>8038</v>
      </c>
      <c r="F400" s="35" t="s">
        <v>7890</v>
      </c>
    </row>
    <row r="401" spans="1:6" x14ac:dyDescent="0.25">
      <c r="A401" s="35">
        <v>1067455</v>
      </c>
      <c r="B401" s="35" t="s">
        <v>1253</v>
      </c>
      <c r="C401" s="35" t="s">
        <v>170</v>
      </c>
      <c r="D401" s="35" t="s">
        <v>7888</v>
      </c>
      <c r="E401" s="35" t="s">
        <v>8267</v>
      </c>
      <c r="F401" s="35" t="s">
        <v>7890</v>
      </c>
    </row>
    <row r="402" spans="1:6" x14ac:dyDescent="0.25">
      <c r="A402" s="35">
        <v>1068006</v>
      </c>
      <c r="B402" s="35" t="s">
        <v>8268</v>
      </c>
      <c r="C402" s="35" t="s">
        <v>119</v>
      </c>
      <c r="D402" s="35" t="s">
        <v>7892</v>
      </c>
      <c r="E402" s="35" t="s">
        <v>8048</v>
      </c>
      <c r="F402" s="35" t="s">
        <v>7894</v>
      </c>
    </row>
    <row r="403" spans="1:6" x14ac:dyDescent="0.25">
      <c r="A403" s="35">
        <v>1068321</v>
      </c>
      <c r="B403" s="35" t="s">
        <v>8269</v>
      </c>
      <c r="C403" s="35" t="s">
        <v>316</v>
      </c>
      <c r="D403" s="35" t="s">
        <v>7940</v>
      </c>
      <c r="E403" s="35" t="s">
        <v>8026</v>
      </c>
      <c r="F403" s="35" t="s">
        <v>7890</v>
      </c>
    </row>
    <row r="404" spans="1:6" x14ac:dyDescent="0.25">
      <c r="A404" s="35">
        <v>1068766</v>
      </c>
      <c r="B404" s="35" t="s">
        <v>5048</v>
      </c>
      <c r="C404" s="35" t="s">
        <v>157</v>
      </c>
      <c r="D404" s="35" t="s">
        <v>7926</v>
      </c>
      <c r="E404" s="35" t="s">
        <v>8018</v>
      </c>
      <c r="F404" s="35" t="s">
        <v>7894</v>
      </c>
    </row>
    <row r="405" spans="1:6" x14ac:dyDescent="0.25">
      <c r="A405" s="35">
        <v>1075967</v>
      </c>
      <c r="B405" s="35" t="s">
        <v>2810</v>
      </c>
      <c r="C405" s="35" t="s">
        <v>119</v>
      </c>
      <c r="D405" s="35" t="s">
        <v>7892</v>
      </c>
      <c r="E405" s="35" t="s">
        <v>7893</v>
      </c>
      <c r="F405" s="35" t="s">
        <v>7894</v>
      </c>
    </row>
    <row r="406" spans="1:6" x14ac:dyDescent="0.25">
      <c r="A406" s="35">
        <v>1075994</v>
      </c>
      <c r="B406" s="35" t="s">
        <v>40</v>
      </c>
      <c r="C406" s="35" t="s">
        <v>119</v>
      </c>
      <c r="D406" s="35" t="s">
        <v>7892</v>
      </c>
      <c r="E406" s="35" t="s">
        <v>7893</v>
      </c>
      <c r="F406" s="35" t="s">
        <v>7890</v>
      </c>
    </row>
    <row r="407" spans="1:6" x14ac:dyDescent="0.25">
      <c r="A407" s="35">
        <v>1076068</v>
      </c>
      <c r="B407" s="35" t="s">
        <v>1011</v>
      </c>
      <c r="C407" s="35" t="s">
        <v>119</v>
      </c>
      <c r="D407" s="35" t="s">
        <v>7892</v>
      </c>
      <c r="E407" s="35" t="s">
        <v>7893</v>
      </c>
      <c r="F407" s="35" t="s">
        <v>7890</v>
      </c>
    </row>
    <row r="408" spans="1:6" x14ac:dyDescent="0.25">
      <c r="A408" s="35">
        <v>1076077</v>
      </c>
      <c r="B408" s="35" t="s">
        <v>758</v>
      </c>
      <c r="C408" s="35" t="s">
        <v>170</v>
      </c>
      <c r="D408" s="35" t="s">
        <v>7888</v>
      </c>
      <c r="E408" s="35" t="s">
        <v>7889</v>
      </c>
      <c r="F408" s="35" t="s">
        <v>7890</v>
      </c>
    </row>
    <row r="409" spans="1:6" x14ac:dyDescent="0.25">
      <c r="A409" s="35">
        <v>1084030</v>
      </c>
      <c r="B409" s="35" t="s">
        <v>63</v>
      </c>
      <c r="C409" s="35" t="s">
        <v>157</v>
      </c>
      <c r="D409" s="35" t="s">
        <v>7926</v>
      </c>
      <c r="E409" s="35" t="s">
        <v>8018</v>
      </c>
      <c r="F409" s="35" t="s">
        <v>7890</v>
      </c>
    </row>
    <row r="410" spans="1:6" x14ac:dyDescent="0.25">
      <c r="A410" s="35">
        <v>1085004</v>
      </c>
      <c r="B410" s="35" t="s">
        <v>8270</v>
      </c>
      <c r="C410" s="35" t="s">
        <v>107</v>
      </c>
      <c r="D410" s="35" t="s">
        <v>7919</v>
      </c>
      <c r="E410" s="35" t="s">
        <v>7966</v>
      </c>
      <c r="F410" s="35" t="s">
        <v>7894</v>
      </c>
    </row>
    <row r="411" spans="1:6" x14ac:dyDescent="0.25">
      <c r="A411" s="35">
        <v>1085219</v>
      </c>
      <c r="B411" s="35" t="s">
        <v>8271</v>
      </c>
      <c r="C411" s="35" t="s">
        <v>119</v>
      </c>
      <c r="D411" s="35" t="s">
        <v>7892</v>
      </c>
      <c r="E411" s="35" t="s">
        <v>7893</v>
      </c>
      <c r="F411" s="35" t="s">
        <v>7894</v>
      </c>
    </row>
    <row r="412" spans="1:6" x14ac:dyDescent="0.25">
      <c r="A412" s="35">
        <v>1085220</v>
      </c>
      <c r="B412" s="35" t="s">
        <v>8272</v>
      </c>
      <c r="C412" s="35" t="s">
        <v>119</v>
      </c>
      <c r="D412" s="35" t="s">
        <v>7892</v>
      </c>
      <c r="E412" s="35" t="s">
        <v>7893</v>
      </c>
      <c r="F412" s="35" t="s">
        <v>7894</v>
      </c>
    </row>
    <row r="413" spans="1:6" x14ac:dyDescent="0.25">
      <c r="A413" s="35">
        <v>1085226</v>
      </c>
      <c r="B413" s="35" t="s">
        <v>251</v>
      </c>
      <c r="C413" s="35" t="s">
        <v>119</v>
      </c>
      <c r="D413" s="35" t="s">
        <v>7892</v>
      </c>
      <c r="E413" s="35" t="s">
        <v>7893</v>
      </c>
      <c r="F413" s="35" t="s">
        <v>7894</v>
      </c>
    </row>
    <row r="414" spans="1:6" x14ac:dyDescent="0.25">
      <c r="A414" s="35">
        <v>1085227</v>
      </c>
      <c r="B414" s="35" t="s">
        <v>87</v>
      </c>
      <c r="C414" s="35" t="s">
        <v>107</v>
      </c>
      <c r="D414" s="35" t="s">
        <v>7919</v>
      </c>
      <c r="E414" s="35" t="s">
        <v>7966</v>
      </c>
      <c r="F414" s="35" t="s">
        <v>7894</v>
      </c>
    </row>
    <row r="415" spans="1:6" x14ac:dyDescent="0.25">
      <c r="A415" s="35">
        <v>1086781</v>
      </c>
      <c r="B415" s="35" t="s">
        <v>8273</v>
      </c>
      <c r="C415" s="35" t="s">
        <v>193</v>
      </c>
      <c r="D415" s="35" t="s">
        <v>8241</v>
      </c>
      <c r="E415" s="35" t="s">
        <v>7893</v>
      </c>
      <c r="F415" s="35" t="s">
        <v>7890</v>
      </c>
    </row>
    <row r="416" spans="1:6" x14ac:dyDescent="0.25">
      <c r="A416" s="35">
        <v>1086990</v>
      </c>
      <c r="B416" s="35" t="s">
        <v>8274</v>
      </c>
      <c r="C416" s="35" t="s">
        <v>119</v>
      </c>
      <c r="D416" s="35" t="s">
        <v>7892</v>
      </c>
      <c r="E416" s="35" t="s">
        <v>7893</v>
      </c>
      <c r="F416" s="35" t="s">
        <v>7894</v>
      </c>
    </row>
    <row r="417" spans="1:6" x14ac:dyDescent="0.25">
      <c r="A417" s="35">
        <v>1095709</v>
      </c>
      <c r="B417" s="35" t="s">
        <v>498</v>
      </c>
      <c r="C417" s="35" t="s">
        <v>170</v>
      </c>
      <c r="D417" s="35" t="s">
        <v>7888</v>
      </c>
      <c r="E417" s="35" t="s">
        <v>8275</v>
      </c>
      <c r="F417" s="35" t="s">
        <v>7890</v>
      </c>
    </row>
    <row r="418" spans="1:6" x14ac:dyDescent="0.25">
      <c r="A418" s="35">
        <v>1095733</v>
      </c>
      <c r="B418" s="35" t="s">
        <v>449</v>
      </c>
      <c r="C418" s="35" t="s">
        <v>107</v>
      </c>
      <c r="D418" s="35" t="s">
        <v>7919</v>
      </c>
      <c r="E418" s="35" t="s">
        <v>7966</v>
      </c>
      <c r="F418" s="35" t="s">
        <v>7890</v>
      </c>
    </row>
    <row r="419" spans="1:6" x14ac:dyDescent="0.25">
      <c r="A419" s="35">
        <v>1096565</v>
      </c>
      <c r="B419" s="35" t="s">
        <v>8276</v>
      </c>
      <c r="C419" s="35" t="s">
        <v>119</v>
      </c>
      <c r="D419" s="35" t="s">
        <v>7892</v>
      </c>
      <c r="E419" s="35" t="s">
        <v>7893</v>
      </c>
      <c r="F419" s="35" t="s">
        <v>7890</v>
      </c>
    </row>
    <row r="420" spans="1:6" x14ac:dyDescent="0.25">
      <c r="A420" s="35">
        <v>1098550</v>
      </c>
      <c r="B420" s="35" t="s">
        <v>2554</v>
      </c>
      <c r="C420" s="35" t="s">
        <v>107</v>
      </c>
      <c r="D420" s="35" t="s">
        <v>7919</v>
      </c>
      <c r="E420" s="35" t="s">
        <v>8093</v>
      </c>
      <c r="F420" s="35" t="s">
        <v>7890</v>
      </c>
    </row>
    <row r="421" spans="1:6" x14ac:dyDescent="0.25">
      <c r="A421" s="35">
        <v>1098627</v>
      </c>
      <c r="B421" s="35" t="s">
        <v>8277</v>
      </c>
      <c r="C421" s="35" t="s">
        <v>316</v>
      </c>
      <c r="D421" s="35" t="s">
        <v>7940</v>
      </c>
      <c r="E421" s="35" t="s">
        <v>8069</v>
      </c>
      <c r="F421" s="35" t="s">
        <v>7890</v>
      </c>
    </row>
    <row r="422" spans="1:6" x14ac:dyDescent="0.25">
      <c r="A422" s="35">
        <v>1098628</v>
      </c>
      <c r="B422" s="35" t="s">
        <v>8278</v>
      </c>
      <c r="C422" s="35" t="s">
        <v>316</v>
      </c>
      <c r="D422" s="35" t="s">
        <v>7940</v>
      </c>
      <c r="E422" s="35" t="s">
        <v>8279</v>
      </c>
      <c r="F422" s="35" t="s">
        <v>7890</v>
      </c>
    </row>
    <row r="423" spans="1:6" x14ac:dyDescent="0.25">
      <c r="A423" s="35">
        <v>1098629</v>
      </c>
      <c r="B423" s="35" t="s">
        <v>1399</v>
      </c>
      <c r="C423" s="35" t="s">
        <v>288</v>
      </c>
      <c r="D423" s="35" t="s">
        <v>7999</v>
      </c>
      <c r="E423" s="35" t="s">
        <v>7958</v>
      </c>
      <c r="F423" s="35" t="s">
        <v>7890</v>
      </c>
    </row>
    <row r="424" spans="1:6" x14ac:dyDescent="0.25">
      <c r="A424" s="35">
        <v>1098832</v>
      </c>
      <c r="B424" s="35" t="s">
        <v>6964</v>
      </c>
      <c r="C424" s="35" t="s">
        <v>8059</v>
      </c>
      <c r="E424" s="35" t="s">
        <v>7893</v>
      </c>
      <c r="F424" s="35" t="s">
        <v>8015</v>
      </c>
    </row>
    <row r="425" spans="1:6" x14ac:dyDescent="0.25">
      <c r="A425" s="35">
        <v>1099132</v>
      </c>
      <c r="B425" s="35" t="s">
        <v>443</v>
      </c>
      <c r="C425" s="35" t="s">
        <v>119</v>
      </c>
      <c r="D425" s="35" t="s">
        <v>7892</v>
      </c>
      <c r="E425" s="35" t="s">
        <v>7893</v>
      </c>
      <c r="F425" s="35" t="s">
        <v>7890</v>
      </c>
    </row>
    <row r="426" spans="1:6" x14ac:dyDescent="0.25">
      <c r="A426" s="35">
        <v>1099238</v>
      </c>
      <c r="B426" s="35" t="s">
        <v>1504</v>
      </c>
      <c r="C426" s="35" t="s">
        <v>157</v>
      </c>
      <c r="D426" s="35" t="s">
        <v>7926</v>
      </c>
      <c r="E426" s="35" t="s">
        <v>8280</v>
      </c>
      <c r="F426" s="35" t="s">
        <v>7890</v>
      </c>
    </row>
    <row r="427" spans="1:6" x14ac:dyDescent="0.25">
      <c r="A427" s="35">
        <v>1099239</v>
      </c>
      <c r="B427" s="35" t="s">
        <v>8281</v>
      </c>
      <c r="C427" s="35" t="s">
        <v>157</v>
      </c>
      <c r="D427" s="35" t="s">
        <v>7926</v>
      </c>
      <c r="E427" s="35" t="s">
        <v>8018</v>
      </c>
      <c r="F427" s="35" t="s">
        <v>8282</v>
      </c>
    </row>
    <row r="428" spans="1:6" x14ac:dyDescent="0.25">
      <c r="A428" s="35">
        <v>1099240</v>
      </c>
      <c r="B428" s="35" t="s">
        <v>8283</v>
      </c>
      <c r="C428" s="35" t="s">
        <v>157</v>
      </c>
      <c r="D428" s="35" t="s">
        <v>7926</v>
      </c>
      <c r="E428" s="35" t="s">
        <v>8018</v>
      </c>
      <c r="F428" s="35" t="s">
        <v>7894</v>
      </c>
    </row>
    <row r="429" spans="1:6" x14ac:dyDescent="0.25">
      <c r="A429" s="35">
        <v>1099241</v>
      </c>
      <c r="B429" s="35" t="s">
        <v>8284</v>
      </c>
      <c r="C429" s="35" t="s">
        <v>157</v>
      </c>
      <c r="D429" s="35" t="s">
        <v>7926</v>
      </c>
      <c r="E429" s="35" t="s">
        <v>8018</v>
      </c>
      <c r="F429" s="35" t="s">
        <v>8282</v>
      </c>
    </row>
    <row r="430" spans="1:6" x14ac:dyDescent="0.25">
      <c r="A430" s="35">
        <v>1099242</v>
      </c>
      <c r="B430" s="35" t="s">
        <v>2125</v>
      </c>
      <c r="C430" s="35" t="s">
        <v>157</v>
      </c>
      <c r="D430" s="35" t="s">
        <v>7926</v>
      </c>
      <c r="E430" s="35" t="s">
        <v>8018</v>
      </c>
      <c r="F430" s="35" t="s">
        <v>7890</v>
      </c>
    </row>
    <row r="431" spans="1:6" x14ac:dyDescent="0.25">
      <c r="A431" s="35">
        <v>1099243</v>
      </c>
      <c r="B431" s="35" t="s">
        <v>8285</v>
      </c>
      <c r="C431" s="35" t="s">
        <v>157</v>
      </c>
      <c r="D431" s="35" t="s">
        <v>7926</v>
      </c>
      <c r="E431" s="35" t="s">
        <v>8018</v>
      </c>
      <c r="F431" s="35" t="s">
        <v>7890</v>
      </c>
    </row>
    <row r="432" spans="1:6" x14ac:dyDescent="0.25">
      <c r="A432" s="35">
        <v>1099529</v>
      </c>
      <c r="B432" s="35" t="s">
        <v>8286</v>
      </c>
      <c r="C432" s="35" t="s">
        <v>8059</v>
      </c>
      <c r="E432" s="35" t="s">
        <v>7893</v>
      </c>
      <c r="F432" s="35" t="s">
        <v>8015</v>
      </c>
    </row>
    <row r="433" spans="1:6" x14ac:dyDescent="0.25">
      <c r="A433" s="35">
        <v>1099842</v>
      </c>
      <c r="B433" s="35" t="s">
        <v>8287</v>
      </c>
      <c r="C433" s="35" t="s">
        <v>107</v>
      </c>
      <c r="D433" s="35" t="s">
        <v>7919</v>
      </c>
      <c r="E433" s="35" t="s">
        <v>7966</v>
      </c>
      <c r="F433" s="35" t="s">
        <v>7890</v>
      </c>
    </row>
    <row r="434" spans="1:6" x14ac:dyDescent="0.25">
      <c r="A434" s="35">
        <v>1100341</v>
      </c>
      <c r="B434" s="35" t="s">
        <v>8288</v>
      </c>
      <c r="C434" s="35" t="s">
        <v>193</v>
      </c>
      <c r="D434" s="35" t="s">
        <v>8241</v>
      </c>
      <c r="E434" s="35" t="s">
        <v>7893</v>
      </c>
      <c r="F434" s="35" t="s">
        <v>7890</v>
      </c>
    </row>
    <row r="435" spans="1:6" x14ac:dyDescent="0.25">
      <c r="A435" s="35">
        <v>1100450</v>
      </c>
      <c r="B435" s="35" t="s">
        <v>8289</v>
      </c>
      <c r="C435" s="35" t="s">
        <v>316</v>
      </c>
      <c r="D435" s="35" t="s">
        <v>7940</v>
      </c>
      <c r="E435" s="35" t="s">
        <v>7954</v>
      </c>
    </row>
    <row r="436" spans="1:6" x14ac:dyDescent="0.25">
      <c r="A436" s="35">
        <v>1101958</v>
      </c>
      <c r="B436" s="35" t="s">
        <v>744</v>
      </c>
      <c r="C436" s="35" t="s">
        <v>451</v>
      </c>
      <c r="D436" s="35" t="s">
        <v>8036</v>
      </c>
      <c r="E436" s="35" t="s">
        <v>7938</v>
      </c>
      <c r="F436" s="35" t="s">
        <v>7890</v>
      </c>
    </row>
    <row r="437" spans="1:6" x14ac:dyDescent="0.25">
      <c r="A437" s="35">
        <v>1102174</v>
      </c>
      <c r="B437" s="35" t="s">
        <v>342</v>
      </c>
      <c r="C437" s="35" t="s">
        <v>107</v>
      </c>
      <c r="D437" s="35" t="s">
        <v>7919</v>
      </c>
      <c r="E437" s="35" t="s">
        <v>8290</v>
      </c>
      <c r="F437" s="35" t="s">
        <v>7894</v>
      </c>
    </row>
    <row r="438" spans="1:6" x14ac:dyDescent="0.25">
      <c r="A438" s="35">
        <v>1102175</v>
      </c>
      <c r="B438" s="35" t="s">
        <v>1855</v>
      </c>
      <c r="C438" s="35" t="s">
        <v>119</v>
      </c>
      <c r="D438" s="35" t="s">
        <v>7892</v>
      </c>
      <c r="E438" s="35" t="s">
        <v>7893</v>
      </c>
      <c r="F438" s="35" t="s">
        <v>7894</v>
      </c>
    </row>
    <row r="439" spans="1:6" x14ac:dyDescent="0.25">
      <c r="A439" s="35">
        <v>1103150</v>
      </c>
      <c r="B439" s="35" t="s">
        <v>8291</v>
      </c>
      <c r="C439" s="35" t="s">
        <v>8059</v>
      </c>
      <c r="E439" s="35" t="s">
        <v>7893</v>
      </c>
      <c r="F439" s="35" t="s">
        <v>8015</v>
      </c>
    </row>
    <row r="440" spans="1:6" x14ac:dyDescent="0.25">
      <c r="A440" s="35">
        <v>1103588</v>
      </c>
      <c r="B440" s="35" t="s">
        <v>8292</v>
      </c>
      <c r="C440" s="35" t="s">
        <v>119</v>
      </c>
      <c r="D440" s="35" t="s">
        <v>7892</v>
      </c>
      <c r="E440" s="35" t="s">
        <v>7968</v>
      </c>
      <c r="F440" s="35" t="s">
        <v>7894</v>
      </c>
    </row>
    <row r="441" spans="1:6" x14ac:dyDescent="0.25">
      <c r="A441" s="35">
        <v>1103937</v>
      </c>
      <c r="B441" s="35" t="s">
        <v>1265</v>
      </c>
      <c r="C441" s="35" t="s">
        <v>157</v>
      </c>
      <c r="D441" s="35" t="s">
        <v>7926</v>
      </c>
      <c r="E441" s="35" t="s">
        <v>8293</v>
      </c>
    </row>
    <row r="442" spans="1:6" x14ac:dyDescent="0.25">
      <c r="A442" s="35">
        <v>1103938</v>
      </c>
      <c r="B442" s="35" t="s">
        <v>4038</v>
      </c>
      <c r="C442" s="35" t="s">
        <v>119</v>
      </c>
      <c r="D442" s="35" t="s">
        <v>7892</v>
      </c>
      <c r="E442" s="35" t="s">
        <v>7893</v>
      </c>
      <c r="F442" s="35" t="s">
        <v>7894</v>
      </c>
    </row>
    <row r="443" spans="1:6" x14ac:dyDescent="0.25">
      <c r="A443" s="35">
        <v>1104073</v>
      </c>
      <c r="B443" s="35" t="s">
        <v>3980</v>
      </c>
      <c r="C443" s="35" t="s">
        <v>119</v>
      </c>
      <c r="D443" s="35" t="s">
        <v>7892</v>
      </c>
      <c r="E443" s="35" t="s">
        <v>7893</v>
      </c>
      <c r="F443" s="35" t="s">
        <v>7890</v>
      </c>
    </row>
    <row r="444" spans="1:6" x14ac:dyDescent="0.25">
      <c r="A444" s="35">
        <v>1104378</v>
      </c>
      <c r="B444" s="35" t="s">
        <v>8294</v>
      </c>
      <c r="C444" s="35" t="s">
        <v>7987</v>
      </c>
      <c r="E444" s="35" t="s">
        <v>8018</v>
      </c>
      <c r="F444" s="35" t="s">
        <v>7890</v>
      </c>
    </row>
    <row r="445" spans="1:6" x14ac:dyDescent="0.25">
      <c r="A445" s="35">
        <v>1104752</v>
      </c>
      <c r="B445" s="35" t="s">
        <v>1307</v>
      </c>
      <c r="C445" s="35" t="s">
        <v>157</v>
      </c>
      <c r="D445" s="35" t="s">
        <v>7926</v>
      </c>
      <c r="E445" s="35" t="s">
        <v>8018</v>
      </c>
      <c r="F445" s="35" t="s">
        <v>7890</v>
      </c>
    </row>
    <row r="446" spans="1:6" x14ac:dyDescent="0.25">
      <c r="A446" s="35">
        <v>1105003</v>
      </c>
      <c r="B446" s="35" t="s">
        <v>4642</v>
      </c>
      <c r="C446" s="35" t="s">
        <v>157</v>
      </c>
      <c r="D446" s="35" t="s">
        <v>7926</v>
      </c>
      <c r="E446" s="35" t="s">
        <v>8018</v>
      </c>
      <c r="F446" s="35" t="s">
        <v>7890</v>
      </c>
    </row>
    <row r="447" spans="1:6" x14ac:dyDescent="0.25">
      <c r="A447" s="35">
        <v>1105098</v>
      </c>
      <c r="B447" s="35" t="s">
        <v>3554</v>
      </c>
      <c r="C447" s="35" t="s">
        <v>157</v>
      </c>
      <c r="D447" s="35" t="s">
        <v>7926</v>
      </c>
      <c r="E447" s="35" t="s">
        <v>8295</v>
      </c>
      <c r="F447" s="35" t="s">
        <v>7890</v>
      </c>
    </row>
    <row r="448" spans="1:6" x14ac:dyDescent="0.25">
      <c r="A448" s="35">
        <v>1105099</v>
      </c>
      <c r="B448" s="35" t="s">
        <v>2363</v>
      </c>
      <c r="C448" s="35" t="s">
        <v>157</v>
      </c>
      <c r="D448" s="35" t="s">
        <v>7926</v>
      </c>
      <c r="E448" s="35" t="s">
        <v>8018</v>
      </c>
      <c r="F448" s="35" t="s">
        <v>7894</v>
      </c>
    </row>
    <row r="449" spans="1:6" x14ac:dyDescent="0.25">
      <c r="A449" s="35">
        <v>1105845</v>
      </c>
      <c r="B449" s="35" t="s">
        <v>6596</v>
      </c>
      <c r="C449" s="35" t="s">
        <v>157</v>
      </c>
      <c r="D449" s="35" t="s">
        <v>7926</v>
      </c>
      <c r="E449" s="35" t="s">
        <v>8018</v>
      </c>
    </row>
    <row r="450" spans="1:6" x14ac:dyDescent="0.25">
      <c r="A450" s="35">
        <v>1107324</v>
      </c>
      <c r="B450" s="35" t="s">
        <v>7818</v>
      </c>
      <c r="C450" s="35" t="s">
        <v>107</v>
      </c>
      <c r="D450" s="35" t="s">
        <v>7919</v>
      </c>
      <c r="E450" s="35" t="s">
        <v>7966</v>
      </c>
    </row>
    <row r="451" spans="1:6" x14ac:dyDescent="0.25">
      <c r="A451" s="35">
        <v>1107434</v>
      </c>
      <c r="B451" s="35" t="s">
        <v>8296</v>
      </c>
      <c r="C451" s="35" t="s">
        <v>131</v>
      </c>
      <c r="D451" s="35" t="s">
        <v>8241</v>
      </c>
      <c r="E451" s="35" t="s">
        <v>8297</v>
      </c>
      <c r="F451" s="35" t="s">
        <v>7890</v>
      </c>
    </row>
  </sheetData>
  <autoFilter ref="A1:F451" xr:uid="{5C52F830-D9A3-44D5-9366-022C0F120841}"/>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BAC3-B375-4842-AD51-59B369CCCCE1}">
  <sheetPr codeName="Sheet2">
    <tabColor rgb="FF00B050"/>
  </sheetPr>
  <dimension ref="A1:D15"/>
  <sheetViews>
    <sheetView showGridLines="0" workbookViewId="0">
      <selection activeCell="D18" sqref="D18"/>
    </sheetView>
  </sheetViews>
  <sheetFormatPr defaultRowHeight="15" x14ac:dyDescent="0.25"/>
  <cols>
    <col min="1" max="1" width="20" style="35" customWidth="1"/>
    <col min="2" max="2" width="30.5703125" style="35" bestFit="1" customWidth="1"/>
    <col min="3" max="3" width="11.42578125" style="35" bestFit="1" customWidth="1"/>
    <col min="4" max="4" width="11.7109375" style="35" bestFit="1" customWidth="1"/>
    <col min="5" max="16384" width="9.140625" style="35"/>
  </cols>
  <sheetData>
    <row r="1" spans="1:4" x14ac:dyDescent="0.25">
      <c r="A1" s="36" t="s">
        <v>8509</v>
      </c>
      <c r="B1" s="36" t="s">
        <v>8299</v>
      </c>
      <c r="C1" s="36" t="s">
        <v>8300</v>
      </c>
      <c r="D1" s="36" t="s">
        <v>8298</v>
      </c>
    </row>
    <row r="2" spans="1:4" ht="15.75" x14ac:dyDescent="0.25">
      <c r="A2" s="1" t="s">
        <v>181</v>
      </c>
      <c r="B2" s="37" t="s">
        <v>8302</v>
      </c>
      <c r="C2" s="35" t="s">
        <v>8303</v>
      </c>
      <c r="D2" s="35" t="s">
        <v>8301</v>
      </c>
    </row>
    <row r="3" spans="1:4" ht="15.75" x14ac:dyDescent="0.25">
      <c r="A3" s="1" t="s">
        <v>176</v>
      </c>
      <c r="B3" s="37" t="s">
        <v>8304</v>
      </c>
      <c r="C3" s="35" t="s">
        <v>8303</v>
      </c>
      <c r="D3" s="35" t="s">
        <v>8301</v>
      </c>
    </row>
    <row r="4" spans="1:4" ht="15.75" x14ac:dyDescent="0.25">
      <c r="A4" s="1" t="s">
        <v>183</v>
      </c>
      <c r="B4" s="37" t="s">
        <v>184</v>
      </c>
      <c r="C4" s="35" t="s">
        <v>8303</v>
      </c>
      <c r="D4" s="35" t="s">
        <v>8301</v>
      </c>
    </row>
    <row r="5" spans="1:4" ht="15.75" x14ac:dyDescent="0.25">
      <c r="A5" s="1" t="s">
        <v>782</v>
      </c>
      <c r="B5" s="37" t="s">
        <v>783</v>
      </c>
      <c r="C5" s="35" t="s">
        <v>8305</v>
      </c>
      <c r="D5" s="35" t="s">
        <v>8301</v>
      </c>
    </row>
    <row r="6" spans="1:4" ht="15.75" x14ac:dyDescent="0.25">
      <c r="A6" s="1" t="s">
        <v>723</v>
      </c>
      <c r="B6" s="37" t="s">
        <v>8306</v>
      </c>
      <c r="C6" s="35" t="s">
        <v>8305</v>
      </c>
      <c r="D6" s="35" t="s">
        <v>8301</v>
      </c>
    </row>
    <row r="7" spans="1:4" ht="15.75" x14ac:dyDescent="0.25">
      <c r="A7" s="148" t="s">
        <v>782</v>
      </c>
      <c r="B7" s="37" t="s">
        <v>8307</v>
      </c>
      <c r="C7" s="35" t="s">
        <v>8305</v>
      </c>
      <c r="D7" s="35" t="s">
        <v>8301</v>
      </c>
    </row>
    <row r="8" spans="1:4" ht="15.75" x14ac:dyDescent="0.25">
      <c r="A8" s="149" t="s">
        <v>8510</v>
      </c>
      <c r="B8" s="37" t="s">
        <v>8308</v>
      </c>
      <c r="C8" s="35" t="s">
        <v>8305</v>
      </c>
      <c r="D8" s="35" t="s">
        <v>8301</v>
      </c>
    </row>
    <row r="9" spans="1:4" ht="15.75" x14ac:dyDescent="0.25">
      <c r="A9" s="1" t="s">
        <v>164</v>
      </c>
      <c r="B9" s="37" t="s">
        <v>8310</v>
      </c>
      <c r="C9" s="35" t="s">
        <v>8303</v>
      </c>
      <c r="D9" s="35" t="s">
        <v>8309</v>
      </c>
    </row>
    <row r="10" spans="1:4" ht="15.75" x14ac:dyDescent="0.25">
      <c r="A10" s="1" t="s">
        <v>1728</v>
      </c>
      <c r="B10" s="37" t="s">
        <v>8311</v>
      </c>
      <c r="C10" s="35" t="s">
        <v>8303</v>
      </c>
      <c r="D10" s="35" t="s">
        <v>8309</v>
      </c>
    </row>
    <row r="11" spans="1:4" ht="15.75" x14ac:dyDescent="0.25">
      <c r="A11" s="1" t="s">
        <v>125</v>
      </c>
      <c r="B11" s="37" t="s">
        <v>8312</v>
      </c>
      <c r="C11" s="35" t="s">
        <v>8303</v>
      </c>
      <c r="D11" s="35" t="s">
        <v>8309</v>
      </c>
    </row>
    <row r="12" spans="1:4" ht="15.75" x14ac:dyDescent="0.25">
      <c r="A12" s="149" t="s">
        <v>8511</v>
      </c>
      <c r="B12" s="37" t="s">
        <v>8313</v>
      </c>
      <c r="C12" s="35" t="s">
        <v>8305</v>
      </c>
      <c r="D12" s="35" t="s">
        <v>8309</v>
      </c>
    </row>
    <row r="13" spans="1:4" ht="15.75" x14ac:dyDescent="0.25">
      <c r="A13" s="149" t="s">
        <v>8512</v>
      </c>
      <c r="B13" s="37" t="s">
        <v>8314</v>
      </c>
      <c r="C13" s="35" t="s">
        <v>8305</v>
      </c>
      <c r="D13" s="35" t="s">
        <v>8309</v>
      </c>
    </row>
    <row r="14" spans="1:4" x14ac:dyDescent="0.25">
      <c r="A14" s="150" t="s">
        <v>24</v>
      </c>
      <c r="B14" s="150" t="s">
        <v>113</v>
      </c>
      <c r="C14" s="151" t="s">
        <v>8303</v>
      </c>
      <c r="D14" s="151" t="s">
        <v>8309</v>
      </c>
    </row>
    <row r="15" spans="1:4" x14ac:dyDescent="0.25">
      <c r="A15" s="152" t="s">
        <v>94</v>
      </c>
      <c r="B15" s="152" t="s">
        <v>415</v>
      </c>
      <c r="C15" s="151" t="s">
        <v>8303</v>
      </c>
      <c r="D15" s="151" t="s">
        <v>8309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FA3B9-C6BD-4CD8-AC16-357E854A940C}">
  <sheetPr codeName="Sheet4"/>
  <dimension ref="A1:E56"/>
  <sheetViews>
    <sheetView showGridLines="0" workbookViewId="0">
      <selection activeCell="H24" sqref="H24"/>
    </sheetView>
  </sheetViews>
  <sheetFormatPr defaultRowHeight="15" x14ac:dyDescent="0.25"/>
  <cols>
    <col min="1" max="1" width="11.85546875" style="35" bestFit="1" customWidth="1"/>
    <col min="2" max="2" width="31.5703125" style="35" bestFit="1" customWidth="1"/>
    <col min="3" max="3" width="17.7109375" style="35" bestFit="1" customWidth="1"/>
    <col min="4" max="4" width="29.7109375" style="35" bestFit="1" customWidth="1"/>
    <col min="5" max="5" width="15.140625" style="35" bestFit="1" customWidth="1"/>
    <col min="6" max="16384" width="9.140625" style="35"/>
  </cols>
  <sheetData>
    <row r="1" spans="1:5" s="34" customFormat="1" x14ac:dyDescent="0.25">
      <c r="A1" s="34" t="s">
        <v>8315</v>
      </c>
      <c r="B1" s="34" t="s">
        <v>8316</v>
      </c>
      <c r="C1" s="34" t="s">
        <v>8317</v>
      </c>
      <c r="D1" s="34" t="s">
        <v>8318</v>
      </c>
      <c r="E1" s="34" t="s">
        <v>8319</v>
      </c>
    </row>
    <row r="2" spans="1:5" x14ac:dyDescent="0.25">
      <c r="A2" s="35" t="s">
        <v>451</v>
      </c>
      <c r="B2" s="35" t="s">
        <v>8320</v>
      </c>
      <c r="C2" s="35">
        <v>1048185</v>
      </c>
      <c r="D2" s="35" t="s">
        <v>33</v>
      </c>
      <c r="E2" s="35" t="s">
        <v>8239</v>
      </c>
    </row>
    <row r="3" spans="1:5" x14ac:dyDescent="0.25">
      <c r="A3" s="35" t="s">
        <v>451</v>
      </c>
      <c r="B3" s="35" t="s">
        <v>8321</v>
      </c>
      <c r="C3" s="35">
        <v>1062965</v>
      </c>
      <c r="D3" s="35" t="s">
        <v>8322</v>
      </c>
      <c r="E3" s="35" t="s">
        <v>7938</v>
      </c>
    </row>
    <row r="5" spans="1:5" x14ac:dyDescent="0.25">
      <c r="A5" s="35" t="s">
        <v>316</v>
      </c>
      <c r="B5" s="35" t="s">
        <v>8323</v>
      </c>
      <c r="C5" s="35">
        <v>1064215</v>
      </c>
      <c r="D5" s="35" t="s">
        <v>32</v>
      </c>
      <c r="E5" s="35" t="s">
        <v>8069</v>
      </c>
    </row>
    <row r="6" spans="1:5" x14ac:dyDescent="0.25">
      <c r="A6" s="35" t="s">
        <v>316</v>
      </c>
      <c r="B6" s="35" t="s">
        <v>8324</v>
      </c>
      <c r="C6" s="35">
        <v>1048967</v>
      </c>
      <c r="D6" s="35" t="s">
        <v>48</v>
      </c>
      <c r="E6" s="35" t="s">
        <v>8069</v>
      </c>
    </row>
    <row r="8" spans="1:5" x14ac:dyDescent="0.25">
      <c r="A8" s="35" t="s">
        <v>288</v>
      </c>
      <c r="B8" s="35" t="s">
        <v>8325</v>
      </c>
      <c r="C8" s="35">
        <v>1028186</v>
      </c>
      <c r="D8" s="35" t="s">
        <v>8326</v>
      </c>
      <c r="E8" s="35" t="s">
        <v>7958</v>
      </c>
    </row>
    <row r="9" spans="1:5" x14ac:dyDescent="0.25">
      <c r="A9" s="35" t="s">
        <v>288</v>
      </c>
      <c r="B9" s="35" t="s">
        <v>8327</v>
      </c>
      <c r="C9" s="35">
        <v>1064215</v>
      </c>
      <c r="D9" s="35" t="s">
        <v>32</v>
      </c>
      <c r="E9" s="35" t="s">
        <v>7954</v>
      </c>
    </row>
    <row r="10" spans="1:5" x14ac:dyDescent="0.25">
      <c r="A10" s="35" t="s">
        <v>288</v>
      </c>
      <c r="B10" s="35" t="s">
        <v>8328</v>
      </c>
      <c r="C10" s="35">
        <v>1062482</v>
      </c>
      <c r="D10" s="35" t="s">
        <v>31</v>
      </c>
      <c r="E10" s="35" t="s">
        <v>7958</v>
      </c>
    </row>
    <row r="11" spans="1:5" x14ac:dyDescent="0.25">
      <c r="A11" s="35" t="s">
        <v>288</v>
      </c>
      <c r="B11" s="35" t="s">
        <v>8329</v>
      </c>
      <c r="C11" s="35">
        <v>1062482</v>
      </c>
      <c r="D11" s="35" t="s">
        <v>1251</v>
      </c>
      <c r="E11" s="35" t="s">
        <v>7954</v>
      </c>
    </row>
    <row r="12" spans="1:5" x14ac:dyDescent="0.25">
      <c r="A12" s="35" t="s">
        <v>288</v>
      </c>
      <c r="B12" s="35" t="s">
        <v>8330</v>
      </c>
      <c r="C12" s="35">
        <v>1062730</v>
      </c>
      <c r="D12" s="35" t="s">
        <v>1251</v>
      </c>
      <c r="E12" s="35" t="s">
        <v>7954</v>
      </c>
    </row>
    <row r="13" spans="1:5" x14ac:dyDescent="0.25">
      <c r="A13" s="35" t="s">
        <v>288</v>
      </c>
      <c r="B13" s="35" t="s">
        <v>8331</v>
      </c>
      <c r="C13" s="35">
        <v>1062730</v>
      </c>
      <c r="D13" s="35" t="s">
        <v>31</v>
      </c>
      <c r="E13" s="35" t="s">
        <v>7954</v>
      </c>
    </row>
    <row r="15" spans="1:5" x14ac:dyDescent="0.25">
      <c r="A15" s="35" t="s">
        <v>119</v>
      </c>
      <c r="B15" s="35" t="s">
        <v>8332</v>
      </c>
      <c r="C15" s="35">
        <v>1028221</v>
      </c>
      <c r="D15" s="35" t="s">
        <v>8333</v>
      </c>
      <c r="E15" s="35" t="s">
        <v>7893</v>
      </c>
    </row>
    <row r="16" spans="1:5" x14ac:dyDescent="0.25">
      <c r="A16" s="35" t="s">
        <v>119</v>
      </c>
      <c r="B16" s="35" t="s">
        <v>8334</v>
      </c>
      <c r="C16" s="35">
        <v>1028221</v>
      </c>
      <c r="D16" s="35" t="s">
        <v>8333</v>
      </c>
      <c r="E16" s="35" t="s">
        <v>7893</v>
      </c>
    </row>
    <row r="17" spans="1:5" x14ac:dyDescent="0.25">
      <c r="A17" s="35" t="s">
        <v>119</v>
      </c>
      <c r="B17" s="35" t="s">
        <v>8335</v>
      </c>
      <c r="C17" s="35">
        <v>1028221</v>
      </c>
      <c r="D17" s="35" t="s">
        <v>8333</v>
      </c>
      <c r="E17" s="35" t="s">
        <v>7893</v>
      </c>
    </row>
    <row r="18" spans="1:5" x14ac:dyDescent="0.25">
      <c r="A18" s="35" t="s">
        <v>119</v>
      </c>
      <c r="B18" s="35" t="s">
        <v>8336</v>
      </c>
      <c r="C18" s="35">
        <v>1026460</v>
      </c>
      <c r="D18" s="35" t="s">
        <v>7924</v>
      </c>
      <c r="E18" s="35" t="s">
        <v>7893</v>
      </c>
    </row>
    <row r="19" spans="1:5" x14ac:dyDescent="0.25">
      <c r="A19" s="35" t="s">
        <v>119</v>
      </c>
      <c r="B19" s="35" t="s">
        <v>8337</v>
      </c>
      <c r="C19" s="35">
        <v>1047470</v>
      </c>
      <c r="D19" s="35" t="s">
        <v>30</v>
      </c>
      <c r="E19" s="35" t="s">
        <v>7893</v>
      </c>
    </row>
    <row r="20" spans="1:5" x14ac:dyDescent="0.25">
      <c r="A20" s="35" t="s">
        <v>119</v>
      </c>
      <c r="B20" s="35" t="s">
        <v>8338</v>
      </c>
      <c r="C20" s="35">
        <v>1047470</v>
      </c>
      <c r="D20" s="35" t="s">
        <v>30</v>
      </c>
      <c r="E20" s="35" t="s">
        <v>7893</v>
      </c>
    </row>
    <row r="21" spans="1:5" x14ac:dyDescent="0.25">
      <c r="A21" s="35" t="s">
        <v>119</v>
      </c>
      <c r="B21" s="35" t="s">
        <v>8339</v>
      </c>
      <c r="C21" s="35">
        <v>1047470</v>
      </c>
      <c r="D21" s="35" t="s">
        <v>30</v>
      </c>
      <c r="E21" s="35" t="s">
        <v>7893</v>
      </c>
    </row>
    <row r="22" spans="1:5" x14ac:dyDescent="0.25">
      <c r="A22" s="35" t="s">
        <v>119</v>
      </c>
      <c r="B22" s="35" t="s">
        <v>8340</v>
      </c>
      <c r="C22" s="35">
        <v>1064509</v>
      </c>
      <c r="D22" s="35" t="s">
        <v>8341</v>
      </c>
      <c r="E22" s="35" t="s">
        <v>7893</v>
      </c>
    </row>
    <row r="23" spans="1:5" x14ac:dyDescent="0.25">
      <c r="A23" s="35" t="s">
        <v>119</v>
      </c>
      <c r="B23" s="35" t="s">
        <v>8342</v>
      </c>
      <c r="C23" s="35">
        <v>1064509</v>
      </c>
      <c r="D23" s="35" t="s">
        <v>8341</v>
      </c>
      <c r="E23" s="35" t="s">
        <v>7893</v>
      </c>
    </row>
    <row r="24" spans="1:5" x14ac:dyDescent="0.25">
      <c r="A24" s="35" t="s">
        <v>119</v>
      </c>
      <c r="B24" s="35" t="s">
        <v>8343</v>
      </c>
      <c r="C24" s="35">
        <v>1064509</v>
      </c>
      <c r="D24" s="35" t="s">
        <v>8341</v>
      </c>
      <c r="E24" s="35" t="s">
        <v>7893</v>
      </c>
    </row>
    <row r="25" spans="1:5" x14ac:dyDescent="0.25">
      <c r="A25" s="35" t="s">
        <v>119</v>
      </c>
      <c r="B25" s="35" t="s">
        <v>8344</v>
      </c>
      <c r="C25" s="35">
        <v>1064509</v>
      </c>
      <c r="D25" s="35" t="s">
        <v>8341</v>
      </c>
      <c r="E25" s="35" t="s">
        <v>7893</v>
      </c>
    </row>
    <row r="26" spans="1:5" x14ac:dyDescent="0.25">
      <c r="A26" s="35" t="s">
        <v>119</v>
      </c>
      <c r="B26" s="35" t="s">
        <v>8345</v>
      </c>
      <c r="C26" s="35">
        <v>1067454</v>
      </c>
      <c r="D26" s="35" t="s">
        <v>42</v>
      </c>
      <c r="E26" s="35" t="s">
        <v>8038</v>
      </c>
    </row>
    <row r="27" spans="1:5" x14ac:dyDescent="0.25">
      <c r="A27" s="35" t="s">
        <v>119</v>
      </c>
      <c r="B27" s="35" t="s">
        <v>8346</v>
      </c>
      <c r="C27" s="35">
        <v>1067454</v>
      </c>
      <c r="D27" s="35" t="s">
        <v>42</v>
      </c>
      <c r="E27" s="35" t="s">
        <v>8038</v>
      </c>
    </row>
    <row r="29" spans="1:5" x14ac:dyDescent="0.25">
      <c r="A29" s="35" t="s">
        <v>107</v>
      </c>
      <c r="B29" s="35" t="s">
        <v>8347</v>
      </c>
      <c r="C29" s="35">
        <v>1026501</v>
      </c>
      <c r="D29" s="35" t="s">
        <v>45</v>
      </c>
      <c r="E29" s="35" t="s">
        <v>7976</v>
      </c>
    </row>
    <row r="30" spans="1:5" x14ac:dyDescent="0.25">
      <c r="A30" s="35" t="s">
        <v>107</v>
      </c>
      <c r="B30" s="35" t="s">
        <v>8348</v>
      </c>
      <c r="C30" s="35">
        <v>1050682</v>
      </c>
      <c r="D30" s="35" t="s">
        <v>8349</v>
      </c>
      <c r="E30" s="35" t="s">
        <v>8013</v>
      </c>
    </row>
    <row r="31" spans="1:5" x14ac:dyDescent="0.25">
      <c r="A31" s="35" t="s">
        <v>107</v>
      </c>
      <c r="B31" s="35" t="s">
        <v>8350</v>
      </c>
      <c r="C31" s="35">
        <v>1026474</v>
      </c>
      <c r="D31" s="35" t="s">
        <v>8351</v>
      </c>
      <c r="E31" s="35" t="s">
        <v>7966</v>
      </c>
    </row>
    <row r="32" spans="1:5" x14ac:dyDescent="0.25">
      <c r="A32" s="35" t="s">
        <v>107</v>
      </c>
      <c r="B32" s="35" t="s">
        <v>8352</v>
      </c>
      <c r="C32" s="35">
        <v>1026474</v>
      </c>
      <c r="D32" s="35" t="s">
        <v>8351</v>
      </c>
      <c r="E32" s="35" t="s">
        <v>7966</v>
      </c>
    </row>
    <row r="33" spans="1:5" x14ac:dyDescent="0.25">
      <c r="A33" s="35" t="s">
        <v>107</v>
      </c>
      <c r="B33" s="35" t="s">
        <v>8353</v>
      </c>
      <c r="C33" s="35">
        <v>1026474</v>
      </c>
      <c r="D33" s="35" t="s">
        <v>8351</v>
      </c>
      <c r="E33" s="35" t="s">
        <v>7966</v>
      </c>
    </row>
    <row r="34" spans="1:5" x14ac:dyDescent="0.25">
      <c r="A34" s="35" t="s">
        <v>107</v>
      </c>
      <c r="B34" s="35" t="s">
        <v>8354</v>
      </c>
      <c r="C34" s="35">
        <v>1026455</v>
      </c>
      <c r="D34" s="35" t="s">
        <v>41</v>
      </c>
      <c r="E34" s="35" t="s">
        <v>7966</v>
      </c>
    </row>
    <row r="35" spans="1:5" x14ac:dyDescent="0.25">
      <c r="A35" s="35" t="s">
        <v>107</v>
      </c>
      <c r="B35" s="35" t="s">
        <v>8355</v>
      </c>
      <c r="C35" s="35">
        <v>1026455</v>
      </c>
      <c r="D35" s="35" t="s">
        <v>41</v>
      </c>
      <c r="E35" s="35" t="s">
        <v>7966</v>
      </c>
    </row>
    <row r="36" spans="1:5" x14ac:dyDescent="0.25">
      <c r="A36" s="35" t="s">
        <v>107</v>
      </c>
      <c r="B36" s="35" t="s">
        <v>8356</v>
      </c>
      <c r="C36" s="35">
        <v>1026455</v>
      </c>
      <c r="D36" s="35" t="s">
        <v>41</v>
      </c>
      <c r="E36" s="35" t="s">
        <v>7966</v>
      </c>
    </row>
    <row r="37" spans="1:5" x14ac:dyDescent="0.25">
      <c r="A37" s="35" t="s">
        <v>107</v>
      </c>
      <c r="B37" s="35" t="s">
        <v>8357</v>
      </c>
      <c r="C37" s="35">
        <v>1098550</v>
      </c>
      <c r="D37" s="35" t="s">
        <v>8358</v>
      </c>
      <c r="E37" s="35" t="s">
        <v>8093</v>
      </c>
    </row>
    <row r="38" spans="1:5" x14ac:dyDescent="0.25">
      <c r="A38" s="35" t="s">
        <v>107</v>
      </c>
      <c r="B38" s="35" t="s">
        <v>8359</v>
      </c>
      <c r="C38" s="35">
        <v>1095733</v>
      </c>
      <c r="D38" s="35" t="s">
        <v>8360</v>
      </c>
      <c r="E38" s="35" t="s">
        <v>7966</v>
      </c>
    </row>
    <row r="39" spans="1:5" x14ac:dyDescent="0.25">
      <c r="A39" s="35" t="s">
        <v>107</v>
      </c>
      <c r="B39" s="35" t="s">
        <v>8361</v>
      </c>
      <c r="C39" s="35">
        <v>1037074</v>
      </c>
      <c r="D39" s="35" t="s">
        <v>2858</v>
      </c>
      <c r="E39" s="35" t="s">
        <v>7966</v>
      </c>
    </row>
    <row r="40" spans="1:5" x14ac:dyDescent="0.25">
      <c r="A40" s="35" t="s">
        <v>107</v>
      </c>
      <c r="B40" s="35" t="s">
        <v>8362</v>
      </c>
      <c r="C40" s="35">
        <v>1029639</v>
      </c>
      <c r="D40" s="35" t="s">
        <v>8023</v>
      </c>
      <c r="E40" s="35" t="s">
        <v>7968</v>
      </c>
    </row>
    <row r="41" spans="1:5" x14ac:dyDescent="0.25">
      <c r="A41" s="35" t="s">
        <v>107</v>
      </c>
      <c r="B41" s="35" t="s">
        <v>8363</v>
      </c>
      <c r="C41" s="35">
        <v>1102174</v>
      </c>
      <c r="D41" s="35" t="s">
        <v>8364</v>
      </c>
      <c r="E41" s="35" t="s">
        <v>8290</v>
      </c>
    </row>
    <row r="43" spans="1:5" x14ac:dyDescent="0.25">
      <c r="A43" s="35" t="s">
        <v>170</v>
      </c>
      <c r="B43" s="35" t="s">
        <v>8365</v>
      </c>
      <c r="C43" s="35">
        <v>1095709</v>
      </c>
      <c r="D43" s="35" t="s">
        <v>8366</v>
      </c>
      <c r="E43" s="35" t="s">
        <v>8066</v>
      </c>
    </row>
    <row r="44" spans="1:5" x14ac:dyDescent="0.25">
      <c r="A44" s="35" t="s">
        <v>170</v>
      </c>
      <c r="B44" s="35" t="s">
        <v>8367</v>
      </c>
      <c r="C44" s="35">
        <v>1095709</v>
      </c>
      <c r="D44" s="35" t="s">
        <v>8366</v>
      </c>
      <c r="E44" s="35" t="s">
        <v>8066</v>
      </c>
    </row>
    <row r="45" spans="1:5" x14ac:dyDescent="0.25">
      <c r="A45" s="35" t="s">
        <v>170</v>
      </c>
      <c r="B45" s="35" t="s">
        <v>8368</v>
      </c>
      <c r="C45" s="35">
        <v>1037061</v>
      </c>
      <c r="D45" s="35" t="s">
        <v>25</v>
      </c>
      <c r="E45" s="35" t="s">
        <v>7889</v>
      </c>
    </row>
    <row r="46" spans="1:5" x14ac:dyDescent="0.25">
      <c r="A46" s="35" t="s">
        <v>170</v>
      </c>
      <c r="B46" s="35" t="s">
        <v>8369</v>
      </c>
      <c r="C46" s="35">
        <v>1037061</v>
      </c>
      <c r="D46" s="35" t="s">
        <v>25</v>
      </c>
      <c r="E46" s="35" t="s">
        <v>7889</v>
      </c>
    </row>
    <row r="47" spans="1:5" x14ac:dyDescent="0.25">
      <c r="A47" s="35" t="s">
        <v>170</v>
      </c>
      <c r="B47" s="35" t="s">
        <v>8370</v>
      </c>
      <c r="C47" s="35">
        <v>1037061</v>
      </c>
      <c r="D47" s="35" t="s">
        <v>25</v>
      </c>
      <c r="E47" s="35" t="s">
        <v>7889</v>
      </c>
    </row>
    <row r="49" spans="1:5" x14ac:dyDescent="0.25">
      <c r="A49" s="35" t="s">
        <v>157</v>
      </c>
      <c r="B49" s="35" t="s">
        <v>8371</v>
      </c>
      <c r="C49" s="35">
        <v>1033708</v>
      </c>
      <c r="D49" s="35" t="s">
        <v>515</v>
      </c>
      <c r="E49" s="35" t="s">
        <v>8063</v>
      </c>
    </row>
    <row r="50" spans="1:5" x14ac:dyDescent="0.25">
      <c r="A50" s="35" t="s">
        <v>157</v>
      </c>
      <c r="B50" s="35" t="s">
        <v>8372</v>
      </c>
      <c r="C50" s="35">
        <v>1099238</v>
      </c>
      <c r="D50" s="35" t="s">
        <v>1504</v>
      </c>
      <c r="E50" s="35" t="s">
        <v>8280</v>
      </c>
    </row>
    <row r="51" spans="1:5" x14ac:dyDescent="0.25">
      <c r="A51" s="35" t="s">
        <v>157</v>
      </c>
      <c r="B51" s="35" t="s">
        <v>8373</v>
      </c>
      <c r="C51" s="35">
        <v>1033645</v>
      </c>
      <c r="D51" s="35" t="s">
        <v>1422</v>
      </c>
      <c r="E51" s="35" t="s">
        <v>8018</v>
      </c>
    </row>
    <row r="52" spans="1:5" x14ac:dyDescent="0.25">
      <c r="A52" s="35" t="s">
        <v>157</v>
      </c>
      <c r="B52" s="35" t="s">
        <v>8374</v>
      </c>
      <c r="C52" s="35">
        <v>1033645</v>
      </c>
      <c r="D52" s="35" t="s">
        <v>1422</v>
      </c>
      <c r="E52" s="35" t="s">
        <v>8018</v>
      </c>
    </row>
    <row r="53" spans="1:5" x14ac:dyDescent="0.25">
      <c r="A53" s="35" t="s">
        <v>157</v>
      </c>
      <c r="B53" s="35" t="s">
        <v>8375</v>
      </c>
      <c r="C53" s="35">
        <v>1033645</v>
      </c>
      <c r="D53" s="35" t="s">
        <v>1422</v>
      </c>
      <c r="E53" s="35" t="s">
        <v>8018</v>
      </c>
    </row>
    <row r="54" spans="1:5" x14ac:dyDescent="0.25">
      <c r="A54" s="35" t="s">
        <v>157</v>
      </c>
      <c r="B54" s="35" t="s">
        <v>8376</v>
      </c>
      <c r="C54" s="35">
        <v>1048039</v>
      </c>
      <c r="D54" s="35" t="s">
        <v>613</v>
      </c>
      <c r="E54" s="35" t="s">
        <v>8018</v>
      </c>
    </row>
    <row r="55" spans="1:5" x14ac:dyDescent="0.25">
      <c r="A55" s="35" t="s">
        <v>157</v>
      </c>
      <c r="B55" s="35" t="s">
        <v>8377</v>
      </c>
      <c r="C55" s="35">
        <v>1048039</v>
      </c>
      <c r="D55" s="35" t="s">
        <v>613</v>
      </c>
      <c r="E55" s="35" t="s">
        <v>8018</v>
      </c>
    </row>
    <row r="56" spans="1:5" x14ac:dyDescent="0.25">
      <c r="A56" s="35" t="s">
        <v>157</v>
      </c>
      <c r="B56" s="35" t="s">
        <v>8378</v>
      </c>
      <c r="C56" s="35">
        <v>1033645</v>
      </c>
      <c r="D56" s="35" t="s">
        <v>613</v>
      </c>
      <c r="E56" s="35" t="s">
        <v>8018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797D0-0D0C-423C-94D7-209E413A9125}">
  <sheetPr codeName="Sheet6"/>
  <dimension ref="A1:F10"/>
  <sheetViews>
    <sheetView showGridLines="0" workbookViewId="0">
      <selection activeCell="H24" sqref="H24"/>
    </sheetView>
  </sheetViews>
  <sheetFormatPr defaultRowHeight="15" x14ac:dyDescent="0.25"/>
  <cols>
    <col min="1" max="1" width="11" style="35" bestFit="1" customWidth="1"/>
    <col min="2" max="2" width="32.28515625" style="35" bestFit="1" customWidth="1"/>
    <col min="3" max="3" width="27.5703125" style="34" bestFit="1" customWidth="1"/>
    <col min="4" max="4" width="17.5703125" style="35" bestFit="1" customWidth="1"/>
    <col min="5" max="5" width="21.7109375" style="35" bestFit="1" customWidth="1"/>
    <col min="6" max="6" width="17.85546875" style="35" bestFit="1" customWidth="1"/>
    <col min="7" max="16384" width="9.140625" style="35"/>
  </cols>
  <sheetData>
    <row r="1" spans="1:6" s="36" customFormat="1" x14ac:dyDescent="0.25">
      <c r="A1" s="36" t="s">
        <v>8315</v>
      </c>
      <c r="B1" s="36" t="s">
        <v>8379</v>
      </c>
      <c r="C1" s="36" t="s">
        <v>8380</v>
      </c>
      <c r="D1" s="36" t="s">
        <v>8317</v>
      </c>
      <c r="E1" s="36" t="s">
        <v>8318</v>
      </c>
      <c r="F1" s="36" t="s">
        <v>8319</v>
      </c>
    </row>
    <row r="2" spans="1:6" x14ac:dyDescent="0.25">
      <c r="A2" s="35" t="s">
        <v>316</v>
      </c>
      <c r="B2" s="35" t="s">
        <v>8381</v>
      </c>
      <c r="C2" s="34" t="s">
        <v>8382</v>
      </c>
      <c r="F2" s="35" t="s">
        <v>8069</v>
      </c>
    </row>
    <row r="3" spans="1:6" x14ac:dyDescent="0.25">
      <c r="A3" s="35" t="s">
        <v>288</v>
      </c>
      <c r="B3" s="35" t="s">
        <v>7999</v>
      </c>
      <c r="C3" s="34" t="s">
        <v>8383</v>
      </c>
      <c r="F3" s="35" t="s">
        <v>7954</v>
      </c>
    </row>
    <row r="4" spans="1:6" x14ac:dyDescent="0.25">
      <c r="A4" s="35" t="s">
        <v>288</v>
      </c>
      <c r="B4" s="35" t="s">
        <v>7999</v>
      </c>
      <c r="C4" s="34" t="s">
        <v>8384</v>
      </c>
      <c r="F4" s="35" t="s">
        <v>8385</v>
      </c>
    </row>
    <row r="5" spans="1:6" x14ac:dyDescent="0.25">
      <c r="A5" s="35" t="s">
        <v>119</v>
      </c>
      <c r="B5" s="35" t="s">
        <v>8386</v>
      </c>
      <c r="C5" s="34" t="s">
        <v>8387</v>
      </c>
      <c r="F5" s="35" t="s">
        <v>8388</v>
      </c>
    </row>
    <row r="6" spans="1:6" x14ac:dyDescent="0.25">
      <c r="A6" s="35" t="s">
        <v>119</v>
      </c>
      <c r="B6" s="35" t="s">
        <v>8386</v>
      </c>
      <c r="C6" s="34" t="s">
        <v>8389</v>
      </c>
      <c r="F6" s="35" t="s">
        <v>8390</v>
      </c>
    </row>
    <row r="7" spans="1:6" x14ac:dyDescent="0.25">
      <c r="A7" s="35" t="s">
        <v>119</v>
      </c>
      <c r="B7" s="35" t="s">
        <v>8386</v>
      </c>
      <c r="C7" s="34" t="s">
        <v>8391</v>
      </c>
      <c r="F7" s="35" t="s">
        <v>8392</v>
      </c>
    </row>
    <row r="8" spans="1:6" x14ac:dyDescent="0.25">
      <c r="A8" s="35" t="s">
        <v>8393</v>
      </c>
      <c r="B8" s="35" t="s">
        <v>8394</v>
      </c>
      <c r="C8" s="34" t="s">
        <v>8395</v>
      </c>
      <c r="F8" s="35" t="s">
        <v>8018</v>
      </c>
    </row>
    <row r="9" spans="1:6" x14ac:dyDescent="0.25">
      <c r="A9" s="35" t="s">
        <v>8393</v>
      </c>
      <c r="B9" s="35" t="s">
        <v>8394</v>
      </c>
      <c r="C9" s="34" t="s">
        <v>8396</v>
      </c>
      <c r="F9" s="35" t="s">
        <v>8018</v>
      </c>
    </row>
    <row r="10" spans="1:6" x14ac:dyDescent="0.25">
      <c r="A10" s="35" t="s">
        <v>8393</v>
      </c>
      <c r="B10" s="35" t="s">
        <v>8394</v>
      </c>
      <c r="C10" s="34" t="s">
        <v>8397</v>
      </c>
      <c r="F10" s="35" t="s">
        <v>8018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7EBAD-75AE-4638-9543-404DDED4026C}">
  <sheetPr codeName="Sheet8"/>
  <dimension ref="A1:F10"/>
  <sheetViews>
    <sheetView showGridLines="0" workbookViewId="0">
      <selection activeCell="H24" sqref="H24"/>
    </sheetView>
  </sheetViews>
  <sheetFormatPr defaultColWidth="8.85546875" defaultRowHeight="15" x14ac:dyDescent="0.25"/>
  <cols>
    <col min="1" max="1" width="11" style="35" bestFit="1" customWidth="1"/>
    <col min="2" max="2" width="32.28515625" style="35" bestFit="1" customWidth="1"/>
    <col min="3" max="3" width="27.5703125" style="34" bestFit="1" customWidth="1"/>
    <col min="4" max="4" width="17.5703125" style="35" bestFit="1" customWidth="1"/>
    <col min="5" max="5" width="21.7109375" style="35" bestFit="1" customWidth="1"/>
    <col min="6" max="6" width="17.85546875" style="35" bestFit="1" customWidth="1"/>
    <col min="7" max="16384" width="8.85546875" style="35"/>
  </cols>
  <sheetData>
    <row r="1" spans="1:6" s="36" customFormat="1" x14ac:dyDescent="0.25">
      <c r="A1" s="36" t="s">
        <v>8315</v>
      </c>
      <c r="B1" s="36" t="s">
        <v>8379</v>
      </c>
      <c r="C1" s="36" t="s">
        <v>8380</v>
      </c>
      <c r="D1" s="36" t="s">
        <v>8317</v>
      </c>
      <c r="E1" s="36" t="s">
        <v>8318</v>
      </c>
      <c r="F1" s="36" t="s">
        <v>8319</v>
      </c>
    </row>
    <row r="2" spans="1:6" x14ac:dyDescent="0.25">
      <c r="A2" s="35" t="s">
        <v>316</v>
      </c>
      <c r="B2" s="35" t="s">
        <v>8381</v>
      </c>
      <c r="C2" s="34" t="s">
        <v>8382</v>
      </c>
      <c r="F2" s="35" t="s">
        <v>8069</v>
      </c>
    </row>
    <row r="3" spans="1:6" x14ac:dyDescent="0.25">
      <c r="A3" s="35" t="s">
        <v>288</v>
      </c>
      <c r="B3" s="35" t="s">
        <v>7999</v>
      </c>
      <c r="C3" s="34" t="s">
        <v>8383</v>
      </c>
      <c r="F3" s="35" t="s">
        <v>7954</v>
      </c>
    </row>
    <row r="4" spans="1:6" x14ac:dyDescent="0.25">
      <c r="A4" s="35" t="s">
        <v>288</v>
      </c>
      <c r="B4" s="35" t="s">
        <v>7999</v>
      </c>
      <c r="C4" s="34" t="s">
        <v>8384</v>
      </c>
      <c r="F4" s="35" t="s">
        <v>8385</v>
      </c>
    </row>
    <row r="5" spans="1:6" x14ac:dyDescent="0.25">
      <c r="A5" s="35" t="s">
        <v>119</v>
      </c>
      <c r="B5" s="35" t="s">
        <v>8386</v>
      </c>
      <c r="C5" s="34" t="s">
        <v>8387</v>
      </c>
      <c r="F5" s="35" t="s">
        <v>8388</v>
      </c>
    </row>
    <row r="6" spans="1:6" x14ac:dyDescent="0.25">
      <c r="A6" s="35" t="s">
        <v>119</v>
      </c>
      <c r="B6" s="35" t="s">
        <v>8386</v>
      </c>
      <c r="C6" s="34" t="s">
        <v>8389</v>
      </c>
      <c r="F6" s="35" t="s">
        <v>8390</v>
      </c>
    </row>
    <row r="7" spans="1:6" x14ac:dyDescent="0.25">
      <c r="A7" s="35" t="s">
        <v>119</v>
      </c>
      <c r="B7" s="35" t="s">
        <v>8386</v>
      </c>
      <c r="C7" s="34" t="s">
        <v>8391</v>
      </c>
      <c r="F7" s="35" t="s">
        <v>8392</v>
      </c>
    </row>
    <row r="8" spans="1:6" x14ac:dyDescent="0.25">
      <c r="A8" s="35" t="s">
        <v>8393</v>
      </c>
      <c r="B8" s="35" t="s">
        <v>8394</v>
      </c>
      <c r="C8" s="34" t="s">
        <v>8395</v>
      </c>
      <c r="F8" s="35" t="s">
        <v>8018</v>
      </c>
    </row>
    <row r="9" spans="1:6" x14ac:dyDescent="0.25">
      <c r="A9" s="35" t="s">
        <v>8393</v>
      </c>
      <c r="B9" s="35" t="s">
        <v>8394</v>
      </c>
      <c r="C9" s="34" t="s">
        <v>8396</v>
      </c>
      <c r="F9" s="35" t="s">
        <v>8018</v>
      </c>
    </row>
    <row r="10" spans="1:6" x14ac:dyDescent="0.25">
      <c r="A10" s="35" t="s">
        <v>8393</v>
      </c>
      <c r="B10" s="35" t="s">
        <v>8394</v>
      </c>
      <c r="C10" s="34" t="s">
        <v>8397</v>
      </c>
      <c r="F10" s="35" t="s">
        <v>8018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41100-0CAD-4E77-BC00-E7175F21025E}">
  <sheetPr codeName="Sheet9">
    <pageSetUpPr fitToPage="1"/>
  </sheetPr>
  <dimension ref="A1:Z740"/>
  <sheetViews>
    <sheetView topLeftCell="G1" zoomScaleNormal="100" workbookViewId="0">
      <pane ySplit="2" topLeftCell="A3" activePane="bottomLeft" state="frozen"/>
      <selection activeCell="H24" sqref="H24"/>
      <selection pane="bottomLeft" activeCell="H24" sqref="H24"/>
    </sheetView>
  </sheetViews>
  <sheetFormatPr defaultColWidth="8.85546875" defaultRowHeight="11.25" customHeight="1" x14ac:dyDescent="0.25"/>
  <cols>
    <col min="1" max="1" width="12.42578125" style="35" customWidth="1"/>
    <col min="2" max="2" width="21.5703125" style="35" bestFit="1" customWidth="1"/>
    <col min="3" max="5" width="7.42578125" style="35" customWidth="1"/>
    <col min="6" max="6" width="10.140625" style="35" customWidth="1"/>
    <col min="7" max="13" width="7.42578125" style="35" customWidth="1"/>
    <col min="14" max="14" width="13.42578125" style="118" customWidth="1"/>
    <col min="15" max="15" width="11.85546875" style="118" customWidth="1"/>
    <col min="16" max="16" width="14.7109375" style="119" bestFit="1" customWidth="1"/>
    <col min="17" max="18" width="6.42578125" style="119" customWidth="1"/>
    <col min="19" max="19" width="6.85546875" style="35" customWidth="1"/>
    <col min="20" max="20" width="8" style="35" customWidth="1"/>
    <col min="21" max="21" width="11.140625" style="45" customWidth="1"/>
    <col min="22" max="22" width="9.5703125" style="45" customWidth="1"/>
    <col min="23" max="23" width="21.85546875" style="45" bestFit="1" customWidth="1"/>
    <col min="24" max="24" width="22.85546875" style="35" customWidth="1"/>
    <col min="25" max="25" width="18.5703125" style="35" customWidth="1"/>
    <col min="26" max="26" width="16" style="35" customWidth="1"/>
    <col min="27" max="16384" width="8.85546875" style="35"/>
  </cols>
  <sheetData>
    <row r="1" spans="1:23" ht="11.25" customHeight="1" thickBot="1" x14ac:dyDescent="0.3">
      <c r="A1" s="38"/>
      <c r="B1" s="39"/>
      <c r="C1" s="163"/>
      <c r="D1" s="163"/>
      <c r="E1" s="163"/>
      <c r="F1" s="163"/>
      <c r="G1" s="163"/>
      <c r="H1" s="163"/>
      <c r="I1" s="163"/>
      <c r="J1" s="163"/>
      <c r="K1" s="163"/>
      <c r="L1" s="163"/>
      <c r="M1" s="163"/>
      <c r="N1" s="40"/>
      <c r="O1" s="41"/>
      <c r="P1" s="42"/>
      <c r="Q1" s="42"/>
      <c r="R1" s="42"/>
      <c r="S1" s="43"/>
      <c r="T1" s="44"/>
    </row>
    <row r="2" spans="1:23" s="56" customFormat="1" ht="33.75" customHeight="1" x14ac:dyDescent="0.2">
      <c r="A2" s="46" t="s">
        <v>8315</v>
      </c>
      <c r="B2" s="47" t="s">
        <v>8398</v>
      </c>
      <c r="C2" s="48" t="s">
        <v>8399</v>
      </c>
      <c r="D2" s="49" t="s">
        <v>8400</v>
      </c>
      <c r="E2" s="49" t="s">
        <v>8401</v>
      </c>
      <c r="F2" s="49" t="s">
        <v>8402</v>
      </c>
      <c r="G2" s="49" t="s">
        <v>8403</v>
      </c>
      <c r="H2" s="49" t="s">
        <v>8404</v>
      </c>
      <c r="I2" s="49" t="s">
        <v>8405</v>
      </c>
      <c r="J2" s="49" t="s">
        <v>8406</v>
      </c>
      <c r="K2" s="49" t="s">
        <v>8407</v>
      </c>
      <c r="L2" s="49" t="s">
        <v>8408</v>
      </c>
      <c r="M2" s="49" t="s">
        <v>8409</v>
      </c>
      <c r="N2" s="46" t="s">
        <v>8410</v>
      </c>
      <c r="O2" s="50" t="s">
        <v>8411</v>
      </c>
      <c r="P2" s="51" t="s">
        <v>8412</v>
      </c>
      <c r="Q2" s="52" t="s">
        <v>8413</v>
      </c>
      <c r="R2" s="50" t="s">
        <v>8414</v>
      </c>
      <c r="S2" s="53" t="s">
        <v>8415</v>
      </c>
      <c r="T2" s="54" t="s">
        <v>12</v>
      </c>
      <c r="U2" s="55" t="s">
        <v>8416</v>
      </c>
      <c r="V2" s="55" t="s">
        <v>7885</v>
      </c>
      <c r="W2" s="55"/>
    </row>
    <row r="3" spans="1:23" ht="15" x14ac:dyDescent="0.25">
      <c r="A3" s="57" t="s">
        <v>8393</v>
      </c>
      <c r="B3" s="58" t="s">
        <v>65</v>
      </c>
      <c r="C3" s="59"/>
      <c r="D3" s="59"/>
      <c r="E3" s="59"/>
      <c r="F3" s="59">
        <v>600</v>
      </c>
      <c r="G3" s="59"/>
      <c r="H3" s="59"/>
      <c r="I3" s="59"/>
      <c r="J3" s="59"/>
      <c r="K3" s="59"/>
      <c r="L3" s="59"/>
      <c r="M3" s="59"/>
      <c r="N3" s="60"/>
      <c r="O3" s="61">
        <v>8380160187</v>
      </c>
      <c r="P3" s="62"/>
      <c r="Q3" s="62"/>
      <c r="R3" s="62"/>
      <c r="S3" s="63"/>
      <c r="T3" s="64">
        <f t="shared" ref="T3:T17" si="0">(C3/20)+(D3/40)+(E3/200)+(F3/20)+(J3/20)+(K3/20)+(L3/20)+(M3/40)+G3/20+I3/40+H3/20</f>
        <v>30</v>
      </c>
      <c r="W3" s="65"/>
    </row>
    <row r="4" spans="1:23" ht="15" x14ac:dyDescent="0.25">
      <c r="A4" s="57" t="s">
        <v>8393</v>
      </c>
      <c r="B4" s="58" t="s">
        <v>4642</v>
      </c>
      <c r="C4" s="59"/>
      <c r="D4" s="59"/>
      <c r="E4" s="59"/>
      <c r="F4" s="59">
        <v>600</v>
      </c>
      <c r="G4" s="59"/>
      <c r="H4" s="59"/>
      <c r="I4" s="59"/>
      <c r="J4" s="59"/>
      <c r="K4" s="59"/>
      <c r="L4" s="59"/>
      <c r="M4" s="59"/>
      <c r="N4" s="60"/>
      <c r="O4" s="61">
        <v>8380160159</v>
      </c>
      <c r="P4" s="62"/>
      <c r="Q4" s="62"/>
      <c r="R4" s="62"/>
      <c r="S4" s="63"/>
      <c r="T4" s="64">
        <f t="shared" si="0"/>
        <v>30</v>
      </c>
      <c r="W4" s="65"/>
    </row>
    <row r="5" spans="1:23" ht="15" x14ac:dyDescent="0.25">
      <c r="A5" s="57" t="s">
        <v>8393</v>
      </c>
      <c r="B5" s="58" t="s">
        <v>58</v>
      </c>
      <c r="C5" s="59"/>
      <c r="D5" s="59"/>
      <c r="E5" s="59"/>
      <c r="F5" s="59">
        <v>600</v>
      </c>
      <c r="G5" s="59"/>
      <c r="H5" s="59"/>
      <c r="I5" s="59"/>
      <c r="J5" s="59"/>
      <c r="K5" s="59"/>
      <c r="L5" s="59"/>
      <c r="M5" s="59"/>
      <c r="N5" s="60"/>
      <c r="O5" s="61">
        <v>8380160002</v>
      </c>
      <c r="P5" s="62"/>
      <c r="Q5" s="62"/>
      <c r="R5" s="62"/>
      <c r="S5" s="63"/>
      <c r="T5" s="64">
        <f t="shared" si="0"/>
        <v>30</v>
      </c>
      <c r="W5" s="65"/>
    </row>
    <row r="6" spans="1:23" ht="15" x14ac:dyDescent="0.25">
      <c r="A6" s="57" t="s">
        <v>8393</v>
      </c>
      <c r="B6" s="58" t="s">
        <v>7931</v>
      </c>
      <c r="C6" s="59"/>
      <c r="D6" s="59"/>
      <c r="E6" s="59"/>
      <c r="F6" s="59">
        <v>600</v>
      </c>
      <c r="G6" s="59"/>
      <c r="H6" s="59"/>
      <c r="I6" s="59"/>
      <c r="J6" s="59"/>
      <c r="K6" s="59"/>
      <c r="L6" s="59"/>
      <c r="M6" s="59"/>
      <c r="N6" s="60"/>
      <c r="O6" s="61">
        <v>8380160077</v>
      </c>
      <c r="P6" s="62"/>
      <c r="Q6" s="62"/>
      <c r="R6" s="62"/>
      <c r="S6" s="63"/>
      <c r="T6" s="64">
        <f t="shared" si="0"/>
        <v>30</v>
      </c>
      <c r="W6" s="65"/>
    </row>
    <row r="7" spans="1:23" ht="15" x14ac:dyDescent="0.25">
      <c r="A7" s="57" t="s">
        <v>8393</v>
      </c>
      <c r="B7" s="58" t="s">
        <v>7931</v>
      </c>
      <c r="C7" s="59">
        <v>200</v>
      </c>
      <c r="D7" s="59"/>
      <c r="E7" s="59"/>
      <c r="F7" s="59">
        <v>400</v>
      </c>
      <c r="G7" s="59"/>
      <c r="H7" s="59"/>
      <c r="I7" s="59"/>
      <c r="J7" s="59"/>
      <c r="K7" s="59"/>
      <c r="L7" s="59"/>
      <c r="M7" s="59"/>
      <c r="N7" s="60"/>
      <c r="O7" s="61">
        <v>8380160079</v>
      </c>
      <c r="P7" s="62"/>
      <c r="Q7" s="62"/>
      <c r="R7" s="62"/>
      <c r="S7" s="63"/>
      <c r="T7" s="64">
        <f t="shared" si="0"/>
        <v>30</v>
      </c>
      <c r="W7" s="65"/>
    </row>
    <row r="8" spans="1:23" ht="15" x14ac:dyDescent="0.25">
      <c r="A8" s="57" t="s">
        <v>8393</v>
      </c>
      <c r="B8" s="58" t="s">
        <v>7931</v>
      </c>
      <c r="C8" s="59"/>
      <c r="D8" s="59"/>
      <c r="E8" s="59"/>
      <c r="F8" s="59">
        <v>600</v>
      </c>
      <c r="G8" s="59"/>
      <c r="H8" s="59"/>
      <c r="I8" s="59"/>
      <c r="J8" s="59"/>
      <c r="K8" s="59"/>
      <c r="L8" s="59"/>
      <c r="M8" s="59"/>
      <c r="N8" s="60"/>
      <c r="O8" s="61">
        <v>8380160183</v>
      </c>
      <c r="P8" s="62"/>
      <c r="Q8" s="62"/>
      <c r="R8" s="62"/>
      <c r="S8" s="63"/>
      <c r="T8" s="64">
        <f t="shared" si="0"/>
        <v>30</v>
      </c>
      <c r="W8" s="65"/>
    </row>
    <row r="9" spans="1:23" ht="15" x14ac:dyDescent="0.25">
      <c r="A9" s="57" t="s">
        <v>8393</v>
      </c>
      <c r="B9" s="58" t="s">
        <v>7931</v>
      </c>
      <c r="C9" s="59">
        <v>300</v>
      </c>
      <c r="D9" s="59"/>
      <c r="E9" s="59"/>
      <c r="F9" s="59">
        <v>300</v>
      </c>
      <c r="G9" s="59"/>
      <c r="H9" s="59"/>
      <c r="I9" s="59"/>
      <c r="J9" s="59"/>
      <c r="K9" s="59"/>
      <c r="L9" s="59"/>
      <c r="M9" s="59"/>
      <c r="N9" s="60"/>
      <c r="O9" s="61">
        <v>8380160184</v>
      </c>
      <c r="P9" s="62"/>
      <c r="Q9" s="62"/>
      <c r="R9" s="62"/>
      <c r="S9" s="63"/>
      <c r="T9" s="64">
        <f t="shared" si="0"/>
        <v>30</v>
      </c>
      <c r="W9" s="65"/>
    </row>
    <row r="10" spans="1:23" ht="15" x14ac:dyDescent="0.25">
      <c r="A10" s="57" t="s">
        <v>8393</v>
      </c>
      <c r="B10" s="58" t="s">
        <v>7931</v>
      </c>
      <c r="C10" s="59">
        <v>100</v>
      </c>
      <c r="D10" s="59"/>
      <c r="E10" s="59"/>
      <c r="F10" s="59">
        <v>400</v>
      </c>
      <c r="G10" s="59"/>
      <c r="H10" s="59"/>
      <c r="I10" s="59"/>
      <c r="J10" s="59"/>
      <c r="K10" s="59">
        <v>100</v>
      </c>
      <c r="L10" s="59"/>
      <c r="M10" s="59"/>
      <c r="N10" s="60"/>
      <c r="O10" s="61">
        <v>8380160185</v>
      </c>
      <c r="P10" s="62"/>
      <c r="Q10" s="62"/>
      <c r="R10" s="62"/>
      <c r="S10" s="63"/>
      <c r="T10" s="64">
        <f t="shared" si="0"/>
        <v>30</v>
      </c>
      <c r="W10" s="65"/>
    </row>
    <row r="11" spans="1:23" ht="15" x14ac:dyDescent="0.25">
      <c r="A11" s="57" t="s">
        <v>8393</v>
      </c>
      <c r="B11" s="58" t="s">
        <v>8417</v>
      </c>
      <c r="C11" s="59"/>
      <c r="D11" s="59"/>
      <c r="E11" s="59"/>
      <c r="F11" s="59">
        <v>300</v>
      </c>
      <c r="G11" s="59"/>
      <c r="H11" s="59"/>
      <c r="I11" s="59"/>
      <c r="J11" s="59"/>
      <c r="K11" s="59">
        <v>300</v>
      </c>
      <c r="L11" s="59"/>
      <c r="M11" s="59"/>
      <c r="N11" s="60"/>
      <c r="O11" s="61">
        <v>8380160068</v>
      </c>
      <c r="P11" s="62"/>
      <c r="Q11" s="62"/>
      <c r="R11" s="62"/>
      <c r="S11" s="63"/>
      <c r="T11" s="64">
        <f t="shared" si="0"/>
        <v>30</v>
      </c>
      <c r="W11" s="65"/>
    </row>
    <row r="12" spans="1:23" ht="15" x14ac:dyDescent="0.25">
      <c r="A12" s="57" t="s">
        <v>8393</v>
      </c>
      <c r="B12" s="58" t="s">
        <v>8418</v>
      </c>
      <c r="C12" s="59"/>
      <c r="D12" s="59"/>
      <c r="E12" s="59"/>
      <c r="F12" s="59">
        <v>600</v>
      </c>
      <c r="G12" s="59"/>
      <c r="H12" s="59"/>
      <c r="I12" s="59"/>
      <c r="J12" s="59"/>
      <c r="K12" s="59"/>
      <c r="L12" s="59"/>
      <c r="M12" s="59"/>
      <c r="N12" s="60"/>
      <c r="O12" s="61">
        <v>8380160091</v>
      </c>
      <c r="P12" s="62"/>
      <c r="Q12" s="62"/>
      <c r="R12" s="62"/>
      <c r="S12" s="63"/>
      <c r="T12" s="64">
        <f t="shared" si="0"/>
        <v>30</v>
      </c>
      <c r="W12" s="65"/>
    </row>
    <row r="13" spans="1:23" ht="15" x14ac:dyDescent="0.25">
      <c r="A13" s="57" t="s">
        <v>8393</v>
      </c>
      <c r="B13" s="58" t="s">
        <v>26</v>
      </c>
      <c r="C13" s="59"/>
      <c r="D13" s="59"/>
      <c r="E13" s="59"/>
      <c r="F13" s="59">
        <v>600</v>
      </c>
      <c r="G13" s="59"/>
      <c r="H13" s="59"/>
      <c r="I13" s="59"/>
      <c r="J13" s="59"/>
      <c r="K13" s="59"/>
      <c r="L13" s="59"/>
      <c r="M13" s="59"/>
      <c r="N13" s="60"/>
      <c r="O13" s="61">
        <v>8380160023</v>
      </c>
      <c r="P13" s="62"/>
      <c r="Q13" s="62"/>
      <c r="R13" s="62"/>
      <c r="S13" s="63"/>
      <c r="T13" s="64">
        <f t="shared" si="0"/>
        <v>30</v>
      </c>
      <c r="W13" s="65"/>
    </row>
    <row r="14" spans="1:23" ht="15" x14ac:dyDescent="0.25">
      <c r="A14" s="57" t="s">
        <v>8393</v>
      </c>
      <c r="B14" s="58" t="s">
        <v>613</v>
      </c>
      <c r="C14" s="59">
        <v>200</v>
      </c>
      <c r="D14" s="59">
        <v>200</v>
      </c>
      <c r="E14" s="59"/>
      <c r="F14" s="59">
        <v>300</v>
      </c>
      <c r="G14" s="59"/>
      <c r="H14" s="59"/>
      <c r="I14" s="59"/>
      <c r="J14" s="59"/>
      <c r="K14" s="59"/>
      <c r="L14" s="59"/>
      <c r="M14" s="59"/>
      <c r="N14" s="60"/>
      <c r="O14" s="61">
        <v>8380160155</v>
      </c>
      <c r="P14" s="62"/>
      <c r="Q14" s="62"/>
      <c r="R14" s="62"/>
      <c r="S14" s="63"/>
      <c r="T14" s="64">
        <f t="shared" si="0"/>
        <v>30</v>
      </c>
      <c r="W14" s="65"/>
    </row>
    <row r="15" spans="1:23" ht="15" x14ac:dyDescent="0.25">
      <c r="A15" s="57" t="s">
        <v>8393</v>
      </c>
      <c r="B15" s="58" t="s">
        <v>8419</v>
      </c>
      <c r="C15" s="59">
        <v>100</v>
      </c>
      <c r="D15" s="59"/>
      <c r="E15" s="59"/>
      <c r="F15" s="59">
        <v>500</v>
      </c>
      <c r="G15" s="59"/>
      <c r="H15" s="59"/>
      <c r="I15" s="59"/>
      <c r="J15" s="59"/>
      <c r="K15" s="59"/>
      <c r="L15" s="59"/>
      <c r="M15" s="59"/>
      <c r="N15" s="60"/>
      <c r="O15" s="61">
        <v>8380160157</v>
      </c>
      <c r="P15" s="62"/>
      <c r="Q15" s="62"/>
      <c r="R15" s="62"/>
      <c r="S15" s="63"/>
      <c r="T15" s="64">
        <f t="shared" si="0"/>
        <v>30</v>
      </c>
      <c r="W15" s="65"/>
    </row>
    <row r="16" spans="1:23" ht="15" x14ac:dyDescent="0.25">
      <c r="A16" s="57" t="s">
        <v>8393</v>
      </c>
      <c r="B16" s="58" t="s">
        <v>8420</v>
      </c>
      <c r="C16" s="59"/>
      <c r="D16" s="59"/>
      <c r="E16" s="59"/>
      <c r="F16" s="59">
        <v>600</v>
      </c>
      <c r="G16" s="59"/>
      <c r="H16" s="59"/>
      <c r="I16" s="59"/>
      <c r="J16" s="59"/>
      <c r="K16" s="59"/>
      <c r="L16" s="59"/>
      <c r="M16" s="59"/>
      <c r="N16" s="60"/>
      <c r="O16" s="61"/>
      <c r="P16" s="62"/>
      <c r="Q16" s="62"/>
      <c r="R16" s="62"/>
      <c r="S16" s="63"/>
      <c r="T16" s="64">
        <f t="shared" si="0"/>
        <v>30</v>
      </c>
      <c r="W16" s="65"/>
    </row>
    <row r="17" spans="1:26" ht="15" x14ac:dyDescent="0.25">
      <c r="A17" s="57" t="s">
        <v>8393</v>
      </c>
      <c r="B17" s="58"/>
      <c r="C17" s="59"/>
      <c r="D17" s="59"/>
      <c r="E17" s="59"/>
      <c r="F17" s="59"/>
      <c r="G17" s="59"/>
      <c r="H17" s="59"/>
      <c r="I17" s="59"/>
      <c r="J17" s="59"/>
      <c r="K17" s="59"/>
      <c r="L17" s="59"/>
      <c r="M17" s="59"/>
      <c r="N17" s="60"/>
      <c r="O17" s="61"/>
      <c r="P17" s="62"/>
      <c r="Q17" s="62"/>
      <c r="R17" s="62"/>
      <c r="S17" s="63"/>
      <c r="T17" s="64">
        <f t="shared" si="0"/>
        <v>0</v>
      </c>
      <c r="W17" s="65"/>
    </row>
    <row r="18" spans="1:26" s="45" customFormat="1" ht="15" x14ac:dyDescent="0.25">
      <c r="A18" s="66" t="s">
        <v>8421</v>
      </c>
      <c r="B18" s="67"/>
      <c r="C18" s="68"/>
      <c r="D18" s="69"/>
      <c r="E18" s="70"/>
      <c r="F18" s="70"/>
      <c r="G18" s="70"/>
      <c r="H18" s="68"/>
      <c r="I18" s="68"/>
      <c r="J18" s="68"/>
      <c r="K18" s="70"/>
      <c r="L18" s="70"/>
      <c r="M18" s="70"/>
      <c r="N18" s="71"/>
      <c r="O18" s="72"/>
      <c r="P18" s="73"/>
      <c r="Q18" s="73"/>
      <c r="R18" s="73"/>
      <c r="S18" s="74"/>
      <c r="T18" s="75"/>
      <c r="X18" s="35"/>
      <c r="Y18" s="35"/>
      <c r="Z18" s="35"/>
    </row>
    <row r="19" spans="1:26" ht="15" x14ac:dyDescent="0.25">
      <c r="A19" s="76" t="s">
        <v>451</v>
      </c>
      <c r="B19" s="58" t="s">
        <v>8422</v>
      </c>
      <c r="C19" s="77"/>
      <c r="D19" s="77"/>
      <c r="E19" s="59"/>
      <c r="F19" s="77">
        <v>640</v>
      </c>
      <c r="G19" s="59"/>
      <c r="H19" s="59"/>
      <c r="I19" s="59"/>
      <c r="J19" s="59"/>
      <c r="K19" s="77"/>
      <c r="L19" s="77"/>
      <c r="M19" s="77"/>
      <c r="N19" s="60" t="s">
        <v>8423</v>
      </c>
      <c r="O19" s="61">
        <v>8380159980</v>
      </c>
      <c r="P19" s="62"/>
      <c r="Q19" s="62"/>
      <c r="R19" s="62"/>
      <c r="S19" s="63"/>
      <c r="T19" s="64">
        <f t="shared" ref="T19:T37" si="1">(C19/20)+(D19/40)+(E19/200)+(F19/20)+(J19/20)+(K19/20)+(L19/20)+(M19/40)+G19/20+I19/40+H19/20</f>
        <v>32</v>
      </c>
      <c r="W19" s="65"/>
    </row>
    <row r="20" spans="1:26" ht="15" x14ac:dyDescent="0.25">
      <c r="A20" s="76" t="s">
        <v>451</v>
      </c>
      <c r="B20" s="58" t="s">
        <v>8422</v>
      </c>
      <c r="C20" s="77"/>
      <c r="D20" s="77"/>
      <c r="E20" s="59"/>
      <c r="F20" s="77">
        <v>640</v>
      </c>
      <c r="G20" s="59"/>
      <c r="H20" s="59"/>
      <c r="I20" s="59"/>
      <c r="J20" s="59"/>
      <c r="K20" s="77"/>
      <c r="L20" s="77"/>
      <c r="M20" s="77"/>
      <c r="N20" s="60" t="s">
        <v>8424</v>
      </c>
      <c r="O20" s="61">
        <v>8380160070</v>
      </c>
      <c r="P20" s="62"/>
      <c r="Q20" s="62"/>
      <c r="R20" s="62"/>
      <c r="S20" s="63"/>
      <c r="T20" s="64">
        <f t="shared" si="1"/>
        <v>32</v>
      </c>
      <c r="W20" s="65"/>
    </row>
    <row r="21" spans="1:26" ht="15" x14ac:dyDescent="0.25">
      <c r="A21" s="76" t="s">
        <v>451</v>
      </c>
      <c r="B21" s="58" t="s">
        <v>34</v>
      </c>
      <c r="C21" s="59"/>
      <c r="D21" s="59"/>
      <c r="E21" s="59"/>
      <c r="F21" s="77">
        <v>680</v>
      </c>
      <c r="G21" s="59"/>
      <c r="H21" s="59"/>
      <c r="I21" s="59"/>
      <c r="J21" s="59"/>
      <c r="K21" s="77"/>
      <c r="L21" s="77"/>
      <c r="M21" s="77"/>
      <c r="N21" s="60" t="s">
        <v>8425</v>
      </c>
      <c r="O21" s="61">
        <v>8380160230</v>
      </c>
      <c r="P21" s="60" t="s">
        <v>8426</v>
      </c>
      <c r="Q21" s="78" t="s">
        <v>8427</v>
      </c>
      <c r="R21" s="62"/>
      <c r="S21" s="63"/>
      <c r="T21" s="64">
        <f t="shared" si="1"/>
        <v>34</v>
      </c>
      <c r="W21" s="65"/>
    </row>
    <row r="22" spans="1:26" ht="15" x14ac:dyDescent="0.25">
      <c r="A22" s="76" t="s">
        <v>451</v>
      </c>
      <c r="B22" s="58" t="s">
        <v>34</v>
      </c>
      <c r="C22" s="59"/>
      <c r="D22" s="59"/>
      <c r="E22" s="59"/>
      <c r="F22" s="77">
        <v>640</v>
      </c>
      <c r="G22" s="59"/>
      <c r="H22" s="59"/>
      <c r="I22" s="59"/>
      <c r="J22" s="59"/>
      <c r="K22" s="77"/>
      <c r="L22" s="77"/>
      <c r="M22" s="77"/>
      <c r="N22" s="60" t="s">
        <v>8428</v>
      </c>
      <c r="O22" s="61">
        <v>8380160231</v>
      </c>
      <c r="P22" s="60" t="s">
        <v>8429</v>
      </c>
      <c r="Q22" s="78"/>
      <c r="R22" s="62"/>
      <c r="S22" s="63"/>
      <c r="T22" s="64">
        <f t="shared" si="1"/>
        <v>32</v>
      </c>
      <c r="W22" s="65"/>
    </row>
    <row r="23" spans="1:26" ht="15" x14ac:dyDescent="0.25">
      <c r="A23" s="76" t="s">
        <v>451</v>
      </c>
      <c r="B23" s="58" t="s">
        <v>34</v>
      </c>
      <c r="C23" s="59"/>
      <c r="D23" s="59"/>
      <c r="E23" s="59"/>
      <c r="F23" s="77">
        <v>640</v>
      </c>
      <c r="G23" s="59"/>
      <c r="H23" s="59"/>
      <c r="I23" s="59"/>
      <c r="J23" s="59"/>
      <c r="K23" s="77"/>
      <c r="L23" s="77"/>
      <c r="M23" s="77"/>
      <c r="N23" s="60" t="s">
        <v>8430</v>
      </c>
      <c r="O23" s="61">
        <v>8380160232</v>
      </c>
      <c r="P23" s="60" t="s">
        <v>8431</v>
      </c>
      <c r="Q23" s="78"/>
      <c r="R23" s="62"/>
      <c r="S23" s="63"/>
      <c r="T23" s="64">
        <f t="shared" si="1"/>
        <v>32</v>
      </c>
      <c r="W23" s="65"/>
    </row>
    <row r="24" spans="1:26" ht="15" x14ac:dyDescent="0.25">
      <c r="A24" s="76" t="s">
        <v>451</v>
      </c>
      <c r="B24" s="58" t="s">
        <v>34</v>
      </c>
      <c r="C24" s="59"/>
      <c r="D24" s="59"/>
      <c r="E24" s="59"/>
      <c r="F24" s="77">
        <v>640</v>
      </c>
      <c r="G24" s="59"/>
      <c r="H24" s="59"/>
      <c r="I24" s="59"/>
      <c r="J24" s="59"/>
      <c r="K24" s="77"/>
      <c r="L24" s="77"/>
      <c r="M24" s="77"/>
      <c r="N24" s="60" t="s">
        <v>8432</v>
      </c>
      <c r="O24" s="61">
        <v>8380160233</v>
      </c>
      <c r="P24" s="60" t="s">
        <v>8433</v>
      </c>
      <c r="Q24" s="78" t="s">
        <v>8427</v>
      </c>
      <c r="R24" s="62"/>
      <c r="S24" s="63"/>
      <c r="T24" s="64">
        <f t="shared" si="1"/>
        <v>32</v>
      </c>
      <c r="W24" s="65"/>
    </row>
    <row r="25" spans="1:26" ht="15" x14ac:dyDescent="0.25">
      <c r="A25" s="76" t="s">
        <v>451</v>
      </c>
      <c r="B25" s="58" t="s">
        <v>34</v>
      </c>
      <c r="C25" s="59"/>
      <c r="D25" s="59"/>
      <c r="E25" s="59"/>
      <c r="F25" s="77">
        <v>640</v>
      </c>
      <c r="G25" s="59"/>
      <c r="H25" s="59"/>
      <c r="I25" s="59"/>
      <c r="J25" s="59"/>
      <c r="K25" s="77"/>
      <c r="L25" s="77"/>
      <c r="M25" s="77"/>
      <c r="N25" s="60" t="s">
        <v>8434</v>
      </c>
      <c r="O25" s="61">
        <v>8380160234</v>
      </c>
      <c r="P25" s="60" t="s">
        <v>8435</v>
      </c>
      <c r="Q25" s="78" t="s">
        <v>8427</v>
      </c>
      <c r="R25" s="62"/>
      <c r="S25" s="63"/>
      <c r="T25" s="64">
        <f t="shared" si="1"/>
        <v>32</v>
      </c>
      <c r="W25" s="65"/>
    </row>
    <row r="26" spans="1:26" ht="15" x14ac:dyDescent="0.25">
      <c r="A26" s="76" t="s">
        <v>451</v>
      </c>
      <c r="B26" s="58" t="s">
        <v>34</v>
      </c>
      <c r="C26" s="59"/>
      <c r="D26" s="59"/>
      <c r="E26" s="59"/>
      <c r="F26" s="77">
        <f>600-80-40-40-40-40</f>
        <v>360</v>
      </c>
      <c r="G26" s="59"/>
      <c r="H26" s="59"/>
      <c r="I26" s="59"/>
      <c r="J26" s="59"/>
      <c r="K26" s="77">
        <v>280</v>
      </c>
      <c r="L26" s="77"/>
      <c r="M26" s="77"/>
      <c r="N26" s="60" t="s">
        <v>8436</v>
      </c>
      <c r="O26" s="61">
        <v>8380160235</v>
      </c>
      <c r="P26" s="60" t="s">
        <v>8437</v>
      </c>
      <c r="Q26" s="78" t="s">
        <v>8427</v>
      </c>
      <c r="R26" s="62"/>
      <c r="S26" s="63"/>
      <c r="T26" s="64">
        <f t="shared" si="1"/>
        <v>32</v>
      </c>
      <c r="W26" s="65"/>
    </row>
    <row r="27" spans="1:26" ht="15" x14ac:dyDescent="0.25">
      <c r="A27" s="76" t="s">
        <v>451</v>
      </c>
      <c r="B27" s="58" t="s">
        <v>34</v>
      </c>
      <c r="C27" s="59"/>
      <c r="D27" s="59">
        <v>1280</v>
      </c>
      <c r="E27" s="59"/>
      <c r="F27" s="77"/>
      <c r="G27" s="59"/>
      <c r="H27" s="59"/>
      <c r="I27" s="59"/>
      <c r="J27" s="59"/>
      <c r="K27" s="77"/>
      <c r="L27" s="77"/>
      <c r="M27" s="77"/>
      <c r="N27" s="60" t="s">
        <v>8438</v>
      </c>
      <c r="O27" s="61">
        <v>8380160236</v>
      </c>
      <c r="P27" s="60" t="s">
        <v>8439</v>
      </c>
      <c r="Q27" s="78" t="s">
        <v>8427</v>
      </c>
      <c r="R27" s="62"/>
      <c r="S27" s="63"/>
      <c r="T27" s="64">
        <f t="shared" si="1"/>
        <v>32</v>
      </c>
      <c r="W27" s="65"/>
    </row>
    <row r="28" spans="1:26" ht="15" x14ac:dyDescent="0.25">
      <c r="A28" s="76" t="s">
        <v>451</v>
      </c>
      <c r="B28" s="58" t="s">
        <v>34</v>
      </c>
      <c r="C28" s="59"/>
      <c r="D28" s="59">
        <v>1200</v>
      </c>
      <c r="E28" s="59"/>
      <c r="F28" s="77"/>
      <c r="G28" s="59"/>
      <c r="H28" s="59"/>
      <c r="I28" s="59"/>
      <c r="J28" s="59"/>
      <c r="K28" s="77"/>
      <c r="L28" s="77"/>
      <c r="M28" s="77"/>
      <c r="N28" s="60"/>
      <c r="O28" s="61">
        <v>8380160237</v>
      </c>
      <c r="P28" s="60" t="s">
        <v>8440</v>
      </c>
      <c r="Q28" s="78"/>
      <c r="R28" s="62"/>
      <c r="S28" s="63"/>
      <c r="T28" s="64">
        <f t="shared" si="1"/>
        <v>30</v>
      </c>
      <c r="W28" s="65"/>
    </row>
    <row r="29" spans="1:26" ht="15" x14ac:dyDescent="0.25">
      <c r="A29" s="76" t="s">
        <v>451</v>
      </c>
      <c r="B29" s="58" t="s">
        <v>34</v>
      </c>
      <c r="C29" s="59"/>
      <c r="D29" s="59">
        <v>1200</v>
      </c>
      <c r="E29" s="59"/>
      <c r="F29" s="77"/>
      <c r="G29" s="59"/>
      <c r="H29" s="59"/>
      <c r="I29" s="59"/>
      <c r="J29" s="59"/>
      <c r="K29" s="77"/>
      <c r="L29" s="77"/>
      <c r="M29" s="77"/>
      <c r="N29" s="60" t="s">
        <v>8441</v>
      </c>
      <c r="O29" s="61">
        <v>8380160238</v>
      </c>
      <c r="P29" s="60" t="s">
        <v>8442</v>
      </c>
      <c r="Q29" s="78"/>
      <c r="R29" s="62"/>
      <c r="S29" s="63"/>
      <c r="T29" s="64">
        <f t="shared" si="1"/>
        <v>30</v>
      </c>
      <c r="W29" s="65"/>
    </row>
    <row r="30" spans="1:26" ht="15" x14ac:dyDescent="0.25">
      <c r="A30" s="76" t="s">
        <v>451</v>
      </c>
      <c r="B30" s="58" t="s">
        <v>34</v>
      </c>
      <c r="C30" s="59"/>
      <c r="D30" s="59">
        <f>1200-80</f>
        <v>1120</v>
      </c>
      <c r="E30" s="59"/>
      <c r="F30" s="77"/>
      <c r="G30" s="59"/>
      <c r="H30" s="59"/>
      <c r="I30" s="59"/>
      <c r="J30" s="59"/>
      <c r="K30" s="77"/>
      <c r="L30" s="77"/>
      <c r="M30" s="77"/>
      <c r="N30" s="60" t="s">
        <v>8443</v>
      </c>
      <c r="O30" s="61">
        <v>8380160239</v>
      </c>
      <c r="P30" s="60" t="s">
        <v>8444</v>
      </c>
      <c r="Q30" s="78"/>
      <c r="R30" s="62"/>
      <c r="S30" s="63"/>
      <c r="T30" s="64">
        <f t="shared" si="1"/>
        <v>28</v>
      </c>
      <c r="W30" s="65"/>
    </row>
    <row r="31" spans="1:26" ht="15" x14ac:dyDescent="0.25">
      <c r="A31" s="76" t="s">
        <v>451</v>
      </c>
      <c r="B31" s="58" t="s">
        <v>34</v>
      </c>
      <c r="C31" s="59">
        <v>600</v>
      </c>
      <c r="D31" s="59"/>
      <c r="E31" s="59"/>
      <c r="F31" s="77"/>
      <c r="G31" s="59"/>
      <c r="H31" s="59"/>
      <c r="I31" s="59"/>
      <c r="J31" s="59"/>
      <c r="K31" s="77"/>
      <c r="L31" s="77"/>
      <c r="M31" s="77"/>
      <c r="N31" s="60" t="s">
        <v>8445</v>
      </c>
      <c r="O31" s="61">
        <v>8380160240</v>
      </c>
      <c r="P31" s="60" t="s">
        <v>8446</v>
      </c>
      <c r="Q31" s="78"/>
      <c r="R31" s="62"/>
      <c r="S31" s="63"/>
      <c r="T31" s="64">
        <f t="shared" si="1"/>
        <v>30</v>
      </c>
      <c r="W31" s="65"/>
    </row>
    <row r="32" spans="1:26" ht="15" x14ac:dyDescent="0.25">
      <c r="A32" s="76" t="s">
        <v>451</v>
      </c>
      <c r="B32" s="58" t="s">
        <v>34</v>
      </c>
      <c r="C32" s="59">
        <v>600</v>
      </c>
      <c r="D32" s="59"/>
      <c r="E32" s="59"/>
      <c r="F32" s="77"/>
      <c r="G32" s="59"/>
      <c r="H32" s="59"/>
      <c r="I32" s="59"/>
      <c r="J32" s="59"/>
      <c r="K32" s="77"/>
      <c r="L32" s="77"/>
      <c r="M32" s="77"/>
      <c r="N32" s="60"/>
      <c r="O32" s="61">
        <v>8380160241</v>
      </c>
      <c r="P32" s="60" t="s">
        <v>8447</v>
      </c>
      <c r="Q32" s="78"/>
      <c r="R32" s="62"/>
      <c r="S32" s="63"/>
      <c r="T32" s="64">
        <f t="shared" si="1"/>
        <v>30</v>
      </c>
      <c r="W32" s="65"/>
    </row>
    <row r="33" spans="1:26" ht="15" x14ac:dyDescent="0.25">
      <c r="A33" s="76" t="s">
        <v>451</v>
      </c>
      <c r="B33" s="58" t="s">
        <v>34</v>
      </c>
      <c r="C33" s="59">
        <v>560</v>
      </c>
      <c r="D33" s="59"/>
      <c r="E33" s="59"/>
      <c r="F33" s="77"/>
      <c r="G33" s="59"/>
      <c r="H33" s="59"/>
      <c r="I33" s="59"/>
      <c r="J33" s="59"/>
      <c r="K33" s="77"/>
      <c r="L33" s="77"/>
      <c r="M33" s="77"/>
      <c r="N33" s="60"/>
      <c r="O33" s="61">
        <v>8380160242</v>
      </c>
      <c r="P33" s="60" t="s">
        <v>8448</v>
      </c>
      <c r="Q33" s="78"/>
      <c r="R33" s="62"/>
      <c r="S33" s="63"/>
      <c r="T33" s="64">
        <f t="shared" si="1"/>
        <v>28</v>
      </c>
      <c r="W33" s="65"/>
    </row>
    <row r="34" spans="1:26" ht="15" x14ac:dyDescent="0.25">
      <c r="A34" s="76" t="s">
        <v>451</v>
      </c>
      <c r="B34" s="58" t="s">
        <v>34</v>
      </c>
      <c r="C34" s="59"/>
      <c r="D34" s="59"/>
      <c r="E34" s="59">
        <v>6000</v>
      </c>
      <c r="F34" s="77"/>
      <c r="G34" s="59"/>
      <c r="H34" s="59"/>
      <c r="I34" s="59"/>
      <c r="J34" s="59"/>
      <c r="K34" s="77"/>
      <c r="L34" s="77"/>
      <c r="M34" s="77"/>
      <c r="N34" s="60"/>
      <c r="O34" s="61">
        <v>8380160243</v>
      </c>
      <c r="P34" s="60" t="s">
        <v>8449</v>
      </c>
      <c r="Q34" s="78"/>
      <c r="R34" s="62"/>
      <c r="S34" s="63"/>
      <c r="T34" s="64">
        <f t="shared" si="1"/>
        <v>30</v>
      </c>
      <c r="W34" s="65"/>
    </row>
    <row r="35" spans="1:26" ht="15" x14ac:dyDescent="0.25">
      <c r="A35" s="76" t="s">
        <v>451</v>
      </c>
      <c r="B35" s="58" t="s">
        <v>34</v>
      </c>
      <c r="C35" s="59"/>
      <c r="D35" s="59"/>
      <c r="E35" s="59">
        <v>6000</v>
      </c>
      <c r="F35" s="77"/>
      <c r="G35" s="59"/>
      <c r="H35" s="59"/>
      <c r="I35" s="59"/>
      <c r="J35" s="59"/>
      <c r="K35" s="77"/>
      <c r="L35" s="77"/>
      <c r="M35" s="77"/>
      <c r="N35" s="60"/>
      <c r="O35" s="61">
        <v>8380160244</v>
      </c>
      <c r="P35" s="60" t="s">
        <v>8450</v>
      </c>
      <c r="Q35" s="78"/>
      <c r="R35" s="62"/>
      <c r="S35" s="63"/>
      <c r="T35" s="64">
        <f t="shared" si="1"/>
        <v>30</v>
      </c>
      <c r="W35" s="65"/>
    </row>
    <row r="36" spans="1:26" ht="15" x14ac:dyDescent="0.25">
      <c r="A36" s="76" t="s">
        <v>451</v>
      </c>
      <c r="B36" s="58" t="s">
        <v>34</v>
      </c>
      <c r="C36" s="59"/>
      <c r="D36" s="59"/>
      <c r="E36" s="59"/>
      <c r="F36" s="77"/>
      <c r="G36" s="59"/>
      <c r="H36" s="59"/>
      <c r="I36" s="59"/>
      <c r="J36" s="59"/>
      <c r="K36" s="77">
        <v>680</v>
      </c>
      <c r="L36" s="77"/>
      <c r="M36" s="77"/>
      <c r="N36" s="60" t="s">
        <v>8451</v>
      </c>
      <c r="O36" s="61">
        <v>8380160245</v>
      </c>
      <c r="P36" s="60" t="s">
        <v>8452</v>
      </c>
      <c r="Q36" s="78"/>
      <c r="R36" s="62"/>
      <c r="S36" s="63"/>
      <c r="T36" s="64">
        <f t="shared" si="1"/>
        <v>34</v>
      </c>
      <c r="W36" s="65"/>
    </row>
    <row r="37" spans="1:26" ht="15" x14ac:dyDescent="0.25">
      <c r="A37" s="76" t="s">
        <v>451</v>
      </c>
      <c r="B37" s="58" t="s">
        <v>34</v>
      </c>
      <c r="C37" s="59"/>
      <c r="D37" s="59"/>
      <c r="E37" s="59"/>
      <c r="F37" s="77"/>
      <c r="G37" s="59"/>
      <c r="H37" s="59"/>
      <c r="I37" s="59"/>
      <c r="J37" s="59"/>
      <c r="K37" s="77">
        <f>600-280-80</f>
        <v>240</v>
      </c>
      <c r="L37" s="77"/>
      <c r="M37" s="77"/>
      <c r="N37" s="60"/>
      <c r="O37" s="61">
        <v>8380160246</v>
      </c>
      <c r="P37" s="60" t="s">
        <v>8453</v>
      </c>
      <c r="Q37" s="78"/>
      <c r="R37" s="62"/>
      <c r="S37" s="63"/>
      <c r="T37" s="64">
        <f t="shared" si="1"/>
        <v>12</v>
      </c>
      <c r="W37" s="65"/>
    </row>
    <row r="38" spans="1:26" s="45" customFormat="1" ht="15" x14ac:dyDescent="0.25">
      <c r="A38" s="66" t="s">
        <v>8421</v>
      </c>
      <c r="B38" s="67"/>
      <c r="C38" s="68"/>
      <c r="D38" s="69"/>
      <c r="E38" s="70"/>
      <c r="F38" s="70"/>
      <c r="G38" s="70"/>
      <c r="H38" s="68"/>
      <c r="I38" s="68"/>
      <c r="J38" s="68"/>
      <c r="K38" s="70"/>
      <c r="L38" s="70"/>
      <c r="M38" s="70"/>
      <c r="N38" s="71"/>
      <c r="O38" s="72"/>
      <c r="P38" s="73"/>
      <c r="Q38" s="73"/>
      <c r="R38" s="73"/>
      <c r="S38" s="74"/>
      <c r="T38" s="75"/>
      <c r="X38" s="35"/>
      <c r="Y38" s="35"/>
      <c r="Z38" s="35"/>
    </row>
    <row r="39" spans="1:26" ht="15" x14ac:dyDescent="0.25">
      <c r="A39" s="76" t="s">
        <v>316</v>
      </c>
      <c r="B39" s="58" t="s">
        <v>7949</v>
      </c>
      <c r="C39" s="59"/>
      <c r="D39" s="77"/>
      <c r="E39" s="59"/>
      <c r="F39" s="77">
        <v>460</v>
      </c>
      <c r="G39" s="59"/>
      <c r="H39" s="59"/>
      <c r="I39" s="59"/>
      <c r="J39" s="59"/>
      <c r="K39" s="77"/>
      <c r="L39" s="77"/>
      <c r="M39" s="77"/>
      <c r="N39" s="60"/>
      <c r="O39" s="61">
        <v>8380160007</v>
      </c>
      <c r="P39" s="62" t="s">
        <v>8454</v>
      </c>
      <c r="Q39" s="62"/>
      <c r="R39" s="62"/>
      <c r="S39" s="63"/>
      <c r="T39" s="64">
        <f t="shared" ref="T39:T48" si="2">(C39/20)+(D39/40)+(E39/200)+(F39/20)+(J39/20)+(K39/20)+(L39/20)+(M39/40)+G39/20+I39/40+H39/20</f>
        <v>23</v>
      </c>
      <c r="W39" s="65"/>
    </row>
    <row r="40" spans="1:26" ht="15" x14ac:dyDescent="0.25">
      <c r="A40" s="76" t="s">
        <v>316</v>
      </c>
      <c r="B40" s="58" t="s">
        <v>7949</v>
      </c>
      <c r="C40" s="59"/>
      <c r="D40" s="77"/>
      <c r="E40" s="59"/>
      <c r="F40" s="77"/>
      <c r="G40" s="59"/>
      <c r="H40" s="59"/>
      <c r="I40" s="59"/>
      <c r="J40" s="59"/>
      <c r="K40" s="77">
        <v>640</v>
      </c>
      <c r="L40" s="77"/>
      <c r="M40" s="77"/>
      <c r="N40" s="60" t="s">
        <v>8455</v>
      </c>
      <c r="O40" s="61">
        <v>2380098251</v>
      </c>
      <c r="P40" s="62"/>
      <c r="Q40" s="62"/>
      <c r="R40" s="62"/>
      <c r="S40" s="63"/>
      <c r="T40" s="64">
        <f t="shared" si="2"/>
        <v>32</v>
      </c>
      <c r="W40" s="65"/>
    </row>
    <row r="41" spans="1:26" ht="15" x14ac:dyDescent="0.25">
      <c r="A41" s="76" t="s">
        <v>316</v>
      </c>
      <c r="B41" s="58" t="s">
        <v>32</v>
      </c>
      <c r="C41" s="59"/>
      <c r="D41" s="77"/>
      <c r="E41" s="59"/>
      <c r="F41" s="77">
        <v>640</v>
      </c>
      <c r="G41" s="59"/>
      <c r="H41" s="59"/>
      <c r="I41" s="59"/>
      <c r="J41" s="59"/>
      <c r="K41" s="77"/>
      <c r="L41" s="77"/>
      <c r="M41" s="77"/>
      <c r="N41" s="60" t="s">
        <v>7376</v>
      </c>
      <c r="O41" s="61">
        <v>8380159913</v>
      </c>
      <c r="P41" s="62" t="s">
        <v>8456</v>
      </c>
      <c r="Q41" s="62" t="s">
        <v>8427</v>
      </c>
      <c r="R41" s="62"/>
      <c r="S41" s="63"/>
      <c r="T41" s="64">
        <f t="shared" si="2"/>
        <v>32</v>
      </c>
      <c r="W41" s="65"/>
    </row>
    <row r="42" spans="1:26" ht="15" x14ac:dyDescent="0.25">
      <c r="A42" s="76" t="s">
        <v>316</v>
      </c>
      <c r="B42" s="58" t="s">
        <v>32</v>
      </c>
      <c r="C42" s="59"/>
      <c r="D42" s="77"/>
      <c r="E42" s="59">
        <v>3000</v>
      </c>
      <c r="F42" s="77"/>
      <c r="G42" s="59"/>
      <c r="H42" s="59"/>
      <c r="I42" s="59"/>
      <c r="J42" s="59"/>
      <c r="K42" s="77"/>
      <c r="L42" s="77"/>
      <c r="M42" s="77"/>
      <c r="N42" s="60"/>
      <c r="O42" s="61">
        <v>8380159922</v>
      </c>
      <c r="P42" s="62" t="s">
        <v>8457</v>
      </c>
      <c r="Q42" s="62"/>
      <c r="R42" s="62"/>
      <c r="S42" s="63"/>
      <c r="T42" s="64">
        <f t="shared" si="2"/>
        <v>15</v>
      </c>
      <c r="W42" s="65"/>
    </row>
    <row r="43" spans="1:26" ht="15" x14ac:dyDescent="0.25">
      <c r="A43" s="76" t="s">
        <v>316</v>
      </c>
      <c r="B43" s="58" t="s">
        <v>32</v>
      </c>
      <c r="C43" s="59"/>
      <c r="D43" s="77"/>
      <c r="E43" s="59">
        <v>2000</v>
      </c>
      <c r="F43" s="77"/>
      <c r="G43" s="59"/>
      <c r="H43" s="59"/>
      <c r="I43" s="59"/>
      <c r="J43" s="59"/>
      <c r="K43" s="77"/>
      <c r="L43" s="77"/>
      <c r="M43" s="77"/>
      <c r="N43" s="60"/>
      <c r="O43" s="61">
        <v>8380159962</v>
      </c>
      <c r="P43" s="62" t="s">
        <v>8457</v>
      </c>
      <c r="Q43" s="62"/>
      <c r="R43" s="62"/>
      <c r="S43" s="63"/>
      <c r="T43" s="64">
        <f t="shared" si="2"/>
        <v>10</v>
      </c>
      <c r="W43" s="65"/>
    </row>
    <row r="44" spans="1:26" ht="15" x14ac:dyDescent="0.25">
      <c r="A44" s="76" t="s">
        <v>316</v>
      </c>
      <c r="B44" s="58" t="s">
        <v>32</v>
      </c>
      <c r="C44" s="59"/>
      <c r="D44" s="77">
        <v>680</v>
      </c>
      <c r="E44" s="59"/>
      <c r="F44" s="77"/>
      <c r="G44" s="59"/>
      <c r="H44" s="59"/>
      <c r="I44" s="59"/>
      <c r="J44" s="59"/>
      <c r="K44" s="77"/>
      <c r="L44" s="77"/>
      <c r="M44" s="77"/>
      <c r="N44" s="60"/>
      <c r="O44" s="61">
        <v>8380159968</v>
      </c>
      <c r="P44" s="62" t="s">
        <v>8457</v>
      </c>
      <c r="Q44" s="62"/>
      <c r="R44" s="62"/>
      <c r="S44" s="63"/>
      <c r="T44" s="64">
        <f t="shared" si="2"/>
        <v>17</v>
      </c>
      <c r="W44" s="65"/>
    </row>
    <row r="45" spans="1:26" ht="15" x14ac:dyDescent="0.25">
      <c r="A45" s="76" t="s">
        <v>316</v>
      </c>
      <c r="B45" s="58" t="s">
        <v>32</v>
      </c>
      <c r="C45" s="59"/>
      <c r="D45" s="77"/>
      <c r="E45" s="59"/>
      <c r="F45" s="77">
        <v>640</v>
      </c>
      <c r="G45" s="59"/>
      <c r="H45" s="59"/>
      <c r="I45" s="59"/>
      <c r="J45" s="59"/>
      <c r="K45" s="77"/>
      <c r="L45" s="77"/>
      <c r="M45" s="77"/>
      <c r="N45" s="60" t="s">
        <v>6895</v>
      </c>
      <c r="O45" s="61">
        <v>8380160064</v>
      </c>
      <c r="P45" s="62"/>
      <c r="Q45" s="62"/>
      <c r="R45" s="62"/>
      <c r="S45" s="63"/>
      <c r="T45" s="64">
        <f t="shared" si="2"/>
        <v>32</v>
      </c>
      <c r="W45" s="65"/>
    </row>
    <row r="46" spans="1:26" ht="15" x14ac:dyDescent="0.25">
      <c r="A46" s="76" t="s">
        <v>316</v>
      </c>
      <c r="B46" s="58" t="s">
        <v>48</v>
      </c>
      <c r="C46" s="59"/>
      <c r="D46" s="77"/>
      <c r="E46" s="59"/>
      <c r="F46" s="77"/>
      <c r="G46" s="59"/>
      <c r="H46" s="59"/>
      <c r="I46" s="59"/>
      <c r="J46" s="59"/>
      <c r="K46" s="77">
        <v>640</v>
      </c>
      <c r="L46" s="77"/>
      <c r="M46" s="77"/>
      <c r="N46" s="60"/>
      <c r="O46" s="61">
        <v>8380159986</v>
      </c>
      <c r="P46" s="62"/>
      <c r="Q46" s="62"/>
      <c r="R46" s="62"/>
      <c r="S46" s="63"/>
      <c r="T46" s="64">
        <f t="shared" si="2"/>
        <v>32</v>
      </c>
      <c r="W46" s="65"/>
    </row>
    <row r="47" spans="1:26" ht="15" x14ac:dyDescent="0.25">
      <c r="A47" s="76" t="s">
        <v>316</v>
      </c>
      <c r="B47" s="58" t="s">
        <v>48</v>
      </c>
      <c r="C47" s="59"/>
      <c r="D47" s="77"/>
      <c r="E47" s="59"/>
      <c r="F47" s="77"/>
      <c r="G47" s="59"/>
      <c r="H47" s="59"/>
      <c r="I47" s="59"/>
      <c r="J47" s="59"/>
      <c r="K47" s="77">
        <v>640</v>
      </c>
      <c r="L47" s="77"/>
      <c r="M47" s="77"/>
      <c r="N47" s="60"/>
      <c r="O47" s="61">
        <v>8380159987</v>
      </c>
      <c r="P47" s="62"/>
      <c r="Q47" s="62"/>
      <c r="R47" s="62"/>
      <c r="S47" s="63"/>
      <c r="T47" s="64">
        <f t="shared" si="2"/>
        <v>32</v>
      </c>
      <c r="W47" s="65"/>
    </row>
    <row r="48" spans="1:26" ht="15" x14ac:dyDescent="0.25">
      <c r="A48" s="76" t="s">
        <v>316</v>
      </c>
      <c r="B48" s="58" t="s">
        <v>48</v>
      </c>
      <c r="C48" s="59">
        <v>140</v>
      </c>
      <c r="D48" s="77">
        <v>400</v>
      </c>
      <c r="E48" s="59"/>
      <c r="F48" s="77">
        <v>300</v>
      </c>
      <c r="G48" s="59"/>
      <c r="H48" s="59"/>
      <c r="I48" s="59"/>
      <c r="J48" s="59"/>
      <c r="K48" s="77"/>
      <c r="L48" s="77"/>
      <c r="M48" s="77"/>
      <c r="N48" s="60" t="s">
        <v>824</v>
      </c>
      <c r="O48" s="61">
        <v>8380160058</v>
      </c>
      <c r="P48" s="62"/>
      <c r="Q48" s="62"/>
      <c r="R48" s="62"/>
      <c r="S48" s="63"/>
      <c r="T48" s="64">
        <f t="shared" si="2"/>
        <v>32</v>
      </c>
      <c r="W48" s="65"/>
    </row>
    <row r="49" spans="1:26" s="45" customFormat="1" ht="15" x14ac:dyDescent="0.25">
      <c r="A49" s="66" t="s">
        <v>8421</v>
      </c>
      <c r="B49" s="67"/>
      <c r="C49" s="79"/>
      <c r="D49" s="80"/>
      <c r="E49" s="81"/>
      <c r="F49" s="81"/>
      <c r="G49" s="81"/>
      <c r="H49" s="79"/>
      <c r="I49" s="79"/>
      <c r="J49" s="79"/>
      <c r="K49" s="81"/>
      <c r="L49" s="81"/>
      <c r="M49" s="81"/>
      <c r="N49" s="71"/>
      <c r="O49" s="72"/>
      <c r="P49" s="73"/>
      <c r="Q49" s="73"/>
      <c r="R49" s="73"/>
      <c r="S49" s="74"/>
      <c r="T49" s="75"/>
      <c r="X49" s="35"/>
      <c r="Y49" s="35"/>
      <c r="Z49" s="35"/>
    </row>
    <row r="50" spans="1:26" s="45" customFormat="1" ht="15" x14ac:dyDescent="0.25">
      <c r="A50" s="76" t="s">
        <v>8458</v>
      </c>
      <c r="B50" s="58" t="s">
        <v>8459</v>
      </c>
      <c r="C50" s="59"/>
      <c r="D50" s="59"/>
      <c r="E50" s="59"/>
      <c r="F50" s="59"/>
      <c r="G50" s="59"/>
      <c r="H50" s="59"/>
      <c r="I50" s="59"/>
      <c r="J50" s="59"/>
      <c r="K50" s="82">
        <v>680</v>
      </c>
      <c r="L50" s="77"/>
      <c r="M50" s="77"/>
      <c r="N50" s="60" t="s">
        <v>8460</v>
      </c>
      <c r="O50" s="61">
        <v>8380160110</v>
      </c>
      <c r="P50" s="62"/>
      <c r="Q50" s="62"/>
      <c r="R50" s="62"/>
      <c r="S50" s="63"/>
      <c r="T50" s="64">
        <f t="shared" ref="T50:T52" si="3">(C50/20)+(D50/40)+(E50/200)+(F50/20)+(J50/20)+(K50/20)+(L50/20)+(M50/40)+G50/20+I50/40+H50/20</f>
        <v>34</v>
      </c>
      <c r="W50" s="65"/>
      <c r="X50" s="35"/>
      <c r="Y50" s="35"/>
      <c r="Z50" s="35"/>
    </row>
    <row r="51" spans="1:26" s="45" customFormat="1" ht="15" x14ac:dyDescent="0.25">
      <c r="A51" s="76" t="s">
        <v>8458</v>
      </c>
      <c r="B51" s="58" t="s">
        <v>8459</v>
      </c>
      <c r="C51" s="59"/>
      <c r="D51" s="59"/>
      <c r="E51" s="59"/>
      <c r="F51" s="59"/>
      <c r="G51" s="59"/>
      <c r="H51" s="59"/>
      <c r="I51" s="59"/>
      <c r="J51" s="59"/>
      <c r="K51" s="82">
        <v>620</v>
      </c>
      <c r="L51" s="77"/>
      <c r="M51" s="77"/>
      <c r="N51" s="60" t="s">
        <v>8461</v>
      </c>
      <c r="O51" s="61" t="s">
        <v>8462</v>
      </c>
      <c r="P51" s="62"/>
      <c r="Q51" s="62"/>
      <c r="R51" s="62"/>
      <c r="S51" s="63"/>
      <c r="T51" s="64">
        <f t="shared" si="3"/>
        <v>31</v>
      </c>
      <c r="W51" s="65"/>
      <c r="X51" s="35"/>
      <c r="Y51" s="35"/>
      <c r="Z51" s="35"/>
    </row>
    <row r="52" spans="1:26" s="45" customFormat="1" ht="15" x14ac:dyDescent="0.25">
      <c r="A52" s="76" t="s">
        <v>8458</v>
      </c>
      <c r="B52" s="58"/>
      <c r="C52" s="59"/>
      <c r="D52" s="59"/>
      <c r="E52" s="59"/>
      <c r="F52" s="59"/>
      <c r="G52" s="59"/>
      <c r="H52" s="59"/>
      <c r="I52" s="59"/>
      <c r="J52" s="59"/>
      <c r="K52" s="77"/>
      <c r="L52" s="77"/>
      <c r="M52" s="77"/>
      <c r="N52" s="60"/>
      <c r="O52" s="61"/>
      <c r="P52" s="62"/>
      <c r="Q52" s="62"/>
      <c r="R52" s="62"/>
      <c r="S52" s="63"/>
      <c r="T52" s="64">
        <f t="shared" si="3"/>
        <v>0</v>
      </c>
      <c r="W52" s="65"/>
      <c r="X52" s="35"/>
      <c r="Y52" s="35"/>
      <c r="Z52" s="35"/>
    </row>
    <row r="53" spans="1:26" s="45" customFormat="1" ht="15" x14ac:dyDescent="0.25">
      <c r="A53" s="76" t="s">
        <v>8458</v>
      </c>
      <c r="B53" s="58"/>
      <c r="C53" s="59"/>
      <c r="D53" s="59"/>
      <c r="E53" s="59"/>
      <c r="F53" s="77"/>
      <c r="G53" s="59"/>
      <c r="H53" s="59"/>
      <c r="I53" s="59"/>
      <c r="J53" s="59"/>
      <c r="K53" s="77"/>
      <c r="L53" s="77"/>
      <c r="M53" s="77"/>
      <c r="N53" s="60"/>
      <c r="O53" s="61"/>
      <c r="P53" s="62"/>
      <c r="Q53" s="62"/>
      <c r="R53" s="62"/>
      <c r="S53" s="63"/>
      <c r="T53" s="64">
        <f>(C53/20)+(D53/40)+(E53/200)+(F53/20)+(J53/20)+(K53/20)+(L53/20)+(M53/40)+G53/20+I53/40+H53/20</f>
        <v>0</v>
      </c>
      <c r="W53" s="65"/>
      <c r="X53" s="35"/>
      <c r="Y53" s="35"/>
      <c r="Z53" s="35"/>
    </row>
    <row r="54" spans="1:26" s="45" customFormat="1" ht="15.75" customHeight="1" x14ac:dyDescent="0.25">
      <c r="A54" s="83" t="s">
        <v>8458</v>
      </c>
      <c r="B54" s="58"/>
      <c r="C54" s="59"/>
      <c r="D54" s="84"/>
      <c r="E54" s="59"/>
      <c r="F54" s="84"/>
      <c r="G54" s="59"/>
      <c r="H54" s="59"/>
      <c r="I54" s="59"/>
      <c r="J54" s="59"/>
      <c r="K54" s="84"/>
      <c r="L54" s="84"/>
      <c r="M54" s="84"/>
      <c r="N54" s="60"/>
      <c r="O54" s="61"/>
      <c r="P54" s="62"/>
      <c r="Q54" s="62"/>
      <c r="R54" s="62"/>
      <c r="S54" s="63"/>
      <c r="T54" s="64">
        <f>(C54/20)+(D54/40)+(E54/200)+(F54/20)+(J54/20)+(K54/20)+(L54/20)+(M54/40)+G54/40+I54/40+H54/20</f>
        <v>0</v>
      </c>
      <c r="W54" s="35"/>
    </row>
    <row r="55" spans="1:26" s="45" customFormat="1" ht="15.75" thickBot="1" x14ac:dyDescent="0.3">
      <c r="A55" s="85" t="s">
        <v>8421</v>
      </c>
      <c r="B55" s="86"/>
      <c r="C55" s="87"/>
      <c r="D55" s="88"/>
      <c r="E55" s="89"/>
      <c r="F55" s="89"/>
      <c r="G55" s="89"/>
      <c r="H55" s="87"/>
      <c r="I55" s="87"/>
      <c r="J55" s="87"/>
      <c r="K55" s="89"/>
      <c r="L55" s="89"/>
      <c r="M55" s="89"/>
      <c r="N55" s="90"/>
      <c r="O55" s="91"/>
      <c r="P55" s="92"/>
      <c r="Q55" s="92"/>
      <c r="R55" s="92"/>
      <c r="S55" s="93"/>
      <c r="T55" s="94"/>
      <c r="X55" s="35"/>
      <c r="Y55" s="35"/>
      <c r="Z55" s="35"/>
    </row>
    <row r="56" spans="1:26" s="45" customFormat="1" ht="15.75" customHeight="1" x14ac:dyDescent="0.2">
      <c r="A56" s="83" t="s">
        <v>119</v>
      </c>
      <c r="B56" s="58" t="s">
        <v>8463</v>
      </c>
      <c r="C56" s="59"/>
      <c r="D56" s="59"/>
      <c r="E56" s="59"/>
      <c r="F56" s="84">
        <v>265</v>
      </c>
      <c r="G56" s="59"/>
      <c r="H56" s="59"/>
      <c r="I56" s="59"/>
      <c r="J56" s="59"/>
      <c r="K56" s="59"/>
      <c r="L56" s="84"/>
      <c r="M56" s="84"/>
      <c r="N56" s="60"/>
      <c r="O56" s="61">
        <v>8380160022</v>
      </c>
      <c r="P56" s="95"/>
      <c r="Q56" s="95"/>
      <c r="R56" s="95"/>
      <c r="S56" s="96"/>
      <c r="T56" s="64">
        <f t="shared" ref="T56:T81" si="4">(C56/20)+(D56/40)+(E56/200)+(F56/20)+(J56/20)+(K56/20)+(L56/20)+(M56/40)+G56/20+I56/40+H56/20</f>
        <v>13.25</v>
      </c>
      <c r="W56" s="65"/>
    </row>
    <row r="57" spans="1:26" s="45" customFormat="1" ht="15.75" customHeight="1" x14ac:dyDescent="0.2">
      <c r="A57" s="83" t="s">
        <v>119</v>
      </c>
      <c r="B57" s="58" t="s">
        <v>8464</v>
      </c>
      <c r="C57" s="59"/>
      <c r="D57" s="59"/>
      <c r="E57" s="59"/>
      <c r="F57" s="84">
        <v>100</v>
      </c>
      <c r="G57" s="59"/>
      <c r="H57" s="59"/>
      <c r="I57" s="59"/>
      <c r="J57" s="59"/>
      <c r="K57" s="59"/>
      <c r="L57" s="84"/>
      <c r="M57" s="84"/>
      <c r="N57" s="60"/>
      <c r="O57" s="61">
        <v>8380160083</v>
      </c>
      <c r="P57" s="95"/>
      <c r="Q57" s="95"/>
      <c r="R57" s="95"/>
      <c r="S57" s="96"/>
      <c r="T57" s="64">
        <f t="shared" si="4"/>
        <v>5</v>
      </c>
      <c r="W57" s="65"/>
    </row>
    <row r="58" spans="1:26" s="45" customFormat="1" ht="15.75" customHeight="1" x14ac:dyDescent="0.2">
      <c r="A58" s="83" t="s">
        <v>119</v>
      </c>
      <c r="B58" s="58" t="s">
        <v>8465</v>
      </c>
      <c r="C58" s="59"/>
      <c r="D58" s="59"/>
      <c r="E58" s="59"/>
      <c r="F58" s="84"/>
      <c r="G58" s="59"/>
      <c r="H58" s="59"/>
      <c r="I58" s="59"/>
      <c r="J58" s="59"/>
      <c r="K58" s="59">
        <v>260</v>
      </c>
      <c r="L58" s="84"/>
      <c r="M58" s="84"/>
      <c r="N58" s="60"/>
      <c r="O58" s="61">
        <v>8380159938</v>
      </c>
      <c r="P58" s="95"/>
      <c r="Q58" s="95"/>
      <c r="R58" s="95"/>
      <c r="S58" s="96"/>
      <c r="T58" s="64">
        <f t="shared" si="4"/>
        <v>13</v>
      </c>
      <c r="W58" s="65"/>
    </row>
    <row r="59" spans="1:26" s="45" customFormat="1" ht="15.75" customHeight="1" x14ac:dyDescent="0.2">
      <c r="A59" s="83" t="s">
        <v>119</v>
      </c>
      <c r="B59" s="58" t="s">
        <v>8466</v>
      </c>
      <c r="C59" s="59"/>
      <c r="D59" s="59"/>
      <c r="E59" s="59"/>
      <c r="F59" s="84">
        <v>70</v>
      </c>
      <c r="G59" s="59"/>
      <c r="H59" s="59"/>
      <c r="I59" s="59"/>
      <c r="J59" s="59"/>
      <c r="K59" s="59"/>
      <c r="L59" s="84"/>
      <c r="M59" s="84"/>
      <c r="N59" s="60"/>
      <c r="O59" s="61">
        <v>8380159894</v>
      </c>
      <c r="P59" s="95"/>
      <c r="Q59" s="95"/>
      <c r="R59" s="95"/>
      <c r="S59" s="96"/>
      <c r="T59" s="64">
        <f t="shared" si="4"/>
        <v>3.5</v>
      </c>
      <c r="W59" s="65"/>
    </row>
    <row r="60" spans="1:26" s="45" customFormat="1" ht="15.75" customHeight="1" x14ac:dyDescent="0.2">
      <c r="A60" s="83" t="s">
        <v>119</v>
      </c>
      <c r="B60" s="58" t="s">
        <v>8466</v>
      </c>
      <c r="C60" s="59">
        <v>15</v>
      </c>
      <c r="D60" s="59">
        <v>30</v>
      </c>
      <c r="E60" s="59"/>
      <c r="F60" s="84">
        <v>50</v>
      </c>
      <c r="G60" s="59"/>
      <c r="H60" s="59"/>
      <c r="I60" s="59"/>
      <c r="J60" s="59"/>
      <c r="K60" s="59"/>
      <c r="L60" s="84"/>
      <c r="M60" s="84"/>
      <c r="N60" s="60"/>
      <c r="O60" s="61">
        <v>8380159948</v>
      </c>
      <c r="P60" s="95"/>
      <c r="Q60" s="95"/>
      <c r="R60" s="95"/>
      <c r="S60" s="96"/>
      <c r="T60" s="64">
        <f t="shared" si="4"/>
        <v>4</v>
      </c>
      <c r="W60" s="65"/>
    </row>
    <row r="61" spans="1:26" s="45" customFormat="1" ht="15.75" customHeight="1" x14ac:dyDescent="0.2">
      <c r="A61" s="83" t="s">
        <v>119</v>
      </c>
      <c r="B61" s="58" t="s">
        <v>8466</v>
      </c>
      <c r="C61" s="59">
        <v>30</v>
      </c>
      <c r="D61" s="59">
        <v>40</v>
      </c>
      <c r="E61" s="59"/>
      <c r="F61" s="84"/>
      <c r="G61" s="59"/>
      <c r="H61" s="59"/>
      <c r="I61" s="59"/>
      <c r="J61" s="59"/>
      <c r="K61" s="59"/>
      <c r="L61" s="84"/>
      <c r="M61" s="84"/>
      <c r="N61" s="60"/>
      <c r="O61" s="61">
        <v>8380160018</v>
      </c>
      <c r="P61" s="95"/>
      <c r="Q61" s="95"/>
      <c r="R61" s="95"/>
      <c r="S61" s="96"/>
      <c r="T61" s="64">
        <f t="shared" si="4"/>
        <v>2.5</v>
      </c>
      <c r="W61" s="65"/>
    </row>
    <row r="62" spans="1:26" s="45" customFormat="1" ht="15.75" customHeight="1" x14ac:dyDescent="0.2">
      <c r="A62" s="83" t="s">
        <v>119</v>
      </c>
      <c r="B62" s="58" t="s">
        <v>8466</v>
      </c>
      <c r="C62" s="59">
        <v>60</v>
      </c>
      <c r="D62" s="59">
        <v>34</v>
      </c>
      <c r="E62" s="59"/>
      <c r="F62" s="84"/>
      <c r="G62" s="59"/>
      <c r="H62" s="59"/>
      <c r="I62" s="59"/>
      <c r="J62" s="59"/>
      <c r="K62" s="59"/>
      <c r="L62" s="84"/>
      <c r="M62" s="84"/>
      <c r="N62" s="60"/>
      <c r="O62" s="61">
        <v>8380160199</v>
      </c>
      <c r="P62" s="95"/>
      <c r="Q62" s="95"/>
      <c r="R62" s="95"/>
      <c r="S62" s="96"/>
      <c r="T62" s="64">
        <f t="shared" si="4"/>
        <v>3.85</v>
      </c>
      <c r="W62" s="65"/>
    </row>
    <row r="63" spans="1:26" s="45" customFormat="1" ht="15.75" customHeight="1" x14ac:dyDescent="0.2">
      <c r="A63" s="83" t="s">
        <v>119</v>
      </c>
      <c r="B63" s="58" t="s">
        <v>443</v>
      </c>
      <c r="C63" s="59">
        <v>20</v>
      </c>
      <c r="D63" s="59"/>
      <c r="E63" s="59"/>
      <c r="F63" s="84">
        <v>170</v>
      </c>
      <c r="G63" s="59"/>
      <c r="H63" s="59"/>
      <c r="I63" s="59"/>
      <c r="J63" s="59"/>
      <c r="K63" s="59">
        <v>40</v>
      </c>
      <c r="L63" s="84"/>
      <c r="M63" s="84"/>
      <c r="N63" s="60"/>
      <c r="O63" s="61">
        <v>8380160207</v>
      </c>
      <c r="P63" s="95"/>
      <c r="Q63" s="95"/>
      <c r="R63" s="95"/>
      <c r="S63" s="96"/>
      <c r="T63" s="64">
        <f t="shared" si="4"/>
        <v>11.5</v>
      </c>
      <c r="W63" s="65"/>
    </row>
    <row r="64" spans="1:26" s="45" customFormat="1" ht="15.75" customHeight="1" x14ac:dyDescent="0.2">
      <c r="A64" s="83" t="s">
        <v>119</v>
      </c>
      <c r="B64" s="58" t="s">
        <v>8467</v>
      </c>
      <c r="C64" s="59"/>
      <c r="D64" s="59"/>
      <c r="E64" s="59"/>
      <c r="F64" s="84">
        <v>300</v>
      </c>
      <c r="G64" s="59"/>
      <c r="H64" s="59"/>
      <c r="I64" s="59"/>
      <c r="J64" s="59"/>
      <c r="K64" s="59"/>
      <c r="L64" s="84"/>
      <c r="M64" s="84"/>
      <c r="N64" s="60"/>
      <c r="O64" s="61">
        <v>8380160090</v>
      </c>
      <c r="P64" s="95"/>
      <c r="Q64" s="95"/>
      <c r="R64" s="95"/>
      <c r="S64" s="96"/>
      <c r="T64" s="64">
        <f t="shared" si="4"/>
        <v>15</v>
      </c>
      <c r="W64" s="65"/>
    </row>
    <row r="65" spans="1:23" s="45" customFormat="1" ht="15.75" customHeight="1" x14ac:dyDescent="0.2">
      <c r="A65" s="83" t="s">
        <v>119</v>
      </c>
      <c r="B65" s="58" t="s">
        <v>8468</v>
      </c>
      <c r="C65" s="59"/>
      <c r="D65" s="59"/>
      <c r="E65" s="59"/>
      <c r="F65" s="84">
        <v>250</v>
      </c>
      <c r="G65" s="59"/>
      <c r="H65" s="59"/>
      <c r="I65" s="59"/>
      <c r="J65" s="59"/>
      <c r="K65" s="59"/>
      <c r="L65" s="84"/>
      <c r="M65" s="84"/>
      <c r="N65" s="60"/>
      <c r="O65" s="61">
        <v>8380160026</v>
      </c>
      <c r="P65" s="95"/>
      <c r="Q65" s="95"/>
      <c r="R65" s="95"/>
      <c r="S65" s="96"/>
      <c r="T65" s="64">
        <f t="shared" si="4"/>
        <v>12.5</v>
      </c>
      <c r="W65" s="65"/>
    </row>
    <row r="66" spans="1:23" s="45" customFormat="1" ht="15.75" customHeight="1" x14ac:dyDescent="0.2">
      <c r="A66" s="83" t="s">
        <v>119</v>
      </c>
      <c r="B66" s="58" t="s">
        <v>8468</v>
      </c>
      <c r="C66" s="59"/>
      <c r="D66" s="59"/>
      <c r="E66" s="59"/>
      <c r="F66" s="84">
        <v>180</v>
      </c>
      <c r="G66" s="59"/>
      <c r="H66" s="59"/>
      <c r="I66" s="59"/>
      <c r="J66" s="59"/>
      <c r="K66" s="59"/>
      <c r="L66" s="84"/>
      <c r="M66" s="84"/>
      <c r="N66" s="60"/>
      <c r="O66" s="61">
        <v>8380160188</v>
      </c>
      <c r="P66" s="95"/>
      <c r="Q66" s="95"/>
      <c r="R66" s="95"/>
      <c r="S66" s="96"/>
      <c r="T66" s="64">
        <f t="shared" si="4"/>
        <v>9</v>
      </c>
      <c r="W66" s="65"/>
    </row>
    <row r="67" spans="1:23" s="45" customFormat="1" ht="15.75" customHeight="1" x14ac:dyDescent="0.2">
      <c r="A67" s="83" t="s">
        <v>119</v>
      </c>
      <c r="B67" s="58" t="s">
        <v>8469</v>
      </c>
      <c r="C67" s="59"/>
      <c r="D67" s="59"/>
      <c r="E67" s="59"/>
      <c r="F67" s="84">
        <v>300</v>
      </c>
      <c r="G67" s="59"/>
      <c r="H67" s="59"/>
      <c r="I67" s="59"/>
      <c r="J67" s="59"/>
      <c r="K67" s="59">
        <v>300</v>
      </c>
      <c r="L67" s="84"/>
      <c r="M67" s="84"/>
      <c r="N67" s="60"/>
      <c r="O67" s="61">
        <v>2380098306</v>
      </c>
      <c r="P67" s="95"/>
      <c r="Q67" s="95"/>
      <c r="R67" s="95"/>
      <c r="S67" s="96"/>
      <c r="T67" s="64">
        <f t="shared" si="4"/>
        <v>30</v>
      </c>
      <c r="W67" s="65"/>
    </row>
    <row r="68" spans="1:23" s="45" customFormat="1" ht="15.75" customHeight="1" x14ac:dyDescent="0.2">
      <c r="A68" s="83" t="s">
        <v>119</v>
      </c>
      <c r="B68" s="58" t="s">
        <v>8470</v>
      </c>
      <c r="C68" s="59"/>
      <c r="D68" s="59"/>
      <c r="E68" s="59"/>
      <c r="F68" s="84">
        <v>200</v>
      </c>
      <c r="G68" s="59"/>
      <c r="H68" s="59"/>
      <c r="I68" s="59"/>
      <c r="J68" s="59"/>
      <c r="K68" s="59"/>
      <c r="L68" s="84"/>
      <c r="M68" s="84"/>
      <c r="N68" s="60"/>
      <c r="O68" s="61">
        <v>8380160063</v>
      </c>
      <c r="P68" s="95"/>
      <c r="Q68" s="95"/>
      <c r="R68" s="95"/>
      <c r="S68" s="96"/>
      <c r="T68" s="64">
        <f t="shared" si="4"/>
        <v>10</v>
      </c>
      <c r="W68" s="65"/>
    </row>
    <row r="69" spans="1:23" s="45" customFormat="1" ht="15.75" customHeight="1" x14ac:dyDescent="0.2">
      <c r="A69" s="83" t="s">
        <v>119</v>
      </c>
      <c r="B69" s="58" t="s">
        <v>8471</v>
      </c>
      <c r="C69" s="59">
        <v>350</v>
      </c>
      <c r="D69" s="59"/>
      <c r="E69" s="59"/>
      <c r="F69" s="84"/>
      <c r="G69" s="59"/>
      <c r="H69" s="59"/>
      <c r="I69" s="59"/>
      <c r="J69" s="59"/>
      <c r="K69" s="59"/>
      <c r="L69" s="84"/>
      <c r="M69" s="84"/>
      <c r="N69" s="60"/>
      <c r="O69" s="61">
        <v>8380159939</v>
      </c>
      <c r="P69" s="95"/>
      <c r="Q69" s="95"/>
      <c r="R69" s="95"/>
      <c r="S69" s="96"/>
      <c r="T69" s="64">
        <f t="shared" si="4"/>
        <v>17.5</v>
      </c>
      <c r="W69" s="65"/>
    </row>
    <row r="70" spans="1:23" s="45" customFormat="1" ht="15.75" customHeight="1" x14ac:dyDescent="0.2">
      <c r="A70" s="83" t="s">
        <v>119</v>
      </c>
      <c r="B70" s="58" t="s">
        <v>8471</v>
      </c>
      <c r="C70" s="59">
        <v>150</v>
      </c>
      <c r="D70" s="59">
        <v>500</v>
      </c>
      <c r="E70" s="59">
        <v>300</v>
      </c>
      <c r="F70" s="84"/>
      <c r="G70" s="59"/>
      <c r="H70" s="59"/>
      <c r="I70" s="59"/>
      <c r="J70" s="59"/>
      <c r="K70" s="59"/>
      <c r="L70" s="84"/>
      <c r="M70" s="84"/>
      <c r="N70" s="60"/>
      <c r="O70" s="61">
        <v>8380159940</v>
      </c>
      <c r="P70" s="95"/>
      <c r="Q70" s="95"/>
      <c r="R70" s="95"/>
      <c r="S70" s="96"/>
      <c r="T70" s="64">
        <f t="shared" si="4"/>
        <v>21.5</v>
      </c>
      <c r="W70" s="65"/>
    </row>
    <row r="71" spans="1:23" s="45" customFormat="1" ht="15.75" customHeight="1" x14ac:dyDescent="0.2">
      <c r="A71" s="83" t="s">
        <v>119</v>
      </c>
      <c r="B71" s="58" t="s">
        <v>8471</v>
      </c>
      <c r="C71" s="59"/>
      <c r="D71" s="59"/>
      <c r="E71" s="59"/>
      <c r="F71" s="84">
        <v>500</v>
      </c>
      <c r="G71" s="59"/>
      <c r="H71" s="59"/>
      <c r="I71" s="59"/>
      <c r="J71" s="59"/>
      <c r="K71" s="59"/>
      <c r="L71" s="84"/>
      <c r="M71" s="84"/>
      <c r="N71" s="60"/>
      <c r="O71" s="61">
        <v>8380159942</v>
      </c>
      <c r="P71" s="95"/>
      <c r="Q71" s="95"/>
      <c r="R71" s="95"/>
      <c r="S71" s="96"/>
      <c r="T71" s="64">
        <f t="shared" si="4"/>
        <v>25</v>
      </c>
      <c r="W71" s="65"/>
    </row>
    <row r="72" spans="1:23" s="45" customFormat="1" ht="15.75" customHeight="1" x14ac:dyDescent="0.2">
      <c r="A72" s="83" t="s">
        <v>119</v>
      </c>
      <c r="B72" s="58" t="s">
        <v>8471</v>
      </c>
      <c r="C72" s="59"/>
      <c r="D72" s="59"/>
      <c r="E72" s="59"/>
      <c r="F72" s="84">
        <v>350</v>
      </c>
      <c r="G72" s="59"/>
      <c r="H72" s="59"/>
      <c r="I72" s="59"/>
      <c r="J72" s="59"/>
      <c r="K72" s="59"/>
      <c r="L72" s="84"/>
      <c r="M72" s="84"/>
      <c r="N72" s="60"/>
      <c r="O72" s="61">
        <v>8380160151</v>
      </c>
      <c r="P72" s="95"/>
      <c r="Q72" s="95"/>
      <c r="R72" s="95"/>
      <c r="S72" s="96"/>
      <c r="T72" s="64">
        <f t="shared" si="4"/>
        <v>17.5</v>
      </c>
      <c r="W72" s="65"/>
    </row>
    <row r="73" spans="1:23" s="45" customFormat="1" ht="15.75" customHeight="1" x14ac:dyDescent="0.2">
      <c r="A73" s="83" t="s">
        <v>119</v>
      </c>
      <c r="B73" s="58" t="s">
        <v>8471</v>
      </c>
      <c r="C73" s="59"/>
      <c r="D73" s="59"/>
      <c r="E73" s="59"/>
      <c r="F73" s="84">
        <v>350</v>
      </c>
      <c r="G73" s="59"/>
      <c r="H73" s="59"/>
      <c r="I73" s="59"/>
      <c r="J73" s="59"/>
      <c r="K73" s="59"/>
      <c r="L73" s="84"/>
      <c r="M73" s="84"/>
      <c r="N73" s="60"/>
      <c r="O73" s="61">
        <v>8380160152</v>
      </c>
      <c r="P73" s="95"/>
      <c r="Q73" s="95"/>
      <c r="R73" s="95"/>
      <c r="S73" s="96"/>
      <c r="T73" s="64">
        <f t="shared" si="4"/>
        <v>17.5</v>
      </c>
      <c r="W73" s="65"/>
    </row>
    <row r="74" spans="1:23" s="45" customFormat="1" ht="15.75" customHeight="1" x14ac:dyDescent="0.2">
      <c r="A74" s="83" t="s">
        <v>119</v>
      </c>
      <c r="B74" s="58" t="s">
        <v>7924</v>
      </c>
      <c r="C74" s="59">
        <v>50</v>
      </c>
      <c r="D74" s="59">
        <v>50</v>
      </c>
      <c r="E74" s="59"/>
      <c r="F74" s="84">
        <v>200</v>
      </c>
      <c r="G74" s="59"/>
      <c r="H74" s="59"/>
      <c r="I74" s="59"/>
      <c r="J74" s="59"/>
      <c r="K74" s="59"/>
      <c r="L74" s="84"/>
      <c r="M74" s="84"/>
      <c r="N74" s="60"/>
      <c r="O74" s="61">
        <v>8380160216</v>
      </c>
      <c r="P74" s="95"/>
      <c r="Q74" s="95"/>
      <c r="R74" s="95"/>
      <c r="S74" s="96"/>
      <c r="T74" s="64">
        <f t="shared" si="4"/>
        <v>13.75</v>
      </c>
      <c r="W74" s="65"/>
    </row>
    <row r="75" spans="1:23" s="45" customFormat="1" ht="15.75" customHeight="1" x14ac:dyDescent="0.2">
      <c r="A75" s="83" t="s">
        <v>119</v>
      </c>
      <c r="B75" s="58" t="s">
        <v>8466</v>
      </c>
      <c r="C75" s="59"/>
      <c r="D75" s="59"/>
      <c r="E75" s="59"/>
      <c r="F75" s="84">
        <v>200</v>
      </c>
      <c r="G75" s="59"/>
      <c r="H75" s="59"/>
      <c r="I75" s="59"/>
      <c r="J75" s="59"/>
      <c r="K75" s="59"/>
      <c r="L75" s="84"/>
      <c r="M75" s="84"/>
      <c r="N75" s="60"/>
      <c r="O75" s="61">
        <v>8380160251</v>
      </c>
      <c r="P75" s="95"/>
      <c r="Q75" s="95"/>
      <c r="R75" s="95"/>
      <c r="S75" s="96"/>
      <c r="T75" s="64">
        <f t="shared" si="4"/>
        <v>10</v>
      </c>
      <c r="W75" s="65"/>
    </row>
    <row r="76" spans="1:23" s="45" customFormat="1" ht="15.75" customHeight="1" x14ac:dyDescent="0.2">
      <c r="A76" s="83" t="s">
        <v>119</v>
      </c>
      <c r="B76" s="58" t="s">
        <v>8472</v>
      </c>
      <c r="C76" s="59"/>
      <c r="D76" s="59"/>
      <c r="E76" s="59"/>
      <c r="F76" s="84">
        <v>280</v>
      </c>
      <c r="G76" s="59"/>
      <c r="H76" s="59"/>
      <c r="I76" s="59"/>
      <c r="J76" s="59"/>
      <c r="K76" s="59"/>
      <c r="L76" s="84"/>
      <c r="M76" s="84"/>
      <c r="N76" s="60"/>
      <c r="O76" s="61">
        <v>8380160252</v>
      </c>
      <c r="P76" s="95"/>
      <c r="Q76" s="95"/>
      <c r="R76" s="95"/>
      <c r="S76" s="96"/>
      <c r="T76" s="64">
        <f t="shared" si="4"/>
        <v>14</v>
      </c>
      <c r="W76" s="65"/>
    </row>
    <row r="77" spans="1:23" s="45" customFormat="1" ht="15.75" customHeight="1" x14ac:dyDescent="0.2">
      <c r="A77" s="83" t="s">
        <v>119</v>
      </c>
      <c r="B77" s="58" t="s">
        <v>1011</v>
      </c>
      <c r="C77" s="59"/>
      <c r="D77" s="59"/>
      <c r="E77" s="59"/>
      <c r="F77" s="84">
        <v>300</v>
      </c>
      <c r="G77" s="59"/>
      <c r="H77" s="59"/>
      <c r="I77" s="59"/>
      <c r="J77" s="59"/>
      <c r="K77" s="59"/>
      <c r="L77" s="84"/>
      <c r="M77" s="84"/>
      <c r="N77" s="60" t="s">
        <v>5760</v>
      </c>
      <c r="O77" s="61">
        <v>8380160268</v>
      </c>
      <c r="P77" s="95"/>
      <c r="Q77" s="95"/>
      <c r="R77" s="95"/>
      <c r="S77" s="96"/>
      <c r="T77" s="64">
        <f t="shared" si="4"/>
        <v>15</v>
      </c>
      <c r="W77" s="65"/>
    </row>
    <row r="78" spans="1:23" s="45" customFormat="1" ht="15.75" customHeight="1" x14ac:dyDescent="0.2">
      <c r="A78" s="83" t="s">
        <v>119</v>
      </c>
      <c r="B78" s="58" t="s">
        <v>42</v>
      </c>
      <c r="C78" s="59">
        <v>200</v>
      </c>
      <c r="D78" s="59">
        <v>400</v>
      </c>
      <c r="E78" s="59"/>
      <c r="F78" s="84"/>
      <c r="G78" s="59"/>
      <c r="H78" s="59"/>
      <c r="I78" s="59"/>
      <c r="J78" s="59"/>
      <c r="K78" s="59">
        <v>200</v>
      </c>
      <c r="L78" s="84"/>
      <c r="M78" s="84"/>
      <c r="N78" s="60"/>
      <c r="O78" s="61">
        <v>8380160289</v>
      </c>
      <c r="P78" s="95"/>
      <c r="Q78" s="95"/>
      <c r="R78" s="95"/>
      <c r="S78" s="96"/>
      <c r="T78" s="64">
        <f t="shared" si="4"/>
        <v>30</v>
      </c>
      <c r="W78" s="65"/>
    </row>
    <row r="79" spans="1:23" s="45" customFormat="1" ht="15.75" customHeight="1" x14ac:dyDescent="0.2">
      <c r="A79" s="83" t="s">
        <v>119</v>
      </c>
      <c r="B79" s="58" t="s">
        <v>8466</v>
      </c>
      <c r="C79" s="59"/>
      <c r="D79" s="59"/>
      <c r="E79" s="59"/>
      <c r="F79" s="84">
        <v>200</v>
      </c>
      <c r="G79" s="59"/>
      <c r="H79" s="59"/>
      <c r="I79" s="59"/>
      <c r="J79" s="59"/>
      <c r="K79" s="59"/>
      <c r="L79" s="84"/>
      <c r="M79" s="84"/>
      <c r="N79" s="60"/>
      <c r="O79" s="61">
        <v>8380160291</v>
      </c>
      <c r="P79" s="95"/>
      <c r="Q79" s="95"/>
      <c r="R79" s="95"/>
      <c r="S79" s="96"/>
      <c r="T79" s="64">
        <f t="shared" si="4"/>
        <v>10</v>
      </c>
      <c r="W79" s="65"/>
    </row>
    <row r="80" spans="1:23" s="45" customFormat="1" ht="15.75" customHeight="1" x14ac:dyDescent="0.2">
      <c r="A80" s="83" t="s">
        <v>119</v>
      </c>
      <c r="B80" s="58" t="s">
        <v>8466</v>
      </c>
      <c r="C80" s="59"/>
      <c r="D80" s="59"/>
      <c r="E80" s="59"/>
      <c r="F80" s="84"/>
      <c r="G80" s="59"/>
      <c r="H80" s="59"/>
      <c r="I80" s="59"/>
      <c r="J80" s="59"/>
      <c r="K80" s="59">
        <v>50</v>
      </c>
      <c r="L80" s="84"/>
      <c r="M80" s="84"/>
      <c r="N80" s="60"/>
      <c r="O80" s="61">
        <v>8380160292</v>
      </c>
      <c r="P80" s="95"/>
      <c r="Q80" s="95"/>
      <c r="R80" s="95"/>
      <c r="S80" s="96"/>
      <c r="T80" s="64">
        <f t="shared" si="4"/>
        <v>2.5</v>
      </c>
      <c r="W80" s="65"/>
    </row>
    <row r="81" spans="1:26" s="45" customFormat="1" ht="15.75" customHeight="1" x14ac:dyDescent="0.2">
      <c r="A81" s="83" t="s">
        <v>119</v>
      </c>
      <c r="B81" s="58"/>
      <c r="C81" s="59"/>
      <c r="D81" s="59"/>
      <c r="E81" s="59"/>
      <c r="F81" s="84"/>
      <c r="G81" s="59"/>
      <c r="H81" s="59"/>
      <c r="I81" s="59"/>
      <c r="J81" s="59"/>
      <c r="K81" s="59"/>
      <c r="L81" s="84"/>
      <c r="M81" s="84"/>
      <c r="N81" s="60"/>
      <c r="O81" s="61"/>
      <c r="P81" s="95"/>
      <c r="Q81" s="95"/>
      <c r="R81" s="95"/>
      <c r="S81" s="96"/>
      <c r="T81" s="64">
        <f t="shared" si="4"/>
        <v>0</v>
      </c>
      <c r="W81" s="65"/>
    </row>
    <row r="82" spans="1:26" s="45" customFormat="1" ht="15" x14ac:dyDescent="0.25">
      <c r="A82" s="66" t="s">
        <v>8421</v>
      </c>
      <c r="B82" s="67"/>
      <c r="C82" s="68"/>
      <c r="D82" s="69"/>
      <c r="E82" s="70"/>
      <c r="F82" s="70"/>
      <c r="G82" s="70"/>
      <c r="H82" s="68"/>
      <c r="I82" s="68"/>
      <c r="J82" s="68"/>
      <c r="K82" s="70"/>
      <c r="L82" s="70"/>
      <c r="M82" s="70"/>
      <c r="N82" s="71"/>
      <c r="O82" s="72"/>
      <c r="P82" s="73"/>
      <c r="Q82" s="73"/>
      <c r="R82" s="73"/>
      <c r="S82" s="74"/>
      <c r="T82" s="75"/>
      <c r="X82" s="35"/>
      <c r="Y82" s="35"/>
      <c r="Z82" s="35"/>
    </row>
    <row r="83" spans="1:26" s="45" customFormat="1" ht="15.75" customHeight="1" x14ac:dyDescent="0.25">
      <c r="A83" s="83" t="s">
        <v>8473</v>
      </c>
      <c r="B83" s="58" t="s">
        <v>8474</v>
      </c>
      <c r="C83" s="59"/>
      <c r="D83" s="84"/>
      <c r="E83" s="59"/>
      <c r="F83" s="84">
        <f>600*4</f>
        <v>2400</v>
      </c>
      <c r="G83" s="59"/>
      <c r="H83" s="59"/>
      <c r="I83" s="59"/>
      <c r="J83" s="59"/>
      <c r="K83" s="84"/>
      <c r="L83" s="84"/>
      <c r="M83" s="84"/>
      <c r="N83" s="60"/>
      <c r="O83" s="61">
        <v>2380097902</v>
      </c>
      <c r="P83" s="62"/>
      <c r="Q83" s="62"/>
      <c r="R83" s="62"/>
      <c r="S83" s="63"/>
      <c r="T83" s="64">
        <f t="shared" ref="T83:T108" si="5">(C83/20)+(D83/40)+(E83/200)+(F83/20)+(J83/20)+(K83/20)+(L83/20)+(M83/40)+G83/40+I83/40+H83/20</f>
        <v>120</v>
      </c>
      <c r="W83" s="35"/>
    </row>
    <row r="84" spans="1:26" s="45" customFormat="1" ht="15.75" customHeight="1" x14ac:dyDescent="0.25">
      <c r="A84" s="83" t="s">
        <v>8473</v>
      </c>
      <c r="B84" s="58" t="s">
        <v>8475</v>
      </c>
      <c r="C84" s="59"/>
      <c r="D84" s="84"/>
      <c r="E84" s="59"/>
      <c r="F84" s="84">
        <v>600</v>
      </c>
      <c r="G84" s="59"/>
      <c r="H84" s="59"/>
      <c r="I84" s="59"/>
      <c r="J84" s="59"/>
      <c r="K84" s="84"/>
      <c r="L84" s="84"/>
      <c r="M84" s="84"/>
      <c r="N84" s="60"/>
      <c r="O84" s="61">
        <v>8380160285</v>
      </c>
      <c r="P84" s="62"/>
      <c r="Q84" s="62"/>
      <c r="R84" s="62"/>
      <c r="S84" s="63"/>
      <c r="T84" s="64">
        <f t="shared" si="5"/>
        <v>30</v>
      </c>
      <c r="W84" s="35"/>
    </row>
    <row r="85" spans="1:26" s="45" customFormat="1" ht="15.75" customHeight="1" x14ac:dyDescent="0.25">
      <c r="A85" s="83" t="s">
        <v>8473</v>
      </c>
      <c r="B85" s="58" t="s">
        <v>8476</v>
      </c>
      <c r="C85" s="59"/>
      <c r="D85" s="84"/>
      <c r="E85" s="59"/>
      <c r="F85" s="84">
        <v>600</v>
      </c>
      <c r="G85" s="59"/>
      <c r="H85" s="59"/>
      <c r="I85" s="59"/>
      <c r="J85" s="59"/>
      <c r="K85" s="84"/>
      <c r="L85" s="84"/>
      <c r="M85" s="84"/>
      <c r="N85" s="60"/>
      <c r="O85" s="61">
        <v>8380160286</v>
      </c>
      <c r="P85" s="62"/>
      <c r="Q85" s="62"/>
      <c r="R85" s="62"/>
      <c r="S85" s="63"/>
      <c r="T85" s="64">
        <f t="shared" si="5"/>
        <v>30</v>
      </c>
      <c r="W85" s="35"/>
    </row>
    <row r="86" spans="1:26" s="45" customFormat="1" ht="15.75" customHeight="1" x14ac:dyDescent="0.25">
      <c r="A86" s="83" t="s">
        <v>8473</v>
      </c>
      <c r="B86" s="58" t="s">
        <v>8477</v>
      </c>
      <c r="C86" s="59"/>
      <c r="D86" s="84"/>
      <c r="E86" s="59"/>
      <c r="F86" s="84">
        <v>600</v>
      </c>
      <c r="G86" s="59"/>
      <c r="H86" s="59"/>
      <c r="I86" s="59"/>
      <c r="J86" s="59"/>
      <c r="K86" s="84"/>
      <c r="L86" s="84"/>
      <c r="M86" s="84"/>
      <c r="N86" s="60"/>
      <c r="O86" s="61">
        <v>8380160287</v>
      </c>
      <c r="P86" s="62"/>
      <c r="Q86" s="62"/>
      <c r="R86" s="62"/>
      <c r="S86" s="63"/>
      <c r="T86" s="64">
        <f t="shared" si="5"/>
        <v>30</v>
      </c>
      <c r="W86" s="35"/>
    </row>
    <row r="87" spans="1:26" s="45" customFormat="1" ht="15.75" customHeight="1" x14ac:dyDescent="0.25">
      <c r="A87" s="83" t="s">
        <v>8473</v>
      </c>
      <c r="B87" s="58" t="s">
        <v>8478</v>
      </c>
      <c r="C87" s="59"/>
      <c r="D87" s="84"/>
      <c r="E87" s="59"/>
      <c r="F87" s="84">
        <v>600</v>
      </c>
      <c r="G87" s="59"/>
      <c r="H87" s="59"/>
      <c r="I87" s="59"/>
      <c r="J87" s="59"/>
      <c r="K87" s="84"/>
      <c r="L87" s="84"/>
      <c r="M87" s="84"/>
      <c r="N87" s="60"/>
      <c r="O87" s="61">
        <v>8380160288</v>
      </c>
      <c r="P87" s="62"/>
      <c r="Q87" s="62"/>
      <c r="R87" s="62"/>
      <c r="S87" s="63"/>
      <c r="T87" s="64">
        <f t="shared" si="5"/>
        <v>30</v>
      </c>
      <c r="W87" s="35"/>
    </row>
    <row r="88" spans="1:26" s="45" customFormat="1" ht="15.75" customHeight="1" x14ac:dyDescent="0.25">
      <c r="A88" s="83" t="s">
        <v>8473</v>
      </c>
      <c r="B88" s="58"/>
      <c r="C88" s="59"/>
      <c r="D88" s="84"/>
      <c r="E88" s="59"/>
      <c r="F88" s="84"/>
      <c r="G88" s="59"/>
      <c r="H88" s="59"/>
      <c r="I88" s="59"/>
      <c r="J88" s="59"/>
      <c r="K88" s="84"/>
      <c r="L88" s="84"/>
      <c r="M88" s="84"/>
      <c r="N88" s="60"/>
      <c r="O88" s="61"/>
      <c r="P88" s="97"/>
      <c r="Q88" s="97"/>
      <c r="R88" s="97"/>
      <c r="S88" s="63"/>
      <c r="T88" s="64">
        <f t="shared" si="5"/>
        <v>0</v>
      </c>
      <c r="W88" s="35"/>
    </row>
    <row r="89" spans="1:26" s="45" customFormat="1" ht="15" x14ac:dyDescent="0.25">
      <c r="A89" s="66" t="s">
        <v>8421</v>
      </c>
      <c r="B89" s="67"/>
      <c r="C89" s="68"/>
      <c r="D89" s="69"/>
      <c r="E89" s="70"/>
      <c r="F89" s="70"/>
      <c r="G89" s="70"/>
      <c r="H89" s="68"/>
      <c r="I89" s="68"/>
      <c r="J89" s="68"/>
      <c r="K89" s="70"/>
      <c r="L89" s="70"/>
      <c r="M89" s="70"/>
      <c r="N89" s="71"/>
      <c r="O89" s="72"/>
      <c r="P89" s="73"/>
      <c r="Q89" s="73"/>
      <c r="R89" s="73"/>
      <c r="S89" s="74"/>
      <c r="T89" s="75"/>
      <c r="X89" s="35"/>
      <c r="Y89" s="35"/>
      <c r="Z89" s="35"/>
    </row>
    <row r="90" spans="1:26" s="45" customFormat="1" ht="15.75" customHeight="1" x14ac:dyDescent="0.2">
      <c r="A90" s="83" t="s">
        <v>288</v>
      </c>
      <c r="B90" s="58" t="s">
        <v>1251</v>
      </c>
      <c r="C90" s="59">
        <v>100</v>
      </c>
      <c r="D90" s="77">
        <v>280</v>
      </c>
      <c r="E90" s="59">
        <v>2000</v>
      </c>
      <c r="F90" s="77">
        <v>200</v>
      </c>
      <c r="G90" s="59"/>
      <c r="H90" s="59"/>
      <c r="I90" s="59"/>
      <c r="J90" s="59"/>
      <c r="K90" s="77"/>
      <c r="L90" s="77"/>
      <c r="M90" s="77"/>
      <c r="N90" s="60" t="s">
        <v>8479</v>
      </c>
      <c r="O90" s="61">
        <v>8380159945</v>
      </c>
      <c r="P90" s="62" t="s">
        <v>8427</v>
      </c>
      <c r="Q90" s="62"/>
      <c r="R90" s="62"/>
      <c r="S90" s="63"/>
      <c r="T90" s="64">
        <f t="shared" ref="T90:T95" si="6">(C90/20)+(D90/40)+(E90/200)+(F90/20)+(J90/20)+(K90/20)+(L90/20)+(M90/40)+G90/40+I90/40+H90/20</f>
        <v>32</v>
      </c>
      <c r="W90" s="65"/>
    </row>
    <row r="91" spans="1:26" s="45" customFormat="1" ht="15.75" customHeight="1" x14ac:dyDescent="0.25">
      <c r="A91" s="83" t="s">
        <v>288</v>
      </c>
      <c r="B91" s="58" t="s">
        <v>32</v>
      </c>
      <c r="C91" s="59">
        <v>240</v>
      </c>
      <c r="D91" s="77">
        <v>400</v>
      </c>
      <c r="E91" s="59">
        <v>2000</v>
      </c>
      <c r="F91" s="77"/>
      <c r="G91" s="59"/>
      <c r="H91" s="59"/>
      <c r="I91" s="59"/>
      <c r="J91" s="59"/>
      <c r="K91" s="77"/>
      <c r="L91" s="77"/>
      <c r="M91" s="77"/>
      <c r="N91" s="60" t="s">
        <v>7104</v>
      </c>
      <c r="O91" s="61">
        <v>8380160066</v>
      </c>
      <c r="P91" s="97"/>
      <c r="Q91" s="97"/>
      <c r="R91" s="97"/>
      <c r="S91" s="63"/>
      <c r="T91" s="64">
        <f t="shared" si="6"/>
        <v>32</v>
      </c>
      <c r="W91" s="35"/>
    </row>
    <row r="92" spans="1:26" s="45" customFormat="1" ht="15.75" customHeight="1" x14ac:dyDescent="0.25">
      <c r="A92" s="83" t="s">
        <v>288</v>
      </c>
      <c r="B92" s="58" t="s">
        <v>32</v>
      </c>
      <c r="C92" s="59">
        <v>200</v>
      </c>
      <c r="D92" s="84">
        <v>480</v>
      </c>
      <c r="E92" s="59"/>
      <c r="F92" s="84">
        <v>200</v>
      </c>
      <c r="G92" s="59"/>
      <c r="H92" s="59"/>
      <c r="I92" s="59"/>
      <c r="J92" s="59"/>
      <c r="K92" s="84"/>
      <c r="L92" s="84"/>
      <c r="M92" s="84"/>
      <c r="N92" s="60" t="s">
        <v>8480</v>
      </c>
      <c r="O92" s="61">
        <v>8380160165</v>
      </c>
      <c r="P92" s="97" t="s">
        <v>8481</v>
      </c>
      <c r="Q92" s="97"/>
      <c r="R92" s="97"/>
      <c r="S92" s="63"/>
      <c r="T92" s="64">
        <f t="shared" si="6"/>
        <v>32</v>
      </c>
      <c r="W92" s="35"/>
    </row>
    <row r="93" spans="1:26" s="45" customFormat="1" ht="15.75" customHeight="1" x14ac:dyDescent="0.25">
      <c r="A93" s="83" t="s">
        <v>288</v>
      </c>
      <c r="B93" s="58" t="s">
        <v>8326</v>
      </c>
      <c r="C93" s="59"/>
      <c r="D93" s="59"/>
      <c r="E93" s="59"/>
      <c r="F93" s="84">
        <v>640</v>
      </c>
      <c r="G93" s="59"/>
      <c r="H93" s="59"/>
      <c r="I93" s="59"/>
      <c r="J93" s="59"/>
      <c r="K93" s="84"/>
      <c r="L93" s="84"/>
      <c r="M93" s="84"/>
      <c r="N93" s="60" t="s">
        <v>8482</v>
      </c>
      <c r="O93" s="61">
        <v>8380160195</v>
      </c>
      <c r="P93" s="97" t="s">
        <v>8481</v>
      </c>
      <c r="Q93" s="97"/>
      <c r="R93" s="97"/>
      <c r="S93" s="63"/>
      <c r="T93" s="64">
        <f t="shared" si="6"/>
        <v>32</v>
      </c>
      <c r="W93" s="35"/>
    </row>
    <row r="94" spans="1:26" s="45" customFormat="1" ht="15.75" customHeight="1" x14ac:dyDescent="0.25">
      <c r="A94" s="83" t="s">
        <v>288</v>
      </c>
      <c r="B94" s="58" t="s">
        <v>8326</v>
      </c>
      <c r="C94" s="59">
        <v>200</v>
      </c>
      <c r="D94" s="59">
        <v>600</v>
      </c>
      <c r="E94" s="59">
        <v>1400</v>
      </c>
      <c r="F94" s="84"/>
      <c r="G94" s="59"/>
      <c r="H94" s="59"/>
      <c r="I94" s="59"/>
      <c r="J94" s="59"/>
      <c r="K94" s="84"/>
      <c r="L94" s="84"/>
      <c r="M94" s="84"/>
      <c r="N94" s="60" t="s">
        <v>8483</v>
      </c>
      <c r="O94" s="61">
        <v>8380160196</v>
      </c>
      <c r="P94" s="97" t="s">
        <v>8481</v>
      </c>
      <c r="Q94" s="97"/>
      <c r="R94" s="97"/>
      <c r="S94" s="63"/>
      <c r="T94" s="64">
        <f t="shared" si="6"/>
        <v>32</v>
      </c>
      <c r="W94" s="35"/>
    </row>
    <row r="95" spans="1:26" s="45" customFormat="1" ht="15.75" customHeight="1" x14ac:dyDescent="0.25">
      <c r="A95" s="83" t="s">
        <v>288</v>
      </c>
      <c r="B95" s="58" t="s">
        <v>8326</v>
      </c>
      <c r="C95" s="59">
        <v>140</v>
      </c>
      <c r="D95" s="59"/>
      <c r="E95" s="59">
        <v>2000</v>
      </c>
      <c r="F95" s="84">
        <v>300</v>
      </c>
      <c r="G95" s="59"/>
      <c r="H95" s="59"/>
      <c r="I95" s="59"/>
      <c r="J95" s="59"/>
      <c r="K95" s="84"/>
      <c r="L95" s="84"/>
      <c r="M95" s="84"/>
      <c r="N95" s="60" t="s">
        <v>8484</v>
      </c>
      <c r="O95" s="61">
        <v>8380160197</v>
      </c>
      <c r="P95" s="97"/>
      <c r="Q95" s="97"/>
      <c r="R95" s="97"/>
      <c r="S95" s="63"/>
      <c r="T95" s="64">
        <f t="shared" si="6"/>
        <v>32</v>
      </c>
      <c r="W95" s="35"/>
    </row>
    <row r="96" spans="1:26" s="45" customFormat="1" ht="15.75" customHeight="1" x14ac:dyDescent="0.25">
      <c r="A96" s="83" t="s">
        <v>288</v>
      </c>
      <c r="B96" s="58"/>
      <c r="C96" s="59"/>
      <c r="D96" s="59"/>
      <c r="E96" s="59"/>
      <c r="F96" s="84"/>
      <c r="G96" s="59"/>
      <c r="H96" s="59"/>
      <c r="I96" s="59"/>
      <c r="J96" s="59"/>
      <c r="K96" s="84"/>
      <c r="L96" s="84"/>
      <c r="M96" s="84"/>
      <c r="N96" s="60"/>
      <c r="O96" s="61"/>
      <c r="P96" s="97"/>
      <c r="Q96" s="97"/>
      <c r="R96" s="97"/>
      <c r="S96" s="63"/>
      <c r="T96" s="64">
        <f t="shared" si="5"/>
        <v>0</v>
      </c>
      <c r="W96" s="35"/>
    </row>
    <row r="97" spans="1:26" s="45" customFormat="1" ht="15.75" customHeight="1" x14ac:dyDescent="0.25">
      <c r="A97" s="83" t="s">
        <v>288</v>
      </c>
      <c r="B97" s="58"/>
      <c r="C97" s="59"/>
      <c r="D97" s="59"/>
      <c r="E97" s="59"/>
      <c r="F97" s="84"/>
      <c r="G97" s="59"/>
      <c r="H97" s="59"/>
      <c r="I97" s="59"/>
      <c r="J97" s="59"/>
      <c r="K97" s="84"/>
      <c r="L97" s="84"/>
      <c r="M97" s="84"/>
      <c r="N97" s="60"/>
      <c r="O97" s="61"/>
      <c r="P97" s="97"/>
      <c r="Q97" s="97"/>
      <c r="R97" s="97"/>
      <c r="S97" s="63"/>
      <c r="T97" s="64">
        <f t="shared" si="5"/>
        <v>0</v>
      </c>
      <c r="W97" s="35"/>
    </row>
    <row r="98" spans="1:26" s="45" customFormat="1" ht="15.75" customHeight="1" x14ac:dyDescent="0.25">
      <c r="A98" s="83" t="s">
        <v>288</v>
      </c>
      <c r="B98" s="58"/>
      <c r="C98" s="59"/>
      <c r="D98" s="59"/>
      <c r="E98" s="59"/>
      <c r="F98" s="84"/>
      <c r="G98" s="59"/>
      <c r="H98" s="59"/>
      <c r="I98" s="59"/>
      <c r="J98" s="59"/>
      <c r="K98" s="84"/>
      <c r="L98" s="84"/>
      <c r="M98" s="84"/>
      <c r="N98" s="60"/>
      <c r="O98" s="61"/>
      <c r="P98" s="97"/>
      <c r="Q98" s="97"/>
      <c r="R98" s="97"/>
      <c r="S98" s="63"/>
      <c r="T98" s="64">
        <f t="shared" si="5"/>
        <v>0</v>
      </c>
      <c r="W98" s="35"/>
    </row>
    <row r="99" spans="1:26" s="45" customFormat="1" ht="15.75" customHeight="1" x14ac:dyDescent="0.25">
      <c r="A99" s="83" t="s">
        <v>288</v>
      </c>
      <c r="B99" s="58"/>
      <c r="C99" s="59"/>
      <c r="D99" s="59"/>
      <c r="E99" s="59"/>
      <c r="F99" s="84"/>
      <c r="G99" s="59"/>
      <c r="H99" s="59"/>
      <c r="I99" s="59"/>
      <c r="J99" s="59"/>
      <c r="K99" s="84"/>
      <c r="L99" s="84"/>
      <c r="M99" s="84"/>
      <c r="N99" s="60"/>
      <c r="O99" s="61"/>
      <c r="P99" s="97"/>
      <c r="Q99" s="97"/>
      <c r="R99" s="97"/>
      <c r="S99" s="63"/>
      <c r="T99" s="64">
        <f t="shared" si="5"/>
        <v>0</v>
      </c>
      <c r="W99" s="35"/>
    </row>
    <row r="100" spans="1:26" s="45" customFormat="1" ht="15.75" customHeight="1" x14ac:dyDescent="0.25">
      <c r="A100" s="83" t="s">
        <v>288</v>
      </c>
      <c r="B100" s="58"/>
      <c r="C100" s="59"/>
      <c r="D100" s="59"/>
      <c r="E100" s="59"/>
      <c r="F100" s="84"/>
      <c r="G100" s="59"/>
      <c r="H100" s="59"/>
      <c r="I100" s="59"/>
      <c r="J100" s="59"/>
      <c r="K100" s="84"/>
      <c r="L100" s="84"/>
      <c r="M100" s="84"/>
      <c r="N100" s="60"/>
      <c r="O100" s="61"/>
      <c r="P100" s="97"/>
      <c r="Q100" s="97"/>
      <c r="R100" s="97"/>
      <c r="S100" s="63"/>
      <c r="T100" s="64">
        <f t="shared" si="5"/>
        <v>0</v>
      </c>
      <c r="W100" s="35"/>
    </row>
    <row r="101" spans="1:26" s="45" customFormat="1" ht="15" x14ac:dyDescent="0.25">
      <c r="A101" s="66" t="s">
        <v>8421</v>
      </c>
      <c r="B101" s="67"/>
      <c r="C101" s="68"/>
      <c r="D101" s="69"/>
      <c r="E101" s="70"/>
      <c r="F101" s="70"/>
      <c r="G101" s="70"/>
      <c r="H101" s="68"/>
      <c r="I101" s="68"/>
      <c r="J101" s="68"/>
      <c r="K101" s="70"/>
      <c r="L101" s="70"/>
      <c r="M101" s="70"/>
      <c r="N101" s="71"/>
      <c r="O101" s="72"/>
      <c r="P101" s="73"/>
      <c r="Q101" s="73"/>
      <c r="R101" s="73"/>
      <c r="S101" s="74"/>
      <c r="T101" s="75"/>
      <c r="X101" s="35"/>
      <c r="Y101" s="35"/>
      <c r="Z101" s="35"/>
    </row>
    <row r="102" spans="1:26" s="45" customFormat="1" ht="15.75" customHeight="1" x14ac:dyDescent="0.25">
      <c r="A102" s="76" t="s">
        <v>170</v>
      </c>
      <c r="B102" s="58" t="s">
        <v>8485</v>
      </c>
      <c r="C102" s="59"/>
      <c r="D102" s="77"/>
      <c r="E102" s="59"/>
      <c r="F102" s="77">
        <v>600</v>
      </c>
      <c r="G102" s="59"/>
      <c r="H102" s="59"/>
      <c r="I102" s="59"/>
      <c r="J102" s="59"/>
      <c r="K102" s="77"/>
      <c r="L102" s="77"/>
      <c r="M102" s="77"/>
      <c r="N102" s="60" t="s">
        <v>8486</v>
      </c>
      <c r="O102" s="61">
        <v>8380160059</v>
      </c>
      <c r="P102" s="62"/>
      <c r="Q102" s="62"/>
      <c r="R102" s="62"/>
      <c r="S102" s="63"/>
      <c r="T102" s="64">
        <f t="shared" si="5"/>
        <v>30</v>
      </c>
      <c r="W102" s="35"/>
    </row>
    <row r="103" spans="1:26" s="45" customFormat="1" ht="15.75" customHeight="1" x14ac:dyDescent="0.25">
      <c r="A103" s="76" t="s">
        <v>170</v>
      </c>
      <c r="B103" s="58" t="s">
        <v>8487</v>
      </c>
      <c r="C103" s="59"/>
      <c r="D103" s="77"/>
      <c r="E103" s="59"/>
      <c r="F103" s="77">
        <v>600</v>
      </c>
      <c r="G103" s="59"/>
      <c r="H103" s="59"/>
      <c r="I103" s="59"/>
      <c r="J103" s="59"/>
      <c r="K103" s="77"/>
      <c r="L103" s="77"/>
      <c r="M103" s="77"/>
      <c r="N103" s="60" t="s">
        <v>8486</v>
      </c>
      <c r="O103" s="61">
        <v>83801600560</v>
      </c>
      <c r="P103" s="62"/>
      <c r="Q103" s="62"/>
      <c r="R103" s="62"/>
      <c r="S103" s="63"/>
      <c r="T103" s="64">
        <f t="shared" si="5"/>
        <v>30</v>
      </c>
      <c r="W103" s="35"/>
    </row>
    <row r="104" spans="1:26" s="45" customFormat="1" ht="15.75" customHeight="1" x14ac:dyDescent="0.25">
      <c r="A104" s="76" t="s">
        <v>170</v>
      </c>
      <c r="B104" s="58" t="s">
        <v>8488</v>
      </c>
      <c r="C104" s="59"/>
      <c r="D104" s="77"/>
      <c r="E104" s="59"/>
      <c r="F104" s="77">
        <v>250</v>
      </c>
      <c r="G104" s="59"/>
      <c r="H104" s="59"/>
      <c r="I104" s="59"/>
      <c r="J104" s="59"/>
      <c r="K104" s="77">
        <v>100</v>
      </c>
      <c r="L104" s="77"/>
      <c r="M104" s="77"/>
      <c r="N104" s="60" t="s">
        <v>4940</v>
      </c>
      <c r="O104" s="61">
        <v>8380160248</v>
      </c>
      <c r="P104" s="62"/>
      <c r="Q104" s="62"/>
      <c r="R104" s="62"/>
      <c r="S104" s="63"/>
      <c r="T104" s="64">
        <f t="shared" si="5"/>
        <v>17.5</v>
      </c>
      <c r="W104" s="35"/>
    </row>
    <row r="105" spans="1:26" s="45" customFormat="1" ht="15.75" customHeight="1" x14ac:dyDescent="0.25">
      <c r="A105" s="76" t="s">
        <v>170</v>
      </c>
      <c r="B105" s="58" t="s">
        <v>8488</v>
      </c>
      <c r="C105" s="59">
        <v>100</v>
      </c>
      <c r="D105" s="77">
        <v>200</v>
      </c>
      <c r="E105" s="59"/>
      <c r="F105" s="77"/>
      <c r="G105" s="59"/>
      <c r="H105" s="59"/>
      <c r="I105" s="59"/>
      <c r="J105" s="59"/>
      <c r="K105" s="77">
        <v>150</v>
      </c>
      <c r="L105" s="77"/>
      <c r="M105" s="77"/>
      <c r="N105" s="60" t="s">
        <v>4940</v>
      </c>
      <c r="O105" s="61">
        <v>8380160290</v>
      </c>
      <c r="P105" s="62"/>
      <c r="Q105" s="62"/>
      <c r="R105" s="62"/>
      <c r="S105" s="63"/>
      <c r="T105" s="64">
        <f t="shared" si="5"/>
        <v>17.5</v>
      </c>
      <c r="W105" s="35"/>
    </row>
    <row r="106" spans="1:26" s="45" customFormat="1" ht="15.75" customHeight="1" x14ac:dyDescent="0.25">
      <c r="A106" s="76" t="s">
        <v>170</v>
      </c>
      <c r="B106" s="58"/>
      <c r="C106" s="59"/>
      <c r="D106" s="77"/>
      <c r="E106" s="59"/>
      <c r="F106" s="77"/>
      <c r="G106" s="59"/>
      <c r="H106" s="59"/>
      <c r="I106" s="59"/>
      <c r="J106" s="59"/>
      <c r="K106" s="77"/>
      <c r="L106" s="77"/>
      <c r="M106" s="77"/>
      <c r="N106" s="60"/>
      <c r="O106" s="61"/>
      <c r="P106" s="62"/>
      <c r="Q106" s="62"/>
      <c r="R106" s="62"/>
      <c r="S106" s="63"/>
      <c r="T106" s="64">
        <f t="shared" si="5"/>
        <v>0</v>
      </c>
      <c r="W106" s="35"/>
    </row>
    <row r="107" spans="1:26" s="45" customFormat="1" ht="15.75" customHeight="1" x14ac:dyDescent="0.25">
      <c r="A107" s="76" t="s">
        <v>170</v>
      </c>
      <c r="B107" s="58"/>
      <c r="C107" s="59"/>
      <c r="D107" s="77"/>
      <c r="E107" s="59"/>
      <c r="F107" s="77"/>
      <c r="G107" s="59"/>
      <c r="H107" s="59"/>
      <c r="I107" s="59"/>
      <c r="J107" s="59"/>
      <c r="K107" s="77"/>
      <c r="L107" s="77"/>
      <c r="M107" s="77"/>
      <c r="N107" s="60"/>
      <c r="O107" s="61"/>
      <c r="P107" s="62"/>
      <c r="Q107" s="62"/>
      <c r="R107" s="62"/>
      <c r="S107" s="63"/>
      <c r="T107" s="64">
        <f t="shared" si="5"/>
        <v>0</v>
      </c>
      <c r="W107" s="35"/>
    </row>
    <row r="108" spans="1:26" s="45" customFormat="1" ht="15.75" customHeight="1" x14ac:dyDescent="0.25">
      <c r="A108" s="83" t="s">
        <v>170</v>
      </c>
      <c r="B108" s="58"/>
      <c r="C108" s="59"/>
      <c r="D108" s="84"/>
      <c r="E108" s="59"/>
      <c r="F108" s="84"/>
      <c r="G108" s="59"/>
      <c r="H108" s="59"/>
      <c r="I108" s="59"/>
      <c r="J108" s="59"/>
      <c r="K108" s="84"/>
      <c r="L108" s="84"/>
      <c r="M108" s="84"/>
      <c r="N108" s="60"/>
      <c r="O108" s="61"/>
      <c r="P108" s="62"/>
      <c r="Q108" s="62"/>
      <c r="R108" s="62"/>
      <c r="S108" s="63"/>
      <c r="T108" s="64">
        <f t="shared" si="5"/>
        <v>0</v>
      </c>
      <c r="W108" s="35"/>
    </row>
    <row r="109" spans="1:26" s="45" customFormat="1" ht="15" x14ac:dyDescent="0.25">
      <c r="A109" s="66" t="s">
        <v>8421</v>
      </c>
      <c r="B109" s="67"/>
      <c r="C109" s="68"/>
      <c r="D109" s="69"/>
      <c r="E109" s="70"/>
      <c r="F109" s="70"/>
      <c r="G109" s="70"/>
      <c r="H109" s="68"/>
      <c r="I109" s="68"/>
      <c r="J109" s="68"/>
      <c r="K109" s="70"/>
      <c r="L109" s="70"/>
      <c r="M109" s="70"/>
      <c r="N109" s="71"/>
      <c r="O109" s="72"/>
      <c r="P109" s="73"/>
      <c r="Q109" s="73"/>
      <c r="R109" s="73"/>
      <c r="S109" s="74"/>
      <c r="T109" s="75"/>
      <c r="X109" s="35"/>
      <c r="Y109" s="35"/>
      <c r="Z109" s="35"/>
    </row>
    <row r="110" spans="1:26" s="45" customFormat="1" ht="15.75" customHeight="1" x14ac:dyDescent="0.2">
      <c r="A110" s="83" t="s">
        <v>107</v>
      </c>
      <c r="B110" s="58" t="s">
        <v>8358</v>
      </c>
      <c r="C110" s="59"/>
      <c r="D110" s="84">
        <v>300</v>
      </c>
      <c r="E110" s="59">
        <v>1000</v>
      </c>
      <c r="F110" s="84">
        <v>350</v>
      </c>
      <c r="G110" s="59"/>
      <c r="H110" s="59"/>
      <c r="I110" s="59"/>
      <c r="J110" s="59"/>
      <c r="K110" s="84"/>
      <c r="L110" s="84"/>
      <c r="M110" s="84"/>
      <c r="N110" s="60" t="s">
        <v>8486</v>
      </c>
      <c r="O110" s="61">
        <v>8380160084</v>
      </c>
      <c r="P110" s="97"/>
      <c r="Q110" s="97"/>
      <c r="R110" s="97"/>
      <c r="S110" s="63"/>
      <c r="T110" s="64">
        <f t="shared" ref="T110:T121" si="7">(C110/20)+(D110/40)+(E110/200)+(F110/20)+(J110/20)+(K110/20)+(L110/20)+(M110/40)+G110/40+I110/40+H110/20</f>
        <v>30</v>
      </c>
      <c r="W110" s="65"/>
    </row>
    <row r="111" spans="1:26" s="45" customFormat="1" ht="15.75" customHeight="1" x14ac:dyDescent="0.2">
      <c r="A111" s="83" t="s">
        <v>107</v>
      </c>
      <c r="B111" s="58" t="s">
        <v>8358</v>
      </c>
      <c r="C111" s="59"/>
      <c r="D111" s="84">
        <v>300</v>
      </c>
      <c r="E111" s="59">
        <v>1000</v>
      </c>
      <c r="F111" s="84">
        <v>350</v>
      </c>
      <c r="G111" s="59"/>
      <c r="H111" s="59"/>
      <c r="I111" s="59"/>
      <c r="J111" s="59"/>
      <c r="K111" s="84"/>
      <c r="L111" s="84"/>
      <c r="M111" s="84"/>
      <c r="N111" s="60" t="s">
        <v>8486</v>
      </c>
      <c r="O111" s="61">
        <v>8380160194</v>
      </c>
      <c r="P111" s="97"/>
      <c r="Q111" s="97"/>
      <c r="R111" s="97"/>
      <c r="S111" s="63"/>
      <c r="T111" s="64">
        <f t="shared" si="7"/>
        <v>30</v>
      </c>
      <c r="W111" s="65"/>
    </row>
    <row r="112" spans="1:26" s="45" customFormat="1" ht="15.75" customHeight="1" x14ac:dyDescent="0.2">
      <c r="A112" s="83" t="s">
        <v>107</v>
      </c>
      <c r="B112" s="58" t="s">
        <v>8360</v>
      </c>
      <c r="C112" s="59"/>
      <c r="D112" s="84"/>
      <c r="E112" s="59"/>
      <c r="F112" s="84">
        <v>460</v>
      </c>
      <c r="G112" s="59"/>
      <c r="H112" s="59"/>
      <c r="I112" s="59"/>
      <c r="J112" s="59"/>
      <c r="K112" s="84"/>
      <c r="L112" s="84"/>
      <c r="M112" s="84"/>
      <c r="N112" s="60" t="s">
        <v>5107</v>
      </c>
      <c r="O112" s="61">
        <v>8380160114</v>
      </c>
      <c r="P112" s="97"/>
      <c r="Q112" s="97"/>
      <c r="R112" s="97"/>
      <c r="S112" s="63"/>
      <c r="T112" s="64">
        <f t="shared" si="7"/>
        <v>23</v>
      </c>
      <c r="W112" s="65"/>
    </row>
    <row r="113" spans="1:26" s="45" customFormat="1" ht="15.75" customHeight="1" x14ac:dyDescent="0.2">
      <c r="A113" s="83" t="s">
        <v>107</v>
      </c>
      <c r="B113" s="58" t="s">
        <v>8360</v>
      </c>
      <c r="C113" s="59"/>
      <c r="D113" s="84"/>
      <c r="E113" s="59"/>
      <c r="F113" s="84">
        <v>107</v>
      </c>
      <c r="G113" s="59"/>
      <c r="H113" s="59"/>
      <c r="I113" s="59"/>
      <c r="J113" s="59"/>
      <c r="K113" s="84"/>
      <c r="L113" s="84"/>
      <c r="M113" s="84"/>
      <c r="N113" s="60" t="s">
        <v>8489</v>
      </c>
      <c r="O113" s="61">
        <v>8380160250</v>
      </c>
      <c r="P113" s="97"/>
      <c r="Q113" s="97"/>
      <c r="R113" s="97"/>
      <c r="S113" s="63"/>
      <c r="T113" s="64">
        <f t="shared" si="7"/>
        <v>5.35</v>
      </c>
      <c r="W113" s="65"/>
    </row>
    <row r="114" spans="1:26" s="45" customFormat="1" ht="15.75" customHeight="1" x14ac:dyDescent="0.2">
      <c r="A114" s="83" t="s">
        <v>107</v>
      </c>
      <c r="B114" s="58" t="s">
        <v>7942</v>
      </c>
      <c r="C114" s="59"/>
      <c r="D114" s="84"/>
      <c r="E114" s="59"/>
      <c r="F114" s="84">
        <v>100</v>
      </c>
      <c r="G114" s="59"/>
      <c r="H114" s="59"/>
      <c r="I114" s="59"/>
      <c r="J114" s="59"/>
      <c r="K114" s="84"/>
      <c r="L114" s="84"/>
      <c r="M114" s="84"/>
      <c r="N114" s="60" t="s">
        <v>8486</v>
      </c>
      <c r="O114" s="61"/>
      <c r="P114" s="97"/>
      <c r="Q114" s="97"/>
      <c r="R114" s="97"/>
      <c r="S114" s="63"/>
      <c r="T114" s="64">
        <f t="shared" si="7"/>
        <v>5</v>
      </c>
      <c r="W114" s="65"/>
    </row>
    <row r="115" spans="1:26" s="45" customFormat="1" ht="15.75" customHeight="1" x14ac:dyDescent="0.2">
      <c r="A115" s="83" t="s">
        <v>107</v>
      </c>
      <c r="B115" s="58" t="s">
        <v>41</v>
      </c>
      <c r="C115" s="59"/>
      <c r="D115" s="84"/>
      <c r="E115" s="59"/>
      <c r="F115" s="84">
        <v>580</v>
      </c>
      <c r="G115" s="59"/>
      <c r="H115" s="59"/>
      <c r="I115" s="59"/>
      <c r="J115" s="59"/>
      <c r="K115" s="84"/>
      <c r="L115" s="84"/>
      <c r="M115" s="84"/>
      <c r="N115" s="60" t="s">
        <v>8490</v>
      </c>
      <c r="O115" s="61">
        <v>8380160158</v>
      </c>
      <c r="P115" s="97" t="s">
        <v>8427</v>
      </c>
      <c r="Q115" s="97"/>
      <c r="R115" s="97"/>
      <c r="S115" s="63"/>
      <c r="T115" s="64">
        <f t="shared" si="7"/>
        <v>29</v>
      </c>
      <c r="W115" s="65"/>
    </row>
    <row r="116" spans="1:26" s="45" customFormat="1" ht="15.75" customHeight="1" x14ac:dyDescent="0.2">
      <c r="A116" s="83" t="s">
        <v>107</v>
      </c>
      <c r="B116" s="58" t="s">
        <v>8491</v>
      </c>
      <c r="C116" s="59">
        <v>100</v>
      </c>
      <c r="D116" s="84">
        <v>200</v>
      </c>
      <c r="E116" s="59"/>
      <c r="F116" s="84">
        <v>397</v>
      </c>
      <c r="G116" s="59"/>
      <c r="H116" s="59"/>
      <c r="I116" s="59"/>
      <c r="J116" s="59"/>
      <c r="K116" s="84"/>
      <c r="L116" s="84"/>
      <c r="M116" s="84"/>
      <c r="N116" s="60" t="s">
        <v>8486</v>
      </c>
      <c r="O116" s="61">
        <v>8380160003</v>
      </c>
      <c r="P116" s="97"/>
      <c r="Q116" s="97"/>
      <c r="R116" s="97"/>
      <c r="S116" s="63"/>
      <c r="T116" s="64">
        <f t="shared" si="7"/>
        <v>29.85</v>
      </c>
      <c r="W116" s="65"/>
    </row>
    <row r="117" spans="1:26" s="45" customFormat="1" ht="15.75" customHeight="1" x14ac:dyDescent="0.2">
      <c r="A117" s="83" t="s">
        <v>107</v>
      </c>
      <c r="B117" s="58" t="s">
        <v>524</v>
      </c>
      <c r="C117" s="59"/>
      <c r="D117" s="84"/>
      <c r="E117" s="59"/>
      <c r="F117" s="84">
        <v>460</v>
      </c>
      <c r="G117" s="59"/>
      <c r="H117" s="59"/>
      <c r="I117" s="59"/>
      <c r="J117" s="59"/>
      <c r="K117" s="84"/>
      <c r="L117" s="84"/>
      <c r="M117" s="84"/>
      <c r="N117" s="60" t="s">
        <v>8492</v>
      </c>
      <c r="O117" s="61">
        <v>8380159843</v>
      </c>
      <c r="P117" s="97"/>
      <c r="Q117" s="97"/>
      <c r="R117" s="97"/>
      <c r="S117" s="63"/>
      <c r="T117" s="64">
        <f t="shared" si="7"/>
        <v>23</v>
      </c>
      <c r="W117" s="65"/>
    </row>
    <row r="118" spans="1:26" s="45" customFormat="1" ht="15.75" customHeight="1" x14ac:dyDescent="0.2">
      <c r="A118" s="83" t="s">
        <v>107</v>
      </c>
      <c r="B118" s="58" t="s">
        <v>524</v>
      </c>
      <c r="C118" s="59">
        <v>100</v>
      </c>
      <c r="D118" s="84"/>
      <c r="E118" s="59"/>
      <c r="F118" s="84">
        <v>360</v>
      </c>
      <c r="G118" s="59"/>
      <c r="H118" s="59"/>
      <c r="I118" s="59"/>
      <c r="J118" s="59"/>
      <c r="K118" s="84"/>
      <c r="L118" s="84"/>
      <c r="M118" s="84"/>
      <c r="N118" s="60" t="s">
        <v>8492</v>
      </c>
      <c r="O118" s="61">
        <v>8380159844</v>
      </c>
      <c r="P118" s="97"/>
      <c r="Q118" s="97"/>
      <c r="R118" s="97"/>
      <c r="S118" s="63"/>
      <c r="T118" s="64">
        <f t="shared" si="7"/>
        <v>23</v>
      </c>
      <c r="W118" s="65"/>
    </row>
    <row r="119" spans="1:26" s="45" customFormat="1" ht="15.75" customHeight="1" x14ac:dyDescent="0.2">
      <c r="A119" s="83" t="s">
        <v>107</v>
      </c>
      <c r="B119" s="58" t="s">
        <v>524</v>
      </c>
      <c r="C119" s="59">
        <v>200</v>
      </c>
      <c r="D119" s="84">
        <v>400</v>
      </c>
      <c r="E119" s="59"/>
      <c r="F119" s="84"/>
      <c r="G119" s="59"/>
      <c r="H119" s="59"/>
      <c r="I119" s="59"/>
      <c r="J119" s="59"/>
      <c r="K119" s="84"/>
      <c r="L119" s="84"/>
      <c r="M119" s="84"/>
      <c r="N119" s="60" t="s">
        <v>8492</v>
      </c>
      <c r="O119" s="61">
        <v>8380159845</v>
      </c>
      <c r="P119" s="97"/>
      <c r="Q119" s="97"/>
      <c r="R119" s="97"/>
      <c r="S119" s="63"/>
      <c r="T119" s="64">
        <f t="shared" si="7"/>
        <v>20</v>
      </c>
      <c r="W119" s="65"/>
    </row>
    <row r="120" spans="1:26" s="45" customFormat="1" ht="15.75" customHeight="1" x14ac:dyDescent="0.2">
      <c r="A120" s="83" t="s">
        <v>107</v>
      </c>
      <c r="B120" s="58" t="s">
        <v>524</v>
      </c>
      <c r="C120" s="59">
        <v>200</v>
      </c>
      <c r="D120" s="84">
        <v>200</v>
      </c>
      <c r="E120" s="59"/>
      <c r="F120" s="84">
        <v>140</v>
      </c>
      <c r="G120" s="59"/>
      <c r="H120" s="59"/>
      <c r="I120" s="59"/>
      <c r="J120" s="59"/>
      <c r="K120" s="84"/>
      <c r="L120" s="84"/>
      <c r="M120" s="84"/>
      <c r="N120" s="60" t="s">
        <v>8492</v>
      </c>
      <c r="O120" s="61">
        <v>8380160086</v>
      </c>
      <c r="P120" s="97"/>
      <c r="Q120" s="97"/>
      <c r="R120" s="97"/>
      <c r="S120" s="63"/>
      <c r="T120" s="64">
        <f t="shared" si="7"/>
        <v>22</v>
      </c>
      <c r="W120" s="65"/>
    </row>
    <row r="121" spans="1:26" s="45" customFormat="1" ht="15.75" customHeight="1" x14ac:dyDescent="0.2">
      <c r="A121" s="83" t="s">
        <v>107</v>
      </c>
      <c r="B121" s="58" t="s">
        <v>524</v>
      </c>
      <c r="C121" s="59"/>
      <c r="D121" s="84"/>
      <c r="E121" s="59"/>
      <c r="F121" s="84">
        <v>440</v>
      </c>
      <c r="G121" s="59"/>
      <c r="H121" s="59"/>
      <c r="I121" s="59"/>
      <c r="J121" s="59"/>
      <c r="K121" s="84"/>
      <c r="L121" s="84"/>
      <c r="M121" s="84"/>
      <c r="N121" s="60" t="s">
        <v>8492</v>
      </c>
      <c r="O121" s="61">
        <v>8380160087</v>
      </c>
      <c r="P121" s="97"/>
      <c r="Q121" s="97"/>
      <c r="R121" s="97"/>
      <c r="S121" s="63"/>
      <c r="T121" s="64">
        <f t="shared" si="7"/>
        <v>22</v>
      </c>
      <c r="W121" s="65"/>
    </row>
    <row r="122" spans="1:26" s="45" customFormat="1" ht="14.25" customHeight="1" thickBot="1" x14ac:dyDescent="0.25">
      <c r="A122" s="98" t="s">
        <v>8421</v>
      </c>
      <c r="B122" s="99"/>
      <c r="C122" s="69"/>
      <c r="D122" s="100"/>
      <c r="E122" s="100"/>
      <c r="F122" s="100"/>
      <c r="G122" s="100"/>
      <c r="H122" s="100"/>
      <c r="I122" s="100"/>
      <c r="J122" s="100"/>
      <c r="K122" s="100"/>
      <c r="L122" s="100"/>
      <c r="M122" s="100"/>
      <c r="N122" s="71"/>
      <c r="O122" s="101"/>
      <c r="P122" s="102"/>
      <c r="Q122" s="102"/>
      <c r="R122" s="102"/>
      <c r="S122" s="74"/>
      <c r="T122" s="75"/>
      <c r="W122" s="65"/>
    </row>
    <row r="123" spans="1:26" s="45" customFormat="1" ht="15.75" customHeight="1" thickBot="1" x14ac:dyDescent="0.25">
      <c r="A123" s="103" t="s">
        <v>8493</v>
      </c>
      <c r="B123" s="104" t="s">
        <v>8494</v>
      </c>
      <c r="C123" s="105">
        <f t="shared" ref="C123:M123" si="8">SUBTOTAL(9,C2:C122)</f>
        <v>5255</v>
      </c>
      <c r="D123" s="105">
        <f t="shared" si="8"/>
        <v>10494</v>
      </c>
      <c r="E123" s="105">
        <f t="shared" si="8"/>
        <v>26700</v>
      </c>
      <c r="F123" s="105">
        <f t="shared" si="8"/>
        <v>29519</v>
      </c>
      <c r="G123" s="105">
        <f t="shared" si="8"/>
        <v>0</v>
      </c>
      <c r="H123" s="105">
        <f t="shared" si="8"/>
        <v>0</v>
      </c>
      <c r="I123" s="105">
        <f t="shared" si="8"/>
        <v>0</v>
      </c>
      <c r="J123" s="105">
        <f t="shared" si="8"/>
        <v>0</v>
      </c>
      <c r="K123" s="105">
        <f t="shared" si="8"/>
        <v>5920</v>
      </c>
      <c r="L123" s="105">
        <f t="shared" si="8"/>
        <v>0</v>
      </c>
      <c r="M123" s="105">
        <f t="shared" si="8"/>
        <v>0</v>
      </c>
      <c r="N123" s="106"/>
      <c r="O123" s="107"/>
      <c r="P123" s="95"/>
      <c r="Q123" s="95"/>
      <c r="R123" s="95"/>
      <c r="S123" s="108"/>
      <c r="T123" s="109">
        <f>SUBTOTAL(9,T2:T122)</f>
        <v>2430.5499999999997</v>
      </c>
      <c r="W123" s="65"/>
    </row>
    <row r="124" spans="1:26" s="45" customFormat="1" ht="15.75" customHeight="1" thickBot="1" x14ac:dyDescent="0.25">
      <c r="A124" s="110" t="s">
        <v>8493</v>
      </c>
      <c r="B124" s="111" t="s">
        <v>8495</v>
      </c>
      <c r="C124" s="112">
        <f>C123/20</f>
        <v>262.75</v>
      </c>
      <c r="D124" s="112">
        <f>D123/40</f>
        <v>262.35000000000002</v>
      </c>
      <c r="E124" s="112">
        <f>E123/200</f>
        <v>133.5</v>
      </c>
      <c r="F124" s="112">
        <f>F123/20</f>
        <v>1475.95</v>
      </c>
      <c r="G124" s="112">
        <f>G123/40</f>
        <v>0</v>
      </c>
      <c r="H124" s="112">
        <f>H123/20</f>
        <v>0</v>
      </c>
      <c r="I124" s="112">
        <f>I123/40</f>
        <v>0</v>
      </c>
      <c r="J124" s="112">
        <f>J123/20</f>
        <v>0</v>
      </c>
      <c r="K124" s="112">
        <f>K123/20</f>
        <v>296</v>
      </c>
      <c r="L124" s="112">
        <f>L123/20</f>
        <v>0</v>
      </c>
      <c r="M124" s="112">
        <f>M123/40</f>
        <v>0</v>
      </c>
      <c r="N124" s="113"/>
      <c r="O124" s="114"/>
      <c r="P124" s="115"/>
      <c r="Q124" s="115"/>
      <c r="R124" s="115"/>
      <c r="S124" s="116"/>
      <c r="T124" s="117"/>
      <c r="W124" s="65"/>
    </row>
    <row r="125" spans="1:26" s="45" customFormat="1" ht="11.25" customHeight="1" x14ac:dyDescent="0.25">
      <c r="A125" s="35"/>
      <c r="B125" s="35"/>
      <c r="C125" s="35"/>
      <c r="D125" s="35"/>
      <c r="E125" s="35"/>
      <c r="F125" s="35"/>
      <c r="G125" s="35"/>
      <c r="H125" s="35"/>
      <c r="I125" s="35"/>
      <c r="J125" s="35"/>
      <c r="K125" s="35"/>
      <c r="L125" s="35"/>
      <c r="M125" s="35"/>
      <c r="N125" s="118"/>
      <c r="O125" s="118"/>
      <c r="P125" s="119"/>
      <c r="Q125" s="119"/>
      <c r="R125" s="119"/>
      <c r="S125" s="35"/>
      <c r="T125" s="35"/>
      <c r="W125" s="65"/>
      <c r="X125" s="35"/>
      <c r="Y125" s="35"/>
      <c r="Z125" s="35"/>
    </row>
    <row r="126" spans="1:26" s="45" customFormat="1" ht="11.25" customHeight="1" x14ac:dyDescent="0.25">
      <c r="A126" s="35"/>
      <c r="B126" s="35"/>
      <c r="C126" s="35"/>
      <c r="D126" s="35"/>
      <c r="E126" s="35"/>
      <c r="F126" s="35"/>
      <c r="G126" s="35"/>
      <c r="H126" s="35"/>
      <c r="I126" s="35"/>
      <c r="J126" s="35"/>
      <c r="K126" s="35"/>
      <c r="L126" s="35"/>
      <c r="M126" s="35"/>
      <c r="N126" s="118"/>
      <c r="O126" s="118"/>
      <c r="P126" s="119"/>
      <c r="Q126" s="119"/>
      <c r="R126" s="119"/>
      <c r="S126" s="35"/>
      <c r="T126" s="120">
        <f>+T123-C143</f>
        <v>0</v>
      </c>
      <c r="W126" s="121"/>
    </row>
    <row r="127" spans="1:26" s="45" customFormat="1" ht="11.25" customHeight="1" x14ac:dyDescent="0.25">
      <c r="A127" s="35"/>
      <c r="B127" s="35"/>
      <c r="C127" s="35"/>
      <c r="D127" s="35"/>
      <c r="E127" s="35"/>
      <c r="F127" s="35"/>
      <c r="G127" s="35"/>
      <c r="H127" s="35"/>
      <c r="I127" s="35"/>
      <c r="J127" s="35"/>
      <c r="K127" s="122"/>
      <c r="L127" s="35"/>
      <c r="M127" s="35"/>
      <c r="N127" s="118"/>
      <c r="O127" s="118"/>
      <c r="P127" s="119"/>
      <c r="Q127" s="119"/>
      <c r="R127" s="119"/>
      <c r="S127" s="35"/>
      <c r="T127" s="123"/>
      <c r="W127" s="121"/>
    </row>
    <row r="128" spans="1:26" s="45" customFormat="1" ht="11.25" customHeight="1" x14ac:dyDescent="0.25">
      <c r="A128" s="35"/>
      <c r="B128" s="35"/>
      <c r="C128" s="124"/>
      <c r="D128" s="124"/>
      <c r="E128" s="124"/>
      <c r="F128" s="124"/>
      <c r="G128" s="35"/>
      <c r="H128" s="35"/>
      <c r="I128" s="35"/>
      <c r="J128" s="35"/>
      <c r="K128" s="124"/>
      <c r="L128" s="35"/>
      <c r="M128" s="124"/>
      <c r="N128" s="118"/>
      <c r="O128" s="118"/>
      <c r="P128" s="119"/>
      <c r="Q128" s="119"/>
      <c r="R128" s="119"/>
      <c r="S128" s="35"/>
      <c r="T128" s="35"/>
      <c r="W128" s="65"/>
    </row>
    <row r="129" spans="1:23" ht="11.25" customHeight="1" x14ac:dyDescent="0.25">
      <c r="W129" s="65"/>
    </row>
    <row r="130" spans="1:23" s="45" customFormat="1" ht="11.25" customHeight="1" thickBot="1" x14ac:dyDescent="0.3">
      <c r="A130" s="35"/>
      <c r="B130" s="35"/>
      <c r="C130" s="35"/>
      <c r="D130" s="35"/>
      <c r="E130" s="35"/>
      <c r="F130" s="35"/>
      <c r="G130" s="35"/>
      <c r="H130" s="35"/>
      <c r="I130" s="35"/>
      <c r="L130" s="35"/>
      <c r="M130" s="35"/>
      <c r="N130" s="118"/>
      <c r="O130" s="118"/>
      <c r="P130" s="119"/>
      <c r="Q130" s="119"/>
      <c r="R130" s="119"/>
      <c r="S130" s="35"/>
      <c r="T130" s="35"/>
      <c r="W130" s="65"/>
    </row>
    <row r="131" spans="1:23" s="45" customFormat="1" ht="11.25" customHeight="1" x14ac:dyDescent="0.25">
      <c r="A131" s="35"/>
      <c r="B131" s="164" t="s">
        <v>8496</v>
      </c>
      <c r="C131" s="164" t="s">
        <v>8497</v>
      </c>
      <c r="D131" s="35"/>
      <c r="E131" s="35"/>
      <c r="K131" s="35"/>
      <c r="L131" s="35"/>
      <c r="M131" s="35"/>
      <c r="N131" s="35"/>
      <c r="O131" s="118"/>
      <c r="P131" s="119"/>
      <c r="Q131" s="119"/>
      <c r="R131" s="119"/>
      <c r="S131" s="35"/>
      <c r="T131" s="35"/>
      <c r="W131" s="121"/>
    </row>
    <row r="132" spans="1:23" s="45" customFormat="1" ht="11.25" customHeight="1" x14ac:dyDescent="0.25">
      <c r="A132" s="35"/>
      <c r="B132" s="165"/>
      <c r="C132" s="165"/>
      <c r="D132" s="35"/>
      <c r="E132" s="35"/>
      <c r="K132" s="35"/>
      <c r="L132" s="35"/>
      <c r="M132" s="35"/>
      <c r="N132" s="35"/>
      <c r="O132" s="118"/>
      <c r="P132" s="119"/>
      <c r="Q132" s="119"/>
      <c r="R132" s="119"/>
      <c r="S132" s="35"/>
      <c r="T132" s="35"/>
      <c r="W132" s="125"/>
    </row>
    <row r="133" spans="1:23" s="45" customFormat="1" ht="11.25" customHeight="1" x14ac:dyDescent="0.25">
      <c r="A133" s="35"/>
      <c r="B133" s="126" t="s">
        <v>8498</v>
      </c>
      <c r="C133" s="127">
        <f>+C124</f>
        <v>262.75</v>
      </c>
      <c r="D133" s="35"/>
      <c r="E133" s="35"/>
      <c r="K133" s="35"/>
      <c r="L133" s="35"/>
      <c r="M133" s="35"/>
      <c r="N133" s="35"/>
      <c r="O133" s="118"/>
      <c r="P133" s="119"/>
      <c r="Q133" s="119"/>
      <c r="R133" s="119"/>
      <c r="S133" s="35"/>
      <c r="T133" s="35"/>
      <c r="W133" s="65"/>
    </row>
    <row r="134" spans="1:23" s="45" customFormat="1" ht="11.25" customHeight="1" x14ac:dyDescent="0.25">
      <c r="A134" s="35"/>
      <c r="B134" s="126" t="s">
        <v>8499</v>
      </c>
      <c r="C134" s="127">
        <f>+D124</f>
        <v>262.35000000000002</v>
      </c>
      <c r="D134" s="35"/>
      <c r="E134" s="35"/>
      <c r="F134" s="35"/>
      <c r="K134" s="35"/>
      <c r="L134" s="35"/>
      <c r="M134" s="35"/>
      <c r="N134" s="35"/>
      <c r="O134" s="118"/>
      <c r="P134" s="119"/>
      <c r="Q134" s="119"/>
      <c r="R134" s="119"/>
      <c r="S134" s="35"/>
      <c r="T134" s="35"/>
      <c r="W134" s="65"/>
    </row>
    <row r="135" spans="1:23" s="45" customFormat="1" ht="11.25" customHeight="1" x14ac:dyDescent="0.25">
      <c r="A135" s="35"/>
      <c r="B135" s="126" t="s">
        <v>8500</v>
      </c>
      <c r="C135" s="127">
        <f>+E124</f>
        <v>133.5</v>
      </c>
      <c r="D135" s="35"/>
      <c r="E135" s="35"/>
      <c r="F135" s="35"/>
      <c r="K135" s="35"/>
      <c r="L135" s="35"/>
      <c r="M135" s="35"/>
      <c r="N135" s="35"/>
      <c r="O135" s="118"/>
      <c r="P135" s="119"/>
      <c r="Q135" s="119"/>
      <c r="R135" s="119"/>
      <c r="S135" s="35"/>
      <c r="T135" s="35"/>
      <c r="W135" s="121"/>
    </row>
    <row r="136" spans="1:23" s="45" customFormat="1" ht="11.25" customHeight="1" x14ac:dyDescent="0.25">
      <c r="A136" s="35"/>
      <c r="B136" s="126" t="s">
        <v>8501</v>
      </c>
      <c r="C136" s="127">
        <f>+F124</f>
        <v>1475.95</v>
      </c>
      <c r="D136" s="35"/>
      <c r="E136" s="35"/>
      <c r="F136" s="35"/>
      <c r="K136" s="35"/>
      <c r="L136" s="35"/>
      <c r="M136" s="35"/>
      <c r="N136" s="35"/>
      <c r="O136" s="118"/>
      <c r="P136" s="119"/>
      <c r="Q136" s="119"/>
      <c r="R136" s="119"/>
      <c r="S136" s="35"/>
      <c r="T136" s="35"/>
      <c r="W136" s="65"/>
    </row>
    <row r="137" spans="1:23" s="45" customFormat="1" ht="11.25" customHeight="1" x14ac:dyDescent="0.25">
      <c r="A137" s="35"/>
      <c r="B137" s="128" t="s">
        <v>8502</v>
      </c>
      <c r="C137" s="129">
        <f>+G124</f>
        <v>0</v>
      </c>
      <c r="D137" s="35"/>
      <c r="E137" s="35"/>
      <c r="F137" s="35"/>
      <c r="K137" s="35"/>
      <c r="L137" s="35"/>
      <c r="M137" s="35"/>
      <c r="N137" s="35"/>
      <c r="O137" s="118"/>
      <c r="P137" s="119"/>
      <c r="Q137" s="119"/>
      <c r="R137" s="119"/>
      <c r="S137" s="35"/>
      <c r="T137" s="35"/>
      <c r="W137" s="65"/>
    </row>
    <row r="138" spans="1:23" s="45" customFormat="1" ht="11.25" customHeight="1" x14ac:dyDescent="0.25">
      <c r="A138" s="35"/>
      <c r="B138" s="128" t="s">
        <v>8503</v>
      </c>
      <c r="C138" s="129">
        <f>+I124+H124</f>
        <v>0</v>
      </c>
      <c r="D138" s="35"/>
      <c r="E138" s="35"/>
      <c r="F138" s="35"/>
      <c r="K138" s="35"/>
      <c r="L138" s="35"/>
      <c r="M138" s="35"/>
      <c r="N138" s="35"/>
      <c r="O138" s="118"/>
      <c r="P138" s="119"/>
      <c r="Q138" s="119"/>
      <c r="R138" s="119"/>
      <c r="S138" s="35"/>
      <c r="T138" s="35"/>
      <c r="W138" s="65"/>
    </row>
    <row r="139" spans="1:23" s="45" customFormat="1" ht="11.25" customHeight="1" x14ac:dyDescent="0.25">
      <c r="A139" s="35"/>
      <c r="B139" s="128" t="s">
        <v>8504</v>
      </c>
      <c r="C139" s="129">
        <f>+J124</f>
        <v>0</v>
      </c>
      <c r="D139" s="35"/>
      <c r="E139" s="35"/>
      <c r="F139" s="35"/>
      <c r="K139" s="35"/>
      <c r="L139" s="35"/>
      <c r="M139" s="35"/>
      <c r="N139" s="35"/>
      <c r="O139" s="118"/>
      <c r="P139" s="119"/>
      <c r="Q139" s="119"/>
      <c r="R139" s="119"/>
      <c r="S139" s="35"/>
      <c r="T139" s="35"/>
      <c r="W139" s="125"/>
    </row>
    <row r="140" spans="1:23" s="45" customFormat="1" ht="11.25" customHeight="1" x14ac:dyDescent="0.25">
      <c r="A140" s="35"/>
      <c r="B140" s="128" t="s">
        <v>8505</v>
      </c>
      <c r="C140" s="129">
        <f>+K124</f>
        <v>296</v>
      </c>
      <c r="D140" s="35"/>
      <c r="E140" s="35"/>
      <c r="F140" s="35"/>
      <c r="K140" s="35"/>
      <c r="L140" s="35"/>
      <c r="M140" s="35"/>
      <c r="N140" s="118"/>
      <c r="O140" s="118"/>
      <c r="P140" s="119"/>
      <c r="Q140" s="119"/>
      <c r="R140" s="119"/>
      <c r="S140" s="35"/>
      <c r="T140" s="35"/>
      <c r="W140" s="125"/>
    </row>
    <row r="141" spans="1:23" s="45" customFormat="1" ht="11.25" customHeight="1" x14ac:dyDescent="0.25">
      <c r="A141" s="35"/>
      <c r="B141" s="128" t="s">
        <v>8506</v>
      </c>
      <c r="C141" s="129">
        <f>+L124</f>
        <v>0</v>
      </c>
      <c r="D141" s="35"/>
      <c r="E141" s="35"/>
      <c r="F141" s="35"/>
      <c r="K141" s="35"/>
      <c r="L141" s="35"/>
      <c r="M141" s="35"/>
      <c r="N141" s="118"/>
      <c r="O141" s="118"/>
      <c r="P141" s="119"/>
      <c r="Q141" s="119"/>
      <c r="R141" s="119"/>
      <c r="S141" s="35"/>
      <c r="T141" s="35"/>
      <c r="W141" s="125"/>
    </row>
    <row r="142" spans="1:23" s="45" customFormat="1" ht="11.25" customHeight="1" thickBot="1" x14ac:dyDescent="0.3">
      <c r="A142" s="35"/>
      <c r="B142" s="128" t="s">
        <v>8507</v>
      </c>
      <c r="C142" s="129">
        <f>+M124</f>
        <v>0</v>
      </c>
      <c r="D142" s="35"/>
      <c r="E142" s="35"/>
      <c r="F142" s="35"/>
      <c r="K142" s="35"/>
      <c r="L142" s="35"/>
      <c r="M142" s="35"/>
      <c r="N142" s="118"/>
      <c r="O142" s="118"/>
      <c r="P142" s="119"/>
      <c r="Q142" s="119"/>
      <c r="R142" s="119"/>
      <c r="S142" s="35"/>
      <c r="T142" s="35"/>
      <c r="W142" s="65"/>
    </row>
    <row r="143" spans="1:23" s="45" customFormat="1" ht="11.25" customHeight="1" thickBot="1" x14ac:dyDescent="0.3">
      <c r="A143" s="35"/>
      <c r="B143" s="130" t="s">
        <v>8508</v>
      </c>
      <c r="C143" s="131">
        <f>SUM(C133:C142)</f>
        <v>2430.5500000000002</v>
      </c>
      <c r="D143" s="35"/>
      <c r="E143" s="35"/>
      <c r="F143" s="35"/>
      <c r="K143" s="35"/>
      <c r="L143" s="35"/>
      <c r="M143" s="35"/>
      <c r="N143" s="118"/>
      <c r="O143" s="118"/>
      <c r="P143" s="119"/>
      <c r="Q143" s="119"/>
      <c r="R143" s="119"/>
      <c r="S143" s="35"/>
      <c r="T143" s="35"/>
      <c r="W143" s="121"/>
    </row>
    <row r="144" spans="1:23" ht="11.25" customHeight="1" x14ac:dyDescent="0.25">
      <c r="G144" s="45"/>
      <c r="H144" s="45"/>
      <c r="I144" s="45"/>
      <c r="J144" s="45"/>
      <c r="W144" s="65"/>
    </row>
    <row r="145" spans="7:26" ht="11.25" customHeight="1" x14ac:dyDescent="0.25">
      <c r="G145" s="45"/>
      <c r="H145" s="45"/>
      <c r="I145" s="45"/>
      <c r="J145" s="45"/>
      <c r="W145" s="65"/>
    </row>
    <row r="146" spans="7:26" ht="11.25" customHeight="1" x14ac:dyDescent="0.25">
      <c r="G146" s="45"/>
      <c r="H146" s="45"/>
      <c r="I146" s="45"/>
      <c r="J146" s="45"/>
      <c r="W146" s="65"/>
    </row>
    <row r="147" spans="7:26" ht="11.25" customHeight="1" x14ac:dyDescent="0.25">
      <c r="G147" s="45"/>
      <c r="H147" s="45"/>
      <c r="I147" s="45"/>
      <c r="J147" s="45"/>
      <c r="W147" s="121"/>
    </row>
    <row r="148" spans="7:26" ht="11.25" customHeight="1" x14ac:dyDescent="0.25">
      <c r="G148" s="45"/>
      <c r="H148" s="45"/>
      <c r="I148" s="45"/>
      <c r="J148" s="45"/>
      <c r="W148" s="65"/>
    </row>
    <row r="149" spans="7:26" ht="11.25" customHeight="1" thickBot="1" x14ac:dyDescent="0.3">
      <c r="G149" s="45"/>
      <c r="H149" s="45"/>
      <c r="I149" s="45"/>
      <c r="J149" s="45"/>
      <c r="W149" s="132"/>
    </row>
    <row r="150" spans="7:26" ht="11.25" customHeight="1" x14ac:dyDescent="0.25">
      <c r="G150" s="45"/>
      <c r="H150" s="45"/>
      <c r="I150" s="45"/>
      <c r="J150" s="45"/>
      <c r="W150" s="65"/>
      <c r="X150" s="166"/>
      <c r="Y150" s="168"/>
      <c r="Z150" s="161"/>
    </row>
    <row r="151" spans="7:26" ht="11.25" customHeight="1" x14ac:dyDescent="0.25">
      <c r="G151" s="45"/>
      <c r="H151" s="45"/>
      <c r="I151" s="45"/>
      <c r="J151" s="45"/>
      <c r="W151" s="132"/>
      <c r="X151" s="167"/>
      <c r="Y151" s="169"/>
      <c r="Z151" s="162"/>
    </row>
    <row r="152" spans="7:26" ht="21" customHeight="1" x14ac:dyDescent="0.25">
      <c r="G152" s="45"/>
      <c r="H152" s="45"/>
      <c r="I152" s="45"/>
      <c r="J152" s="45"/>
      <c r="W152" s="125"/>
      <c r="X152" s="133"/>
      <c r="Y152" s="134"/>
      <c r="Z152" s="135"/>
    </row>
    <row r="153" spans="7:26" ht="21" customHeight="1" x14ac:dyDescent="0.25">
      <c r="G153" s="45"/>
      <c r="H153" s="45"/>
      <c r="I153" s="45"/>
      <c r="J153" s="45"/>
      <c r="W153" s="65"/>
      <c r="X153" s="133"/>
      <c r="Y153" s="134"/>
      <c r="Z153" s="135"/>
    </row>
    <row r="154" spans="7:26" ht="21" customHeight="1" thickBot="1" x14ac:dyDescent="0.3">
      <c r="W154" s="65"/>
      <c r="X154" s="133"/>
      <c r="Y154" s="136"/>
      <c r="Z154" s="137"/>
    </row>
    <row r="155" spans="7:26" ht="21" customHeight="1" thickBot="1" x14ac:dyDescent="0.3">
      <c r="W155" s="125"/>
      <c r="X155" s="133"/>
      <c r="Y155" s="138"/>
      <c r="Z155" s="139"/>
    </row>
    <row r="156" spans="7:26" ht="21" customHeight="1" thickBot="1" x14ac:dyDescent="0.3">
      <c r="V156" s="140"/>
      <c r="W156" s="125"/>
      <c r="X156" s="133"/>
      <c r="Y156" s="134"/>
      <c r="Z156" s="135"/>
    </row>
    <row r="157" spans="7:26" ht="21" customHeight="1" x14ac:dyDescent="0.25">
      <c r="W157" s="125"/>
      <c r="X157" s="133"/>
      <c r="Y157" s="134"/>
      <c r="Z157" s="135"/>
    </row>
    <row r="158" spans="7:26" ht="21" customHeight="1" x14ac:dyDescent="0.25">
      <c r="W158" s="125"/>
      <c r="X158" s="133"/>
      <c r="Y158" s="134"/>
      <c r="Z158" s="135"/>
    </row>
    <row r="159" spans="7:26" ht="21" customHeight="1" thickBot="1" x14ac:dyDescent="0.3">
      <c r="W159" s="125"/>
      <c r="X159" s="141"/>
      <c r="Y159" s="134"/>
      <c r="Z159" s="135"/>
    </row>
    <row r="160" spans="7:26" ht="21" customHeight="1" x14ac:dyDescent="0.25">
      <c r="W160" s="142"/>
      <c r="X160" s="143"/>
      <c r="Y160" s="144"/>
      <c r="Z160" s="135"/>
    </row>
    <row r="161" spans="23:26" ht="21" customHeight="1" x14ac:dyDescent="0.25">
      <c r="W161" s="121"/>
      <c r="X161" s="145"/>
      <c r="Y161" s="144"/>
      <c r="Z161" s="135"/>
    </row>
    <row r="162" spans="23:26" ht="21" customHeight="1" x14ac:dyDescent="0.25">
      <c r="W162" s="65"/>
      <c r="X162" s="145"/>
      <c r="Y162" s="144"/>
      <c r="Z162" s="135"/>
    </row>
    <row r="163" spans="23:26" ht="21" customHeight="1" thickBot="1" x14ac:dyDescent="0.3">
      <c r="W163" s="121"/>
      <c r="X163" s="141"/>
      <c r="Y163" s="146"/>
      <c r="Z163" s="137"/>
    </row>
    <row r="164" spans="23:26" ht="21" customHeight="1" thickBot="1" x14ac:dyDescent="0.3">
      <c r="W164" s="121"/>
      <c r="X164" s="141"/>
      <c r="Y164" s="146"/>
      <c r="Z164" s="137"/>
    </row>
    <row r="165" spans="23:26" ht="21" customHeight="1" thickBot="1" x14ac:dyDescent="0.3">
      <c r="W165" s="65"/>
      <c r="X165" s="141"/>
      <c r="Y165" s="146"/>
      <c r="Z165" s="137"/>
    </row>
    <row r="166" spans="23:26" ht="21" customHeight="1" thickBot="1" x14ac:dyDescent="0.3">
      <c r="W166" s="65"/>
      <c r="X166" s="141"/>
      <c r="Y166" s="146"/>
      <c r="Z166" s="137"/>
    </row>
    <row r="167" spans="23:26" ht="21" customHeight="1" thickBot="1" x14ac:dyDescent="0.3">
      <c r="W167" s="65"/>
      <c r="X167" s="141"/>
      <c r="Y167" s="146"/>
      <c r="Z167" s="137"/>
    </row>
    <row r="168" spans="23:26" ht="21" customHeight="1" thickBot="1" x14ac:dyDescent="0.3">
      <c r="W168" s="65"/>
      <c r="X168" s="141"/>
      <c r="Y168" s="146"/>
      <c r="Z168" s="137"/>
    </row>
    <row r="169" spans="23:26" ht="21" customHeight="1" thickBot="1" x14ac:dyDescent="0.3">
      <c r="W169" s="65"/>
      <c r="X169" s="141"/>
      <c r="Y169" s="146"/>
      <c r="Z169" s="137"/>
    </row>
    <row r="170" spans="23:26" ht="21" customHeight="1" thickBot="1" x14ac:dyDescent="0.3">
      <c r="W170" s="121"/>
      <c r="X170" s="141"/>
      <c r="Y170" s="146"/>
      <c r="Z170" s="137"/>
    </row>
    <row r="171" spans="23:26" ht="21" customHeight="1" thickBot="1" x14ac:dyDescent="0.3">
      <c r="W171" s="65"/>
      <c r="X171" s="141"/>
      <c r="Y171" s="146"/>
      <c r="Z171" s="137"/>
    </row>
    <row r="172" spans="23:26" ht="21" customHeight="1" thickBot="1" x14ac:dyDescent="0.3">
      <c r="W172" s="121"/>
      <c r="X172" s="141"/>
      <c r="Y172" s="146"/>
      <c r="Z172" s="137"/>
    </row>
    <row r="173" spans="23:26" ht="21" customHeight="1" thickBot="1" x14ac:dyDescent="0.3">
      <c r="W173" s="121"/>
      <c r="X173" s="141"/>
      <c r="Y173" s="146"/>
      <c r="Z173" s="137"/>
    </row>
    <row r="174" spans="23:26" ht="11.25" customHeight="1" thickBot="1" x14ac:dyDescent="0.3">
      <c r="W174" s="65"/>
      <c r="X174" s="147"/>
    </row>
    <row r="175" spans="23:26" ht="11.25" customHeight="1" x14ac:dyDescent="0.25">
      <c r="W175" s="121"/>
    </row>
    <row r="176" spans="23:26" ht="11.25" customHeight="1" x14ac:dyDescent="0.25">
      <c r="W176" s="121"/>
    </row>
    <row r="177" spans="23:23" ht="11.25" customHeight="1" x14ac:dyDescent="0.25">
      <c r="W177" s="121"/>
    </row>
    <row r="178" spans="23:23" ht="11.25" customHeight="1" x14ac:dyDescent="0.25">
      <c r="W178" s="65"/>
    </row>
    <row r="179" spans="23:23" ht="11.25" customHeight="1" x14ac:dyDescent="0.25">
      <c r="W179" s="65"/>
    </row>
    <row r="180" spans="23:23" ht="11.25" customHeight="1" x14ac:dyDescent="0.25">
      <c r="W180" s="121"/>
    </row>
    <row r="181" spans="23:23" ht="11.25" customHeight="1" x14ac:dyDescent="0.25">
      <c r="W181" s="65"/>
    </row>
    <row r="182" spans="23:23" ht="11.25" customHeight="1" x14ac:dyDescent="0.25">
      <c r="W182" s="65"/>
    </row>
    <row r="183" spans="23:23" ht="11.25" customHeight="1" x14ac:dyDescent="0.25">
      <c r="W183" s="65"/>
    </row>
    <row r="184" spans="23:23" ht="11.25" customHeight="1" x14ac:dyDescent="0.25">
      <c r="W184" s="65"/>
    </row>
    <row r="185" spans="23:23" ht="11.25" customHeight="1" x14ac:dyDescent="0.25">
      <c r="W185" s="65"/>
    </row>
    <row r="186" spans="23:23" ht="11.25" customHeight="1" x14ac:dyDescent="0.25">
      <c r="W186" s="65"/>
    </row>
    <row r="187" spans="23:23" ht="11.25" customHeight="1" x14ac:dyDescent="0.25">
      <c r="W187" s="65"/>
    </row>
    <row r="188" spans="23:23" ht="11.25" customHeight="1" x14ac:dyDescent="0.25">
      <c r="W188" s="65"/>
    </row>
    <row r="189" spans="23:23" ht="11.25" customHeight="1" x14ac:dyDescent="0.25">
      <c r="W189" s="65"/>
    </row>
    <row r="190" spans="23:23" ht="11.25" customHeight="1" x14ac:dyDescent="0.25">
      <c r="W190" s="65"/>
    </row>
    <row r="191" spans="23:23" ht="11.25" customHeight="1" x14ac:dyDescent="0.25">
      <c r="W191" s="65"/>
    </row>
    <row r="192" spans="23:23" ht="11.25" customHeight="1" x14ac:dyDescent="0.25">
      <c r="W192" s="65"/>
    </row>
    <row r="193" spans="1:26" ht="11.25" customHeight="1" x14ac:dyDescent="0.25">
      <c r="W193" s="65"/>
    </row>
    <row r="194" spans="1:26" ht="11.25" customHeight="1" x14ac:dyDescent="0.25">
      <c r="W194" s="65"/>
    </row>
    <row r="195" spans="1:26" ht="11.25" customHeight="1" x14ac:dyDescent="0.25">
      <c r="W195" s="65"/>
    </row>
    <row r="196" spans="1:26" ht="11.25" customHeight="1" x14ac:dyDescent="0.25">
      <c r="W196" s="65"/>
    </row>
    <row r="197" spans="1:26" ht="11.25" customHeight="1" x14ac:dyDescent="0.25">
      <c r="W197" s="65"/>
    </row>
    <row r="198" spans="1:26" ht="11.25" customHeight="1" x14ac:dyDescent="0.25">
      <c r="W198" s="65"/>
    </row>
    <row r="199" spans="1:26" ht="11.25" customHeight="1" x14ac:dyDescent="0.25">
      <c r="W199" s="65"/>
    </row>
    <row r="200" spans="1:26" ht="11.25" customHeight="1" x14ac:dyDescent="0.25">
      <c r="W200" s="65"/>
    </row>
    <row r="201" spans="1:26" ht="11.25" customHeight="1" x14ac:dyDescent="0.25">
      <c r="W201" s="65"/>
    </row>
    <row r="202" spans="1:26" ht="11.25" customHeight="1" x14ac:dyDescent="0.25">
      <c r="W202" s="65"/>
    </row>
    <row r="203" spans="1:26" ht="11.25" customHeight="1" x14ac:dyDescent="0.25">
      <c r="W203" s="65"/>
    </row>
    <row r="204" spans="1:26" s="45" customFormat="1" ht="11.25" customHeight="1" x14ac:dyDescent="0.25">
      <c r="A204" s="35"/>
      <c r="B204" s="35"/>
      <c r="C204" s="35"/>
      <c r="D204" s="35"/>
      <c r="E204" s="35"/>
      <c r="F204" s="35"/>
      <c r="G204" s="35"/>
      <c r="H204" s="35"/>
      <c r="I204" s="35"/>
      <c r="J204" s="35"/>
      <c r="K204" s="35"/>
      <c r="L204" s="35"/>
      <c r="M204" s="35"/>
      <c r="N204" s="118"/>
      <c r="O204" s="118"/>
      <c r="P204" s="119"/>
      <c r="Q204" s="119"/>
      <c r="R204" s="119"/>
      <c r="S204" s="35"/>
      <c r="T204" s="35"/>
      <c r="W204" s="65"/>
      <c r="X204" s="35"/>
      <c r="Y204" s="35"/>
      <c r="Z204" s="35"/>
    </row>
    <row r="205" spans="1:26" s="45" customFormat="1" ht="11.25" customHeight="1" x14ac:dyDescent="0.25">
      <c r="A205" s="35"/>
      <c r="B205" s="35"/>
      <c r="C205" s="35"/>
      <c r="D205" s="35"/>
      <c r="E205" s="35"/>
      <c r="F205" s="35"/>
      <c r="G205" s="35"/>
      <c r="H205" s="35"/>
      <c r="I205" s="35"/>
      <c r="J205" s="35"/>
      <c r="K205" s="35"/>
      <c r="L205" s="35"/>
      <c r="M205" s="35"/>
      <c r="N205" s="118"/>
      <c r="O205" s="118"/>
      <c r="P205" s="119"/>
      <c r="Q205" s="119"/>
      <c r="R205" s="119"/>
      <c r="S205" s="35"/>
      <c r="T205" s="35"/>
      <c r="W205" s="65"/>
      <c r="X205" s="35"/>
      <c r="Y205" s="35"/>
      <c r="Z205" s="35"/>
    </row>
    <row r="206" spans="1:26" s="45" customFormat="1" ht="11.25" customHeight="1" x14ac:dyDescent="0.25">
      <c r="A206" s="35"/>
      <c r="B206" s="35"/>
      <c r="C206" s="35"/>
      <c r="D206" s="35"/>
      <c r="E206" s="35"/>
      <c r="F206" s="35"/>
      <c r="G206" s="35"/>
      <c r="H206" s="35"/>
      <c r="I206" s="35"/>
      <c r="J206" s="35"/>
      <c r="K206" s="35"/>
      <c r="L206" s="35"/>
      <c r="M206" s="35"/>
      <c r="N206" s="118"/>
      <c r="O206" s="118"/>
      <c r="P206" s="119"/>
      <c r="Q206" s="119"/>
      <c r="R206" s="119"/>
      <c r="S206" s="35"/>
      <c r="T206" s="35"/>
      <c r="W206" s="65"/>
      <c r="X206" s="35"/>
      <c r="Y206" s="35"/>
      <c r="Z206" s="35"/>
    </row>
    <row r="207" spans="1:26" s="45" customFormat="1" ht="11.25" customHeight="1" x14ac:dyDescent="0.25">
      <c r="A207" s="35"/>
      <c r="B207" s="35"/>
      <c r="C207" s="35"/>
      <c r="D207" s="35"/>
      <c r="E207" s="35"/>
      <c r="F207" s="35"/>
      <c r="G207" s="35"/>
      <c r="H207" s="35"/>
      <c r="I207" s="35"/>
      <c r="J207" s="35"/>
      <c r="K207" s="35"/>
      <c r="L207" s="35"/>
      <c r="M207" s="35"/>
      <c r="N207" s="118"/>
      <c r="O207" s="118"/>
      <c r="P207" s="119"/>
      <c r="Q207" s="119"/>
      <c r="R207" s="119"/>
      <c r="S207" s="35"/>
      <c r="T207" s="35"/>
      <c r="W207" s="65"/>
      <c r="X207" s="35"/>
      <c r="Y207" s="35"/>
      <c r="Z207" s="35"/>
    </row>
    <row r="208" spans="1:26" s="45" customFormat="1" ht="11.25" customHeight="1" x14ac:dyDescent="0.25">
      <c r="A208" s="35"/>
      <c r="B208" s="35"/>
      <c r="C208" s="35"/>
      <c r="D208" s="35"/>
      <c r="E208" s="35"/>
      <c r="F208" s="35"/>
      <c r="G208" s="35"/>
      <c r="H208" s="35"/>
      <c r="I208" s="35"/>
      <c r="J208" s="35"/>
      <c r="K208" s="35"/>
      <c r="L208" s="35"/>
      <c r="M208" s="35"/>
      <c r="N208" s="118"/>
      <c r="O208" s="118"/>
      <c r="P208" s="119"/>
      <c r="Q208" s="119"/>
      <c r="R208" s="119"/>
      <c r="S208" s="35"/>
      <c r="T208" s="35"/>
      <c r="W208" s="65"/>
      <c r="X208" s="35"/>
      <c r="Y208" s="35"/>
      <c r="Z208" s="35"/>
    </row>
    <row r="209" spans="1:24" s="45" customFormat="1" ht="11.25" customHeight="1" x14ac:dyDescent="0.25">
      <c r="A209" s="35"/>
      <c r="B209" s="35"/>
      <c r="C209" s="35"/>
      <c r="D209" s="35"/>
      <c r="E209" s="35"/>
      <c r="F209" s="35"/>
      <c r="G209" s="35"/>
      <c r="H209" s="35"/>
      <c r="I209" s="35"/>
      <c r="J209" s="35"/>
      <c r="K209" s="35"/>
      <c r="L209" s="35"/>
      <c r="M209" s="35"/>
      <c r="N209" s="118"/>
      <c r="O209" s="118"/>
      <c r="P209" s="119"/>
      <c r="Q209" s="119"/>
      <c r="R209" s="119"/>
      <c r="S209" s="35"/>
      <c r="T209" s="35"/>
      <c r="W209" s="65"/>
      <c r="X209" s="35"/>
    </row>
    <row r="210" spans="1:24" s="45" customFormat="1" ht="11.25" customHeight="1" x14ac:dyDescent="0.25">
      <c r="A210" s="35"/>
      <c r="B210" s="35"/>
      <c r="C210" s="35"/>
      <c r="D210" s="35"/>
      <c r="E210" s="35"/>
      <c r="F210" s="35"/>
      <c r="G210" s="35"/>
      <c r="H210" s="35"/>
      <c r="I210" s="35"/>
      <c r="J210" s="35"/>
      <c r="K210" s="35"/>
      <c r="L210" s="35"/>
      <c r="M210" s="35"/>
      <c r="N210" s="118"/>
      <c r="O210" s="118"/>
      <c r="P210" s="119"/>
      <c r="Q210" s="119"/>
      <c r="R210" s="119"/>
      <c r="S210" s="35"/>
      <c r="T210" s="35"/>
      <c r="W210" s="65"/>
      <c r="X210" s="35"/>
    </row>
    <row r="211" spans="1:24" s="45" customFormat="1" ht="11.25" customHeight="1" x14ac:dyDescent="0.25">
      <c r="A211" s="35"/>
      <c r="B211" s="35"/>
      <c r="C211" s="35"/>
      <c r="D211" s="35"/>
      <c r="E211" s="35"/>
      <c r="F211" s="35"/>
      <c r="G211" s="35"/>
      <c r="H211" s="35"/>
      <c r="I211" s="35"/>
      <c r="J211" s="35"/>
      <c r="K211" s="35"/>
      <c r="L211" s="35"/>
      <c r="M211" s="35"/>
      <c r="N211" s="118"/>
      <c r="O211" s="118"/>
      <c r="P211" s="119"/>
      <c r="Q211" s="119"/>
      <c r="R211" s="119"/>
      <c r="S211" s="35"/>
      <c r="T211" s="35"/>
      <c r="W211" s="65"/>
      <c r="X211" s="35"/>
    </row>
    <row r="212" spans="1:24" s="45" customFormat="1" ht="11.25" customHeight="1" x14ac:dyDescent="0.25">
      <c r="A212" s="35"/>
      <c r="B212" s="35"/>
      <c r="C212" s="35"/>
      <c r="D212" s="35"/>
      <c r="E212" s="35"/>
      <c r="F212" s="35"/>
      <c r="G212" s="35"/>
      <c r="H212" s="35"/>
      <c r="I212" s="35"/>
      <c r="J212" s="35"/>
      <c r="K212" s="35"/>
      <c r="L212" s="35"/>
      <c r="M212" s="35"/>
      <c r="N212" s="118"/>
      <c r="O212" s="118"/>
      <c r="P212" s="119"/>
      <c r="Q212" s="119"/>
      <c r="R212" s="119"/>
      <c r="S212" s="35"/>
      <c r="T212" s="35"/>
      <c r="W212" s="65"/>
      <c r="X212" s="35"/>
    </row>
    <row r="213" spans="1:24" s="45" customFormat="1" ht="11.25" customHeight="1" x14ac:dyDescent="0.25">
      <c r="A213" s="35"/>
      <c r="B213" s="35"/>
      <c r="C213" s="35"/>
      <c r="D213" s="35"/>
      <c r="E213" s="35"/>
      <c r="F213" s="35"/>
      <c r="G213" s="35"/>
      <c r="H213" s="35"/>
      <c r="I213" s="35"/>
      <c r="J213" s="35"/>
      <c r="K213" s="35"/>
      <c r="L213" s="35"/>
      <c r="M213" s="35"/>
      <c r="N213" s="118"/>
      <c r="O213" s="118"/>
      <c r="P213" s="119"/>
      <c r="Q213" s="119"/>
      <c r="R213" s="119"/>
      <c r="S213" s="35"/>
      <c r="T213" s="35"/>
      <c r="W213" s="65"/>
      <c r="X213" s="35"/>
    </row>
    <row r="214" spans="1:24" s="45" customFormat="1" ht="11.25" customHeight="1" x14ac:dyDescent="0.25">
      <c r="A214" s="35"/>
      <c r="B214" s="35"/>
      <c r="C214" s="35"/>
      <c r="D214" s="35"/>
      <c r="E214" s="35"/>
      <c r="F214" s="35"/>
      <c r="G214" s="35"/>
      <c r="H214" s="35"/>
      <c r="I214" s="35"/>
      <c r="J214" s="35"/>
      <c r="K214" s="35"/>
      <c r="L214" s="35"/>
      <c r="M214" s="35"/>
      <c r="N214" s="118"/>
      <c r="O214" s="118"/>
      <c r="P214" s="119"/>
      <c r="Q214" s="119"/>
      <c r="R214" s="119"/>
      <c r="S214" s="35"/>
      <c r="T214" s="35"/>
      <c r="W214" s="65"/>
      <c r="X214" s="35"/>
    </row>
    <row r="215" spans="1:24" s="45" customFormat="1" ht="11.25" customHeight="1" x14ac:dyDescent="0.25">
      <c r="A215" s="35"/>
      <c r="B215" s="35"/>
      <c r="C215" s="35"/>
      <c r="D215" s="35"/>
      <c r="E215" s="35"/>
      <c r="F215" s="35"/>
      <c r="G215" s="35"/>
      <c r="H215" s="35"/>
      <c r="I215" s="35"/>
      <c r="J215" s="35"/>
      <c r="K215" s="35"/>
      <c r="L215" s="35"/>
      <c r="M215" s="35"/>
      <c r="N215" s="118"/>
      <c r="O215" s="118"/>
      <c r="P215" s="119"/>
      <c r="Q215" s="119"/>
      <c r="R215" s="119"/>
      <c r="S215" s="35"/>
      <c r="T215" s="35"/>
      <c r="W215" s="65"/>
      <c r="X215" s="35"/>
    </row>
    <row r="216" spans="1:24" s="45" customFormat="1" ht="11.25" customHeight="1" x14ac:dyDescent="0.25">
      <c r="A216" s="35"/>
      <c r="B216" s="35"/>
      <c r="C216" s="35"/>
      <c r="D216" s="35"/>
      <c r="E216" s="35"/>
      <c r="F216" s="35"/>
      <c r="G216" s="35"/>
      <c r="H216" s="35"/>
      <c r="I216" s="35"/>
      <c r="J216" s="35"/>
      <c r="K216" s="35"/>
      <c r="L216" s="35"/>
      <c r="M216" s="35"/>
      <c r="N216" s="118"/>
      <c r="O216" s="118"/>
      <c r="P216" s="119"/>
      <c r="Q216" s="119"/>
      <c r="R216" s="119"/>
      <c r="S216" s="35"/>
      <c r="T216" s="35"/>
      <c r="W216" s="65"/>
      <c r="X216" s="35"/>
    </row>
    <row r="217" spans="1:24" s="45" customFormat="1" ht="11.25" customHeight="1" x14ac:dyDescent="0.25">
      <c r="A217" s="35"/>
      <c r="B217" s="35"/>
      <c r="C217" s="35"/>
      <c r="D217" s="35"/>
      <c r="E217" s="35"/>
      <c r="F217" s="35"/>
      <c r="G217" s="35"/>
      <c r="H217" s="35"/>
      <c r="I217" s="35"/>
      <c r="J217" s="35"/>
      <c r="K217" s="35"/>
      <c r="L217" s="35"/>
      <c r="M217" s="35"/>
      <c r="N217" s="118"/>
      <c r="O217" s="118"/>
      <c r="P217" s="119"/>
      <c r="Q217" s="119"/>
      <c r="R217" s="119"/>
      <c r="S217" s="35"/>
      <c r="T217" s="35"/>
      <c r="W217" s="65"/>
      <c r="X217" s="35"/>
    </row>
    <row r="218" spans="1:24" s="45" customFormat="1" ht="11.25" customHeight="1" x14ac:dyDescent="0.25">
      <c r="A218" s="35"/>
      <c r="B218" s="35"/>
      <c r="C218" s="35"/>
      <c r="D218" s="35"/>
      <c r="E218" s="35"/>
      <c r="F218" s="35"/>
      <c r="G218" s="35"/>
      <c r="H218" s="35"/>
      <c r="I218" s="35"/>
      <c r="J218" s="35"/>
      <c r="K218" s="35"/>
      <c r="L218" s="35"/>
      <c r="M218" s="35"/>
      <c r="N218" s="118"/>
      <c r="O218" s="118"/>
      <c r="P218" s="119"/>
      <c r="Q218" s="119"/>
      <c r="R218" s="119"/>
      <c r="S218" s="35"/>
      <c r="T218" s="35"/>
      <c r="W218" s="65"/>
      <c r="X218" s="35"/>
    </row>
    <row r="219" spans="1:24" s="45" customFormat="1" ht="11.25" customHeight="1" x14ac:dyDescent="0.25">
      <c r="A219" s="35"/>
      <c r="B219" s="35"/>
      <c r="C219" s="35"/>
      <c r="D219" s="35"/>
      <c r="E219" s="35"/>
      <c r="F219" s="35"/>
      <c r="G219" s="35"/>
      <c r="H219" s="35"/>
      <c r="I219" s="35"/>
      <c r="J219" s="35"/>
      <c r="K219" s="35"/>
      <c r="L219" s="35"/>
      <c r="M219" s="35"/>
      <c r="N219" s="118"/>
      <c r="O219" s="118"/>
      <c r="P219" s="119"/>
      <c r="Q219" s="119"/>
      <c r="R219" s="119"/>
      <c r="S219" s="35"/>
      <c r="T219" s="35"/>
      <c r="W219" s="65"/>
      <c r="X219" s="35"/>
    </row>
    <row r="220" spans="1:24" s="45" customFormat="1" ht="11.25" customHeight="1" x14ac:dyDescent="0.25">
      <c r="A220" s="35"/>
      <c r="B220" s="35"/>
      <c r="C220" s="35"/>
      <c r="D220" s="35"/>
      <c r="E220" s="35"/>
      <c r="F220" s="35"/>
      <c r="G220" s="35"/>
      <c r="H220" s="35"/>
      <c r="I220" s="35"/>
      <c r="J220" s="35"/>
      <c r="K220" s="35"/>
      <c r="L220" s="35"/>
      <c r="M220" s="35"/>
      <c r="N220" s="118"/>
      <c r="O220" s="118"/>
      <c r="P220" s="119"/>
      <c r="Q220" s="119"/>
      <c r="R220" s="119"/>
      <c r="S220" s="35"/>
      <c r="T220" s="35"/>
      <c r="W220" s="65"/>
      <c r="X220" s="35"/>
    </row>
    <row r="221" spans="1:24" s="45" customFormat="1" ht="11.25" customHeight="1" x14ac:dyDescent="0.25">
      <c r="A221" s="35"/>
      <c r="B221" s="35"/>
      <c r="C221" s="35"/>
      <c r="D221" s="35"/>
      <c r="E221" s="35"/>
      <c r="F221" s="35"/>
      <c r="G221" s="35"/>
      <c r="H221" s="35"/>
      <c r="I221" s="35"/>
      <c r="J221" s="35"/>
      <c r="K221" s="35"/>
      <c r="L221" s="35"/>
      <c r="M221" s="35"/>
      <c r="N221" s="118"/>
      <c r="O221" s="118"/>
      <c r="P221" s="119"/>
      <c r="Q221" s="119"/>
      <c r="R221" s="119"/>
      <c r="S221" s="35"/>
      <c r="T221" s="35"/>
      <c r="W221" s="65"/>
      <c r="X221" s="35"/>
    </row>
    <row r="222" spans="1:24" s="45" customFormat="1" ht="11.25" customHeight="1" x14ac:dyDescent="0.25">
      <c r="A222" s="35"/>
      <c r="B222" s="35"/>
      <c r="C222" s="35"/>
      <c r="D222" s="35"/>
      <c r="E222" s="35"/>
      <c r="F222" s="35"/>
      <c r="G222" s="35"/>
      <c r="H222" s="35"/>
      <c r="I222" s="35"/>
      <c r="J222" s="35"/>
      <c r="K222" s="35"/>
      <c r="L222" s="35"/>
      <c r="M222" s="35"/>
      <c r="N222" s="118"/>
      <c r="O222" s="118"/>
      <c r="P222" s="119"/>
      <c r="Q222" s="119"/>
      <c r="R222" s="119"/>
      <c r="S222" s="35"/>
      <c r="T222" s="35"/>
      <c r="W222" s="65"/>
      <c r="X222" s="35"/>
    </row>
    <row r="223" spans="1:24" s="45" customFormat="1" ht="11.25" customHeight="1" x14ac:dyDescent="0.25">
      <c r="A223" s="35"/>
      <c r="B223" s="35"/>
      <c r="C223" s="35"/>
      <c r="D223" s="35"/>
      <c r="E223" s="35"/>
      <c r="F223" s="35"/>
      <c r="G223" s="35"/>
      <c r="H223" s="35"/>
      <c r="I223" s="35"/>
      <c r="J223" s="35"/>
      <c r="K223" s="35"/>
      <c r="L223" s="35"/>
      <c r="M223" s="35"/>
      <c r="N223" s="118"/>
      <c r="O223" s="118"/>
      <c r="P223" s="119"/>
      <c r="Q223" s="119"/>
      <c r="R223" s="119"/>
      <c r="S223" s="35"/>
      <c r="T223" s="35"/>
      <c r="W223" s="65"/>
      <c r="X223" s="35"/>
    </row>
    <row r="224" spans="1:24" s="45" customFormat="1" ht="11.25" customHeight="1" x14ac:dyDescent="0.25">
      <c r="A224" s="35"/>
      <c r="B224" s="35"/>
      <c r="C224" s="35"/>
      <c r="D224" s="35"/>
      <c r="E224" s="35"/>
      <c r="F224" s="35"/>
      <c r="G224" s="35"/>
      <c r="H224" s="35"/>
      <c r="I224" s="35"/>
      <c r="J224" s="35"/>
      <c r="K224" s="35"/>
      <c r="L224" s="35"/>
      <c r="M224" s="35"/>
      <c r="N224" s="118"/>
      <c r="O224" s="118"/>
      <c r="P224" s="119"/>
      <c r="Q224" s="119"/>
      <c r="R224" s="119"/>
      <c r="S224" s="35"/>
      <c r="T224" s="35"/>
      <c r="W224" s="65"/>
      <c r="X224" s="35"/>
    </row>
    <row r="225" spans="1:24" s="45" customFormat="1" ht="11.25" customHeight="1" x14ac:dyDescent="0.25">
      <c r="A225" s="35"/>
      <c r="B225" s="35"/>
      <c r="C225" s="35"/>
      <c r="D225" s="35"/>
      <c r="E225" s="35"/>
      <c r="F225" s="35"/>
      <c r="G225" s="35"/>
      <c r="H225" s="35"/>
      <c r="I225" s="35"/>
      <c r="J225" s="35"/>
      <c r="K225" s="35"/>
      <c r="L225" s="35"/>
      <c r="M225" s="35"/>
      <c r="N225" s="118"/>
      <c r="O225" s="118"/>
      <c r="P225" s="119"/>
      <c r="Q225" s="119"/>
      <c r="R225" s="119"/>
      <c r="S225" s="35"/>
      <c r="T225" s="35"/>
      <c r="W225" s="65"/>
      <c r="X225" s="35"/>
    </row>
    <row r="226" spans="1:24" s="45" customFormat="1" ht="11.25" customHeight="1" x14ac:dyDescent="0.25">
      <c r="A226" s="35"/>
      <c r="B226" s="35"/>
      <c r="C226" s="35"/>
      <c r="D226" s="35"/>
      <c r="E226" s="35"/>
      <c r="F226" s="35"/>
      <c r="G226" s="35"/>
      <c r="H226" s="35"/>
      <c r="I226" s="35"/>
      <c r="J226" s="35"/>
      <c r="K226" s="35"/>
      <c r="L226" s="35"/>
      <c r="M226" s="35"/>
      <c r="N226" s="118"/>
      <c r="O226" s="118"/>
      <c r="P226" s="119"/>
      <c r="Q226" s="119"/>
      <c r="R226" s="119"/>
      <c r="S226" s="35"/>
      <c r="T226" s="35"/>
      <c r="W226" s="65"/>
      <c r="X226" s="35"/>
    </row>
    <row r="227" spans="1:24" s="45" customFormat="1" ht="11.25" customHeight="1" x14ac:dyDescent="0.25">
      <c r="A227" s="35"/>
      <c r="B227" s="35"/>
      <c r="C227" s="35"/>
      <c r="D227" s="35"/>
      <c r="E227" s="35"/>
      <c r="F227" s="35"/>
      <c r="G227" s="35"/>
      <c r="H227" s="35"/>
      <c r="I227" s="35"/>
      <c r="J227" s="35"/>
      <c r="K227" s="35"/>
      <c r="L227" s="35"/>
      <c r="M227" s="35"/>
      <c r="N227" s="118"/>
      <c r="O227" s="118"/>
      <c r="P227" s="119"/>
      <c r="Q227" s="119"/>
      <c r="R227" s="119"/>
      <c r="S227" s="35"/>
      <c r="T227" s="35"/>
      <c r="W227" s="65"/>
      <c r="X227" s="35"/>
    </row>
    <row r="228" spans="1:24" s="45" customFormat="1" ht="11.25" customHeight="1" x14ac:dyDescent="0.25">
      <c r="A228" s="35"/>
      <c r="B228" s="35"/>
      <c r="C228" s="35"/>
      <c r="D228" s="35"/>
      <c r="E228" s="35"/>
      <c r="F228" s="35"/>
      <c r="G228" s="35"/>
      <c r="H228" s="35"/>
      <c r="I228" s="35"/>
      <c r="J228" s="35"/>
      <c r="K228" s="35"/>
      <c r="L228" s="35"/>
      <c r="M228" s="35"/>
      <c r="N228" s="118"/>
      <c r="O228" s="118"/>
      <c r="P228" s="119"/>
      <c r="Q228" s="119"/>
      <c r="R228" s="119"/>
      <c r="S228" s="35"/>
      <c r="T228" s="35"/>
      <c r="W228" s="65"/>
      <c r="X228" s="35"/>
    </row>
    <row r="229" spans="1:24" s="45" customFormat="1" ht="11.25" customHeight="1" x14ac:dyDescent="0.25">
      <c r="A229" s="35"/>
      <c r="B229" s="35"/>
      <c r="C229" s="35"/>
      <c r="D229" s="35"/>
      <c r="E229" s="35"/>
      <c r="F229" s="35"/>
      <c r="G229" s="35"/>
      <c r="H229" s="35"/>
      <c r="I229" s="35"/>
      <c r="J229" s="35"/>
      <c r="K229" s="35"/>
      <c r="L229" s="35"/>
      <c r="M229" s="35"/>
      <c r="N229" s="118"/>
      <c r="O229" s="118"/>
      <c r="P229" s="119"/>
      <c r="Q229" s="119"/>
      <c r="R229" s="119"/>
      <c r="S229" s="35"/>
      <c r="T229" s="35"/>
      <c r="W229" s="65"/>
      <c r="X229" s="35"/>
    </row>
    <row r="230" spans="1:24" s="45" customFormat="1" ht="11.25" customHeight="1" x14ac:dyDescent="0.25">
      <c r="A230" s="35"/>
      <c r="B230" s="35"/>
      <c r="C230" s="35"/>
      <c r="D230" s="35"/>
      <c r="E230" s="35"/>
      <c r="F230" s="35"/>
      <c r="G230" s="35"/>
      <c r="H230" s="35"/>
      <c r="I230" s="35"/>
      <c r="J230" s="35"/>
      <c r="K230" s="35"/>
      <c r="L230" s="35"/>
      <c r="M230" s="35"/>
      <c r="N230" s="118"/>
      <c r="O230" s="118"/>
      <c r="P230" s="119"/>
      <c r="Q230" s="119"/>
      <c r="R230" s="119"/>
      <c r="S230" s="35"/>
      <c r="T230" s="35"/>
      <c r="W230" s="65"/>
      <c r="X230" s="35"/>
    </row>
    <row r="231" spans="1:24" s="45" customFormat="1" ht="11.25" customHeight="1" x14ac:dyDescent="0.25">
      <c r="A231" s="35"/>
      <c r="B231" s="35"/>
      <c r="C231" s="35"/>
      <c r="D231" s="35"/>
      <c r="E231" s="35"/>
      <c r="F231" s="35"/>
      <c r="G231" s="35"/>
      <c r="H231" s="35"/>
      <c r="I231" s="35"/>
      <c r="J231" s="35"/>
      <c r="K231" s="35"/>
      <c r="L231" s="35"/>
      <c r="M231" s="35"/>
      <c r="N231" s="118"/>
      <c r="O231" s="118"/>
      <c r="P231" s="119"/>
      <c r="Q231" s="119"/>
      <c r="R231" s="119"/>
      <c r="S231" s="35"/>
      <c r="T231" s="35"/>
      <c r="W231" s="65"/>
      <c r="X231" s="35"/>
    </row>
    <row r="232" spans="1:24" s="45" customFormat="1" ht="11.25" customHeight="1" x14ac:dyDescent="0.25">
      <c r="A232" s="35"/>
      <c r="B232" s="35"/>
      <c r="C232" s="35"/>
      <c r="D232" s="35"/>
      <c r="E232" s="35"/>
      <c r="F232" s="35"/>
      <c r="G232" s="35"/>
      <c r="H232" s="35"/>
      <c r="I232" s="35"/>
      <c r="J232" s="35"/>
      <c r="K232" s="35"/>
      <c r="L232" s="35"/>
      <c r="M232" s="35"/>
      <c r="N232" s="118"/>
      <c r="O232" s="118"/>
      <c r="P232" s="119"/>
      <c r="Q232" s="119"/>
      <c r="R232" s="119"/>
      <c r="S232" s="35"/>
      <c r="T232" s="35"/>
      <c r="W232" s="65"/>
      <c r="X232" s="35"/>
    </row>
    <row r="233" spans="1:24" s="45" customFormat="1" ht="11.25" customHeight="1" x14ac:dyDescent="0.25">
      <c r="A233" s="35"/>
      <c r="B233" s="35"/>
      <c r="C233" s="35"/>
      <c r="D233" s="35"/>
      <c r="E233" s="35"/>
      <c r="F233" s="35"/>
      <c r="G233" s="35"/>
      <c r="H233" s="35"/>
      <c r="I233" s="35"/>
      <c r="J233" s="35"/>
      <c r="K233" s="35"/>
      <c r="L233" s="35"/>
      <c r="M233" s="35"/>
      <c r="N233" s="118"/>
      <c r="O233" s="118"/>
      <c r="P233" s="119"/>
      <c r="Q233" s="119"/>
      <c r="R233" s="119"/>
      <c r="S233" s="35"/>
      <c r="T233" s="35"/>
      <c r="W233" s="65"/>
      <c r="X233" s="35"/>
    </row>
    <row r="234" spans="1:24" s="45" customFormat="1" ht="11.25" customHeight="1" x14ac:dyDescent="0.25">
      <c r="A234" s="35"/>
      <c r="B234" s="35"/>
      <c r="C234" s="35"/>
      <c r="D234" s="35"/>
      <c r="E234" s="35"/>
      <c r="F234" s="35"/>
      <c r="G234" s="35"/>
      <c r="H234" s="35"/>
      <c r="I234" s="35"/>
      <c r="J234" s="35"/>
      <c r="K234" s="35"/>
      <c r="L234" s="35"/>
      <c r="M234" s="35"/>
      <c r="N234" s="118"/>
      <c r="O234" s="118"/>
      <c r="P234" s="119"/>
      <c r="Q234" s="119"/>
      <c r="R234" s="119"/>
      <c r="S234" s="35"/>
      <c r="T234" s="35"/>
      <c r="W234" s="65"/>
      <c r="X234" s="35"/>
    </row>
    <row r="235" spans="1:24" s="45" customFormat="1" ht="11.25" customHeight="1" x14ac:dyDescent="0.25">
      <c r="A235" s="35"/>
      <c r="B235" s="35"/>
      <c r="C235" s="35"/>
      <c r="D235" s="35"/>
      <c r="E235" s="35"/>
      <c r="F235" s="35"/>
      <c r="G235" s="35"/>
      <c r="H235" s="35"/>
      <c r="I235" s="35"/>
      <c r="J235" s="35"/>
      <c r="K235" s="35"/>
      <c r="L235" s="35"/>
      <c r="M235" s="35"/>
      <c r="N235" s="118"/>
      <c r="O235" s="118"/>
      <c r="P235" s="119"/>
      <c r="Q235" s="119"/>
      <c r="R235" s="119"/>
      <c r="S235" s="35"/>
      <c r="T235" s="35"/>
      <c r="W235" s="65"/>
      <c r="X235" s="35"/>
    </row>
    <row r="236" spans="1:24" s="45" customFormat="1" ht="11.25" customHeight="1" x14ac:dyDescent="0.25">
      <c r="A236" s="35"/>
      <c r="B236" s="35"/>
      <c r="C236" s="35"/>
      <c r="D236" s="35"/>
      <c r="E236" s="35"/>
      <c r="F236" s="35"/>
      <c r="G236" s="35"/>
      <c r="H236" s="35"/>
      <c r="I236" s="35"/>
      <c r="J236" s="35"/>
      <c r="K236" s="35"/>
      <c r="L236" s="35"/>
      <c r="M236" s="35"/>
      <c r="N236" s="118"/>
      <c r="O236" s="118"/>
      <c r="P236" s="119"/>
      <c r="Q236" s="119"/>
      <c r="R236" s="119"/>
      <c r="S236" s="35"/>
      <c r="T236" s="35"/>
      <c r="W236" s="65"/>
      <c r="X236" s="35"/>
    </row>
    <row r="237" spans="1:24" s="45" customFormat="1" ht="11.25" customHeight="1" x14ac:dyDescent="0.25">
      <c r="A237" s="35"/>
      <c r="B237" s="35"/>
      <c r="C237" s="35"/>
      <c r="D237" s="35"/>
      <c r="E237" s="35"/>
      <c r="F237" s="35"/>
      <c r="G237" s="35"/>
      <c r="H237" s="35"/>
      <c r="I237" s="35"/>
      <c r="J237" s="35"/>
      <c r="K237" s="35"/>
      <c r="L237" s="35"/>
      <c r="M237" s="35"/>
      <c r="N237" s="118"/>
      <c r="O237" s="118"/>
      <c r="P237" s="119"/>
      <c r="Q237" s="119"/>
      <c r="R237" s="119"/>
      <c r="S237" s="35"/>
      <c r="T237" s="35"/>
      <c r="W237" s="65"/>
      <c r="X237" s="35"/>
    </row>
    <row r="238" spans="1:24" s="45" customFormat="1" ht="11.25" customHeight="1" x14ac:dyDescent="0.25">
      <c r="A238" s="35"/>
      <c r="B238" s="35"/>
      <c r="C238" s="35"/>
      <c r="D238" s="35"/>
      <c r="E238" s="35"/>
      <c r="F238" s="35"/>
      <c r="G238" s="35"/>
      <c r="H238" s="35"/>
      <c r="I238" s="35"/>
      <c r="J238" s="35"/>
      <c r="K238" s="35"/>
      <c r="L238" s="35"/>
      <c r="M238" s="35"/>
      <c r="N238" s="118"/>
      <c r="O238" s="118"/>
      <c r="P238" s="119"/>
      <c r="Q238" s="119"/>
      <c r="R238" s="119"/>
      <c r="S238" s="35"/>
      <c r="T238" s="35"/>
      <c r="W238" s="65"/>
      <c r="X238" s="35"/>
    </row>
    <row r="239" spans="1:24" s="45" customFormat="1" ht="11.25" customHeight="1" x14ac:dyDescent="0.25">
      <c r="A239" s="35"/>
      <c r="B239" s="35"/>
      <c r="C239" s="35"/>
      <c r="D239" s="35"/>
      <c r="E239" s="35"/>
      <c r="F239" s="35"/>
      <c r="G239" s="35"/>
      <c r="H239" s="35"/>
      <c r="I239" s="35"/>
      <c r="J239" s="35"/>
      <c r="K239" s="35"/>
      <c r="L239" s="35"/>
      <c r="M239" s="35"/>
      <c r="N239" s="118"/>
      <c r="O239" s="118"/>
      <c r="P239" s="119"/>
      <c r="Q239" s="119"/>
      <c r="R239" s="119"/>
      <c r="S239" s="35"/>
      <c r="T239" s="35"/>
      <c r="W239" s="65"/>
      <c r="X239" s="35"/>
    </row>
    <row r="240" spans="1:24" s="45" customFormat="1" ht="11.25" customHeight="1" x14ac:dyDescent="0.25">
      <c r="A240" s="35"/>
      <c r="B240" s="35"/>
      <c r="C240" s="35"/>
      <c r="D240" s="35"/>
      <c r="E240" s="35"/>
      <c r="F240" s="35"/>
      <c r="G240" s="35"/>
      <c r="H240" s="35"/>
      <c r="I240" s="35"/>
      <c r="J240" s="35"/>
      <c r="K240" s="35"/>
      <c r="L240" s="35"/>
      <c r="M240" s="35"/>
      <c r="N240" s="118"/>
      <c r="O240" s="118"/>
      <c r="P240" s="119"/>
      <c r="Q240" s="119"/>
      <c r="R240" s="119"/>
      <c r="S240" s="35"/>
      <c r="T240" s="35"/>
      <c r="W240" s="65"/>
      <c r="X240" s="35"/>
    </row>
    <row r="241" spans="1:26" s="45" customFormat="1" ht="11.25" customHeight="1" x14ac:dyDescent="0.25">
      <c r="A241" s="35"/>
      <c r="B241" s="35"/>
      <c r="C241" s="35"/>
      <c r="D241" s="35"/>
      <c r="E241" s="35"/>
      <c r="F241" s="35"/>
      <c r="G241" s="35"/>
      <c r="H241" s="35"/>
      <c r="I241" s="35"/>
      <c r="J241" s="35"/>
      <c r="K241" s="35"/>
      <c r="L241" s="35"/>
      <c r="M241" s="35"/>
      <c r="N241" s="118"/>
      <c r="O241" s="118"/>
      <c r="P241" s="119"/>
      <c r="Q241" s="119"/>
      <c r="R241" s="119"/>
      <c r="S241" s="35"/>
      <c r="T241" s="35"/>
      <c r="W241" s="65"/>
      <c r="X241" s="35"/>
    </row>
    <row r="242" spans="1:26" s="45" customFormat="1" ht="11.25" customHeight="1" x14ac:dyDescent="0.25">
      <c r="A242" s="35"/>
      <c r="B242" s="35"/>
      <c r="C242" s="35"/>
      <c r="D242" s="35"/>
      <c r="E242" s="35"/>
      <c r="F242" s="35"/>
      <c r="G242" s="35"/>
      <c r="H242" s="35"/>
      <c r="I242" s="35"/>
      <c r="J242" s="35"/>
      <c r="K242" s="35"/>
      <c r="L242" s="35"/>
      <c r="M242" s="35"/>
      <c r="N242" s="118"/>
      <c r="O242" s="118"/>
      <c r="P242" s="119"/>
      <c r="Q242" s="119"/>
      <c r="R242" s="119"/>
      <c r="S242" s="35"/>
      <c r="T242" s="35"/>
      <c r="W242" s="65"/>
      <c r="X242" s="35"/>
    </row>
    <row r="243" spans="1:26" s="45" customFormat="1" ht="11.25" customHeight="1" x14ac:dyDescent="0.25">
      <c r="A243" s="35"/>
      <c r="B243" s="35"/>
      <c r="C243" s="35"/>
      <c r="D243" s="35"/>
      <c r="E243" s="35"/>
      <c r="F243" s="35"/>
      <c r="G243" s="35"/>
      <c r="H243" s="35"/>
      <c r="I243" s="35"/>
      <c r="J243" s="35"/>
      <c r="K243" s="35"/>
      <c r="L243" s="35"/>
      <c r="M243" s="35"/>
      <c r="N243" s="118"/>
      <c r="O243" s="118"/>
      <c r="P243" s="119"/>
      <c r="Q243" s="119"/>
      <c r="R243" s="119"/>
      <c r="S243" s="35"/>
      <c r="T243" s="35"/>
      <c r="W243" s="65"/>
      <c r="X243" s="35"/>
    </row>
    <row r="244" spans="1:26" s="45" customFormat="1" ht="11.25" customHeight="1" x14ac:dyDescent="0.25">
      <c r="A244" s="35"/>
      <c r="B244" s="35"/>
      <c r="C244" s="35"/>
      <c r="D244" s="35"/>
      <c r="E244" s="35"/>
      <c r="F244" s="35"/>
      <c r="G244" s="35"/>
      <c r="H244" s="35"/>
      <c r="I244" s="35"/>
      <c r="J244" s="35"/>
      <c r="K244" s="35"/>
      <c r="L244" s="35"/>
      <c r="M244" s="35"/>
      <c r="N244" s="118"/>
      <c r="O244" s="118"/>
      <c r="P244" s="119"/>
      <c r="Q244" s="119"/>
      <c r="R244" s="119"/>
      <c r="S244" s="35"/>
      <c r="T244" s="35"/>
      <c r="W244" s="65"/>
      <c r="X244" s="35"/>
    </row>
    <row r="245" spans="1:26" s="45" customFormat="1" ht="11.25" customHeight="1" x14ac:dyDescent="0.25">
      <c r="A245" s="35"/>
      <c r="B245" s="35"/>
      <c r="C245" s="35"/>
      <c r="D245" s="35"/>
      <c r="E245" s="35"/>
      <c r="F245" s="35"/>
      <c r="G245" s="35"/>
      <c r="H245" s="35"/>
      <c r="I245" s="35"/>
      <c r="J245" s="35"/>
      <c r="K245" s="35"/>
      <c r="L245" s="35"/>
      <c r="M245" s="35"/>
      <c r="N245" s="118"/>
      <c r="O245" s="118"/>
      <c r="P245" s="119"/>
      <c r="Q245" s="119"/>
      <c r="R245" s="119"/>
      <c r="S245" s="35"/>
      <c r="T245" s="35"/>
      <c r="W245" s="65"/>
      <c r="X245" s="35"/>
    </row>
    <row r="246" spans="1:26" s="45" customFormat="1" ht="11.25" customHeight="1" x14ac:dyDescent="0.25">
      <c r="A246" s="35"/>
      <c r="B246" s="35"/>
      <c r="C246" s="35"/>
      <c r="D246" s="35"/>
      <c r="E246" s="35"/>
      <c r="F246" s="35"/>
      <c r="G246" s="35"/>
      <c r="H246" s="35"/>
      <c r="I246" s="35"/>
      <c r="J246" s="35"/>
      <c r="K246" s="35"/>
      <c r="L246" s="35"/>
      <c r="M246" s="35"/>
      <c r="N246" s="118"/>
      <c r="O246" s="118"/>
      <c r="P246" s="119"/>
      <c r="Q246" s="119"/>
      <c r="R246" s="119"/>
      <c r="S246" s="35"/>
      <c r="T246" s="35"/>
      <c r="W246" s="65"/>
      <c r="X246" s="35"/>
    </row>
    <row r="247" spans="1:26" s="45" customFormat="1" ht="11.25" customHeight="1" x14ac:dyDescent="0.25">
      <c r="A247" s="35"/>
      <c r="B247" s="35"/>
      <c r="C247" s="35"/>
      <c r="D247" s="35"/>
      <c r="E247" s="35"/>
      <c r="F247" s="35"/>
      <c r="G247" s="35"/>
      <c r="H247" s="35"/>
      <c r="I247" s="35"/>
      <c r="J247" s="35"/>
      <c r="K247" s="35"/>
      <c r="L247" s="35"/>
      <c r="M247" s="35"/>
      <c r="N247" s="118"/>
      <c r="O247" s="118"/>
      <c r="P247" s="119"/>
      <c r="Q247" s="119"/>
      <c r="R247" s="119"/>
      <c r="S247" s="35"/>
      <c r="T247" s="35"/>
      <c r="W247" s="65"/>
      <c r="X247" s="35"/>
    </row>
    <row r="248" spans="1:26" ht="11.25" customHeight="1" x14ac:dyDescent="0.25">
      <c r="W248" s="65"/>
      <c r="Y248" s="45"/>
      <c r="Z248" s="45"/>
    </row>
    <row r="249" spans="1:26" ht="11.25" customHeight="1" x14ac:dyDescent="0.25">
      <c r="W249" s="65"/>
      <c r="Y249" s="45"/>
      <c r="Z249" s="45"/>
    </row>
    <row r="250" spans="1:26" ht="11.25" customHeight="1" x14ac:dyDescent="0.25">
      <c r="W250" s="65"/>
      <c r="Y250" s="45"/>
      <c r="Z250" s="45"/>
    </row>
    <row r="251" spans="1:26" ht="11.25" customHeight="1" x14ac:dyDescent="0.25">
      <c r="W251" s="65"/>
      <c r="Y251" s="45"/>
      <c r="Z251" s="45"/>
    </row>
    <row r="252" spans="1:26" ht="11.25" customHeight="1" x14ac:dyDescent="0.25">
      <c r="W252" s="65"/>
      <c r="Y252" s="45"/>
      <c r="Z252" s="45"/>
    </row>
    <row r="253" spans="1:26" ht="11.25" customHeight="1" x14ac:dyDescent="0.25">
      <c r="W253" s="65"/>
    </row>
    <row r="254" spans="1:26" ht="11.25" customHeight="1" x14ac:dyDescent="0.25">
      <c r="W254" s="65"/>
    </row>
    <row r="255" spans="1:26" ht="11.25" customHeight="1" x14ac:dyDescent="0.25">
      <c r="W255" s="65"/>
    </row>
    <row r="256" spans="1:26" ht="11.25" customHeight="1" x14ac:dyDescent="0.25">
      <c r="W256" s="65"/>
    </row>
    <row r="257" spans="23:23" ht="11.25" customHeight="1" x14ac:dyDescent="0.25">
      <c r="W257" s="65"/>
    </row>
    <row r="258" spans="23:23" ht="11.25" customHeight="1" x14ac:dyDescent="0.25">
      <c r="W258" s="65"/>
    </row>
    <row r="259" spans="23:23" ht="11.25" customHeight="1" x14ac:dyDescent="0.25">
      <c r="W259" s="65"/>
    </row>
    <row r="260" spans="23:23" ht="11.25" customHeight="1" x14ac:dyDescent="0.25">
      <c r="W260" s="65"/>
    </row>
    <row r="261" spans="23:23" ht="11.25" customHeight="1" x14ac:dyDescent="0.25">
      <c r="W261" s="65"/>
    </row>
    <row r="262" spans="23:23" ht="11.25" customHeight="1" x14ac:dyDescent="0.25">
      <c r="W262" s="65"/>
    </row>
    <row r="263" spans="23:23" ht="11.25" customHeight="1" x14ac:dyDescent="0.25">
      <c r="W263" s="65"/>
    </row>
    <row r="264" spans="23:23" ht="11.25" customHeight="1" x14ac:dyDescent="0.25">
      <c r="W264" s="65"/>
    </row>
    <row r="265" spans="23:23" ht="11.25" customHeight="1" x14ac:dyDescent="0.25">
      <c r="W265" s="65"/>
    </row>
    <row r="266" spans="23:23" ht="11.25" customHeight="1" x14ac:dyDescent="0.25">
      <c r="W266" s="65"/>
    </row>
    <row r="267" spans="23:23" ht="11.25" customHeight="1" x14ac:dyDescent="0.25">
      <c r="W267" s="65"/>
    </row>
    <row r="268" spans="23:23" ht="11.25" customHeight="1" x14ac:dyDescent="0.25">
      <c r="W268" s="65"/>
    </row>
    <row r="269" spans="23:23" ht="11.25" customHeight="1" x14ac:dyDescent="0.25">
      <c r="W269" s="65"/>
    </row>
    <row r="270" spans="23:23" ht="11.25" customHeight="1" x14ac:dyDescent="0.25">
      <c r="W270" s="65"/>
    </row>
    <row r="271" spans="23:23" ht="11.25" customHeight="1" x14ac:dyDescent="0.25">
      <c r="W271" s="65"/>
    </row>
    <row r="272" spans="23:23" ht="11.25" customHeight="1" x14ac:dyDescent="0.25">
      <c r="W272" s="65"/>
    </row>
    <row r="273" spans="23:23" ht="11.25" customHeight="1" x14ac:dyDescent="0.25">
      <c r="W273" s="65"/>
    </row>
    <row r="274" spans="23:23" ht="11.25" customHeight="1" x14ac:dyDescent="0.25">
      <c r="W274" s="65"/>
    </row>
    <row r="275" spans="23:23" ht="11.25" customHeight="1" x14ac:dyDescent="0.25">
      <c r="W275" s="65"/>
    </row>
    <row r="276" spans="23:23" ht="11.25" customHeight="1" x14ac:dyDescent="0.25">
      <c r="W276" s="65"/>
    </row>
    <row r="277" spans="23:23" ht="11.25" customHeight="1" x14ac:dyDescent="0.25">
      <c r="W277" s="65"/>
    </row>
    <row r="278" spans="23:23" ht="11.25" customHeight="1" x14ac:dyDescent="0.25">
      <c r="W278" s="65"/>
    </row>
    <row r="279" spans="23:23" ht="11.25" customHeight="1" x14ac:dyDescent="0.25">
      <c r="W279" s="65"/>
    </row>
    <row r="280" spans="23:23" ht="11.25" customHeight="1" x14ac:dyDescent="0.25">
      <c r="W280" s="65"/>
    </row>
    <row r="281" spans="23:23" ht="11.25" customHeight="1" x14ac:dyDescent="0.25">
      <c r="W281" s="65"/>
    </row>
    <row r="282" spans="23:23" ht="11.25" customHeight="1" x14ac:dyDescent="0.25">
      <c r="W282" s="65"/>
    </row>
    <row r="283" spans="23:23" ht="11.25" customHeight="1" x14ac:dyDescent="0.25">
      <c r="W283" s="65"/>
    </row>
    <row r="284" spans="23:23" ht="11.25" customHeight="1" x14ac:dyDescent="0.25">
      <c r="W284" s="65"/>
    </row>
    <row r="285" spans="23:23" ht="11.25" customHeight="1" x14ac:dyDescent="0.25">
      <c r="W285" s="65"/>
    </row>
    <row r="286" spans="23:23" ht="11.25" customHeight="1" x14ac:dyDescent="0.25">
      <c r="W286" s="65"/>
    </row>
    <row r="287" spans="23:23" ht="11.25" customHeight="1" x14ac:dyDescent="0.25">
      <c r="W287" s="65"/>
    </row>
    <row r="288" spans="23:23" ht="11.25" customHeight="1" x14ac:dyDescent="0.25">
      <c r="W288" s="65"/>
    </row>
    <row r="289" spans="23:23" ht="11.25" customHeight="1" x14ac:dyDescent="0.25">
      <c r="W289" s="65"/>
    </row>
    <row r="290" spans="23:23" ht="11.25" customHeight="1" x14ac:dyDescent="0.25">
      <c r="W290" s="65"/>
    </row>
    <row r="291" spans="23:23" ht="11.25" customHeight="1" x14ac:dyDescent="0.25">
      <c r="W291" s="65"/>
    </row>
    <row r="292" spans="23:23" ht="11.25" customHeight="1" x14ac:dyDescent="0.25">
      <c r="W292" s="65"/>
    </row>
    <row r="293" spans="23:23" ht="11.25" customHeight="1" x14ac:dyDescent="0.25">
      <c r="W293" s="65"/>
    </row>
    <row r="294" spans="23:23" ht="11.25" customHeight="1" x14ac:dyDescent="0.25">
      <c r="W294" s="65"/>
    </row>
    <row r="295" spans="23:23" ht="11.25" customHeight="1" x14ac:dyDescent="0.25">
      <c r="W295" s="65"/>
    </row>
    <row r="296" spans="23:23" ht="11.25" customHeight="1" x14ac:dyDescent="0.25">
      <c r="W296" s="65"/>
    </row>
    <row r="297" spans="23:23" ht="11.25" customHeight="1" x14ac:dyDescent="0.25">
      <c r="W297" s="65"/>
    </row>
    <row r="298" spans="23:23" ht="11.25" customHeight="1" x14ac:dyDescent="0.25">
      <c r="W298" s="65"/>
    </row>
    <row r="299" spans="23:23" ht="11.25" customHeight="1" x14ac:dyDescent="0.25">
      <c r="W299" s="65"/>
    </row>
    <row r="300" spans="23:23" ht="11.25" customHeight="1" x14ac:dyDescent="0.25">
      <c r="W300" s="65"/>
    </row>
    <row r="301" spans="23:23" ht="11.25" customHeight="1" x14ac:dyDescent="0.25">
      <c r="W301" s="65"/>
    </row>
    <row r="302" spans="23:23" ht="11.25" customHeight="1" x14ac:dyDescent="0.25">
      <c r="W302" s="65"/>
    </row>
    <row r="303" spans="23:23" ht="11.25" customHeight="1" x14ac:dyDescent="0.25">
      <c r="W303" s="65"/>
    </row>
    <row r="304" spans="23:23" ht="11.25" customHeight="1" x14ac:dyDescent="0.25">
      <c r="W304" s="65"/>
    </row>
    <row r="305" spans="23:23" ht="11.25" customHeight="1" x14ac:dyDescent="0.25">
      <c r="W305" s="65"/>
    </row>
    <row r="306" spans="23:23" ht="11.25" customHeight="1" x14ac:dyDescent="0.25">
      <c r="W306" s="65"/>
    </row>
    <row r="307" spans="23:23" ht="11.25" customHeight="1" x14ac:dyDescent="0.25">
      <c r="W307" s="65"/>
    </row>
    <row r="308" spans="23:23" ht="11.25" customHeight="1" x14ac:dyDescent="0.25">
      <c r="W308" s="65"/>
    </row>
    <row r="309" spans="23:23" ht="11.25" customHeight="1" x14ac:dyDescent="0.25">
      <c r="W309" s="65"/>
    </row>
    <row r="310" spans="23:23" ht="11.25" customHeight="1" x14ac:dyDescent="0.25">
      <c r="W310" s="65"/>
    </row>
    <row r="311" spans="23:23" ht="11.25" customHeight="1" x14ac:dyDescent="0.25">
      <c r="W311" s="65"/>
    </row>
    <row r="312" spans="23:23" ht="11.25" customHeight="1" x14ac:dyDescent="0.25">
      <c r="W312" s="65"/>
    </row>
    <row r="313" spans="23:23" ht="11.25" customHeight="1" x14ac:dyDescent="0.25">
      <c r="W313" s="65"/>
    </row>
    <row r="314" spans="23:23" ht="11.25" customHeight="1" x14ac:dyDescent="0.25">
      <c r="W314" s="65"/>
    </row>
    <row r="315" spans="23:23" ht="11.25" customHeight="1" x14ac:dyDescent="0.25">
      <c r="W315" s="65"/>
    </row>
    <row r="316" spans="23:23" ht="11.25" customHeight="1" x14ac:dyDescent="0.25">
      <c r="W316" s="65"/>
    </row>
    <row r="317" spans="23:23" ht="11.25" customHeight="1" x14ac:dyDescent="0.25">
      <c r="W317" s="65"/>
    </row>
    <row r="318" spans="23:23" ht="11.25" customHeight="1" x14ac:dyDescent="0.25">
      <c r="W318" s="65"/>
    </row>
    <row r="319" spans="23:23" ht="11.25" customHeight="1" x14ac:dyDescent="0.25">
      <c r="W319" s="65"/>
    </row>
    <row r="320" spans="23:23" ht="11.25" customHeight="1" x14ac:dyDescent="0.25">
      <c r="W320" s="65"/>
    </row>
    <row r="321" spans="23:23" ht="11.25" customHeight="1" x14ac:dyDescent="0.25">
      <c r="W321" s="65"/>
    </row>
    <row r="322" spans="23:23" ht="11.25" customHeight="1" x14ac:dyDescent="0.25">
      <c r="W322" s="65"/>
    </row>
    <row r="323" spans="23:23" ht="11.25" customHeight="1" x14ac:dyDescent="0.25">
      <c r="W323" s="65"/>
    </row>
    <row r="324" spans="23:23" ht="11.25" customHeight="1" x14ac:dyDescent="0.25">
      <c r="W324" s="65"/>
    </row>
    <row r="325" spans="23:23" ht="11.25" customHeight="1" x14ac:dyDescent="0.25">
      <c r="W325" s="65"/>
    </row>
    <row r="326" spans="23:23" ht="11.25" customHeight="1" x14ac:dyDescent="0.25">
      <c r="W326" s="65"/>
    </row>
    <row r="327" spans="23:23" ht="11.25" customHeight="1" x14ac:dyDescent="0.25">
      <c r="W327" s="65"/>
    </row>
    <row r="328" spans="23:23" ht="11.25" customHeight="1" x14ac:dyDescent="0.25">
      <c r="W328" s="65"/>
    </row>
    <row r="329" spans="23:23" ht="11.25" customHeight="1" x14ac:dyDescent="0.25">
      <c r="W329" s="65"/>
    </row>
    <row r="330" spans="23:23" ht="11.25" customHeight="1" x14ac:dyDescent="0.25">
      <c r="W330" s="65"/>
    </row>
    <row r="331" spans="23:23" ht="11.25" customHeight="1" x14ac:dyDescent="0.25">
      <c r="W331" s="65"/>
    </row>
    <row r="332" spans="23:23" ht="11.25" customHeight="1" x14ac:dyDescent="0.25">
      <c r="W332" s="65"/>
    </row>
    <row r="333" spans="23:23" ht="11.25" customHeight="1" x14ac:dyDescent="0.25">
      <c r="W333" s="65"/>
    </row>
    <row r="334" spans="23:23" ht="11.25" customHeight="1" x14ac:dyDescent="0.25">
      <c r="W334" s="65"/>
    </row>
    <row r="335" spans="23:23" ht="11.25" customHeight="1" x14ac:dyDescent="0.25">
      <c r="W335" s="65"/>
    </row>
    <row r="336" spans="23:23" ht="11.25" customHeight="1" x14ac:dyDescent="0.25">
      <c r="W336" s="65"/>
    </row>
    <row r="337" spans="23:23" ht="11.25" customHeight="1" x14ac:dyDescent="0.25">
      <c r="W337" s="65"/>
    </row>
    <row r="338" spans="23:23" ht="11.25" customHeight="1" x14ac:dyDescent="0.25">
      <c r="W338" s="65"/>
    </row>
    <row r="339" spans="23:23" ht="11.25" customHeight="1" x14ac:dyDescent="0.25">
      <c r="W339" s="65"/>
    </row>
    <row r="340" spans="23:23" ht="11.25" customHeight="1" x14ac:dyDescent="0.25">
      <c r="W340" s="65"/>
    </row>
    <row r="341" spans="23:23" ht="11.25" customHeight="1" x14ac:dyDescent="0.25">
      <c r="W341" s="65"/>
    </row>
    <row r="342" spans="23:23" ht="11.25" customHeight="1" x14ac:dyDescent="0.25">
      <c r="W342" s="65"/>
    </row>
    <row r="343" spans="23:23" ht="11.25" customHeight="1" x14ac:dyDescent="0.25">
      <c r="W343" s="65"/>
    </row>
    <row r="344" spans="23:23" ht="11.25" customHeight="1" x14ac:dyDescent="0.25">
      <c r="W344" s="65"/>
    </row>
    <row r="345" spans="23:23" ht="11.25" customHeight="1" x14ac:dyDescent="0.25">
      <c r="W345" s="65"/>
    </row>
    <row r="346" spans="23:23" ht="11.25" customHeight="1" x14ac:dyDescent="0.25">
      <c r="W346" s="65"/>
    </row>
    <row r="347" spans="23:23" ht="11.25" customHeight="1" x14ac:dyDescent="0.25">
      <c r="W347" s="65"/>
    </row>
    <row r="348" spans="23:23" ht="11.25" customHeight="1" x14ac:dyDescent="0.25">
      <c r="W348" s="65"/>
    </row>
    <row r="349" spans="23:23" ht="11.25" customHeight="1" x14ac:dyDescent="0.25">
      <c r="W349" s="65"/>
    </row>
    <row r="350" spans="23:23" ht="11.25" customHeight="1" x14ac:dyDescent="0.25">
      <c r="W350" s="65"/>
    </row>
    <row r="351" spans="23:23" ht="11.25" customHeight="1" x14ac:dyDescent="0.25">
      <c r="W351" s="65"/>
    </row>
    <row r="352" spans="23:23" ht="11.25" customHeight="1" x14ac:dyDescent="0.25">
      <c r="W352" s="65"/>
    </row>
    <row r="353" spans="23:23" ht="11.25" customHeight="1" x14ac:dyDescent="0.25">
      <c r="W353" s="65"/>
    </row>
    <row r="354" spans="23:23" ht="11.25" customHeight="1" x14ac:dyDescent="0.25">
      <c r="W354" s="65"/>
    </row>
    <row r="355" spans="23:23" ht="11.25" customHeight="1" x14ac:dyDescent="0.25">
      <c r="W355" s="65"/>
    </row>
    <row r="356" spans="23:23" ht="11.25" customHeight="1" x14ac:dyDescent="0.25">
      <c r="W356" s="65"/>
    </row>
    <row r="357" spans="23:23" ht="11.25" customHeight="1" x14ac:dyDescent="0.25">
      <c r="W357" s="65"/>
    </row>
    <row r="358" spans="23:23" ht="11.25" customHeight="1" x14ac:dyDescent="0.25">
      <c r="W358" s="65"/>
    </row>
    <row r="359" spans="23:23" ht="11.25" customHeight="1" x14ac:dyDescent="0.25">
      <c r="W359" s="65"/>
    </row>
    <row r="360" spans="23:23" ht="11.25" customHeight="1" x14ac:dyDescent="0.25">
      <c r="W360" s="65"/>
    </row>
    <row r="361" spans="23:23" ht="11.25" customHeight="1" x14ac:dyDescent="0.25">
      <c r="W361" s="65"/>
    </row>
    <row r="362" spans="23:23" ht="11.25" customHeight="1" x14ac:dyDescent="0.25">
      <c r="W362" s="65"/>
    </row>
    <row r="363" spans="23:23" ht="11.25" customHeight="1" x14ac:dyDescent="0.25">
      <c r="W363" s="65"/>
    </row>
    <row r="364" spans="23:23" ht="11.25" customHeight="1" x14ac:dyDescent="0.25">
      <c r="W364" s="65"/>
    </row>
    <row r="365" spans="23:23" ht="11.25" customHeight="1" x14ac:dyDescent="0.25">
      <c r="W365" s="65"/>
    </row>
    <row r="366" spans="23:23" ht="11.25" customHeight="1" x14ac:dyDescent="0.25">
      <c r="W366" s="65"/>
    </row>
    <row r="367" spans="23:23" ht="11.25" customHeight="1" x14ac:dyDescent="0.25">
      <c r="W367" s="65"/>
    </row>
    <row r="368" spans="23:23" ht="11.25" customHeight="1" x14ac:dyDescent="0.25">
      <c r="W368" s="65"/>
    </row>
    <row r="369" spans="23:23" ht="11.25" customHeight="1" x14ac:dyDescent="0.25">
      <c r="W369" s="65"/>
    </row>
    <row r="370" spans="23:23" ht="11.25" customHeight="1" x14ac:dyDescent="0.25">
      <c r="W370" s="65"/>
    </row>
    <row r="371" spans="23:23" ht="11.25" customHeight="1" x14ac:dyDescent="0.25">
      <c r="W371" s="65"/>
    </row>
    <row r="372" spans="23:23" ht="11.25" customHeight="1" x14ac:dyDescent="0.25">
      <c r="W372" s="65"/>
    </row>
    <row r="373" spans="23:23" ht="11.25" customHeight="1" x14ac:dyDescent="0.25">
      <c r="W373" s="65"/>
    </row>
    <row r="374" spans="23:23" ht="11.25" customHeight="1" x14ac:dyDescent="0.25">
      <c r="W374" s="65"/>
    </row>
    <row r="375" spans="23:23" ht="11.25" customHeight="1" x14ac:dyDescent="0.25">
      <c r="W375" s="65"/>
    </row>
    <row r="376" spans="23:23" ht="11.25" customHeight="1" x14ac:dyDescent="0.25">
      <c r="W376" s="65"/>
    </row>
    <row r="377" spans="23:23" ht="11.25" customHeight="1" x14ac:dyDescent="0.25">
      <c r="W377" s="65"/>
    </row>
    <row r="378" spans="23:23" ht="11.25" customHeight="1" x14ac:dyDescent="0.25">
      <c r="W378" s="65"/>
    </row>
    <row r="379" spans="23:23" ht="11.25" customHeight="1" x14ac:dyDescent="0.25">
      <c r="W379" s="65"/>
    </row>
    <row r="380" spans="23:23" ht="11.25" customHeight="1" x14ac:dyDescent="0.25">
      <c r="W380" s="65"/>
    </row>
    <row r="381" spans="23:23" ht="11.25" customHeight="1" x14ac:dyDescent="0.25">
      <c r="W381" s="65"/>
    </row>
    <row r="382" spans="23:23" ht="11.25" customHeight="1" x14ac:dyDescent="0.25">
      <c r="W382" s="65"/>
    </row>
    <row r="383" spans="23:23" ht="11.25" customHeight="1" x14ac:dyDescent="0.25">
      <c r="W383" s="65"/>
    </row>
    <row r="384" spans="23:23" ht="11.25" customHeight="1" x14ac:dyDescent="0.25">
      <c r="W384" s="65"/>
    </row>
    <row r="385" spans="23:23" ht="11.25" customHeight="1" x14ac:dyDescent="0.25">
      <c r="W385" s="65"/>
    </row>
    <row r="386" spans="23:23" ht="11.25" customHeight="1" x14ac:dyDescent="0.25">
      <c r="W386" s="65"/>
    </row>
    <row r="387" spans="23:23" ht="11.25" customHeight="1" x14ac:dyDescent="0.25">
      <c r="W387" s="65"/>
    </row>
    <row r="388" spans="23:23" ht="11.25" customHeight="1" x14ac:dyDescent="0.25">
      <c r="W388" s="65"/>
    </row>
    <row r="389" spans="23:23" ht="11.25" customHeight="1" x14ac:dyDescent="0.25">
      <c r="W389" s="65"/>
    </row>
    <row r="390" spans="23:23" ht="11.25" customHeight="1" x14ac:dyDescent="0.25">
      <c r="W390" s="65"/>
    </row>
    <row r="391" spans="23:23" ht="11.25" customHeight="1" x14ac:dyDescent="0.25">
      <c r="W391" s="65"/>
    </row>
    <row r="392" spans="23:23" ht="11.25" customHeight="1" x14ac:dyDescent="0.25">
      <c r="W392" s="65"/>
    </row>
    <row r="393" spans="23:23" ht="11.25" customHeight="1" x14ac:dyDescent="0.25">
      <c r="W393" s="65"/>
    </row>
    <row r="394" spans="23:23" ht="11.25" customHeight="1" x14ac:dyDescent="0.25">
      <c r="W394" s="65"/>
    </row>
    <row r="395" spans="23:23" ht="11.25" customHeight="1" x14ac:dyDescent="0.25">
      <c r="W395" s="65"/>
    </row>
    <row r="396" spans="23:23" ht="11.25" customHeight="1" x14ac:dyDescent="0.25">
      <c r="W396" s="65"/>
    </row>
    <row r="397" spans="23:23" ht="11.25" customHeight="1" x14ac:dyDescent="0.25">
      <c r="W397" s="65"/>
    </row>
    <row r="398" spans="23:23" ht="11.25" customHeight="1" x14ac:dyDescent="0.25">
      <c r="W398" s="65"/>
    </row>
    <row r="399" spans="23:23" ht="11.25" customHeight="1" x14ac:dyDescent="0.25">
      <c r="W399" s="65"/>
    </row>
    <row r="400" spans="23:23" ht="11.25" customHeight="1" x14ac:dyDescent="0.25">
      <c r="W400" s="65"/>
    </row>
    <row r="401" spans="23:23" ht="11.25" customHeight="1" x14ac:dyDescent="0.25">
      <c r="W401" s="65"/>
    </row>
    <row r="402" spans="23:23" ht="11.25" customHeight="1" x14ac:dyDescent="0.25">
      <c r="W402" s="65"/>
    </row>
    <row r="403" spans="23:23" ht="11.25" customHeight="1" x14ac:dyDescent="0.25">
      <c r="W403" s="65"/>
    </row>
    <row r="404" spans="23:23" ht="11.25" customHeight="1" x14ac:dyDescent="0.25">
      <c r="W404" s="65"/>
    </row>
    <row r="405" spans="23:23" ht="11.25" customHeight="1" x14ac:dyDescent="0.25">
      <c r="W405" s="65"/>
    </row>
    <row r="406" spans="23:23" ht="11.25" customHeight="1" x14ac:dyDescent="0.25">
      <c r="W406" s="65"/>
    </row>
    <row r="407" spans="23:23" ht="11.25" customHeight="1" x14ac:dyDescent="0.25">
      <c r="W407" s="65"/>
    </row>
    <row r="408" spans="23:23" ht="11.25" customHeight="1" x14ac:dyDescent="0.25">
      <c r="W408" s="65"/>
    </row>
    <row r="409" spans="23:23" ht="11.25" customHeight="1" x14ac:dyDescent="0.25">
      <c r="W409" s="65"/>
    </row>
    <row r="410" spans="23:23" ht="11.25" customHeight="1" x14ac:dyDescent="0.25">
      <c r="W410" s="65"/>
    </row>
    <row r="411" spans="23:23" ht="11.25" customHeight="1" x14ac:dyDescent="0.25">
      <c r="W411" s="65"/>
    </row>
    <row r="412" spans="23:23" ht="11.25" customHeight="1" x14ac:dyDescent="0.25">
      <c r="W412" s="65"/>
    </row>
    <row r="413" spans="23:23" ht="11.25" customHeight="1" x14ac:dyDescent="0.25">
      <c r="W413" s="65"/>
    </row>
    <row r="414" spans="23:23" ht="11.25" customHeight="1" x14ac:dyDescent="0.25">
      <c r="W414" s="65"/>
    </row>
    <row r="415" spans="23:23" ht="11.25" customHeight="1" x14ac:dyDescent="0.25">
      <c r="W415" s="65"/>
    </row>
    <row r="416" spans="23:23" ht="11.25" customHeight="1" x14ac:dyDescent="0.25">
      <c r="W416" s="65"/>
    </row>
    <row r="417" spans="23:23" ht="11.25" customHeight="1" x14ac:dyDescent="0.25">
      <c r="W417" s="65"/>
    </row>
    <row r="418" spans="23:23" ht="11.25" customHeight="1" x14ac:dyDescent="0.25">
      <c r="W418" s="65"/>
    </row>
    <row r="419" spans="23:23" ht="11.25" customHeight="1" x14ac:dyDescent="0.25">
      <c r="W419" s="65"/>
    </row>
    <row r="420" spans="23:23" ht="11.25" customHeight="1" x14ac:dyDescent="0.25">
      <c r="W420" s="65"/>
    </row>
    <row r="421" spans="23:23" ht="11.25" customHeight="1" x14ac:dyDescent="0.25">
      <c r="W421" s="65"/>
    </row>
    <row r="422" spans="23:23" ht="11.25" customHeight="1" x14ac:dyDescent="0.25">
      <c r="W422" s="65"/>
    </row>
    <row r="423" spans="23:23" ht="11.25" customHeight="1" x14ac:dyDescent="0.25">
      <c r="W423" s="65"/>
    </row>
    <row r="424" spans="23:23" ht="11.25" customHeight="1" x14ac:dyDescent="0.25">
      <c r="W424" s="65"/>
    </row>
    <row r="425" spans="23:23" ht="11.25" customHeight="1" x14ac:dyDescent="0.25">
      <c r="W425" s="65"/>
    </row>
    <row r="426" spans="23:23" ht="11.25" customHeight="1" x14ac:dyDescent="0.25">
      <c r="W426" s="65"/>
    </row>
    <row r="427" spans="23:23" ht="11.25" customHeight="1" x14ac:dyDescent="0.25">
      <c r="W427" s="65"/>
    </row>
    <row r="428" spans="23:23" ht="11.25" customHeight="1" x14ac:dyDescent="0.25">
      <c r="W428" s="65"/>
    </row>
    <row r="429" spans="23:23" ht="11.25" customHeight="1" x14ac:dyDescent="0.25">
      <c r="W429" s="65"/>
    </row>
    <row r="430" spans="23:23" ht="11.25" customHeight="1" x14ac:dyDescent="0.25">
      <c r="W430" s="65"/>
    </row>
    <row r="431" spans="23:23" ht="11.25" customHeight="1" x14ac:dyDescent="0.25">
      <c r="W431" s="65"/>
    </row>
    <row r="432" spans="23:23" ht="11.25" customHeight="1" x14ac:dyDescent="0.25">
      <c r="W432" s="65"/>
    </row>
    <row r="433" spans="1:26" ht="11.25" customHeight="1" x14ac:dyDescent="0.25">
      <c r="W433" s="65"/>
    </row>
    <row r="434" spans="1:26" ht="11.25" customHeight="1" x14ac:dyDescent="0.25">
      <c r="W434" s="65"/>
    </row>
    <row r="435" spans="1:26" ht="11.25" customHeight="1" x14ac:dyDescent="0.25">
      <c r="W435" s="65"/>
    </row>
    <row r="436" spans="1:26" ht="11.25" customHeight="1" x14ac:dyDescent="0.25">
      <c r="W436" s="65"/>
    </row>
    <row r="437" spans="1:26" ht="11.25" customHeight="1" x14ac:dyDescent="0.25">
      <c r="W437" s="65"/>
    </row>
    <row r="438" spans="1:26" ht="11.25" customHeight="1" x14ac:dyDescent="0.25">
      <c r="W438" s="65"/>
    </row>
    <row r="439" spans="1:26" ht="11.25" customHeight="1" x14ac:dyDescent="0.25">
      <c r="W439" s="65"/>
    </row>
    <row r="440" spans="1:26" ht="11.25" customHeight="1" x14ac:dyDescent="0.25">
      <c r="W440" s="65"/>
    </row>
    <row r="441" spans="1:26" s="45" customFormat="1" ht="11.25" customHeight="1" x14ac:dyDescent="0.25">
      <c r="A441" s="35"/>
      <c r="B441" s="35"/>
      <c r="C441" s="35"/>
      <c r="D441" s="35"/>
      <c r="E441" s="35"/>
      <c r="F441" s="35"/>
      <c r="G441" s="35"/>
      <c r="H441" s="35"/>
      <c r="I441" s="35"/>
      <c r="J441" s="35"/>
      <c r="K441" s="35"/>
      <c r="L441" s="35"/>
      <c r="M441" s="35"/>
      <c r="N441" s="118"/>
      <c r="O441" s="118"/>
      <c r="P441" s="119"/>
      <c r="Q441" s="119"/>
      <c r="R441" s="119"/>
      <c r="S441" s="35"/>
      <c r="T441" s="35"/>
      <c r="W441" s="65"/>
      <c r="X441" s="35"/>
      <c r="Y441" s="35"/>
      <c r="Z441" s="35"/>
    </row>
    <row r="442" spans="1:26" s="45" customFormat="1" ht="11.25" customHeight="1" x14ac:dyDescent="0.25">
      <c r="A442" s="35"/>
      <c r="B442" s="35"/>
      <c r="C442" s="35"/>
      <c r="D442" s="35"/>
      <c r="E442" s="35"/>
      <c r="F442" s="35"/>
      <c r="G442" s="35"/>
      <c r="H442" s="35"/>
      <c r="I442" s="35"/>
      <c r="J442" s="35"/>
      <c r="K442" s="35"/>
      <c r="L442" s="35"/>
      <c r="M442" s="35"/>
      <c r="N442" s="118"/>
      <c r="O442" s="118"/>
      <c r="P442" s="119"/>
      <c r="Q442" s="119"/>
      <c r="R442" s="119"/>
      <c r="S442" s="35"/>
      <c r="T442" s="35"/>
      <c r="W442" s="65"/>
      <c r="X442" s="35"/>
      <c r="Y442" s="35"/>
      <c r="Z442" s="35"/>
    </row>
    <row r="443" spans="1:26" s="45" customFormat="1" ht="11.25" customHeight="1" x14ac:dyDescent="0.25">
      <c r="A443" s="35"/>
      <c r="B443" s="35"/>
      <c r="C443" s="35"/>
      <c r="D443" s="35"/>
      <c r="E443" s="35"/>
      <c r="F443" s="35"/>
      <c r="G443" s="35"/>
      <c r="H443" s="35"/>
      <c r="I443" s="35"/>
      <c r="J443" s="35"/>
      <c r="K443" s="35"/>
      <c r="L443" s="35"/>
      <c r="M443" s="35"/>
      <c r="N443" s="118"/>
      <c r="O443" s="118"/>
      <c r="P443" s="119"/>
      <c r="Q443" s="119"/>
      <c r="R443" s="119"/>
      <c r="S443" s="35"/>
      <c r="T443" s="35"/>
      <c r="W443" s="65"/>
      <c r="X443" s="35"/>
      <c r="Y443" s="35"/>
      <c r="Z443" s="35"/>
    </row>
    <row r="444" spans="1:26" s="45" customFormat="1" ht="11.25" customHeight="1" x14ac:dyDescent="0.25">
      <c r="A444" s="35"/>
      <c r="B444" s="35"/>
      <c r="C444" s="35"/>
      <c r="D444" s="35"/>
      <c r="E444" s="35"/>
      <c r="F444" s="35"/>
      <c r="G444" s="35"/>
      <c r="H444" s="35"/>
      <c r="I444" s="35"/>
      <c r="J444" s="35"/>
      <c r="K444" s="35"/>
      <c r="L444" s="35"/>
      <c r="M444" s="35"/>
      <c r="N444" s="118"/>
      <c r="O444" s="118"/>
      <c r="P444" s="119"/>
      <c r="Q444" s="119"/>
      <c r="R444" s="119"/>
      <c r="S444" s="35"/>
      <c r="T444" s="35"/>
      <c r="W444" s="65"/>
      <c r="X444" s="35"/>
      <c r="Y444" s="35"/>
      <c r="Z444" s="35"/>
    </row>
    <row r="445" spans="1:26" s="45" customFormat="1" ht="11.25" customHeight="1" x14ac:dyDescent="0.25">
      <c r="A445" s="35"/>
      <c r="B445" s="35"/>
      <c r="C445" s="35"/>
      <c r="D445" s="35"/>
      <c r="E445" s="35"/>
      <c r="F445" s="35"/>
      <c r="G445" s="35"/>
      <c r="H445" s="35"/>
      <c r="I445" s="35"/>
      <c r="J445" s="35"/>
      <c r="K445" s="35"/>
      <c r="L445" s="35"/>
      <c r="M445" s="35"/>
      <c r="N445" s="118"/>
      <c r="O445" s="118"/>
      <c r="P445" s="119"/>
      <c r="Q445" s="119"/>
      <c r="R445" s="119"/>
      <c r="S445" s="35"/>
      <c r="T445" s="35"/>
      <c r="W445" s="65"/>
      <c r="X445" s="35"/>
      <c r="Y445" s="35"/>
      <c r="Z445" s="35"/>
    </row>
    <row r="446" spans="1:26" s="45" customFormat="1" ht="11.25" customHeight="1" x14ac:dyDescent="0.25">
      <c r="A446" s="35"/>
      <c r="B446" s="35"/>
      <c r="C446" s="35"/>
      <c r="D446" s="35"/>
      <c r="E446" s="35"/>
      <c r="F446" s="35"/>
      <c r="G446" s="35"/>
      <c r="H446" s="35"/>
      <c r="I446" s="35"/>
      <c r="J446" s="35"/>
      <c r="K446" s="35"/>
      <c r="L446" s="35"/>
      <c r="M446" s="35"/>
      <c r="N446" s="118"/>
      <c r="O446" s="118"/>
      <c r="P446" s="119"/>
      <c r="Q446" s="119"/>
      <c r="R446" s="119"/>
      <c r="S446" s="35"/>
      <c r="T446" s="35"/>
      <c r="W446" s="65"/>
      <c r="X446" s="35"/>
    </row>
    <row r="447" spans="1:26" s="45" customFormat="1" ht="11.25" customHeight="1" x14ac:dyDescent="0.25">
      <c r="A447" s="35"/>
      <c r="B447" s="35"/>
      <c r="C447" s="35"/>
      <c r="D447" s="35"/>
      <c r="E447" s="35"/>
      <c r="F447" s="35"/>
      <c r="G447" s="35"/>
      <c r="H447" s="35"/>
      <c r="I447" s="35"/>
      <c r="J447" s="35"/>
      <c r="K447" s="35"/>
      <c r="L447" s="35"/>
      <c r="M447" s="35"/>
      <c r="N447" s="118"/>
      <c r="O447" s="118"/>
      <c r="P447" s="119"/>
      <c r="Q447" s="119"/>
      <c r="R447" s="119"/>
      <c r="S447" s="35"/>
      <c r="T447" s="35"/>
      <c r="W447" s="65"/>
      <c r="X447" s="35"/>
    </row>
    <row r="448" spans="1:26" s="45" customFormat="1" ht="11.25" customHeight="1" x14ac:dyDescent="0.25">
      <c r="A448" s="35"/>
      <c r="B448" s="35"/>
      <c r="C448" s="35"/>
      <c r="D448" s="35"/>
      <c r="E448" s="35"/>
      <c r="F448" s="35"/>
      <c r="G448" s="35"/>
      <c r="H448" s="35"/>
      <c r="I448" s="35"/>
      <c r="J448" s="35"/>
      <c r="K448" s="35"/>
      <c r="L448" s="35"/>
      <c r="M448" s="35"/>
      <c r="N448" s="118"/>
      <c r="O448" s="118"/>
      <c r="P448" s="119"/>
      <c r="Q448" s="119"/>
      <c r="R448" s="119"/>
      <c r="S448" s="35"/>
      <c r="T448" s="35"/>
      <c r="W448" s="65"/>
      <c r="X448" s="35"/>
    </row>
    <row r="449" spans="1:24" s="45" customFormat="1" ht="11.25" customHeight="1" x14ac:dyDescent="0.25">
      <c r="A449" s="35"/>
      <c r="B449" s="35"/>
      <c r="C449" s="35"/>
      <c r="D449" s="35"/>
      <c r="E449" s="35"/>
      <c r="F449" s="35"/>
      <c r="G449" s="35"/>
      <c r="H449" s="35"/>
      <c r="I449" s="35"/>
      <c r="J449" s="35"/>
      <c r="K449" s="35"/>
      <c r="L449" s="35"/>
      <c r="M449" s="35"/>
      <c r="N449" s="118"/>
      <c r="O449" s="118"/>
      <c r="P449" s="119"/>
      <c r="Q449" s="119"/>
      <c r="R449" s="119"/>
      <c r="S449" s="35"/>
      <c r="T449" s="35"/>
      <c r="W449" s="65"/>
      <c r="X449" s="35"/>
    </row>
    <row r="450" spans="1:24" s="45" customFormat="1" ht="11.25" customHeight="1" x14ac:dyDescent="0.25">
      <c r="A450" s="35"/>
      <c r="B450" s="35"/>
      <c r="C450" s="35"/>
      <c r="D450" s="35"/>
      <c r="E450" s="35"/>
      <c r="F450" s="35"/>
      <c r="G450" s="35"/>
      <c r="H450" s="35"/>
      <c r="I450" s="35"/>
      <c r="J450" s="35"/>
      <c r="K450" s="35"/>
      <c r="L450" s="35"/>
      <c r="M450" s="35"/>
      <c r="N450" s="118"/>
      <c r="O450" s="118"/>
      <c r="P450" s="119"/>
      <c r="Q450" s="119"/>
      <c r="R450" s="119"/>
      <c r="S450" s="35"/>
      <c r="T450" s="35"/>
      <c r="W450" s="65"/>
      <c r="X450" s="35"/>
    </row>
    <row r="451" spans="1:24" s="45" customFormat="1" ht="11.25" customHeight="1" x14ac:dyDescent="0.25">
      <c r="A451" s="35"/>
      <c r="B451" s="35"/>
      <c r="C451" s="35"/>
      <c r="D451" s="35"/>
      <c r="E451" s="35"/>
      <c r="F451" s="35"/>
      <c r="G451" s="35"/>
      <c r="H451" s="35"/>
      <c r="I451" s="35"/>
      <c r="J451" s="35"/>
      <c r="K451" s="35"/>
      <c r="L451" s="35"/>
      <c r="M451" s="35"/>
      <c r="N451" s="118"/>
      <c r="O451" s="118"/>
      <c r="P451" s="119"/>
      <c r="Q451" s="119"/>
      <c r="R451" s="119"/>
      <c r="S451" s="35"/>
      <c r="T451" s="35"/>
      <c r="W451" s="65"/>
      <c r="X451" s="35"/>
    </row>
    <row r="452" spans="1:24" s="45" customFormat="1" ht="11.25" customHeight="1" x14ac:dyDescent="0.25">
      <c r="A452" s="35"/>
      <c r="B452" s="35"/>
      <c r="C452" s="35"/>
      <c r="D452" s="35"/>
      <c r="E452" s="35"/>
      <c r="F452" s="35"/>
      <c r="G452" s="35"/>
      <c r="H452" s="35"/>
      <c r="I452" s="35"/>
      <c r="J452" s="35"/>
      <c r="K452" s="35"/>
      <c r="L452" s="35"/>
      <c r="M452" s="35"/>
      <c r="N452" s="118"/>
      <c r="O452" s="118"/>
      <c r="P452" s="119"/>
      <c r="Q452" s="119"/>
      <c r="R452" s="119"/>
      <c r="S452" s="35"/>
      <c r="T452" s="35"/>
      <c r="W452" s="65"/>
      <c r="X452" s="35"/>
    </row>
    <row r="453" spans="1:24" s="45" customFormat="1" ht="11.25" customHeight="1" x14ac:dyDescent="0.25">
      <c r="A453" s="35"/>
      <c r="B453" s="35"/>
      <c r="C453" s="35"/>
      <c r="D453" s="35"/>
      <c r="E453" s="35"/>
      <c r="F453" s="35"/>
      <c r="G453" s="35"/>
      <c r="H453" s="35"/>
      <c r="I453" s="35"/>
      <c r="J453" s="35"/>
      <c r="K453" s="35"/>
      <c r="L453" s="35"/>
      <c r="M453" s="35"/>
      <c r="N453" s="118"/>
      <c r="O453" s="118"/>
      <c r="P453" s="119"/>
      <c r="Q453" s="119"/>
      <c r="R453" s="119"/>
      <c r="S453" s="35"/>
      <c r="T453" s="35"/>
      <c r="W453" s="65"/>
      <c r="X453" s="35"/>
    </row>
    <row r="454" spans="1:24" s="45" customFormat="1" ht="11.25" customHeight="1" x14ac:dyDescent="0.25">
      <c r="A454" s="35"/>
      <c r="B454" s="35"/>
      <c r="C454" s="35"/>
      <c r="D454" s="35"/>
      <c r="E454" s="35"/>
      <c r="F454" s="35"/>
      <c r="G454" s="35"/>
      <c r="H454" s="35"/>
      <c r="I454" s="35"/>
      <c r="J454" s="35"/>
      <c r="K454" s="35"/>
      <c r="L454" s="35"/>
      <c r="M454" s="35"/>
      <c r="N454" s="118"/>
      <c r="O454" s="118"/>
      <c r="P454" s="119"/>
      <c r="Q454" s="119"/>
      <c r="R454" s="119"/>
      <c r="S454" s="35"/>
      <c r="T454" s="35"/>
      <c r="W454" s="65"/>
      <c r="X454" s="35"/>
    </row>
    <row r="455" spans="1:24" s="45" customFormat="1" ht="11.25" customHeight="1" x14ac:dyDescent="0.25">
      <c r="A455" s="35"/>
      <c r="B455" s="35"/>
      <c r="C455" s="35"/>
      <c r="D455" s="35"/>
      <c r="E455" s="35"/>
      <c r="F455" s="35"/>
      <c r="G455" s="35"/>
      <c r="H455" s="35"/>
      <c r="I455" s="35"/>
      <c r="J455" s="35"/>
      <c r="K455" s="35"/>
      <c r="L455" s="35"/>
      <c r="M455" s="35"/>
      <c r="N455" s="118"/>
      <c r="O455" s="118"/>
      <c r="P455" s="119"/>
      <c r="Q455" s="119"/>
      <c r="R455" s="119"/>
      <c r="S455" s="35"/>
      <c r="T455" s="35"/>
      <c r="W455" s="65"/>
      <c r="X455" s="35"/>
    </row>
    <row r="456" spans="1:24" s="45" customFormat="1" ht="11.25" customHeight="1" x14ac:dyDescent="0.25">
      <c r="A456" s="35"/>
      <c r="B456" s="35"/>
      <c r="C456" s="35"/>
      <c r="D456" s="35"/>
      <c r="E456" s="35"/>
      <c r="F456" s="35"/>
      <c r="G456" s="35"/>
      <c r="H456" s="35"/>
      <c r="I456" s="35"/>
      <c r="J456" s="35"/>
      <c r="K456" s="35"/>
      <c r="L456" s="35"/>
      <c r="M456" s="35"/>
      <c r="N456" s="118"/>
      <c r="O456" s="118"/>
      <c r="P456" s="119"/>
      <c r="Q456" s="119"/>
      <c r="R456" s="119"/>
      <c r="S456" s="35"/>
      <c r="T456" s="35"/>
      <c r="W456" s="65"/>
      <c r="X456" s="35"/>
    </row>
    <row r="457" spans="1:24" s="45" customFormat="1" ht="11.25" customHeight="1" x14ac:dyDescent="0.25">
      <c r="A457" s="35"/>
      <c r="B457" s="35"/>
      <c r="C457" s="35"/>
      <c r="D457" s="35"/>
      <c r="E457" s="35"/>
      <c r="F457" s="35"/>
      <c r="G457" s="35"/>
      <c r="H457" s="35"/>
      <c r="I457" s="35"/>
      <c r="J457" s="35"/>
      <c r="K457" s="35"/>
      <c r="L457" s="35"/>
      <c r="M457" s="35"/>
      <c r="N457" s="118"/>
      <c r="O457" s="118"/>
      <c r="P457" s="119"/>
      <c r="Q457" s="119"/>
      <c r="R457" s="119"/>
      <c r="S457" s="35"/>
      <c r="T457" s="35"/>
      <c r="W457" s="65"/>
      <c r="X457" s="35"/>
    </row>
    <row r="458" spans="1:24" s="45" customFormat="1" ht="11.25" customHeight="1" x14ac:dyDescent="0.25">
      <c r="A458" s="35"/>
      <c r="B458" s="35"/>
      <c r="C458" s="35"/>
      <c r="D458" s="35"/>
      <c r="E458" s="35"/>
      <c r="F458" s="35"/>
      <c r="G458" s="35"/>
      <c r="H458" s="35"/>
      <c r="I458" s="35"/>
      <c r="J458" s="35"/>
      <c r="K458" s="35"/>
      <c r="L458" s="35"/>
      <c r="M458" s="35"/>
      <c r="N458" s="118"/>
      <c r="O458" s="118"/>
      <c r="P458" s="119"/>
      <c r="Q458" s="119"/>
      <c r="R458" s="119"/>
      <c r="S458" s="35"/>
      <c r="T458" s="35"/>
      <c r="W458" s="65"/>
      <c r="X458" s="35"/>
    </row>
    <row r="459" spans="1:24" s="45" customFormat="1" ht="11.25" customHeight="1" x14ac:dyDescent="0.25">
      <c r="A459" s="35"/>
      <c r="B459" s="35"/>
      <c r="C459" s="35"/>
      <c r="D459" s="35"/>
      <c r="E459" s="35"/>
      <c r="F459" s="35"/>
      <c r="G459" s="35"/>
      <c r="H459" s="35"/>
      <c r="I459" s="35"/>
      <c r="J459" s="35"/>
      <c r="K459" s="35"/>
      <c r="L459" s="35"/>
      <c r="M459" s="35"/>
      <c r="N459" s="118"/>
      <c r="O459" s="118"/>
      <c r="P459" s="119"/>
      <c r="Q459" s="119"/>
      <c r="R459" s="119"/>
      <c r="S459" s="35"/>
      <c r="T459" s="35"/>
      <c r="W459" s="65"/>
      <c r="X459" s="35"/>
    </row>
    <row r="460" spans="1:24" s="45" customFormat="1" ht="11.25" customHeight="1" x14ac:dyDescent="0.25">
      <c r="A460" s="35"/>
      <c r="B460" s="35"/>
      <c r="C460" s="35"/>
      <c r="D460" s="35"/>
      <c r="E460" s="35"/>
      <c r="F460" s="35"/>
      <c r="G460" s="35"/>
      <c r="H460" s="35"/>
      <c r="I460" s="35"/>
      <c r="J460" s="35"/>
      <c r="K460" s="35"/>
      <c r="L460" s="35"/>
      <c r="M460" s="35"/>
      <c r="N460" s="118"/>
      <c r="O460" s="118"/>
      <c r="P460" s="119"/>
      <c r="Q460" s="119"/>
      <c r="R460" s="119"/>
      <c r="S460" s="35"/>
      <c r="T460" s="35"/>
      <c r="W460" s="65"/>
      <c r="X460" s="35"/>
    </row>
    <row r="461" spans="1:24" s="45" customFormat="1" ht="11.25" customHeight="1" x14ac:dyDescent="0.25">
      <c r="A461" s="35"/>
      <c r="B461" s="35"/>
      <c r="C461" s="35"/>
      <c r="D461" s="35"/>
      <c r="E461" s="35"/>
      <c r="F461" s="35"/>
      <c r="G461" s="35"/>
      <c r="H461" s="35"/>
      <c r="I461" s="35"/>
      <c r="J461" s="35"/>
      <c r="K461" s="35"/>
      <c r="L461" s="35"/>
      <c r="M461" s="35"/>
      <c r="N461" s="118"/>
      <c r="O461" s="118"/>
      <c r="P461" s="119"/>
      <c r="Q461" s="119"/>
      <c r="R461" s="119"/>
      <c r="S461" s="35"/>
      <c r="T461" s="35"/>
      <c r="W461" s="65"/>
      <c r="X461" s="35"/>
    </row>
    <row r="462" spans="1:24" s="45" customFormat="1" ht="11.25" customHeight="1" x14ac:dyDescent="0.25">
      <c r="A462" s="35"/>
      <c r="B462" s="35"/>
      <c r="C462" s="35"/>
      <c r="D462" s="35"/>
      <c r="E462" s="35"/>
      <c r="F462" s="35"/>
      <c r="G462" s="35"/>
      <c r="H462" s="35"/>
      <c r="I462" s="35"/>
      <c r="J462" s="35"/>
      <c r="K462" s="35"/>
      <c r="L462" s="35"/>
      <c r="M462" s="35"/>
      <c r="N462" s="118"/>
      <c r="O462" s="118"/>
      <c r="P462" s="119"/>
      <c r="Q462" s="119"/>
      <c r="R462" s="119"/>
      <c r="S462" s="35"/>
      <c r="T462" s="35"/>
      <c r="W462" s="65"/>
      <c r="X462" s="35"/>
    </row>
    <row r="463" spans="1:24" s="45" customFormat="1" ht="11.25" customHeight="1" x14ac:dyDescent="0.25">
      <c r="A463" s="35"/>
      <c r="B463" s="35"/>
      <c r="C463" s="35"/>
      <c r="D463" s="35"/>
      <c r="E463" s="35"/>
      <c r="F463" s="35"/>
      <c r="G463" s="35"/>
      <c r="H463" s="35"/>
      <c r="I463" s="35"/>
      <c r="J463" s="35"/>
      <c r="K463" s="35"/>
      <c r="L463" s="35"/>
      <c r="M463" s="35"/>
      <c r="N463" s="118"/>
      <c r="O463" s="118"/>
      <c r="P463" s="119"/>
      <c r="Q463" s="119"/>
      <c r="R463" s="119"/>
      <c r="S463" s="35"/>
      <c r="T463" s="35"/>
      <c r="W463" s="65"/>
      <c r="X463" s="35"/>
    </row>
    <row r="464" spans="1:24" s="45" customFormat="1" ht="11.25" customHeight="1" x14ac:dyDescent="0.25">
      <c r="A464" s="35"/>
      <c r="B464" s="35"/>
      <c r="C464" s="35"/>
      <c r="D464" s="35"/>
      <c r="E464" s="35"/>
      <c r="F464" s="35"/>
      <c r="G464" s="35"/>
      <c r="H464" s="35"/>
      <c r="I464" s="35"/>
      <c r="J464" s="35"/>
      <c r="K464" s="35"/>
      <c r="L464" s="35"/>
      <c r="M464" s="35"/>
      <c r="N464" s="118"/>
      <c r="O464" s="118"/>
      <c r="P464" s="119"/>
      <c r="Q464" s="119"/>
      <c r="R464" s="119"/>
      <c r="S464" s="35"/>
      <c r="T464" s="35"/>
      <c r="W464" s="65"/>
      <c r="X464" s="35"/>
    </row>
    <row r="465" spans="1:24" s="45" customFormat="1" ht="11.25" customHeight="1" x14ac:dyDescent="0.25">
      <c r="A465" s="35"/>
      <c r="B465" s="35"/>
      <c r="C465" s="35"/>
      <c r="D465" s="35"/>
      <c r="E465" s="35"/>
      <c r="F465" s="35"/>
      <c r="G465" s="35"/>
      <c r="H465" s="35"/>
      <c r="I465" s="35"/>
      <c r="J465" s="35"/>
      <c r="K465" s="35"/>
      <c r="L465" s="35"/>
      <c r="M465" s="35"/>
      <c r="N465" s="118"/>
      <c r="O465" s="118"/>
      <c r="P465" s="119"/>
      <c r="Q465" s="119"/>
      <c r="R465" s="119"/>
      <c r="S465" s="35"/>
      <c r="T465" s="35"/>
      <c r="W465" s="65"/>
      <c r="X465" s="35"/>
    </row>
    <row r="466" spans="1:24" s="45" customFormat="1" ht="11.25" customHeight="1" x14ac:dyDescent="0.25">
      <c r="A466" s="35"/>
      <c r="B466" s="35"/>
      <c r="C466" s="35"/>
      <c r="D466" s="35"/>
      <c r="E466" s="35"/>
      <c r="F466" s="35"/>
      <c r="G466" s="35"/>
      <c r="H466" s="35"/>
      <c r="I466" s="35"/>
      <c r="J466" s="35"/>
      <c r="K466" s="35"/>
      <c r="L466" s="35"/>
      <c r="M466" s="35"/>
      <c r="N466" s="118"/>
      <c r="O466" s="118"/>
      <c r="P466" s="119"/>
      <c r="Q466" s="119"/>
      <c r="R466" s="119"/>
      <c r="S466" s="35"/>
      <c r="T466" s="35"/>
      <c r="W466" s="65"/>
      <c r="X466" s="35"/>
    </row>
    <row r="467" spans="1:24" s="45" customFormat="1" ht="11.25" customHeight="1" x14ac:dyDescent="0.25">
      <c r="A467" s="35"/>
      <c r="B467" s="35"/>
      <c r="C467" s="35"/>
      <c r="D467" s="35"/>
      <c r="E467" s="35"/>
      <c r="F467" s="35"/>
      <c r="G467" s="35"/>
      <c r="H467" s="35"/>
      <c r="I467" s="35"/>
      <c r="J467" s="35"/>
      <c r="K467" s="35"/>
      <c r="L467" s="35"/>
      <c r="M467" s="35"/>
      <c r="N467" s="118"/>
      <c r="O467" s="118"/>
      <c r="P467" s="119"/>
      <c r="Q467" s="119"/>
      <c r="R467" s="119"/>
      <c r="S467" s="35"/>
      <c r="T467" s="35"/>
      <c r="W467" s="65"/>
      <c r="X467" s="35"/>
    </row>
    <row r="468" spans="1:24" s="45" customFormat="1" ht="11.25" customHeight="1" x14ac:dyDescent="0.25">
      <c r="A468" s="35"/>
      <c r="B468" s="35"/>
      <c r="C468" s="35"/>
      <c r="D468" s="35"/>
      <c r="E468" s="35"/>
      <c r="F468" s="35"/>
      <c r="G468" s="35"/>
      <c r="H468" s="35"/>
      <c r="I468" s="35"/>
      <c r="J468" s="35"/>
      <c r="K468" s="35"/>
      <c r="L468" s="35"/>
      <c r="M468" s="35"/>
      <c r="N468" s="118"/>
      <c r="O468" s="118"/>
      <c r="P468" s="119"/>
      <c r="Q468" s="119"/>
      <c r="R468" s="119"/>
      <c r="S468" s="35"/>
      <c r="T468" s="35"/>
      <c r="W468" s="65"/>
      <c r="X468" s="35"/>
    </row>
    <row r="469" spans="1:24" s="45" customFormat="1" ht="11.25" customHeight="1" x14ac:dyDescent="0.25">
      <c r="A469" s="35"/>
      <c r="B469" s="35"/>
      <c r="C469" s="35"/>
      <c r="D469" s="35"/>
      <c r="E469" s="35"/>
      <c r="F469" s="35"/>
      <c r="G469" s="35"/>
      <c r="H469" s="35"/>
      <c r="I469" s="35"/>
      <c r="J469" s="35"/>
      <c r="K469" s="35"/>
      <c r="L469" s="35"/>
      <c r="M469" s="35"/>
      <c r="N469" s="118"/>
      <c r="O469" s="118"/>
      <c r="P469" s="119"/>
      <c r="Q469" s="119"/>
      <c r="R469" s="119"/>
      <c r="S469" s="35"/>
      <c r="T469" s="35"/>
      <c r="W469" s="65"/>
      <c r="X469" s="35"/>
    </row>
    <row r="470" spans="1:24" s="45" customFormat="1" ht="11.25" customHeight="1" x14ac:dyDescent="0.25">
      <c r="A470" s="35"/>
      <c r="B470" s="35"/>
      <c r="C470" s="35"/>
      <c r="D470" s="35"/>
      <c r="E470" s="35"/>
      <c r="F470" s="35"/>
      <c r="G470" s="35"/>
      <c r="H470" s="35"/>
      <c r="I470" s="35"/>
      <c r="J470" s="35"/>
      <c r="K470" s="35"/>
      <c r="L470" s="35"/>
      <c r="M470" s="35"/>
      <c r="N470" s="118"/>
      <c r="O470" s="118"/>
      <c r="P470" s="119"/>
      <c r="Q470" s="119"/>
      <c r="R470" s="119"/>
      <c r="S470" s="35"/>
      <c r="T470" s="35"/>
      <c r="W470" s="65"/>
      <c r="X470" s="35"/>
    </row>
    <row r="471" spans="1:24" s="45" customFormat="1" ht="11.25" customHeight="1" x14ac:dyDescent="0.25">
      <c r="A471" s="35"/>
      <c r="B471" s="35"/>
      <c r="C471" s="35"/>
      <c r="D471" s="35"/>
      <c r="E471" s="35"/>
      <c r="F471" s="35"/>
      <c r="G471" s="35"/>
      <c r="H471" s="35"/>
      <c r="I471" s="35"/>
      <c r="J471" s="35"/>
      <c r="K471" s="35"/>
      <c r="L471" s="35"/>
      <c r="M471" s="35"/>
      <c r="N471" s="118"/>
      <c r="O471" s="118"/>
      <c r="P471" s="119"/>
      <c r="Q471" s="119"/>
      <c r="R471" s="119"/>
      <c r="S471" s="35"/>
      <c r="T471" s="35"/>
      <c r="W471" s="65"/>
      <c r="X471" s="35"/>
    </row>
    <row r="472" spans="1:24" s="45" customFormat="1" ht="11.25" customHeight="1" x14ac:dyDescent="0.25">
      <c r="A472" s="35"/>
      <c r="B472" s="35"/>
      <c r="C472" s="35"/>
      <c r="D472" s="35"/>
      <c r="E472" s="35"/>
      <c r="F472" s="35"/>
      <c r="G472" s="35"/>
      <c r="H472" s="35"/>
      <c r="I472" s="35"/>
      <c r="J472" s="35"/>
      <c r="K472" s="35"/>
      <c r="L472" s="35"/>
      <c r="M472" s="35"/>
      <c r="N472" s="118"/>
      <c r="O472" s="118"/>
      <c r="P472" s="119"/>
      <c r="Q472" s="119"/>
      <c r="R472" s="119"/>
      <c r="S472" s="35"/>
      <c r="T472" s="35"/>
      <c r="W472" s="65"/>
      <c r="X472" s="35"/>
    </row>
    <row r="473" spans="1:24" s="45" customFormat="1" ht="11.25" customHeight="1" x14ac:dyDescent="0.25">
      <c r="A473" s="35"/>
      <c r="B473" s="35"/>
      <c r="C473" s="35"/>
      <c r="D473" s="35"/>
      <c r="E473" s="35"/>
      <c r="F473" s="35"/>
      <c r="G473" s="35"/>
      <c r="H473" s="35"/>
      <c r="I473" s="35"/>
      <c r="J473" s="35"/>
      <c r="K473" s="35"/>
      <c r="L473" s="35"/>
      <c r="M473" s="35"/>
      <c r="N473" s="118"/>
      <c r="O473" s="118"/>
      <c r="P473" s="119"/>
      <c r="Q473" s="119"/>
      <c r="R473" s="119"/>
      <c r="S473" s="35"/>
      <c r="T473" s="35"/>
      <c r="W473" s="65"/>
      <c r="X473" s="35"/>
    </row>
    <row r="474" spans="1:24" s="45" customFormat="1" ht="11.25" customHeight="1" x14ac:dyDescent="0.25">
      <c r="A474" s="35"/>
      <c r="B474" s="35"/>
      <c r="C474" s="35"/>
      <c r="D474" s="35"/>
      <c r="E474" s="35"/>
      <c r="F474" s="35"/>
      <c r="G474" s="35"/>
      <c r="H474" s="35"/>
      <c r="I474" s="35"/>
      <c r="J474" s="35"/>
      <c r="K474" s="35"/>
      <c r="L474" s="35"/>
      <c r="M474" s="35"/>
      <c r="N474" s="118"/>
      <c r="O474" s="118"/>
      <c r="P474" s="119"/>
      <c r="Q474" s="119"/>
      <c r="R474" s="119"/>
      <c r="S474" s="35"/>
      <c r="T474" s="35"/>
      <c r="W474" s="65"/>
      <c r="X474" s="35"/>
    </row>
    <row r="475" spans="1:24" s="45" customFormat="1" ht="11.25" customHeight="1" x14ac:dyDescent="0.25">
      <c r="A475" s="35"/>
      <c r="B475" s="35"/>
      <c r="C475" s="35"/>
      <c r="D475" s="35"/>
      <c r="E475" s="35"/>
      <c r="F475" s="35"/>
      <c r="G475" s="35"/>
      <c r="H475" s="35"/>
      <c r="I475" s="35"/>
      <c r="J475" s="35"/>
      <c r="K475" s="35"/>
      <c r="L475" s="35"/>
      <c r="M475" s="35"/>
      <c r="N475" s="118"/>
      <c r="O475" s="118"/>
      <c r="P475" s="119"/>
      <c r="Q475" s="119"/>
      <c r="R475" s="119"/>
      <c r="S475" s="35"/>
      <c r="T475" s="35"/>
      <c r="W475" s="65"/>
      <c r="X475" s="35"/>
    </row>
    <row r="476" spans="1:24" s="45" customFormat="1" ht="11.25" customHeight="1" x14ac:dyDescent="0.25">
      <c r="A476" s="35"/>
      <c r="B476" s="35"/>
      <c r="C476" s="35"/>
      <c r="D476" s="35"/>
      <c r="E476" s="35"/>
      <c r="F476" s="35"/>
      <c r="G476" s="35"/>
      <c r="H476" s="35"/>
      <c r="I476" s="35"/>
      <c r="J476" s="35"/>
      <c r="K476" s="35"/>
      <c r="L476" s="35"/>
      <c r="M476" s="35"/>
      <c r="N476" s="118"/>
      <c r="O476" s="118"/>
      <c r="P476" s="119"/>
      <c r="Q476" s="119"/>
      <c r="R476" s="119"/>
      <c r="S476" s="35"/>
      <c r="T476" s="35"/>
      <c r="W476" s="65"/>
      <c r="X476" s="35"/>
    </row>
    <row r="477" spans="1:24" s="45" customFormat="1" ht="11.25" customHeight="1" x14ac:dyDescent="0.25">
      <c r="A477" s="35"/>
      <c r="B477" s="35"/>
      <c r="C477" s="35"/>
      <c r="D477" s="35"/>
      <c r="E477" s="35"/>
      <c r="F477" s="35"/>
      <c r="G477" s="35"/>
      <c r="H477" s="35"/>
      <c r="I477" s="35"/>
      <c r="J477" s="35"/>
      <c r="K477" s="35"/>
      <c r="L477" s="35"/>
      <c r="M477" s="35"/>
      <c r="N477" s="118"/>
      <c r="O477" s="118"/>
      <c r="P477" s="119"/>
      <c r="Q477" s="119"/>
      <c r="R477" s="119"/>
      <c r="S477" s="35"/>
      <c r="T477" s="35"/>
      <c r="W477" s="65"/>
      <c r="X477" s="35"/>
    </row>
    <row r="478" spans="1:24" s="45" customFormat="1" ht="11.25" customHeight="1" x14ac:dyDescent="0.25">
      <c r="A478" s="35"/>
      <c r="B478" s="35"/>
      <c r="C478" s="35"/>
      <c r="D478" s="35"/>
      <c r="E478" s="35"/>
      <c r="F478" s="35"/>
      <c r="G478" s="35"/>
      <c r="H478" s="35"/>
      <c r="I478" s="35"/>
      <c r="J478" s="35"/>
      <c r="K478" s="35"/>
      <c r="L478" s="35"/>
      <c r="M478" s="35"/>
      <c r="N478" s="118"/>
      <c r="O478" s="118"/>
      <c r="P478" s="119"/>
      <c r="Q478" s="119"/>
      <c r="R478" s="119"/>
      <c r="S478" s="35"/>
      <c r="T478" s="35"/>
      <c r="W478" s="65"/>
      <c r="X478" s="35"/>
    </row>
    <row r="479" spans="1:24" s="45" customFormat="1" ht="11.25" customHeight="1" x14ac:dyDescent="0.25">
      <c r="A479" s="35"/>
      <c r="B479" s="35"/>
      <c r="C479" s="35"/>
      <c r="D479" s="35"/>
      <c r="E479" s="35"/>
      <c r="F479" s="35"/>
      <c r="G479" s="35"/>
      <c r="H479" s="35"/>
      <c r="I479" s="35"/>
      <c r="J479" s="35"/>
      <c r="K479" s="35"/>
      <c r="L479" s="35"/>
      <c r="M479" s="35"/>
      <c r="N479" s="118"/>
      <c r="O479" s="118"/>
      <c r="P479" s="119"/>
      <c r="Q479" s="119"/>
      <c r="R479" s="119"/>
      <c r="S479" s="35"/>
      <c r="T479" s="35"/>
      <c r="W479" s="65"/>
      <c r="X479" s="35"/>
    </row>
    <row r="480" spans="1:24" s="45" customFormat="1" ht="11.25" customHeight="1" x14ac:dyDescent="0.25">
      <c r="A480" s="35"/>
      <c r="B480" s="35"/>
      <c r="C480" s="35"/>
      <c r="D480" s="35"/>
      <c r="E480" s="35"/>
      <c r="F480" s="35"/>
      <c r="G480" s="35"/>
      <c r="H480" s="35"/>
      <c r="I480" s="35"/>
      <c r="J480" s="35"/>
      <c r="K480" s="35"/>
      <c r="L480" s="35"/>
      <c r="M480" s="35"/>
      <c r="N480" s="118"/>
      <c r="O480" s="118"/>
      <c r="P480" s="119"/>
      <c r="Q480" s="119"/>
      <c r="R480" s="119"/>
      <c r="S480" s="35"/>
      <c r="T480" s="35"/>
      <c r="W480" s="65"/>
      <c r="X480" s="35"/>
    </row>
    <row r="481" spans="1:24" s="45" customFormat="1" ht="11.25" customHeight="1" x14ac:dyDescent="0.25">
      <c r="A481" s="35"/>
      <c r="B481" s="35"/>
      <c r="C481" s="35"/>
      <c r="D481" s="35"/>
      <c r="E481" s="35"/>
      <c r="F481" s="35"/>
      <c r="G481" s="35"/>
      <c r="H481" s="35"/>
      <c r="I481" s="35"/>
      <c r="J481" s="35"/>
      <c r="K481" s="35"/>
      <c r="L481" s="35"/>
      <c r="M481" s="35"/>
      <c r="N481" s="118"/>
      <c r="O481" s="118"/>
      <c r="P481" s="119"/>
      <c r="Q481" s="119"/>
      <c r="R481" s="119"/>
      <c r="S481" s="35"/>
      <c r="T481" s="35"/>
      <c r="W481" s="65"/>
      <c r="X481" s="35"/>
    </row>
    <row r="482" spans="1:24" s="45" customFormat="1" ht="11.25" customHeight="1" x14ac:dyDescent="0.25">
      <c r="A482" s="35"/>
      <c r="B482" s="35"/>
      <c r="C482" s="35"/>
      <c r="D482" s="35"/>
      <c r="E482" s="35"/>
      <c r="F482" s="35"/>
      <c r="G482" s="35"/>
      <c r="H482" s="35"/>
      <c r="I482" s="35"/>
      <c r="J482" s="35"/>
      <c r="K482" s="35"/>
      <c r="L482" s="35"/>
      <c r="M482" s="35"/>
      <c r="N482" s="118"/>
      <c r="O482" s="118"/>
      <c r="P482" s="119"/>
      <c r="Q482" s="119"/>
      <c r="R482" s="119"/>
      <c r="S482" s="35"/>
      <c r="T482" s="35"/>
      <c r="W482" s="65"/>
      <c r="X482" s="35"/>
    </row>
    <row r="483" spans="1:24" s="45" customFormat="1" ht="11.25" customHeight="1" x14ac:dyDescent="0.25">
      <c r="A483" s="35"/>
      <c r="B483" s="35"/>
      <c r="C483" s="35"/>
      <c r="D483" s="35"/>
      <c r="E483" s="35"/>
      <c r="F483" s="35"/>
      <c r="G483" s="35"/>
      <c r="H483" s="35"/>
      <c r="I483" s="35"/>
      <c r="J483" s="35"/>
      <c r="K483" s="35"/>
      <c r="L483" s="35"/>
      <c r="M483" s="35"/>
      <c r="N483" s="118"/>
      <c r="O483" s="118"/>
      <c r="P483" s="119"/>
      <c r="Q483" s="119"/>
      <c r="R483" s="119"/>
      <c r="S483" s="35"/>
      <c r="T483" s="35"/>
      <c r="W483" s="65"/>
      <c r="X483" s="35"/>
    </row>
    <row r="484" spans="1:24" s="45" customFormat="1" ht="11.25" customHeight="1" x14ac:dyDescent="0.25">
      <c r="A484" s="35"/>
      <c r="B484" s="35"/>
      <c r="C484" s="35"/>
      <c r="D484" s="35"/>
      <c r="E484" s="35"/>
      <c r="F484" s="35"/>
      <c r="G484" s="35"/>
      <c r="H484" s="35"/>
      <c r="I484" s="35"/>
      <c r="J484" s="35"/>
      <c r="K484" s="35"/>
      <c r="L484" s="35"/>
      <c r="M484" s="35"/>
      <c r="N484" s="118"/>
      <c r="O484" s="118"/>
      <c r="P484" s="119"/>
      <c r="Q484" s="119"/>
      <c r="R484" s="119"/>
      <c r="S484" s="35"/>
      <c r="T484" s="35"/>
      <c r="W484" s="65"/>
      <c r="X484" s="35"/>
    </row>
    <row r="485" spans="1:24" s="45" customFormat="1" ht="11.25" customHeight="1" x14ac:dyDescent="0.25">
      <c r="A485" s="35"/>
      <c r="B485" s="35"/>
      <c r="C485" s="35"/>
      <c r="D485" s="35"/>
      <c r="E485" s="35"/>
      <c r="F485" s="35"/>
      <c r="G485" s="35"/>
      <c r="H485" s="35"/>
      <c r="I485" s="35"/>
      <c r="J485" s="35"/>
      <c r="K485" s="35"/>
      <c r="L485" s="35"/>
      <c r="M485" s="35"/>
      <c r="N485" s="118"/>
      <c r="O485" s="118"/>
      <c r="P485" s="119"/>
      <c r="Q485" s="119"/>
      <c r="R485" s="119"/>
      <c r="S485" s="35"/>
      <c r="T485" s="35"/>
      <c r="W485" s="65"/>
      <c r="X485" s="35"/>
    </row>
    <row r="486" spans="1:24" s="45" customFormat="1" ht="11.25" customHeight="1" x14ac:dyDescent="0.25">
      <c r="A486" s="35"/>
      <c r="B486" s="35"/>
      <c r="C486" s="35"/>
      <c r="D486" s="35"/>
      <c r="E486" s="35"/>
      <c r="F486" s="35"/>
      <c r="G486" s="35"/>
      <c r="H486" s="35"/>
      <c r="I486" s="35"/>
      <c r="J486" s="35"/>
      <c r="K486" s="35"/>
      <c r="L486" s="35"/>
      <c r="M486" s="35"/>
      <c r="N486" s="118"/>
      <c r="O486" s="118"/>
      <c r="P486" s="119"/>
      <c r="Q486" s="119"/>
      <c r="R486" s="119"/>
      <c r="S486" s="35"/>
      <c r="T486" s="35"/>
      <c r="W486" s="65"/>
      <c r="X486" s="35"/>
    </row>
    <row r="487" spans="1:24" s="45" customFormat="1" ht="11.25" customHeight="1" x14ac:dyDescent="0.25">
      <c r="A487" s="35"/>
      <c r="B487" s="35"/>
      <c r="C487" s="35"/>
      <c r="D487" s="35"/>
      <c r="E487" s="35"/>
      <c r="F487" s="35"/>
      <c r="G487" s="35"/>
      <c r="H487" s="35"/>
      <c r="I487" s="35"/>
      <c r="J487" s="35"/>
      <c r="K487" s="35"/>
      <c r="L487" s="35"/>
      <c r="M487" s="35"/>
      <c r="N487" s="118"/>
      <c r="O487" s="118"/>
      <c r="P487" s="119"/>
      <c r="Q487" s="119"/>
      <c r="R487" s="119"/>
      <c r="S487" s="35"/>
      <c r="T487" s="35"/>
      <c r="W487" s="65"/>
      <c r="X487" s="35"/>
    </row>
    <row r="488" spans="1:24" s="45" customFormat="1" ht="11.25" customHeight="1" x14ac:dyDescent="0.25">
      <c r="A488" s="35"/>
      <c r="B488" s="35"/>
      <c r="C488" s="35"/>
      <c r="D488" s="35"/>
      <c r="E488" s="35"/>
      <c r="F488" s="35"/>
      <c r="G488" s="35"/>
      <c r="H488" s="35"/>
      <c r="I488" s="35"/>
      <c r="J488" s="35"/>
      <c r="K488" s="35"/>
      <c r="L488" s="35"/>
      <c r="M488" s="35"/>
      <c r="N488" s="118"/>
      <c r="O488" s="118"/>
      <c r="P488" s="119"/>
      <c r="Q488" s="119"/>
      <c r="R488" s="119"/>
      <c r="S488" s="35"/>
      <c r="T488" s="35"/>
      <c r="W488" s="65"/>
      <c r="X488" s="35"/>
    </row>
    <row r="489" spans="1:24" s="45" customFormat="1" ht="11.25" customHeight="1" x14ac:dyDescent="0.25">
      <c r="A489" s="35"/>
      <c r="B489" s="35"/>
      <c r="C489" s="35"/>
      <c r="D489" s="35"/>
      <c r="E489" s="35"/>
      <c r="F489" s="35"/>
      <c r="G489" s="35"/>
      <c r="H489" s="35"/>
      <c r="I489" s="35"/>
      <c r="J489" s="35"/>
      <c r="K489" s="35"/>
      <c r="L489" s="35"/>
      <c r="M489" s="35"/>
      <c r="N489" s="118"/>
      <c r="O489" s="118"/>
      <c r="P489" s="119"/>
      <c r="Q489" s="119"/>
      <c r="R489" s="119"/>
      <c r="S489" s="35"/>
      <c r="T489" s="35"/>
      <c r="W489" s="65"/>
      <c r="X489" s="35"/>
    </row>
    <row r="490" spans="1:24" s="45" customFormat="1" ht="11.25" customHeight="1" x14ac:dyDescent="0.25">
      <c r="A490" s="35"/>
      <c r="B490" s="35"/>
      <c r="C490" s="35"/>
      <c r="D490" s="35"/>
      <c r="E490" s="35"/>
      <c r="F490" s="35"/>
      <c r="G490" s="35"/>
      <c r="H490" s="35"/>
      <c r="I490" s="35"/>
      <c r="J490" s="35"/>
      <c r="K490" s="35"/>
      <c r="L490" s="35"/>
      <c r="M490" s="35"/>
      <c r="N490" s="118"/>
      <c r="O490" s="118"/>
      <c r="P490" s="119"/>
      <c r="Q490" s="119"/>
      <c r="R490" s="119"/>
      <c r="S490" s="35"/>
      <c r="T490" s="35"/>
      <c r="W490" s="65"/>
      <c r="X490" s="35"/>
    </row>
    <row r="491" spans="1:24" s="45" customFormat="1" ht="11.25" customHeight="1" x14ac:dyDescent="0.25">
      <c r="A491" s="35"/>
      <c r="B491" s="35"/>
      <c r="C491" s="35"/>
      <c r="D491" s="35"/>
      <c r="E491" s="35"/>
      <c r="F491" s="35"/>
      <c r="G491" s="35"/>
      <c r="H491" s="35"/>
      <c r="I491" s="35"/>
      <c r="J491" s="35"/>
      <c r="K491" s="35"/>
      <c r="L491" s="35"/>
      <c r="M491" s="35"/>
      <c r="N491" s="118"/>
      <c r="O491" s="118"/>
      <c r="P491" s="119"/>
      <c r="Q491" s="119"/>
      <c r="R491" s="119"/>
      <c r="S491" s="35"/>
      <c r="T491" s="35"/>
      <c r="W491" s="65"/>
      <c r="X491" s="35"/>
    </row>
    <row r="492" spans="1:24" s="45" customFormat="1" ht="11.25" customHeight="1" x14ac:dyDescent="0.25">
      <c r="A492" s="35"/>
      <c r="B492" s="35"/>
      <c r="C492" s="35"/>
      <c r="D492" s="35"/>
      <c r="E492" s="35"/>
      <c r="F492" s="35"/>
      <c r="G492" s="35"/>
      <c r="H492" s="35"/>
      <c r="I492" s="35"/>
      <c r="J492" s="35"/>
      <c r="K492" s="35"/>
      <c r="L492" s="35"/>
      <c r="M492" s="35"/>
      <c r="N492" s="118"/>
      <c r="O492" s="118"/>
      <c r="P492" s="119"/>
      <c r="Q492" s="119"/>
      <c r="R492" s="119"/>
      <c r="S492" s="35"/>
      <c r="T492" s="35"/>
      <c r="W492" s="65"/>
      <c r="X492" s="35"/>
    </row>
    <row r="493" spans="1:24" s="45" customFormat="1" ht="11.25" customHeight="1" x14ac:dyDescent="0.25">
      <c r="A493" s="35"/>
      <c r="B493" s="35"/>
      <c r="C493" s="35"/>
      <c r="D493" s="35"/>
      <c r="E493" s="35"/>
      <c r="F493" s="35"/>
      <c r="G493" s="35"/>
      <c r="H493" s="35"/>
      <c r="I493" s="35"/>
      <c r="J493" s="35"/>
      <c r="K493" s="35"/>
      <c r="L493" s="35"/>
      <c r="M493" s="35"/>
      <c r="N493" s="118"/>
      <c r="O493" s="118"/>
      <c r="P493" s="119"/>
      <c r="Q493" s="119"/>
      <c r="R493" s="119"/>
      <c r="S493" s="35"/>
      <c r="T493" s="35"/>
      <c r="W493" s="65"/>
      <c r="X493" s="35"/>
    </row>
    <row r="494" spans="1:24" s="45" customFormat="1" ht="11.25" customHeight="1" x14ac:dyDescent="0.25">
      <c r="A494" s="35"/>
      <c r="B494" s="35"/>
      <c r="C494" s="35"/>
      <c r="D494" s="35"/>
      <c r="E494" s="35"/>
      <c r="F494" s="35"/>
      <c r="G494" s="35"/>
      <c r="H494" s="35"/>
      <c r="I494" s="35"/>
      <c r="J494" s="35"/>
      <c r="K494" s="35"/>
      <c r="L494" s="35"/>
      <c r="M494" s="35"/>
      <c r="N494" s="118"/>
      <c r="O494" s="118"/>
      <c r="P494" s="119"/>
      <c r="Q494" s="119"/>
      <c r="R494" s="119"/>
      <c r="S494" s="35"/>
      <c r="T494" s="35"/>
      <c r="W494" s="65"/>
      <c r="X494" s="35"/>
    </row>
    <row r="495" spans="1:24" s="45" customFormat="1" ht="11.25" customHeight="1" x14ac:dyDescent="0.25">
      <c r="A495" s="35"/>
      <c r="B495" s="35"/>
      <c r="C495" s="35"/>
      <c r="D495" s="35"/>
      <c r="E495" s="35"/>
      <c r="F495" s="35"/>
      <c r="G495" s="35"/>
      <c r="H495" s="35"/>
      <c r="I495" s="35"/>
      <c r="J495" s="35"/>
      <c r="K495" s="35"/>
      <c r="L495" s="35"/>
      <c r="M495" s="35"/>
      <c r="N495" s="118"/>
      <c r="O495" s="118"/>
      <c r="P495" s="119"/>
      <c r="Q495" s="119"/>
      <c r="R495" s="119"/>
      <c r="S495" s="35"/>
      <c r="T495" s="35"/>
      <c r="W495" s="65"/>
      <c r="X495" s="35"/>
    </row>
    <row r="496" spans="1:24" s="45" customFormat="1" ht="11.25" customHeight="1" x14ac:dyDescent="0.25">
      <c r="A496" s="35"/>
      <c r="B496" s="35"/>
      <c r="C496" s="35"/>
      <c r="D496" s="35"/>
      <c r="E496" s="35"/>
      <c r="F496" s="35"/>
      <c r="G496" s="35"/>
      <c r="H496" s="35"/>
      <c r="I496" s="35"/>
      <c r="J496" s="35"/>
      <c r="K496" s="35"/>
      <c r="L496" s="35"/>
      <c r="M496" s="35"/>
      <c r="N496" s="118"/>
      <c r="O496" s="118"/>
      <c r="P496" s="119"/>
      <c r="Q496" s="119"/>
      <c r="R496" s="119"/>
      <c r="S496" s="35"/>
      <c r="T496" s="35"/>
      <c r="W496" s="65"/>
      <c r="X496" s="35"/>
    </row>
    <row r="497" spans="1:24" s="45" customFormat="1" ht="11.25" customHeight="1" x14ac:dyDescent="0.25">
      <c r="A497" s="35"/>
      <c r="B497" s="35"/>
      <c r="C497" s="35"/>
      <c r="D497" s="35"/>
      <c r="E497" s="35"/>
      <c r="F497" s="35"/>
      <c r="G497" s="35"/>
      <c r="H497" s="35"/>
      <c r="I497" s="35"/>
      <c r="J497" s="35"/>
      <c r="K497" s="35"/>
      <c r="L497" s="35"/>
      <c r="M497" s="35"/>
      <c r="N497" s="118"/>
      <c r="O497" s="118"/>
      <c r="P497" s="119"/>
      <c r="Q497" s="119"/>
      <c r="R497" s="119"/>
      <c r="S497" s="35"/>
      <c r="T497" s="35"/>
      <c r="W497" s="65"/>
      <c r="X497" s="35"/>
    </row>
    <row r="498" spans="1:24" s="45" customFormat="1" ht="11.25" customHeight="1" x14ac:dyDescent="0.25">
      <c r="A498" s="35"/>
      <c r="B498" s="35"/>
      <c r="C498" s="35"/>
      <c r="D498" s="35"/>
      <c r="E498" s="35"/>
      <c r="F498" s="35"/>
      <c r="G498" s="35"/>
      <c r="H498" s="35"/>
      <c r="I498" s="35"/>
      <c r="J498" s="35"/>
      <c r="K498" s="35"/>
      <c r="L498" s="35"/>
      <c r="M498" s="35"/>
      <c r="N498" s="118"/>
      <c r="O498" s="118"/>
      <c r="P498" s="119"/>
      <c r="Q498" s="119"/>
      <c r="R498" s="119"/>
      <c r="S498" s="35"/>
      <c r="T498" s="35"/>
      <c r="W498" s="65"/>
      <c r="X498" s="35"/>
    </row>
    <row r="499" spans="1:24" s="45" customFormat="1" ht="11.25" customHeight="1" x14ac:dyDescent="0.25">
      <c r="A499" s="35"/>
      <c r="B499" s="35"/>
      <c r="C499" s="35"/>
      <c r="D499" s="35"/>
      <c r="E499" s="35"/>
      <c r="F499" s="35"/>
      <c r="G499" s="35"/>
      <c r="H499" s="35"/>
      <c r="I499" s="35"/>
      <c r="J499" s="35"/>
      <c r="K499" s="35"/>
      <c r="L499" s="35"/>
      <c r="M499" s="35"/>
      <c r="N499" s="118"/>
      <c r="O499" s="118"/>
      <c r="P499" s="119"/>
      <c r="Q499" s="119"/>
      <c r="R499" s="119"/>
      <c r="S499" s="35"/>
      <c r="T499" s="35"/>
      <c r="W499" s="65"/>
      <c r="X499" s="35"/>
    </row>
    <row r="500" spans="1:24" s="45" customFormat="1" ht="11.25" customHeight="1" x14ac:dyDescent="0.25">
      <c r="A500" s="35"/>
      <c r="B500" s="35"/>
      <c r="C500" s="35"/>
      <c r="D500" s="35"/>
      <c r="E500" s="35"/>
      <c r="F500" s="35"/>
      <c r="G500" s="35"/>
      <c r="H500" s="35"/>
      <c r="I500" s="35"/>
      <c r="J500" s="35"/>
      <c r="K500" s="35"/>
      <c r="L500" s="35"/>
      <c r="M500" s="35"/>
      <c r="N500" s="118"/>
      <c r="O500" s="118"/>
      <c r="P500" s="119"/>
      <c r="Q500" s="119"/>
      <c r="R500" s="119"/>
      <c r="S500" s="35"/>
      <c r="T500" s="35"/>
      <c r="W500" s="65"/>
      <c r="X500" s="35"/>
    </row>
    <row r="501" spans="1:24" s="45" customFormat="1" ht="11.25" customHeight="1" x14ac:dyDescent="0.25">
      <c r="A501" s="35"/>
      <c r="B501" s="35"/>
      <c r="C501" s="35"/>
      <c r="D501" s="35"/>
      <c r="E501" s="35"/>
      <c r="F501" s="35"/>
      <c r="G501" s="35"/>
      <c r="H501" s="35"/>
      <c r="I501" s="35"/>
      <c r="J501" s="35"/>
      <c r="K501" s="35"/>
      <c r="L501" s="35"/>
      <c r="M501" s="35"/>
      <c r="N501" s="118"/>
      <c r="O501" s="118"/>
      <c r="P501" s="119"/>
      <c r="Q501" s="119"/>
      <c r="R501" s="119"/>
      <c r="S501" s="35"/>
      <c r="T501" s="35"/>
      <c r="W501" s="65"/>
      <c r="X501" s="35"/>
    </row>
    <row r="502" spans="1:24" s="45" customFormat="1" ht="11.25" customHeight="1" x14ac:dyDescent="0.25">
      <c r="A502" s="35"/>
      <c r="B502" s="35"/>
      <c r="C502" s="35"/>
      <c r="D502" s="35"/>
      <c r="E502" s="35"/>
      <c r="F502" s="35"/>
      <c r="G502" s="35"/>
      <c r="H502" s="35"/>
      <c r="I502" s="35"/>
      <c r="J502" s="35"/>
      <c r="K502" s="35"/>
      <c r="L502" s="35"/>
      <c r="M502" s="35"/>
      <c r="N502" s="118"/>
      <c r="O502" s="118"/>
      <c r="P502" s="119"/>
      <c r="Q502" s="119"/>
      <c r="R502" s="119"/>
      <c r="S502" s="35"/>
      <c r="T502" s="35"/>
      <c r="W502" s="65"/>
      <c r="X502" s="35"/>
    </row>
    <row r="503" spans="1:24" s="45" customFormat="1" ht="11.25" customHeight="1" x14ac:dyDescent="0.25">
      <c r="A503" s="35"/>
      <c r="B503" s="35"/>
      <c r="C503" s="35"/>
      <c r="D503" s="35"/>
      <c r="E503" s="35"/>
      <c r="F503" s="35"/>
      <c r="G503" s="35"/>
      <c r="H503" s="35"/>
      <c r="I503" s="35"/>
      <c r="J503" s="35"/>
      <c r="K503" s="35"/>
      <c r="L503" s="35"/>
      <c r="M503" s="35"/>
      <c r="N503" s="118"/>
      <c r="O503" s="118"/>
      <c r="P503" s="119"/>
      <c r="Q503" s="119"/>
      <c r="R503" s="119"/>
      <c r="S503" s="35"/>
      <c r="T503" s="35"/>
      <c r="W503" s="65"/>
      <c r="X503" s="35"/>
    </row>
    <row r="504" spans="1:24" s="45" customFormat="1" ht="11.25" customHeight="1" x14ac:dyDescent="0.25">
      <c r="A504" s="35"/>
      <c r="B504" s="35"/>
      <c r="C504" s="35"/>
      <c r="D504" s="35"/>
      <c r="E504" s="35"/>
      <c r="F504" s="35"/>
      <c r="G504" s="35"/>
      <c r="H504" s="35"/>
      <c r="I504" s="35"/>
      <c r="J504" s="35"/>
      <c r="K504" s="35"/>
      <c r="L504" s="35"/>
      <c r="M504" s="35"/>
      <c r="N504" s="118"/>
      <c r="O504" s="118"/>
      <c r="P504" s="119"/>
      <c r="Q504" s="119"/>
      <c r="R504" s="119"/>
      <c r="S504" s="35"/>
      <c r="T504" s="35"/>
      <c r="W504" s="65"/>
      <c r="X504" s="35"/>
    </row>
    <row r="505" spans="1:24" s="45" customFormat="1" ht="11.25" customHeight="1" x14ac:dyDescent="0.25">
      <c r="A505" s="35"/>
      <c r="B505" s="35"/>
      <c r="C505" s="35"/>
      <c r="D505" s="35"/>
      <c r="E505" s="35"/>
      <c r="F505" s="35"/>
      <c r="G505" s="35"/>
      <c r="H505" s="35"/>
      <c r="I505" s="35"/>
      <c r="J505" s="35"/>
      <c r="K505" s="35"/>
      <c r="L505" s="35"/>
      <c r="M505" s="35"/>
      <c r="N505" s="118"/>
      <c r="O505" s="118"/>
      <c r="P505" s="119"/>
      <c r="Q505" s="119"/>
      <c r="R505" s="119"/>
      <c r="S505" s="35"/>
      <c r="T505" s="35"/>
      <c r="W505" s="65"/>
      <c r="X505" s="35"/>
    </row>
    <row r="506" spans="1:24" s="45" customFormat="1" ht="11.25" customHeight="1" x14ac:dyDescent="0.25">
      <c r="A506" s="35"/>
      <c r="B506" s="35"/>
      <c r="C506" s="35"/>
      <c r="D506" s="35"/>
      <c r="E506" s="35"/>
      <c r="F506" s="35"/>
      <c r="G506" s="35"/>
      <c r="H506" s="35"/>
      <c r="I506" s="35"/>
      <c r="J506" s="35"/>
      <c r="K506" s="35"/>
      <c r="L506" s="35"/>
      <c r="M506" s="35"/>
      <c r="N506" s="118"/>
      <c r="O506" s="118"/>
      <c r="P506" s="119"/>
      <c r="Q506" s="119"/>
      <c r="R506" s="119"/>
      <c r="S506" s="35"/>
      <c r="T506" s="35"/>
      <c r="W506" s="65"/>
      <c r="X506" s="35"/>
    </row>
    <row r="507" spans="1:24" s="45" customFormat="1" ht="11.25" customHeight="1" x14ac:dyDescent="0.25">
      <c r="A507" s="35"/>
      <c r="B507" s="35"/>
      <c r="C507" s="35"/>
      <c r="D507" s="35"/>
      <c r="E507" s="35"/>
      <c r="F507" s="35"/>
      <c r="G507" s="35"/>
      <c r="H507" s="35"/>
      <c r="I507" s="35"/>
      <c r="J507" s="35"/>
      <c r="K507" s="35"/>
      <c r="L507" s="35"/>
      <c r="M507" s="35"/>
      <c r="N507" s="118"/>
      <c r="O507" s="118"/>
      <c r="P507" s="119"/>
      <c r="Q507" s="119"/>
      <c r="R507" s="119"/>
      <c r="S507" s="35"/>
      <c r="T507" s="35"/>
      <c r="W507" s="65"/>
      <c r="X507" s="35"/>
    </row>
    <row r="508" spans="1:24" s="45" customFormat="1" ht="11.25" customHeight="1" x14ac:dyDescent="0.25">
      <c r="A508" s="35"/>
      <c r="B508" s="35"/>
      <c r="C508" s="35"/>
      <c r="D508" s="35"/>
      <c r="E508" s="35"/>
      <c r="F508" s="35"/>
      <c r="G508" s="35"/>
      <c r="H508" s="35"/>
      <c r="I508" s="35"/>
      <c r="J508" s="35"/>
      <c r="K508" s="35"/>
      <c r="L508" s="35"/>
      <c r="M508" s="35"/>
      <c r="N508" s="118"/>
      <c r="O508" s="118"/>
      <c r="P508" s="119"/>
      <c r="Q508" s="119"/>
      <c r="R508" s="119"/>
      <c r="S508" s="35"/>
      <c r="T508" s="35"/>
      <c r="W508" s="65"/>
      <c r="X508" s="35"/>
    </row>
    <row r="509" spans="1:24" s="45" customFormat="1" ht="11.25" customHeight="1" x14ac:dyDescent="0.25">
      <c r="A509" s="35"/>
      <c r="B509" s="35"/>
      <c r="C509" s="35"/>
      <c r="D509" s="35"/>
      <c r="E509" s="35"/>
      <c r="F509" s="35"/>
      <c r="G509" s="35"/>
      <c r="H509" s="35"/>
      <c r="I509" s="35"/>
      <c r="J509" s="35"/>
      <c r="K509" s="35"/>
      <c r="L509" s="35"/>
      <c r="M509" s="35"/>
      <c r="N509" s="118"/>
      <c r="O509" s="118"/>
      <c r="P509" s="119"/>
      <c r="Q509" s="119"/>
      <c r="R509" s="119"/>
      <c r="S509" s="35"/>
      <c r="T509" s="35"/>
      <c r="W509" s="65"/>
      <c r="X509" s="35"/>
    </row>
    <row r="510" spans="1:24" s="45" customFormat="1" ht="11.25" customHeight="1" x14ac:dyDescent="0.25">
      <c r="A510" s="35"/>
      <c r="B510" s="35"/>
      <c r="C510" s="35"/>
      <c r="D510" s="35"/>
      <c r="E510" s="35"/>
      <c r="F510" s="35"/>
      <c r="G510" s="35"/>
      <c r="H510" s="35"/>
      <c r="I510" s="35"/>
      <c r="J510" s="35"/>
      <c r="K510" s="35"/>
      <c r="L510" s="35"/>
      <c r="M510" s="35"/>
      <c r="N510" s="118"/>
      <c r="O510" s="118"/>
      <c r="P510" s="119"/>
      <c r="Q510" s="119"/>
      <c r="R510" s="119"/>
      <c r="S510" s="35"/>
      <c r="T510" s="35"/>
      <c r="W510" s="65"/>
      <c r="X510" s="35"/>
    </row>
    <row r="511" spans="1:24" s="45" customFormat="1" ht="11.25" customHeight="1" x14ac:dyDescent="0.25">
      <c r="A511" s="35"/>
      <c r="B511" s="35"/>
      <c r="C511" s="35"/>
      <c r="D511" s="35"/>
      <c r="E511" s="35"/>
      <c r="F511" s="35"/>
      <c r="G511" s="35"/>
      <c r="H511" s="35"/>
      <c r="I511" s="35"/>
      <c r="J511" s="35"/>
      <c r="K511" s="35"/>
      <c r="L511" s="35"/>
      <c r="M511" s="35"/>
      <c r="N511" s="118"/>
      <c r="O511" s="118"/>
      <c r="P511" s="119"/>
      <c r="Q511" s="119"/>
      <c r="R511" s="119"/>
      <c r="S511" s="35"/>
      <c r="T511" s="35"/>
      <c r="W511" s="65"/>
      <c r="X511" s="35"/>
    </row>
    <row r="512" spans="1:24" s="45" customFormat="1" ht="11.25" customHeight="1" x14ac:dyDescent="0.25">
      <c r="A512" s="35"/>
      <c r="B512" s="35"/>
      <c r="C512" s="35"/>
      <c r="D512" s="35"/>
      <c r="E512" s="35"/>
      <c r="F512" s="35"/>
      <c r="G512" s="35"/>
      <c r="H512" s="35"/>
      <c r="I512" s="35"/>
      <c r="J512" s="35"/>
      <c r="K512" s="35"/>
      <c r="L512" s="35"/>
      <c r="M512" s="35"/>
      <c r="N512" s="118"/>
      <c r="O512" s="118"/>
      <c r="P512" s="119"/>
      <c r="Q512" s="119"/>
      <c r="R512" s="119"/>
      <c r="S512" s="35"/>
      <c r="T512" s="35"/>
      <c r="W512" s="65"/>
      <c r="X512" s="35"/>
    </row>
    <row r="513" spans="1:24" s="45" customFormat="1" ht="11.25" customHeight="1" x14ac:dyDescent="0.25">
      <c r="A513" s="35"/>
      <c r="B513" s="35"/>
      <c r="C513" s="35"/>
      <c r="D513" s="35"/>
      <c r="E513" s="35"/>
      <c r="F513" s="35"/>
      <c r="G513" s="35"/>
      <c r="H513" s="35"/>
      <c r="I513" s="35"/>
      <c r="J513" s="35"/>
      <c r="K513" s="35"/>
      <c r="L513" s="35"/>
      <c r="M513" s="35"/>
      <c r="N513" s="118"/>
      <c r="O513" s="118"/>
      <c r="P513" s="119"/>
      <c r="Q513" s="119"/>
      <c r="R513" s="119"/>
      <c r="S513" s="35"/>
      <c r="T513" s="35"/>
      <c r="W513" s="65"/>
      <c r="X513" s="35"/>
    </row>
    <row r="514" spans="1:24" s="45" customFormat="1" ht="11.25" customHeight="1" x14ac:dyDescent="0.25">
      <c r="A514" s="35"/>
      <c r="B514" s="35"/>
      <c r="C514" s="35"/>
      <c r="D514" s="35"/>
      <c r="E514" s="35"/>
      <c r="F514" s="35"/>
      <c r="G514" s="35"/>
      <c r="H514" s="35"/>
      <c r="I514" s="35"/>
      <c r="J514" s="35"/>
      <c r="K514" s="35"/>
      <c r="L514" s="35"/>
      <c r="M514" s="35"/>
      <c r="N514" s="118"/>
      <c r="O514" s="118"/>
      <c r="P514" s="119"/>
      <c r="Q514" s="119"/>
      <c r="R514" s="119"/>
      <c r="S514" s="35"/>
      <c r="T514" s="35"/>
      <c r="W514" s="65"/>
      <c r="X514" s="35"/>
    </row>
    <row r="515" spans="1:24" s="45" customFormat="1" ht="11.25" customHeight="1" x14ac:dyDescent="0.25">
      <c r="A515" s="35"/>
      <c r="B515" s="35"/>
      <c r="C515" s="35"/>
      <c r="D515" s="35"/>
      <c r="E515" s="35"/>
      <c r="F515" s="35"/>
      <c r="G515" s="35"/>
      <c r="H515" s="35"/>
      <c r="I515" s="35"/>
      <c r="J515" s="35"/>
      <c r="K515" s="35"/>
      <c r="L515" s="35"/>
      <c r="M515" s="35"/>
      <c r="N515" s="118"/>
      <c r="O515" s="118"/>
      <c r="P515" s="119"/>
      <c r="Q515" s="119"/>
      <c r="R515" s="119"/>
      <c r="S515" s="35"/>
      <c r="T515" s="35"/>
      <c r="W515" s="65"/>
      <c r="X515" s="35"/>
    </row>
    <row r="516" spans="1:24" s="45" customFormat="1" ht="11.25" customHeight="1" x14ac:dyDescent="0.25">
      <c r="A516" s="35"/>
      <c r="B516" s="35"/>
      <c r="C516" s="35"/>
      <c r="D516" s="35"/>
      <c r="E516" s="35"/>
      <c r="F516" s="35"/>
      <c r="G516" s="35"/>
      <c r="H516" s="35"/>
      <c r="I516" s="35"/>
      <c r="J516" s="35"/>
      <c r="K516" s="35"/>
      <c r="L516" s="35"/>
      <c r="M516" s="35"/>
      <c r="N516" s="118"/>
      <c r="O516" s="118"/>
      <c r="P516" s="119"/>
      <c r="Q516" s="119"/>
      <c r="R516" s="119"/>
      <c r="S516" s="35"/>
      <c r="T516" s="35"/>
      <c r="W516" s="65"/>
      <c r="X516" s="35"/>
    </row>
    <row r="517" spans="1:24" s="45" customFormat="1" ht="11.25" customHeight="1" x14ac:dyDescent="0.25">
      <c r="A517" s="35"/>
      <c r="B517" s="35"/>
      <c r="C517" s="35"/>
      <c r="D517" s="35"/>
      <c r="E517" s="35"/>
      <c r="F517" s="35"/>
      <c r="G517" s="35"/>
      <c r="H517" s="35"/>
      <c r="I517" s="35"/>
      <c r="J517" s="35"/>
      <c r="K517" s="35"/>
      <c r="L517" s="35"/>
      <c r="M517" s="35"/>
      <c r="N517" s="118"/>
      <c r="O517" s="118"/>
      <c r="P517" s="119"/>
      <c r="Q517" s="119"/>
      <c r="R517" s="119"/>
      <c r="S517" s="35"/>
      <c r="T517" s="35"/>
      <c r="W517" s="65"/>
      <c r="X517" s="35"/>
    </row>
    <row r="518" spans="1:24" s="45" customFormat="1" ht="11.25" customHeight="1" x14ac:dyDescent="0.25">
      <c r="A518" s="35"/>
      <c r="B518" s="35"/>
      <c r="C518" s="35"/>
      <c r="D518" s="35"/>
      <c r="E518" s="35"/>
      <c r="F518" s="35"/>
      <c r="G518" s="35"/>
      <c r="H518" s="35"/>
      <c r="I518" s="35"/>
      <c r="J518" s="35"/>
      <c r="K518" s="35"/>
      <c r="L518" s="35"/>
      <c r="M518" s="35"/>
      <c r="N518" s="118"/>
      <c r="O518" s="118"/>
      <c r="P518" s="119"/>
      <c r="Q518" s="119"/>
      <c r="R518" s="119"/>
      <c r="S518" s="35"/>
      <c r="T518" s="35"/>
      <c r="W518" s="65"/>
      <c r="X518" s="35"/>
    </row>
    <row r="519" spans="1:24" s="45" customFormat="1" ht="11.25" customHeight="1" x14ac:dyDescent="0.25">
      <c r="A519" s="35"/>
      <c r="B519" s="35"/>
      <c r="C519" s="35"/>
      <c r="D519" s="35"/>
      <c r="E519" s="35"/>
      <c r="F519" s="35"/>
      <c r="G519" s="35"/>
      <c r="H519" s="35"/>
      <c r="I519" s="35"/>
      <c r="J519" s="35"/>
      <c r="K519" s="35"/>
      <c r="L519" s="35"/>
      <c r="M519" s="35"/>
      <c r="N519" s="118"/>
      <c r="O519" s="118"/>
      <c r="P519" s="119"/>
      <c r="Q519" s="119"/>
      <c r="R519" s="119"/>
      <c r="S519" s="35"/>
      <c r="T519" s="35"/>
      <c r="W519" s="65"/>
      <c r="X519" s="35"/>
    </row>
    <row r="520" spans="1:24" s="45" customFormat="1" ht="11.25" customHeight="1" x14ac:dyDescent="0.25">
      <c r="A520" s="35"/>
      <c r="B520" s="35"/>
      <c r="C520" s="35"/>
      <c r="D520" s="35"/>
      <c r="E520" s="35"/>
      <c r="F520" s="35"/>
      <c r="G520" s="35"/>
      <c r="H520" s="35"/>
      <c r="I520" s="35"/>
      <c r="J520" s="35"/>
      <c r="K520" s="35"/>
      <c r="L520" s="35"/>
      <c r="M520" s="35"/>
      <c r="N520" s="118"/>
      <c r="O520" s="118"/>
      <c r="P520" s="119"/>
      <c r="Q520" s="119"/>
      <c r="R520" s="119"/>
      <c r="S520" s="35"/>
      <c r="T520" s="35"/>
      <c r="W520" s="65"/>
      <c r="X520" s="35"/>
    </row>
    <row r="521" spans="1:24" s="45" customFormat="1" ht="11.25" customHeight="1" x14ac:dyDescent="0.25">
      <c r="A521" s="35"/>
      <c r="B521" s="35"/>
      <c r="C521" s="35"/>
      <c r="D521" s="35"/>
      <c r="E521" s="35"/>
      <c r="F521" s="35"/>
      <c r="G521" s="35"/>
      <c r="H521" s="35"/>
      <c r="I521" s="35"/>
      <c r="J521" s="35"/>
      <c r="K521" s="35"/>
      <c r="L521" s="35"/>
      <c r="M521" s="35"/>
      <c r="N521" s="118"/>
      <c r="O521" s="118"/>
      <c r="P521" s="119"/>
      <c r="Q521" s="119"/>
      <c r="R521" s="119"/>
      <c r="S521" s="35"/>
      <c r="T521" s="35"/>
      <c r="W521" s="65"/>
      <c r="X521" s="35"/>
    </row>
    <row r="522" spans="1:24" s="45" customFormat="1" ht="11.25" customHeight="1" x14ac:dyDescent="0.25">
      <c r="A522" s="35"/>
      <c r="B522" s="35"/>
      <c r="C522" s="35"/>
      <c r="D522" s="35"/>
      <c r="E522" s="35"/>
      <c r="F522" s="35"/>
      <c r="G522" s="35"/>
      <c r="H522" s="35"/>
      <c r="I522" s="35"/>
      <c r="J522" s="35"/>
      <c r="K522" s="35"/>
      <c r="L522" s="35"/>
      <c r="M522" s="35"/>
      <c r="N522" s="118"/>
      <c r="O522" s="118"/>
      <c r="P522" s="119"/>
      <c r="Q522" s="119"/>
      <c r="R522" s="119"/>
      <c r="S522" s="35"/>
      <c r="T522" s="35"/>
      <c r="W522" s="65"/>
      <c r="X522" s="35"/>
    </row>
    <row r="523" spans="1:24" s="45" customFormat="1" ht="11.25" customHeight="1" x14ac:dyDescent="0.25">
      <c r="A523" s="35"/>
      <c r="B523" s="35"/>
      <c r="C523" s="35"/>
      <c r="D523" s="35"/>
      <c r="E523" s="35"/>
      <c r="F523" s="35"/>
      <c r="G523" s="35"/>
      <c r="H523" s="35"/>
      <c r="I523" s="35"/>
      <c r="J523" s="35"/>
      <c r="K523" s="35"/>
      <c r="L523" s="35"/>
      <c r="M523" s="35"/>
      <c r="N523" s="118"/>
      <c r="O523" s="118"/>
      <c r="P523" s="119"/>
      <c r="Q523" s="119"/>
      <c r="R523" s="119"/>
      <c r="S523" s="35"/>
      <c r="T523" s="35"/>
      <c r="W523" s="65"/>
      <c r="X523" s="35"/>
    </row>
    <row r="524" spans="1:24" s="45" customFormat="1" ht="11.25" customHeight="1" x14ac:dyDescent="0.25">
      <c r="A524" s="35"/>
      <c r="B524" s="35"/>
      <c r="C524" s="35"/>
      <c r="D524" s="35"/>
      <c r="E524" s="35"/>
      <c r="F524" s="35"/>
      <c r="G524" s="35"/>
      <c r="H524" s="35"/>
      <c r="I524" s="35"/>
      <c r="J524" s="35"/>
      <c r="K524" s="35"/>
      <c r="L524" s="35"/>
      <c r="M524" s="35"/>
      <c r="N524" s="118"/>
      <c r="O524" s="118"/>
      <c r="P524" s="119"/>
      <c r="Q524" s="119"/>
      <c r="R524" s="119"/>
      <c r="S524" s="35"/>
      <c r="T524" s="35"/>
      <c r="W524" s="65"/>
      <c r="X524" s="35"/>
    </row>
    <row r="525" spans="1:24" s="45" customFormat="1" ht="11.25" customHeight="1" x14ac:dyDescent="0.25">
      <c r="A525" s="35"/>
      <c r="B525" s="35"/>
      <c r="C525" s="35"/>
      <c r="D525" s="35"/>
      <c r="E525" s="35"/>
      <c r="F525" s="35"/>
      <c r="G525" s="35"/>
      <c r="H525" s="35"/>
      <c r="I525" s="35"/>
      <c r="J525" s="35"/>
      <c r="K525" s="35"/>
      <c r="L525" s="35"/>
      <c r="M525" s="35"/>
      <c r="N525" s="118"/>
      <c r="O525" s="118"/>
      <c r="P525" s="119"/>
      <c r="Q525" s="119"/>
      <c r="R525" s="119"/>
      <c r="S525" s="35"/>
      <c r="T525" s="35"/>
      <c r="W525" s="65"/>
      <c r="X525" s="35"/>
    </row>
    <row r="526" spans="1:24" s="45" customFormat="1" ht="11.25" customHeight="1" x14ac:dyDescent="0.25">
      <c r="A526" s="35"/>
      <c r="B526" s="35"/>
      <c r="C526" s="35"/>
      <c r="D526" s="35"/>
      <c r="E526" s="35"/>
      <c r="F526" s="35"/>
      <c r="G526" s="35"/>
      <c r="H526" s="35"/>
      <c r="I526" s="35"/>
      <c r="J526" s="35"/>
      <c r="K526" s="35"/>
      <c r="L526" s="35"/>
      <c r="M526" s="35"/>
      <c r="N526" s="118"/>
      <c r="O526" s="118"/>
      <c r="P526" s="119"/>
      <c r="Q526" s="119"/>
      <c r="R526" s="119"/>
      <c r="S526" s="35"/>
      <c r="T526" s="35"/>
      <c r="W526" s="65"/>
      <c r="X526" s="35"/>
    </row>
    <row r="527" spans="1:24" s="45" customFormat="1" ht="11.25" customHeight="1" x14ac:dyDescent="0.25">
      <c r="A527" s="35"/>
      <c r="B527" s="35"/>
      <c r="C527" s="35"/>
      <c r="D527" s="35"/>
      <c r="E527" s="35"/>
      <c r="F527" s="35"/>
      <c r="G527" s="35"/>
      <c r="H527" s="35"/>
      <c r="I527" s="35"/>
      <c r="J527" s="35"/>
      <c r="K527" s="35"/>
      <c r="L527" s="35"/>
      <c r="M527" s="35"/>
      <c r="N527" s="118"/>
      <c r="O527" s="118"/>
      <c r="P527" s="119"/>
      <c r="Q527" s="119"/>
      <c r="R527" s="119"/>
      <c r="S527" s="35"/>
      <c r="T527" s="35"/>
      <c r="W527" s="65"/>
      <c r="X527" s="35"/>
    </row>
    <row r="528" spans="1:24" s="45" customFormat="1" ht="11.25" customHeight="1" x14ac:dyDescent="0.25">
      <c r="A528" s="35"/>
      <c r="B528" s="35"/>
      <c r="C528" s="35"/>
      <c r="D528" s="35"/>
      <c r="E528" s="35"/>
      <c r="F528" s="35"/>
      <c r="G528" s="35"/>
      <c r="H528" s="35"/>
      <c r="I528" s="35"/>
      <c r="J528" s="35"/>
      <c r="K528" s="35"/>
      <c r="L528" s="35"/>
      <c r="M528" s="35"/>
      <c r="N528" s="118"/>
      <c r="O528" s="118"/>
      <c r="P528" s="119"/>
      <c r="Q528" s="119"/>
      <c r="R528" s="119"/>
      <c r="S528" s="35"/>
      <c r="T528" s="35"/>
      <c r="W528" s="65"/>
      <c r="X528" s="35"/>
    </row>
    <row r="529" spans="1:24" s="45" customFormat="1" ht="11.25" customHeight="1" x14ac:dyDescent="0.25">
      <c r="A529" s="35"/>
      <c r="B529" s="35"/>
      <c r="C529" s="35"/>
      <c r="D529" s="35"/>
      <c r="E529" s="35"/>
      <c r="F529" s="35"/>
      <c r="G529" s="35"/>
      <c r="H529" s="35"/>
      <c r="I529" s="35"/>
      <c r="J529" s="35"/>
      <c r="K529" s="35"/>
      <c r="L529" s="35"/>
      <c r="M529" s="35"/>
      <c r="N529" s="118"/>
      <c r="O529" s="118"/>
      <c r="P529" s="119"/>
      <c r="Q529" s="119"/>
      <c r="R529" s="119"/>
      <c r="S529" s="35"/>
      <c r="T529" s="35"/>
      <c r="W529" s="65"/>
      <c r="X529" s="35"/>
    </row>
    <row r="530" spans="1:24" s="45" customFormat="1" ht="11.25" customHeight="1" x14ac:dyDescent="0.25">
      <c r="A530" s="35"/>
      <c r="B530" s="35"/>
      <c r="C530" s="35"/>
      <c r="D530" s="35"/>
      <c r="E530" s="35"/>
      <c r="F530" s="35"/>
      <c r="G530" s="35"/>
      <c r="H530" s="35"/>
      <c r="I530" s="35"/>
      <c r="J530" s="35"/>
      <c r="K530" s="35"/>
      <c r="L530" s="35"/>
      <c r="M530" s="35"/>
      <c r="N530" s="118"/>
      <c r="O530" s="118"/>
      <c r="P530" s="119"/>
      <c r="Q530" s="119"/>
      <c r="R530" s="119"/>
      <c r="S530" s="35"/>
      <c r="T530" s="35"/>
      <c r="W530" s="65"/>
      <c r="X530" s="35"/>
    </row>
    <row r="531" spans="1:24" s="45" customFormat="1" ht="11.25" customHeight="1" x14ac:dyDescent="0.25">
      <c r="A531" s="35"/>
      <c r="B531" s="35"/>
      <c r="C531" s="35"/>
      <c r="D531" s="35"/>
      <c r="E531" s="35"/>
      <c r="F531" s="35"/>
      <c r="G531" s="35"/>
      <c r="H531" s="35"/>
      <c r="I531" s="35"/>
      <c r="J531" s="35"/>
      <c r="K531" s="35"/>
      <c r="L531" s="35"/>
      <c r="M531" s="35"/>
      <c r="N531" s="118"/>
      <c r="O531" s="118"/>
      <c r="P531" s="119"/>
      <c r="Q531" s="119"/>
      <c r="R531" s="119"/>
      <c r="S531" s="35"/>
      <c r="T531" s="35"/>
      <c r="W531" s="65"/>
      <c r="X531" s="35"/>
    </row>
    <row r="532" spans="1:24" s="45" customFormat="1" ht="11.25" customHeight="1" x14ac:dyDescent="0.25">
      <c r="A532" s="35"/>
      <c r="B532" s="35"/>
      <c r="C532" s="35"/>
      <c r="D532" s="35"/>
      <c r="E532" s="35"/>
      <c r="F532" s="35"/>
      <c r="G532" s="35"/>
      <c r="H532" s="35"/>
      <c r="I532" s="35"/>
      <c r="J532" s="35"/>
      <c r="K532" s="35"/>
      <c r="L532" s="35"/>
      <c r="M532" s="35"/>
      <c r="N532" s="118"/>
      <c r="O532" s="118"/>
      <c r="P532" s="119"/>
      <c r="Q532" s="119"/>
      <c r="R532" s="119"/>
      <c r="S532" s="35"/>
      <c r="T532" s="35"/>
      <c r="W532" s="65"/>
      <c r="X532" s="35"/>
    </row>
    <row r="533" spans="1:24" s="45" customFormat="1" ht="11.25" customHeight="1" x14ac:dyDescent="0.25">
      <c r="A533" s="35"/>
      <c r="B533" s="35"/>
      <c r="C533" s="35"/>
      <c r="D533" s="35"/>
      <c r="E533" s="35"/>
      <c r="F533" s="35"/>
      <c r="G533" s="35"/>
      <c r="H533" s="35"/>
      <c r="I533" s="35"/>
      <c r="J533" s="35"/>
      <c r="K533" s="35"/>
      <c r="L533" s="35"/>
      <c r="M533" s="35"/>
      <c r="N533" s="118"/>
      <c r="O533" s="118"/>
      <c r="P533" s="119"/>
      <c r="Q533" s="119"/>
      <c r="R533" s="119"/>
      <c r="S533" s="35"/>
      <c r="T533" s="35"/>
      <c r="W533" s="65"/>
      <c r="X533" s="35"/>
    </row>
    <row r="534" spans="1:24" s="45" customFormat="1" ht="11.25" customHeight="1" x14ac:dyDescent="0.25">
      <c r="A534" s="35"/>
      <c r="B534" s="35"/>
      <c r="C534" s="35"/>
      <c r="D534" s="35"/>
      <c r="E534" s="35"/>
      <c r="F534" s="35"/>
      <c r="G534" s="35"/>
      <c r="H534" s="35"/>
      <c r="I534" s="35"/>
      <c r="J534" s="35"/>
      <c r="K534" s="35"/>
      <c r="L534" s="35"/>
      <c r="M534" s="35"/>
      <c r="N534" s="118"/>
      <c r="O534" s="118"/>
      <c r="P534" s="119"/>
      <c r="Q534" s="119"/>
      <c r="R534" s="119"/>
      <c r="S534" s="35"/>
      <c r="T534" s="35"/>
      <c r="W534" s="65"/>
      <c r="X534" s="35"/>
    </row>
    <row r="535" spans="1:24" s="45" customFormat="1" ht="11.25" customHeight="1" x14ac:dyDescent="0.25">
      <c r="A535" s="35"/>
      <c r="B535" s="35"/>
      <c r="C535" s="35"/>
      <c r="D535" s="35"/>
      <c r="E535" s="35"/>
      <c r="F535" s="35"/>
      <c r="G535" s="35"/>
      <c r="H535" s="35"/>
      <c r="I535" s="35"/>
      <c r="J535" s="35"/>
      <c r="K535" s="35"/>
      <c r="L535" s="35"/>
      <c r="M535" s="35"/>
      <c r="N535" s="118"/>
      <c r="O535" s="118"/>
      <c r="P535" s="119"/>
      <c r="Q535" s="119"/>
      <c r="R535" s="119"/>
      <c r="S535" s="35"/>
      <c r="T535" s="35"/>
      <c r="W535" s="65"/>
      <c r="X535" s="35"/>
    </row>
    <row r="536" spans="1:24" s="45" customFormat="1" ht="11.25" customHeight="1" x14ac:dyDescent="0.25">
      <c r="A536" s="35"/>
      <c r="B536" s="35"/>
      <c r="C536" s="35"/>
      <c r="D536" s="35"/>
      <c r="E536" s="35"/>
      <c r="F536" s="35"/>
      <c r="G536" s="35"/>
      <c r="H536" s="35"/>
      <c r="I536" s="35"/>
      <c r="J536" s="35"/>
      <c r="K536" s="35"/>
      <c r="L536" s="35"/>
      <c r="M536" s="35"/>
      <c r="N536" s="118"/>
      <c r="O536" s="118"/>
      <c r="P536" s="119"/>
      <c r="Q536" s="119"/>
      <c r="R536" s="119"/>
      <c r="S536" s="35"/>
      <c r="T536" s="35"/>
      <c r="W536" s="65"/>
      <c r="X536" s="35"/>
    </row>
    <row r="537" spans="1:24" s="45" customFormat="1" ht="11.25" customHeight="1" x14ac:dyDescent="0.25">
      <c r="A537" s="35"/>
      <c r="B537" s="35"/>
      <c r="C537" s="35"/>
      <c r="D537" s="35"/>
      <c r="E537" s="35"/>
      <c r="F537" s="35"/>
      <c r="G537" s="35"/>
      <c r="H537" s="35"/>
      <c r="I537" s="35"/>
      <c r="J537" s="35"/>
      <c r="K537" s="35"/>
      <c r="L537" s="35"/>
      <c r="M537" s="35"/>
      <c r="N537" s="118"/>
      <c r="O537" s="118"/>
      <c r="P537" s="119"/>
      <c r="Q537" s="119"/>
      <c r="R537" s="119"/>
      <c r="S537" s="35"/>
      <c r="T537" s="35"/>
      <c r="W537" s="65"/>
      <c r="X537" s="35"/>
    </row>
    <row r="538" spans="1:24" s="45" customFormat="1" ht="11.25" customHeight="1" x14ac:dyDescent="0.25">
      <c r="A538" s="35"/>
      <c r="B538" s="35"/>
      <c r="C538" s="35"/>
      <c r="D538" s="35"/>
      <c r="E538" s="35"/>
      <c r="F538" s="35"/>
      <c r="G538" s="35"/>
      <c r="H538" s="35"/>
      <c r="I538" s="35"/>
      <c r="J538" s="35"/>
      <c r="K538" s="35"/>
      <c r="L538" s="35"/>
      <c r="M538" s="35"/>
      <c r="N538" s="118"/>
      <c r="O538" s="118"/>
      <c r="P538" s="119"/>
      <c r="Q538" s="119"/>
      <c r="R538" s="119"/>
      <c r="S538" s="35"/>
      <c r="T538" s="35"/>
      <c r="W538" s="65"/>
      <c r="X538" s="35"/>
    </row>
    <row r="539" spans="1:24" s="45" customFormat="1" ht="11.25" customHeight="1" x14ac:dyDescent="0.25">
      <c r="A539" s="35"/>
      <c r="B539" s="35"/>
      <c r="C539" s="35"/>
      <c r="D539" s="35"/>
      <c r="E539" s="35"/>
      <c r="F539" s="35"/>
      <c r="G539" s="35"/>
      <c r="H539" s="35"/>
      <c r="I539" s="35"/>
      <c r="J539" s="35"/>
      <c r="K539" s="35"/>
      <c r="L539" s="35"/>
      <c r="M539" s="35"/>
      <c r="N539" s="118"/>
      <c r="O539" s="118"/>
      <c r="P539" s="119"/>
      <c r="Q539" s="119"/>
      <c r="R539" s="119"/>
      <c r="S539" s="35"/>
      <c r="T539" s="35"/>
      <c r="W539" s="65"/>
      <c r="X539" s="35"/>
    </row>
    <row r="540" spans="1:24" s="45" customFormat="1" ht="11.25" customHeight="1" x14ac:dyDescent="0.25">
      <c r="A540" s="35"/>
      <c r="B540" s="35"/>
      <c r="C540" s="35"/>
      <c r="D540" s="35"/>
      <c r="E540" s="35"/>
      <c r="F540" s="35"/>
      <c r="G540" s="35"/>
      <c r="H540" s="35"/>
      <c r="I540" s="35"/>
      <c r="J540" s="35"/>
      <c r="K540" s="35"/>
      <c r="L540" s="35"/>
      <c r="M540" s="35"/>
      <c r="N540" s="118"/>
      <c r="O540" s="118"/>
      <c r="P540" s="119"/>
      <c r="Q540" s="119"/>
      <c r="R540" s="119"/>
      <c r="S540" s="35"/>
      <c r="T540" s="35"/>
      <c r="W540" s="65"/>
      <c r="X540" s="35"/>
    </row>
    <row r="541" spans="1:24" s="45" customFormat="1" ht="11.25" customHeight="1" x14ac:dyDescent="0.25">
      <c r="A541" s="35"/>
      <c r="B541" s="35"/>
      <c r="C541" s="35"/>
      <c r="D541" s="35"/>
      <c r="E541" s="35"/>
      <c r="F541" s="35"/>
      <c r="G541" s="35"/>
      <c r="H541" s="35"/>
      <c r="I541" s="35"/>
      <c r="J541" s="35"/>
      <c r="K541" s="35"/>
      <c r="L541" s="35"/>
      <c r="M541" s="35"/>
      <c r="N541" s="118"/>
      <c r="O541" s="118"/>
      <c r="P541" s="119"/>
      <c r="Q541" s="119"/>
      <c r="R541" s="119"/>
      <c r="S541" s="35"/>
      <c r="T541" s="35"/>
      <c r="W541" s="65"/>
      <c r="X541" s="35"/>
    </row>
    <row r="542" spans="1:24" s="45" customFormat="1" ht="11.25" customHeight="1" x14ac:dyDescent="0.25">
      <c r="A542" s="35"/>
      <c r="B542" s="35"/>
      <c r="C542" s="35"/>
      <c r="D542" s="35"/>
      <c r="E542" s="35"/>
      <c r="F542" s="35"/>
      <c r="G542" s="35"/>
      <c r="H542" s="35"/>
      <c r="I542" s="35"/>
      <c r="J542" s="35"/>
      <c r="K542" s="35"/>
      <c r="L542" s="35"/>
      <c r="M542" s="35"/>
      <c r="N542" s="118"/>
      <c r="O542" s="118"/>
      <c r="P542" s="119"/>
      <c r="Q542" s="119"/>
      <c r="R542" s="119"/>
      <c r="S542" s="35"/>
      <c r="T542" s="35"/>
      <c r="W542" s="65"/>
      <c r="X542" s="35"/>
    </row>
    <row r="543" spans="1:24" s="45" customFormat="1" ht="11.25" customHeight="1" x14ac:dyDescent="0.25">
      <c r="A543" s="35"/>
      <c r="B543" s="35"/>
      <c r="C543" s="35"/>
      <c r="D543" s="35"/>
      <c r="E543" s="35"/>
      <c r="F543" s="35"/>
      <c r="G543" s="35"/>
      <c r="H543" s="35"/>
      <c r="I543" s="35"/>
      <c r="J543" s="35"/>
      <c r="K543" s="35"/>
      <c r="L543" s="35"/>
      <c r="M543" s="35"/>
      <c r="N543" s="118"/>
      <c r="O543" s="118"/>
      <c r="P543" s="119"/>
      <c r="Q543" s="119"/>
      <c r="R543" s="119"/>
      <c r="S543" s="35"/>
      <c r="T543" s="35"/>
      <c r="W543" s="65"/>
      <c r="X543" s="35"/>
    </row>
    <row r="544" spans="1:24" s="45" customFormat="1" ht="11.25" customHeight="1" x14ac:dyDescent="0.25">
      <c r="A544" s="35"/>
      <c r="B544" s="35"/>
      <c r="C544" s="35"/>
      <c r="D544" s="35"/>
      <c r="E544" s="35"/>
      <c r="F544" s="35"/>
      <c r="G544" s="35"/>
      <c r="H544" s="35"/>
      <c r="I544" s="35"/>
      <c r="J544" s="35"/>
      <c r="K544" s="35"/>
      <c r="L544" s="35"/>
      <c r="M544" s="35"/>
      <c r="N544" s="118"/>
      <c r="O544" s="118"/>
      <c r="P544" s="119"/>
      <c r="Q544" s="119"/>
      <c r="R544" s="119"/>
      <c r="S544" s="35"/>
      <c r="T544" s="35"/>
      <c r="W544" s="65"/>
      <c r="X544" s="35"/>
    </row>
    <row r="545" spans="1:24" s="45" customFormat="1" ht="11.25" customHeight="1" x14ac:dyDescent="0.25">
      <c r="A545" s="35"/>
      <c r="B545" s="35"/>
      <c r="C545" s="35"/>
      <c r="D545" s="35"/>
      <c r="E545" s="35"/>
      <c r="F545" s="35"/>
      <c r="G545" s="35"/>
      <c r="H545" s="35"/>
      <c r="I545" s="35"/>
      <c r="J545" s="35"/>
      <c r="K545" s="35"/>
      <c r="L545" s="35"/>
      <c r="M545" s="35"/>
      <c r="N545" s="118"/>
      <c r="O545" s="118"/>
      <c r="P545" s="119"/>
      <c r="Q545" s="119"/>
      <c r="R545" s="119"/>
      <c r="S545" s="35"/>
      <c r="T545" s="35"/>
      <c r="W545" s="65"/>
      <c r="X545" s="35"/>
    </row>
    <row r="546" spans="1:24" s="45" customFormat="1" ht="11.25" customHeight="1" x14ac:dyDescent="0.25">
      <c r="A546" s="35"/>
      <c r="B546" s="35"/>
      <c r="C546" s="35"/>
      <c r="D546" s="35"/>
      <c r="E546" s="35"/>
      <c r="F546" s="35"/>
      <c r="G546" s="35"/>
      <c r="H546" s="35"/>
      <c r="I546" s="35"/>
      <c r="J546" s="35"/>
      <c r="K546" s="35"/>
      <c r="L546" s="35"/>
      <c r="M546" s="35"/>
      <c r="N546" s="118"/>
      <c r="O546" s="118"/>
      <c r="P546" s="119"/>
      <c r="Q546" s="119"/>
      <c r="R546" s="119"/>
      <c r="S546" s="35"/>
      <c r="T546" s="35"/>
      <c r="W546" s="65"/>
      <c r="X546" s="35"/>
    </row>
    <row r="547" spans="1:24" s="45" customFormat="1" ht="11.25" customHeight="1" x14ac:dyDescent="0.25">
      <c r="A547" s="35"/>
      <c r="B547" s="35"/>
      <c r="C547" s="35"/>
      <c r="D547" s="35"/>
      <c r="E547" s="35"/>
      <c r="F547" s="35"/>
      <c r="G547" s="35"/>
      <c r="H547" s="35"/>
      <c r="I547" s="35"/>
      <c r="J547" s="35"/>
      <c r="K547" s="35"/>
      <c r="L547" s="35"/>
      <c r="M547" s="35"/>
      <c r="N547" s="118"/>
      <c r="O547" s="118"/>
      <c r="P547" s="119"/>
      <c r="Q547" s="119"/>
      <c r="R547" s="119"/>
      <c r="S547" s="35"/>
      <c r="T547" s="35"/>
      <c r="W547" s="65"/>
      <c r="X547" s="35"/>
    </row>
    <row r="548" spans="1:24" s="45" customFormat="1" ht="11.25" customHeight="1" x14ac:dyDescent="0.25">
      <c r="A548" s="35"/>
      <c r="B548" s="35"/>
      <c r="C548" s="35"/>
      <c r="D548" s="35"/>
      <c r="E548" s="35"/>
      <c r="F548" s="35"/>
      <c r="G548" s="35"/>
      <c r="H548" s="35"/>
      <c r="I548" s="35"/>
      <c r="J548" s="35"/>
      <c r="K548" s="35"/>
      <c r="L548" s="35"/>
      <c r="M548" s="35"/>
      <c r="N548" s="118"/>
      <c r="O548" s="118"/>
      <c r="P548" s="119"/>
      <c r="Q548" s="119"/>
      <c r="R548" s="119"/>
      <c r="S548" s="35"/>
      <c r="T548" s="35"/>
      <c r="W548" s="65"/>
      <c r="X548" s="35"/>
    </row>
    <row r="549" spans="1:24" s="45" customFormat="1" ht="11.25" customHeight="1" x14ac:dyDescent="0.25">
      <c r="A549" s="35"/>
      <c r="B549" s="35"/>
      <c r="C549" s="35"/>
      <c r="D549" s="35"/>
      <c r="E549" s="35"/>
      <c r="F549" s="35"/>
      <c r="G549" s="35"/>
      <c r="H549" s="35"/>
      <c r="I549" s="35"/>
      <c r="J549" s="35"/>
      <c r="K549" s="35"/>
      <c r="L549" s="35"/>
      <c r="M549" s="35"/>
      <c r="N549" s="118"/>
      <c r="O549" s="118"/>
      <c r="P549" s="119"/>
      <c r="Q549" s="119"/>
      <c r="R549" s="119"/>
      <c r="S549" s="35"/>
      <c r="T549" s="35"/>
      <c r="W549" s="65"/>
      <c r="X549" s="35"/>
    </row>
    <row r="550" spans="1:24" s="45" customFormat="1" ht="11.25" customHeight="1" x14ac:dyDescent="0.25">
      <c r="A550" s="35"/>
      <c r="B550" s="35"/>
      <c r="C550" s="35"/>
      <c r="D550" s="35"/>
      <c r="E550" s="35"/>
      <c r="F550" s="35"/>
      <c r="G550" s="35"/>
      <c r="H550" s="35"/>
      <c r="I550" s="35"/>
      <c r="J550" s="35"/>
      <c r="K550" s="35"/>
      <c r="L550" s="35"/>
      <c r="M550" s="35"/>
      <c r="N550" s="118"/>
      <c r="O550" s="118"/>
      <c r="P550" s="119"/>
      <c r="Q550" s="119"/>
      <c r="R550" s="119"/>
      <c r="S550" s="35"/>
      <c r="T550" s="35"/>
      <c r="W550" s="65"/>
      <c r="X550" s="35"/>
    </row>
    <row r="551" spans="1:24" s="45" customFormat="1" ht="11.25" customHeight="1" x14ac:dyDescent="0.25">
      <c r="A551" s="35"/>
      <c r="B551" s="35"/>
      <c r="C551" s="35"/>
      <c r="D551" s="35"/>
      <c r="E551" s="35"/>
      <c r="F551" s="35"/>
      <c r="G551" s="35"/>
      <c r="H551" s="35"/>
      <c r="I551" s="35"/>
      <c r="J551" s="35"/>
      <c r="K551" s="35"/>
      <c r="L551" s="35"/>
      <c r="M551" s="35"/>
      <c r="N551" s="118"/>
      <c r="O551" s="118"/>
      <c r="P551" s="119"/>
      <c r="Q551" s="119"/>
      <c r="R551" s="119"/>
      <c r="S551" s="35"/>
      <c r="T551" s="35"/>
      <c r="W551" s="65"/>
      <c r="X551" s="35"/>
    </row>
    <row r="552" spans="1:24" s="45" customFormat="1" ht="11.25" customHeight="1" x14ac:dyDescent="0.25">
      <c r="A552" s="35"/>
      <c r="B552" s="35"/>
      <c r="C552" s="35"/>
      <c r="D552" s="35"/>
      <c r="E552" s="35"/>
      <c r="F552" s="35"/>
      <c r="G552" s="35"/>
      <c r="H552" s="35"/>
      <c r="I552" s="35"/>
      <c r="J552" s="35"/>
      <c r="K552" s="35"/>
      <c r="L552" s="35"/>
      <c r="M552" s="35"/>
      <c r="N552" s="118"/>
      <c r="O552" s="118"/>
      <c r="P552" s="119"/>
      <c r="Q552" s="119"/>
      <c r="R552" s="119"/>
      <c r="S552" s="35"/>
      <c r="T552" s="35"/>
      <c r="W552" s="65"/>
      <c r="X552" s="35"/>
    </row>
    <row r="553" spans="1:24" s="45" customFormat="1" ht="11.25" customHeight="1" x14ac:dyDescent="0.25">
      <c r="A553" s="35"/>
      <c r="B553" s="35"/>
      <c r="C553" s="35"/>
      <c r="D553" s="35"/>
      <c r="E553" s="35"/>
      <c r="F553" s="35"/>
      <c r="G553" s="35"/>
      <c r="H553" s="35"/>
      <c r="I553" s="35"/>
      <c r="J553" s="35"/>
      <c r="K553" s="35"/>
      <c r="L553" s="35"/>
      <c r="M553" s="35"/>
      <c r="N553" s="118"/>
      <c r="O553" s="118"/>
      <c r="P553" s="119"/>
      <c r="Q553" s="119"/>
      <c r="R553" s="119"/>
      <c r="S553" s="35"/>
      <c r="T553" s="35"/>
      <c r="W553" s="65"/>
      <c r="X553" s="35"/>
    </row>
    <row r="554" spans="1:24" s="45" customFormat="1" ht="11.25" customHeight="1" x14ac:dyDescent="0.25">
      <c r="A554" s="35"/>
      <c r="B554" s="35"/>
      <c r="C554" s="35"/>
      <c r="D554" s="35"/>
      <c r="E554" s="35"/>
      <c r="F554" s="35"/>
      <c r="G554" s="35"/>
      <c r="H554" s="35"/>
      <c r="I554" s="35"/>
      <c r="J554" s="35"/>
      <c r="K554" s="35"/>
      <c r="L554" s="35"/>
      <c r="M554" s="35"/>
      <c r="N554" s="118"/>
      <c r="O554" s="118"/>
      <c r="P554" s="119"/>
      <c r="Q554" s="119"/>
      <c r="R554" s="119"/>
      <c r="S554" s="35"/>
      <c r="T554" s="35"/>
      <c r="W554" s="65"/>
      <c r="X554" s="35"/>
    </row>
    <row r="555" spans="1:24" s="45" customFormat="1" ht="11.25" customHeight="1" x14ac:dyDescent="0.25">
      <c r="A555" s="35"/>
      <c r="B555" s="35"/>
      <c r="C555" s="35"/>
      <c r="D555" s="35"/>
      <c r="E555" s="35"/>
      <c r="F555" s="35"/>
      <c r="G555" s="35"/>
      <c r="H555" s="35"/>
      <c r="I555" s="35"/>
      <c r="J555" s="35"/>
      <c r="K555" s="35"/>
      <c r="L555" s="35"/>
      <c r="M555" s="35"/>
      <c r="N555" s="118"/>
      <c r="O555" s="118"/>
      <c r="P555" s="119"/>
      <c r="Q555" s="119"/>
      <c r="R555" s="119"/>
      <c r="S555" s="35"/>
      <c r="T555" s="35"/>
      <c r="W555" s="65"/>
      <c r="X555" s="35"/>
    </row>
    <row r="556" spans="1:24" s="45" customFormat="1" ht="11.25" customHeight="1" x14ac:dyDescent="0.25">
      <c r="A556" s="35"/>
      <c r="B556" s="35"/>
      <c r="C556" s="35"/>
      <c r="D556" s="35"/>
      <c r="E556" s="35"/>
      <c r="F556" s="35"/>
      <c r="G556" s="35"/>
      <c r="H556" s="35"/>
      <c r="I556" s="35"/>
      <c r="J556" s="35"/>
      <c r="K556" s="35"/>
      <c r="L556" s="35"/>
      <c r="M556" s="35"/>
      <c r="N556" s="118"/>
      <c r="O556" s="118"/>
      <c r="P556" s="119"/>
      <c r="Q556" s="119"/>
      <c r="R556" s="119"/>
      <c r="S556" s="35"/>
      <c r="T556" s="35"/>
      <c r="W556" s="65"/>
      <c r="X556" s="35"/>
    </row>
    <row r="557" spans="1:24" s="45" customFormat="1" ht="11.25" customHeight="1" x14ac:dyDescent="0.25">
      <c r="A557" s="35"/>
      <c r="B557" s="35"/>
      <c r="C557" s="35"/>
      <c r="D557" s="35"/>
      <c r="E557" s="35"/>
      <c r="F557" s="35"/>
      <c r="G557" s="35"/>
      <c r="H557" s="35"/>
      <c r="I557" s="35"/>
      <c r="J557" s="35"/>
      <c r="K557" s="35"/>
      <c r="L557" s="35"/>
      <c r="M557" s="35"/>
      <c r="N557" s="118"/>
      <c r="O557" s="118"/>
      <c r="P557" s="119"/>
      <c r="Q557" s="119"/>
      <c r="R557" s="119"/>
      <c r="S557" s="35"/>
      <c r="T557" s="35"/>
      <c r="W557" s="65"/>
      <c r="X557" s="35"/>
    </row>
    <row r="558" spans="1:24" s="45" customFormat="1" ht="11.25" customHeight="1" x14ac:dyDescent="0.25">
      <c r="A558" s="35"/>
      <c r="B558" s="35"/>
      <c r="C558" s="35"/>
      <c r="D558" s="35"/>
      <c r="E558" s="35"/>
      <c r="F558" s="35"/>
      <c r="G558" s="35"/>
      <c r="H558" s="35"/>
      <c r="I558" s="35"/>
      <c r="J558" s="35"/>
      <c r="K558" s="35"/>
      <c r="L558" s="35"/>
      <c r="M558" s="35"/>
      <c r="N558" s="118"/>
      <c r="O558" s="118"/>
      <c r="P558" s="119"/>
      <c r="Q558" s="119"/>
      <c r="R558" s="119"/>
      <c r="S558" s="35"/>
      <c r="T558" s="35"/>
      <c r="W558" s="65"/>
      <c r="X558" s="35"/>
    </row>
    <row r="559" spans="1:24" s="45" customFormat="1" ht="11.25" customHeight="1" x14ac:dyDescent="0.25">
      <c r="A559" s="35"/>
      <c r="B559" s="35"/>
      <c r="C559" s="35"/>
      <c r="D559" s="35"/>
      <c r="E559" s="35"/>
      <c r="F559" s="35"/>
      <c r="G559" s="35"/>
      <c r="H559" s="35"/>
      <c r="I559" s="35"/>
      <c r="J559" s="35"/>
      <c r="K559" s="35"/>
      <c r="L559" s="35"/>
      <c r="M559" s="35"/>
      <c r="N559" s="118"/>
      <c r="O559" s="118"/>
      <c r="P559" s="119"/>
      <c r="Q559" s="119"/>
      <c r="R559" s="119"/>
      <c r="S559" s="35"/>
      <c r="T559" s="35"/>
      <c r="W559" s="65"/>
      <c r="X559" s="35"/>
    </row>
    <row r="560" spans="1:24" s="45" customFormat="1" ht="11.25" customHeight="1" x14ac:dyDescent="0.25">
      <c r="A560" s="35"/>
      <c r="B560" s="35"/>
      <c r="C560" s="35"/>
      <c r="D560" s="35"/>
      <c r="E560" s="35"/>
      <c r="F560" s="35"/>
      <c r="G560" s="35"/>
      <c r="H560" s="35"/>
      <c r="I560" s="35"/>
      <c r="J560" s="35"/>
      <c r="K560" s="35"/>
      <c r="L560" s="35"/>
      <c r="M560" s="35"/>
      <c r="N560" s="118"/>
      <c r="O560" s="118"/>
      <c r="P560" s="119"/>
      <c r="Q560" s="119"/>
      <c r="R560" s="119"/>
      <c r="S560" s="35"/>
      <c r="T560" s="35"/>
      <c r="W560" s="65"/>
      <c r="X560" s="35"/>
    </row>
    <row r="561" spans="1:24" s="45" customFormat="1" ht="11.25" customHeight="1" x14ac:dyDescent="0.25">
      <c r="A561" s="35"/>
      <c r="B561" s="35"/>
      <c r="C561" s="35"/>
      <c r="D561" s="35"/>
      <c r="E561" s="35"/>
      <c r="F561" s="35"/>
      <c r="G561" s="35"/>
      <c r="H561" s="35"/>
      <c r="I561" s="35"/>
      <c r="J561" s="35"/>
      <c r="K561" s="35"/>
      <c r="L561" s="35"/>
      <c r="M561" s="35"/>
      <c r="N561" s="118"/>
      <c r="O561" s="118"/>
      <c r="P561" s="119"/>
      <c r="Q561" s="119"/>
      <c r="R561" s="119"/>
      <c r="S561" s="35"/>
      <c r="T561" s="35"/>
      <c r="W561" s="65"/>
      <c r="X561" s="35"/>
    </row>
    <row r="562" spans="1:24" s="45" customFormat="1" ht="11.25" customHeight="1" x14ac:dyDescent="0.25">
      <c r="A562" s="35"/>
      <c r="B562" s="35"/>
      <c r="C562" s="35"/>
      <c r="D562" s="35"/>
      <c r="E562" s="35"/>
      <c r="F562" s="35"/>
      <c r="G562" s="35"/>
      <c r="H562" s="35"/>
      <c r="I562" s="35"/>
      <c r="J562" s="35"/>
      <c r="K562" s="35"/>
      <c r="L562" s="35"/>
      <c r="M562" s="35"/>
      <c r="N562" s="118"/>
      <c r="O562" s="118"/>
      <c r="P562" s="119"/>
      <c r="Q562" s="119"/>
      <c r="R562" s="119"/>
      <c r="S562" s="35"/>
      <c r="T562" s="35"/>
      <c r="W562" s="65"/>
      <c r="X562" s="35"/>
    </row>
    <row r="563" spans="1:24" s="45" customFormat="1" ht="11.25" customHeight="1" x14ac:dyDescent="0.25">
      <c r="A563" s="35"/>
      <c r="B563" s="35"/>
      <c r="C563" s="35"/>
      <c r="D563" s="35"/>
      <c r="E563" s="35"/>
      <c r="F563" s="35"/>
      <c r="G563" s="35"/>
      <c r="H563" s="35"/>
      <c r="I563" s="35"/>
      <c r="J563" s="35"/>
      <c r="K563" s="35"/>
      <c r="L563" s="35"/>
      <c r="M563" s="35"/>
      <c r="N563" s="118"/>
      <c r="O563" s="118"/>
      <c r="P563" s="119"/>
      <c r="Q563" s="119"/>
      <c r="R563" s="119"/>
      <c r="S563" s="35"/>
      <c r="T563" s="35"/>
      <c r="W563" s="65"/>
      <c r="X563" s="35"/>
    </row>
    <row r="564" spans="1:24" s="45" customFormat="1" ht="11.25" customHeight="1" x14ac:dyDescent="0.25">
      <c r="A564" s="35"/>
      <c r="B564" s="35"/>
      <c r="C564" s="35"/>
      <c r="D564" s="35"/>
      <c r="E564" s="35"/>
      <c r="F564" s="35"/>
      <c r="G564" s="35"/>
      <c r="H564" s="35"/>
      <c r="I564" s="35"/>
      <c r="J564" s="35"/>
      <c r="K564" s="35"/>
      <c r="L564" s="35"/>
      <c r="M564" s="35"/>
      <c r="N564" s="118"/>
      <c r="O564" s="118"/>
      <c r="P564" s="119"/>
      <c r="Q564" s="119"/>
      <c r="R564" s="119"/>
      <c r="S564" s="35"/>
      <c r="T564" s="35"/>
      <c r="W564" s="65"/>
      <c r="X564" s="35"/>
    </row>
    <row r="565" spans="1:24" s="45" customFormat="1" ht="11.25" customHeight="1" x14ac:dyDescent="0.25">
      <c r="A565" s="35"/>
      <c r="B565" s="35"/>
      <c r="C565" s="35"/>
      <c r="D565" s="35"/>
      <c r="E565" s="35"/>
      <c r="F565" s="35"/>
      <c r="G565" s="35"/>
      <c r="H565" s="35"/>
      <c r="I565" s="35"/>
      <c r="J565" s="35"/>
      <c r="K565" s="35"/>
      <c r="L565" s="35"/>
      <c r="M565" s="35"/>
      <c r="N565" s="118"/>
      <c r="O565" s="118"/>
      <c r="P565" s="119"/>
      <c r="Q565" s="119"/>
      <c r="R565" s="119"/>
      <c r="S565" s="35"/>
      <c r="T565" s="35"/>
      <c r="W565" s="65"/>
      <c r="X565" s="35"/>
    </row>
    <row r="566" spans="1:24" s="45" customFormat="1" ht="11.25" customHeight="1" x14ac:dyDescent="0.25">
      <c r="A566" s="35"/>
      <c r="B566" s="35"/>
      <c r="C566" s="35"/>
      <c r="D566" s="35"/>
      <c r="E566" s="35"/>
      <c r="F566" s="35"/>
      <c r="G566" s="35"/>
      <c r="H566" s="35"/>
      <c r="I566" s="35"/>
      <c r="J566" s="35"/>
      <c r="K566" s="35"/>
      <c r="L566" s="35"/>
      <c r="M566" s="35"/>
      <c r="N566" s="118"/>
      <c r="O566" s="118"/>
      <c r="P566" s="119"/>
      <c r="Q566" s="119"/>
      <c r="R566" s="119"/>
      <c r="S566" s="35"/>
      <c r="T566" s="35"/>
      <c r="W566" s="65"/>
      <c r="X566" s="35"/>
    </row>
    <row r="567" spans="1:24" s="45" customFormat="1" ht="11.25" customHeight="1" x14ac:dyDescent="0.25">
      <c r="A567" s="35"/>
      <c r="B567" s="35"/>
      <c r="C567" s="35"/>
      <c r="D567" s="35"/>
      <c r="E567" s="35"/>
      <c r="F567" s="35"/>
      <c r="G567" s="35"/>
      <c r="H567" s="35"/>
      <c r="I567" s="35"/>
      <c r="J567" s="35"/>
      <c r="K567" s="35"/>
      <c r="L567" s="35"/>
      <c r="M567" s="35"/>
      <c r="N567" s="118"/>
      <c r="O567" s="118"/>
      <c r="P567" s="119"/>
      <c r="Q567" s="119"/>
      <c r="R567" s="119"/>
      <c r="S567" s="35"/>
      <c r="T567" s="35"/>
      <c r="W567" s="65"/>
      <c r="X567" s="35"/>
    </row>
    <row r="568" spans="1:24" s="45" customFormat="1" ht="11.25" customHeight="1" x14ac:dyDescent="0.25">
      <c r="A568" s="35"/>
      <c r="B568" s="35"/>
      <c r="C568" s="35"/>
      <c r="D568" s="35"/>
      <c r="E568" s="35"/>
      <c r="F568" s="35"/>
      <c r="G568" s="35"/>
      <c r="H568" s="35"/>
      <c r="I568" s="35"/>
      <c r="J568" s="35"/>
      <c r="K568" s="35"/>
      <c r="L568" s="35"/>
      <c r="M568" s="35"/>
      <c r="N568" s="118"/>
      <c r="O568" s="118"/>
      <c r="P568" s="119"/>
      <c r="Q568" s="119"/>
      <c r="R568" s="119"/>
      <c r="S568" s="35"/>
      <c r="T568" s="35"/>
      <c r="W568" s="65"/>
      <c r="X568" s="35"/>
    </row>
    <row r="569" spans="1:24" s="45" customFormat="1" ht="11.25" customHeight="1" x14ac:dyDescent="0.25">
      <c r="A569" s="35"/>
      <c r="B569" s="35"/>
      <c r="C569" s="35"/>
      <c r="D569" s="35"/>
      <c r="E569" s="35"/>
      <c r="F569" s="35"/>
      <c r="G569" s="35"/>
      <c r="H569" s="35"/>
      <c r="I569" s="35"/>
      <c r="J569" s="35"/>
      <c r="K569" s="35"/>
      <c r="L569" s="35"/>
      <c r="M569" s="35"/>
      <c r="N569" s="118"/>
      <c r="O569" s="118"/>
      <c r="P569" s="119"/>
      <c r="Q569" s="119"/>
      <c r="R569" s="119"/>
      <c r="S569" s="35"/>
      <c r="T569" s="35"/>
      <c r="W569" s="65"/>
      <c r="X569" s="35"/>
    </row>
    <row r="570" spans="1:24" s="45" customFormat="1" ht="11.25" customHeight="1" x14ac:dyDescent="0.25">
      <c r="A570" s="35"/>
      <c r="B570" s="35"/>
      <c r="C570" s="35"/>
      <c r="D570" s="35"/>
      <c r="E570" s="35"/>
      <c r="F570" s="35"/>
      <c r="G570" s="35"/>
      <c r="H570" s="35"/>
      <c r="I570" s="35"/>
      <c r="J570" s="35"/>
      <c r="K570" s="35"/>
      <c r="L570" s="35"/>
      <c r="M570" s="35"/>
      <c r="N570" s="118"/>
      <c r="O570" s="118"/>
      <c r="P570" s="119"/>
      <c r="Q570" s="119"/>
      <c r="R570" s="119"/>
      <c r="S570" s="35"/>
      <c r="T570" s="35"/>
      <c r="W570" s="65"/>
      <c r="X570" s="35"/>
    </row>
    <row r="571" spans="1:24" s="45" customFormat="1" ht="11.25" customHeight="1" x14ac:dyDescent="0.25">
      <c r="A571" s="35"/>
      <c r="B571" s="35"/>
      <c r="C571" s="35"/>
      <c r="D571" s="35"/>
      <c r="E571" s="35"/>
      <c r="F571" s="35"/>
      <c r="G571" s="35"/>
      <c r="H571" s="35"/>
      <c r="I571" s="35"/>
      <c r="J571" s="35"/>
      <c r="K571" s="35"/>
      <c r="L571" s="35"/>
      <c r="M571" s="35"/>
      <c r="N571" s="118"/>
      <c r="O571" s="118"/>
      <c r="P571" s="119"/>
      <c r="Q571" s="119"/>
      <c r="R571" s="119"/>
      <c r="S571" s="35"/>
      <c r="T571" s="35"/>
      <c r="W571" s="65"/>
      <c r="X571" s="35"/>
    </row>
    <row r="572" spans="1:24" s="45" customFormat="1" ht="11.25" customHeight="1" x14ac:dyDescent="0.25">
      <c r="A572" s="35"/>
      <c r="B572" s="35"/>
      <c r="C572" s="35"/>
      <c r="D572" s="35"/>
      <c r="E572" s="35"/>
      <c r="F572" s="35"/>
      <c r="G572" s="35"/>
      <c r="H572" s="35"/>
      <c r="I572" s="35"/>
      <c r="J572" s="35"/>
      <c r="K572" s="35"/>
      <c r="L572" s="35"/>
      <c r="M572" s="35"/>
      <c r="N572" s="118"/>
      <c r="O572" s="118"/>
      <c r="P572" s="119"/>
      <c r="Q572" s="119"/>
      <c r="R572" s="119"/>
      <c r="S572" s="35"/>
      <c r="T572" s="35"/>
      <c r="W572" s="65"/>
      <c r="X572" s="35"/>
    </row>
    <row r="573" spans="1:24" s="45" customFormat="1" ht="11.25" customHeight="1" x14ac:dyDescent="0.25">
      <c r="A573" s="35"/>
      <c r="B573" s="35"/>
      <c r="C573" s="35"/>
      <c r="D573" s="35"/>
      <c r="E573" s="35"/>
      <c r="F573" s="35"/>
      <c r="G573" s="35"/>
      <c r="H573" s="35"/>
      <c r="I573" s="35"/>
      <c r="J573" s="35"/>
      <c r="K573" s="35"/>
      <c r="L573" s="35"/>
      <c r="M573" s="35"/>
      <c r="N573" s="118"/>
      <c r="O573" s="118"/>
      <c r="P573" s="119"/>
      <c r="Q573" s="119"/>
      <c r="R573" s="119"/>
      <c r="S573" s="35"/>
      <c r="T573" s="35"/>
      <c r="W573" s="65"/>
      <c r="X573" s="35"/>
    </row>
    <row r="574" spans="1:24" s="45" customFormat="1" ht="11.25" customHeight="1" x14ac:dyDescent="0.25">
      <c r="A574" s="35"/>
      <c r="B574" s="35"/>
      <c r="C574" s="35"/>
      <c r="D574" s="35"/>
      <c r="E574" s="35"/>
      <c r="F574" s="35"/>
      <c r="G574" s="35"/>
      <c r="H574" s="35"/>
      <c r="I574" s="35"/>
      <c r="J574" s="35"/>
      <c r="K574" s="35"/>
      <c r="L574" s="35"/>
      <c r="M574" s="35"/>
      <c r="N574" s="118"/>
      <c r="O574" s="118"/>
      <c r="P574" s="119"/>
      <c r="Q574" s="119"/>
      <c r="R574" s="119"/>
      <c r="S574" s="35"/>
      <c r="T574" s="35"/>
      <c r="W574" s="65"/>
      <c r="X574" s="35"/>
    </row>
    <row r="575" spans="1:24" s="45" customFormat="1" ht="11.25" customHeight="1" x14ac:dyDescent="0.25">
      <c r="A575" s="35"/>
      <c r="B575" s="35"/>
      <c r="C575" s="35"/>
      <c r="D575" s="35"/>
      <c r="E575" s="35"/>
      <c r="F575" s="35"/>
      <c r="G575" s="35"/>
      <c r="H575" s="35"/>
      <c r="I575" s="35"/>
      <c r="J575" s="35"/>
      <c r="K575" s="35"/>
      <c r="L575" s="35"/>
      <c r="M575" s="35"/>
      <c r="N575" s="118"/>
      <c r="O575" s="118"/>
      <c r="P575" s="119"/>
      <c r="Q575" s="119"/>
      <c r="R575" s="119"/>
      <c r="S575" s="35"/>
      <c r="T575" s="35"/>
      <c r="W575" s="65"/>
      <c r="X575" s="35"/>
    </row>
    <row r="576" spans="1:24" s="45" customFormat="1" ht="11.25" customHeight="1" x14ac:dyDescent="0.25">
      <c r="A576" s="35"/>
      <c r="B576" s="35"/>
      <c r="C576" s="35"/>
      <c r="D576" s="35"/>
      <c r="E576" s="35"/>
      <c r="F576" s="35"/>
      <c r="G576" s="35"/>
      <c r="H576" s="35"/>
      <c r="I576" s="35"/>
      <c r="J576" s="35"/>
      <c r="K576" s="35"/>
      <c r="L576" s="35"/>
      <c r="M576" s="35"/>
      <c r="N576" s="118"/>
      <c r="O576" s="118"/>
      <c r="P576" s="119"/>
      <c r="Q576" s="119"/>
      <c r="R576" s="119"/>
      <c r="S576" s="35"/>
      <c r="T576" s="35"/>
      <c r="W576" s="65"/>
      <c r="X576" s="35"/>
    </row>
    <row r="577" spans="1:24" s="45" customFormat="1" ht="11.25" customHeight="1" x14ac:dyDescent="0.25">
      <c r="A577" s="35"/>
      <c r="B577" s="35"/>
      <c r="C577" s="35"/>
      <c r="D577" s="35"/>
      <c r="E577" s="35"/>
      <c r="F577" s="35"/>
      <c r="G577" s="35"/>
      <c r="H577" s="35"/>
      <c r="I577" s="35"/>
      <c r="J577" s="35"/>
      <c r="K577" s="35"/>
      <c r="L577" s="35"/>
      <c r="M577" s="35"/>
      <c r="N577" s="118"/>
      <c r="O577" s="118"/>
      <c r="P577" s="119"/>
      <c r="Q577" s="119"/>
      <c r="R577" s="119"/>
      <c r="S577" s="35"/>
      <c r="T577" s="35"/>
      <c r="W577" s="65"/>
      <c r="X577" s="35"/>
    </row>
    <row r="578" spans="1:24" s="45" customFormat="1" ht="11.25" customHeight="1" x14ac:dyDescent="0.25">
      <c r="A578" s="35"/>
      <c r="B578" s="35"/>
      <c r="C578" s="35"/>
      <c r="D578" s="35"/>
      <c r="E578" s="35"/>
      <c r="F578" s="35"/>
      <c r="G578" s="35"/>
      <c r="H578" s="35"/>
      <c r="I578" s="35"/>
      <c r="J578" s="35"/>
      <c r="K578" s="35"/>
      <c r="L578" s="35"/>
      <c r="M578" s="35"/>
      <c r="N578" s="118"/>
      <c r="O578" s="118"/>
      <c r="P578" s="119"/>
      <c r="Q578" s="119"/>
      <c r="R578" s="119"/>
      <c r="S578" s="35"/>
      <c r="T578" s="35"/>
      <c r="W578" s="65"/>
      <c r="X578" s="35"/>
    </row>
    <row r="579" spans="1:24" s="45" customFormat="1" ht="11.25" customHeight="1" x14ac:dyDescent="0.25">
      <c r="A579" s="35"/>
      <c r="B579" s="35"/>
      <c r="C579" s="35"/>
      <c r="D579" s="35"/>
      <c r="E579" s="35"/>
      <c r="F579" s="35"/>
      <c r="G579" s="35"/>
      <c r="H579" s="35"/>
      <c r="I579" s="35"/>
      <c r="J579" s="35"/>
      <c r="K579" s="35"/>
      <c r="L579" s="35"/>
      <c r="M579" s="35"/>
      <c r="N579" s="118"/>
      <c r="O579" s="118"/>
      <c r="P579" s="119"/>
      <c r="Q579" s="119"/>
      <c r="R579" s="119"/>
      <c r="S579" s="35"/>
      <c r="T579" s="35"/>
      <c r="W579" s="65"/>
      <c r="X579" s="35"/>
    </row>
    <row r="580" spans="1:24" s="45" customFormat="1" ht="11.25" customHeight="1" x14ac:dyDescent="0.25">
      <c r="A580" s="35"/>
      <c r="B580" s="35"/>
      <c r="C580" s="35"/>
      <c r="D580" s="35"/>
      <c r="E580" s="35"/>
      <c r="F580" s="35"/>
      <c r="G580" s="35"/>
      <c r="H580" s="35"/>
      <c r="I580" s="35"/>
      <c r="J580" s="35"/>
      <c r="K580" s="35"/>
      <c r="L580" s="35"/>
      <c r="M580" s="35"/>
      <c r="N580" s="118"/>
      <c r="O580" s="118"/>
      <c r="P580" s="119"/>
      <c r="Q580" s="119"/>
      <c r="R580" s="119"/>
      <c r="S580" s="35"/>
      <c r="T580" s="35"/>
      <c r="W580" s="65"/>
      <c r="X580" s="35"/>
    </row>
    <row r="581" spans="1:24" s="45" customFormat="1" ht="11.25" customHeight="1" x14ac:dyDescent="0.25">
      <c r="A581" s="35"/>
      <c r="B581" s="35"/>
      <c r="C581" s="35"/>
      <c r="D581" s="35"/>
      <c r="E581" s="35"/>
      <c r="F581" s="35"/>
      <c r="G581" s="35"/>
      <c r="H581" s="35"/>
      <c r="I581" s="35"/>
      <c r="J581" s="35"/>
      <c r="K581" s="35"/>
      <c r="L581" s="35"/>
      <c r="M581" s="35"/>
      <c r="N581" s="118"/>
      <c r="O581" s="118"/>
      <c r="P581" s="119"/>
      <c r="Q581" s="119"/>
      <c r="R581" s="119"/>
      <c r="S581" s="35"/>
      <c r="T581" s="35"/>
      <c r="W581" s="65"/>
      <c r="X581" s="35"/>
    </row>
    <row r="582" spans="1:24" s="45" customFormat="1" ht="11.25" customHeight="1" x14ac:dyDescent="0.25">
      <c r="A582" s="35"/>
      <c r="B582" s="35"/>
      <c r="C582" s="35"/>
      <c r="D582" s="35"/>
      <c r="E582" s="35"/>
      <c r="F582" s="35"/>
      <c r="G582" s="35"/>
      <c r="H582" s="35"/>
      <c r="I582" s="35"/>
      <c r="J582" s="35"/>
      <c r="K582" s="35"/>
      <c r="L582" s="35"/>
      <c r="M582" s="35"/>
      <c r="N582" s="118"/>
      <c r="O582" s="118"/>
      <c r="P582" s="119"/>
      <c r="Q582" s="119"/>
      <c r="R582" s="119"/>
      <c r="S582" s="35"/>
      <c r="T582" s="35"/>
      <c r="W582" s="65"/>
      <c r="X582" s="35"/>
    </row>
    <row r="583" spans="1:24" s="45" customFormat="1" ht="11.25" customHeight="1" x14ac:dyDescent="0.25">
      <c r="A583" s="35"/>
      <c r="B583" s="35"/>
      <c r="C583" s="35"/>
      <c r="D583" s="35"/>
      <c r="E583" s="35"/>
      <c r="F583" s="35"/>
      <c r="G583" s="35"/>
      <c r="H583" s="35"/>
      <c r="I583" s="35"/>
      <c r="J583" s="35"/>
      <c r="K583" s="35"/>
      <c r="L583" s="35"/>
      <c r="M583" s="35"/>
      <c r="N583" s="118"/>
      <c r="O583" s="118"/>
      <c r="P583" s="119"/>
      <c r="Q583" s="119"/>
      <c r="R583" s="119"/>
      <c r="S583" s="35"/>
      <c r="T583" s="35"/>
      <c r="W583" s="65"/>
      <c r="X583" s="35"/>
    </row>
    <row r="584" spans="1:24" s="45" customFormat="1" ht="11.25" customHeight="1" x14ac:dyDescent="0.25">
      <c r="A584" s="35"/>
      <c r="B584" s="35"/>
      <c r="C584" s="35"/>
      <c r="D584" s="35"/>
      <c r="E584" s="35"/>
      <c r="F584" s="35"/>
      <c r="G584" s="35"/>
      <c r="H584" s="35"/>
      <c r="I584" s="35"/>
      <c r="J584" s="35"/>
      <c r="K584" s="35"/>
      <c r="L584" s="35"/>
      <c r="M584" s="35"/>
      <c r="N584" s="118"/>
      <c r="O584" s="118"/>
      <c r="P584" s="119"/>
      <c r="Q584" s="119"/>
      <c r="R584" s="119"/>
      <c r="S584" s="35"/>
      <c r="T584" s="35"/>
      <c r="W584" s="65"/>
      <c r="X584" s="35"/>
    </row>
    <row r="585" spans="1:24" s="45" customFormat="1" ht="11.25" customHeight="1" x14ac:dyDescent="0.25">
      <c r="A585" s="35"/>
      <c r="B585" s="35"/>
      <c r="C585" s="35"/>
      <c r="D585" s="35"/>
      <c r="E585" s="35"/>
      <c r="F585" s="35"/>
      <c r="G585" s="35"/>
      <c r="H585" s="35"/>
      <c r="I585" s="35"/>
      <c r="J585" s="35"/>
      <c r="K585" s="35"/>
      <c r="L585" s="35"/>
      <c r="M585" s="35"/>
      <c r="N585" s="118"/>
      <c r="O585" s="118"/>
      <c r="P585" s="119"/>
      <c r="Q585" s="119"/>
      <c r="R585" s="119"/>
      <c r="S585" s="35"/>
      <c r="T585" s="35"/>
      <c r="W585" s="65"/>
      <c r="X585" s="35"/>
    </row>
    <row r="586" spans="1:24" s="45" customFormat="1" ht="11.25" customHeight="1" x14ac:dyDescent="0.25">
      <c r="A586" s="35"/>
      <c r="B586" s="35"/>
      <c r="C586" s="35"/>
      <c r="D586" s="35"/>
      <c r="E586" s="35"/>
      <c r="F586" s="35"/>
      <c r="G586" s="35"/>
      <c r="H586" s="35"/>
      <c r="I586" s="35"/>
      <c r="J586" s="35"/>
      <c r="K586" s="35"/>
      <c r="L586" s="35"/>
      <c r="M586" s="35"/>
      <c r="N586" s="118"/>
      <c r="O586" s="118"/>
      <c r="P586" s="119"/>
      <c r="Q586" s="119"/>
      <c r="R586" s="119"/>
      <c r="S586" s="35"/>
      <c r="T586" s="35"/>
      <c r="W586" s="65"/>
      <c r="X586" s="35"/>
    </row>
    <row r="587" spans="1:24" s="45" customFormat="1" ht="11.25" customHeight="1" x14ac:dyDescent="0.25">
      <c r="A587" s="35"/>
      <c r="B587" s="35"/>
      <c r="C587" s="35"/>
      <c r="D587" s="35"/>
      <c r="E587" s="35"/>
      <c r="F587" s="35"/>
      <c r="G587" s="35"/>
      <c r="H587" s="35"/>
      <c r="I587" s="35"/>
      <c r="J587" s="35"/>
      <c r="K587" s="35"/>
      <c r="L587" s="35"/>
      <c r="M587" s="35"/>
      <c r="N587" s="118"/>
      <c r="O587" s="118"/>
      <c r="P587" s="119"/>
      <c r="Q587" s="119"/>
      <c r="R587" s="119"/>
      <c r="S587" s="35"/>
      <c r="T587" s="35"/>
      <c r="W587" s="65"/>
      <c r="X587" s="35"/>
    </row>
    <row r="588" spans="1:24" s="45" customFormat="1" ht="11.25" customHeight="1" x14ac:dyDescent="0.25">
      <c r="A588" s="35"/>
      <c r="B588" s="35"/>
      <c r="C588" s="35"/>
      <c r="D588" s="35"/>
      <c r="E588" s="35"/>
      <c r="F588" s="35"/>
      <c r="G588" s="35"/>
      <c r="H588" s="35"/>
      <c r="I588" s="35"/>
      <c r="J588" s="35"/>
      <c r="K588" s="35"/>
      <c r="L588" s="35"/>
      <c r="M588" s="35"/>
      <c r="N588" s="118"/>
      <c r="O588" s="118"/>
      <c r="P588" s="119"/>
      <c r="Q588" s="119"/>
      <c r="R588" s="119"/>
      <c r="S588" s="35"/>
      <c r="T588" s="35"/>
      <c r="W588" s="65"/>
      <c r="X588" s="35"/>
    </row>
    <row r="589" spans="1:24" s="45" customFormat="1" ht="11.25" customHeight="1" x14ac:dyDescent="0.25">
      <c r="A589" s="35"/>
      <c r="B589" s="35"/>
      <c r="C589" s="35"/>
      <c r="D589" s="35"/>
      <c r="E589" s="35"/>
      <c r="F589" s="35"/>
      <c r="G589" s="35"/>
      <c r="H589" s="35"/>
      <c r="I589" s="35"/>
      <c r="J589" s="35"/>
      <c r="K589" s="35"/>
      <c r="L589" s="35"/>
      <c r="M589" s="35"/>
      <c r="N589" s="118"/>
      <c r="O589" s="118"/>
      <c r="P589" s="119"/>
      <c r="Q589" s="119"/>
      <c r="R589" s="119"/>
      <c r="S589" s="35"/>
      <c r="T589" s="35"/>
      <c r="W589" s="65"/>
      <c r="X589" s="35"/>
    </row>
    <row r="590" spans="1:24" s="45" customFormat="1" ht="11.25" customHeight="1" x14ac:dyDescent="0.25">
      <c r="A590" s="35"/>
      <c r="B590" s="35"/>
      <c r="C590" s="35"/>
      <c r="D590" s="35"/>
      <c r="E590" s="35"/>
      <c r="F590" s="35"/>
      <c r="G590" s="35"/>
      <c r="H590" s="35"/>
      <c r="I590" s="35"/>
      <c r="J590" s="35"/>
      <c r="K590" s="35"/>
      <c r="L590" s="35"/>
      <c r="M590" s="35"/>
      <c r="N590" s="118"/>
      <c r="O590" s="118"/>
      <c r="P590" s="119"/>
      <c r="Q590" s="119"/>
      <c r="R590" s="119"/>
      <c r="S590" s="35"/>
      <c r="T590" s="35"/>
      <c r="W590" s="65"/>
      <c r="X590" s="35"/>
    </row>
    <row r="591" spans="1:24" s="45" customFormat="1" ht="11.25" customHeight="1" x14ac:dyDescent="0.25">
      <c r="A591" s="35"/>
      <c r="B591" s="35"/>
      <c r="C591" s="35"/>
      <c r="D591" s="35"/>
      <c r="E591" s="35"/>
      <c r="F591" s="35"/>
      <c r="G591" s="35"/>
      <c r="H591" s="35"/>
      <c r="I591" s="35"/>
      <c r="J591" s="35"/>
      <c r="K591" s="35"/>
      <c r="L591" s="35"/>
      <c r="M591" s="35"/>
      <c r="N591" s="118"/>
      <c r="O591" s="118"/>
      <c r="P591" s="119"/>
      <c r="Q591" s="119"/>
      <c r="R591" s="119"/>
      <c r="S591" s="35"/>
      <c r="T591" s="35"/>
      <c r="W591" s="65"/>
      <c r="X591" s="35"/>
    </row>
    <row r="592" spans="1:24" s="45" customFormat="1" ht="11.25" customHeight="1" x14ac:dyDescent="0.25">
      <c r="A592" s="35"/>
      <c r="B592" s="35"/>
      <c r="C592" s="35"/>
      <c r="D592" s="35"/>
      <c r="E592" s="35"/>
      <c r="F592" s="35"/>
      <c r="G592" s="35"/>
      <c r="H592" s="35"/>
      <c r="I592" s="35"/>
      <c r="J592" s="35"/>
      <c r="K592" s="35"/>
      <c r="L592" s="35"/>
      <c r="M592" s="35"/>
      <c r="N592" s="118"/>
      <c r="O592" s="118"/>
      <c r="P592" s="119"/>
      <c r="Q592" s="119"/>
      <c r="R592" s="119"/>
      <c r="S592" s="35"/>
      <c r="T592" s="35"/>
      <c r="W592" s="65"/>
      <c r="X592" s="35"/>
    </row>
    <row r="593" spans="1:24" s="45" customFormat="1" ht="11.25" customHeight="1" x14ac:dyDescent="0.25">
      <c r="A593" s="35"/>
      <c r="B593" s="35"/>
      <c r="C593" s="35"/>
      <c r="D593" s="35"/>
      <c r="E593" s="35"/>
      <c r="F593" s="35"/>
      <c r="G593" s="35"/>
      <c r="H593" s="35"/>
      <c r="I593" s="35"/>
      <c r="J593" s="35"/>
      <c r="K593" s="35"/>
      <c r="L593" s="35"/>
      <c r="M593" s="35"/>
      <c r="N593" s="118"/>
      <c r="O593" s="118"/>
      <c r="P593" s="119"/>
      <c r="Q593" s="119"/>
      <c r="R593" s="119"/>
      <c r="S593" s="35"/>
      <c r="T593" s="35"/>
      <c r="W593" s="65"/>
      <c r="X593" s="35"/>
    </row>
    <row r="594" spans="1:24" s="45" customFormat="1" ht="11.25" customHeight="1" x14ac:dyDescent="0.25">
      <c r="A594" s="35"/>
      <c r="B594" s="35"/>
      <c r="C594" s="35"/>
      <c r="D594" s="35"/>
      <c r="E594" s="35"/>
      <c r="F594" s="35"/>
      <c r="G594" s="35"/>
      <c r="H594" s="35"/>
      <c r="I594" s="35"/>
      <c r="J594" s="35"/>
      <c r="K594" s="35"/>
      <c r="L594" s="35"/>
      <c r="M594" s="35"/>
      <c r="N594" s="118"/>
      <c r="O594" s="118"/>
      <c r="P594" s="119"/>
      <c r="Q594" s="119"/>
      <c r="R594" s="119"/>
      <c r="S594" s="35"/>
      <c r="T594" s="35"/>
      <c r="W594" s="65"/>
      <c r="X594" s="35"/>
    </row>
    <row r="595" spans="1:24" s="45" customFormat="1" ht="11.25" customHeight="1" x14ac:dyDescent="0.25">
      <c r="A595" s="35"/>
      <c r="B595" s="35"/>
      <c r="C595" s="35"/>
      <c r="D595" s="35"/>
      <c r="E595" s="35"/>
      <c r="F595" s="35"/>
      <c r="G595" s="35"/>
      <c r="H595" s="35"/>
      <c r="I595" s="35"/>
      <c r="J595" s="35"/>
      <c r="K595" s="35"/>
      <c r="L595" s="35"/>
      <c r="M595" s="35"/>
      <c r="N595" s="118"/>
      <c r="O595" s="118"/>
      <c r="P595" s="119"/>
      <c r="Q595" s="119"/>
      <c r="R595" s="119"/>
      <c r="S595" s="35"/>
      <c r="T595" s="35"/>
      <c r="W595" s="65"/>
      <c r="X595" s="35"/>
    </row>
    <row r="596" spans="1:24" s="45" customFormat="1" ht="11.25" customHeight="1" x14ac:dyDescent="0.25">
      <c r="A596" s="35"/>
      <c r="B596" s="35"/>
      <c r="C596" s="35"/>
      <c r="D596" s="35"/>
      <c r="E596" s="35"/>
      <c r="F596" s="35"/>
      <c r="G596" s="35"/>
      <c r="H596" s="35"/>
      <c r="I596" s="35"/>
      <c r="J596" s="35"/>
      <c r="K596" s="35"/>
      <c r="L596" s="35"/>
      <c r="M596" s="35"/>
      <c r="N596" s="118"/>
      <c r="O596" s="118"/>
      <c r="P596" s="119"/>
      <c r="Q596" s="119"/>
      <c r="R596" s="119"/>
      <c r="S596" s="35"/>
      <c r="T596" s="35"/>
      <c r="W596" s="65"/>
      <c r="X596" s="35"/>
    </row>
    <row r="597" spans="1:24" s="45" customFormat="1" ht="11.25" customHeight="1" x14ac:dyDescent="0.25">
      <c r="A597" s="35"/>
      <c r="B597" s="35"/>
      <c r="C597" s="35"/>
      <c r="D597" s="35"/>
      <c r="E597" s="35"/>
      <c r="F597" s="35"/>
      <c r="G597" s="35"/>
      <c r="H597" s="35"/>
      <c r="I597" s="35"/>
      <c r="J597" s="35"/>
      <c r="K597" s="35"/>
      <c r="L597" s="35"/>
      <c r="M597" s="35"/>
      <c r="N597" s="118"/>
      <c r="O597" s="118"/>
      <c r="P597" s="119"/>
      <c r="Q597" s="119"/>
      <c r="R597" s="119"/>
      <c r="S597" s="35"/>
      <c r="T597" s="35"/>
      <c r="W597" s="65"/>
      <c r="X597" s="35"/>
    </row>
    <row r="598" spans="1:24" s="45" customFormat="1" ht="11.25" customHeight="1" x14ac:dyDescent="0.25">
      <c r="A598" s="35"/>
      <c r="B598" s="35"/>
      <c r="C598" s="35"/>
      <c r="D598" s="35"/>
      <c r="E598" s="35"/>
      <c r="F598" s="35"/>
      <c r="G598" s="35"/>
      <c r="H598" s="35"/>
      <c r="I598" s="35"/>
      <c r="J598" s="35"/>
      <c r="K598" s="35"/>
      <c r="L598" s="35"/>
      <c r="M598" s="35"/>
      <c r="N598" s="118"/>
      <c r="O598" s="118"/>
      <c r="P598" s="119"/>
      <c r="Q598" s="119"/>
      <c r="R598" s="119"/>
      <c r="S598" s="35"/>
      <c r="T598" s="35"/>
      <c r="W598" s="65"/>
      <c r="X598" s="35"/>
    </row>
    <row r="599" spans="1:24" s="45" customFormat="1" ht="11.25" customHeight="1" x14ac:dyDescent="0.25">
      <c r="A599" s="35"/>
      <c r="B599" s="35"/>
      <c r="C599" s="35"/>
      <c r="D599" s="35"/>
      <c r="E599" s="35"/>
      <c r="F599" s="35"/>
      <c r="G599" s="35"/>
      <c r="H599" s="35"/>
      <c r="I599" s="35"/>
      <c r="J599" s="35"/>
      <c r="K599" s="35"/>
      <c r="L599" s="35"/>
      <c r="M599" s="35"/>
      <c r="N599" s="118"/>
      <c r="O599" s="118"/>
      <c r="P599" s="119"/>
      <c r="Q599" s="119"/>
      <c r="R599" s="119"/>
      <c r="S599" s="35"/>
      <c r="T599" s="35"/>
      <c r="W599" s="65"/>
      <c r="X599" s="35"/>
    </row>
    <row r="600" spans="1:24" s="45" customFormat="1" ht="11.25" customHeight="1" x14ac:dyDescent="0.25">
      <c r="A600" s="35"/>
      <c r="B600" s="35"/>
      <c r="C600" s="35"/>
      <c r="D600" s="35"/>
      <c r="E600" s="35"/>
      <c r="F600" s="35"/>
      <c r="G600" s="35"/>
      <c r="H600" s="35"/>
      <c r="I600" s="35"/>
      <c r="J600" s="35"/>
      <c r="K600" s="35"/>
      <c r="L600" s="35"/>
      <c r="M600" s="35"/>
      <c r="N600" s="118"/>
      <c r="O600" s="118"/>
      <c r="P600" s="119"/>
      <c r="Q600" s="119"/>
      <c r="R600" s="119"/>
      <c r="S600" s="35"/>
      <c r="T600" s="35"/>
      <c r="W600" s="65"/>
      <c r="X600" s="35"/>
    </row>
    <row r="601" spans="1:24" s="45" customFormat="1" ht="11.25" customHeight="1" x14ac:dyDescent="0.25">
      <c r="A601" s="35"/>
      <c r="B601" s="35"/>
      <c r="C601" s="35"/>
      <c r="D601" s="35"/>
      <c r="E601" s="35"/>
      <c r="F601" s="35"/>
      <c r="G601" s="35"/>
      <c r="H601" s="35"/>
      <c r="I601" s="35"/>
      <c r="J601" s="35"/>
      <c r="K601" s="35"/>
      <c r="L601" s="35"/>
      <c r="M601" s="35"/>
      <c r="N601" s="118"/>
      <c r="O601" s="118"/>
      <c r="P601" s="119"/>
      <c r="Q601" s="119"/>
      <c r="R601" s="119"/>
      <c r="S601" s="35"/>
      <c r="T601" s="35"/>
      <c r="W601" s="65"/>
      <c r="X601" s="35"/>
    </row>
    <row r="602" spans="1:24" s="45" customFormat="1" ht="11.25" customHeight="1" x14ac:dyDescent="0.25">
      <c r="A602" s="35"/>
      <c r="B602" s="35"/>
      <c r="C602" s="35"/>
      <c r="D602" s="35"/>
      <c r="E602" s="35"/>
      <c r="F602" s="35"/>
      <c r="G602" s="35"/>
      <c r="H602" s="35"/>
      <c r="I602" s="35"/>
      <c r="J602" s="35"/>
      <c r="K602" s="35"/>
      <c r="L602" s="35"/>
      <c r="M602" s="35"/>
      <c r="N602" s="118"/>
      <c r="O602" s="118"/>
      <c r="P602" s="119"/>
      <c r="Q602" s="119"/>
      <c r="R602" s="119"/>
      <c r="S602" s="35"/>
      <c r="T602" s="35"/>
      <c r="W602" s="65"/>
      <c r="X602" s="35"/>
    </row>
    <row r="603" spans="1:24" s="45" customFormat="1" ht="11.25" customHeight="1" x14ac:dyDescent="0.25">
      <c r="A603" s="35"/>
      <c r="B603" s="35"/>
      <c r="C603" s="35"/>
      <c r="D603" s="35"/>
      <c r="E603" s="35"/>
      <c r="F603" s="35"/>
      <c r="G603" s="35"/>
      <c r="H603" s="35"/>
      <c r="I603" s="35"/>
      <c r="J603" s="35"/>
      <c r="K603" s="35"/>
      <c r="L603" s="35"/>
      <c r="M603" s="35"/>
      <c r="N603" s="118"/>
      <c r="O603" s="118"/>
      <c r="P603" s="119"/>
      <c r="Q603" s="119"/>
      <c r="R603" s="119"/>
      <c r="S603" s="35"/>
      <c r="T603" s="35"/>
      <c r="W603" s="65"/>
      <c r="X603" s="35"/>
    </row>
    <row r="604" spans="1:24" s="45" customFormat="1" ht="11.25" customHeight="1" x14ac:dyDescent="0.25">
      <c r="A604" s="35"/>
      <c r="B604" s="35"/>
      <c r="C604" s="35"/>
      <c r="D604" s="35"/>
      <c r="E604" s="35"/>
      <c r="F604" s="35"/>
      <c r="G604" s="35"/>
      <c r="H604" s="35"/>
      <c r="I604" s="35"/>
      <c r="J604" s="35"/>
      <c r="K604" s="35"/>
      <c r="L604" s="35"/>
      <c r="M604" s="35"/>
      <c r="N604" s="118"/>
      <c r="O604" s="118"/>
      <c r="P604" s="119"/>
      <c r="Q604" s="119"/>
      <c r="R604" s="119"/>
      <c r="S604" s="35"/>
      <c r="T604" s="35"/>
      <c r="W604" s="65"/>
      <c r="X604" s="35"/>
    </row>
    <row r="605" spans="1:24" s="45" customFormat="1" ht="11.25" customHeight="1" x14ac:dyDescent="0.25">
      <c r="A605" s="35"/>
      <c r="B605" s="35"/>
      <c r="C605" s="35"/>
      <c r="D605" s="35"/>
      <c r="E605" s="35"/>
      <c r="F605" s="35"/>
      <c r="G605" s="35"/>
      <c r="H605" s="35"/>
      <c r="I605" s="35"/>
      <c r="J605" s="35"/>
      <c r="K605" s="35"/>
      <c r="L605" s="35"/>
      <c r="M605" s="35"/>
      <c r="N605" s="118"/>
      <c r="O605" s="118"/>
      <c r="P605" s="119"/>
      <c r="Q605" s="119"/>
      <c r="R605" s="119"/>
      <c r="S605" s="35"/>
      <c r="T605" s="35"/>
      <c r="W605" s="65"/>
      <c r="X605" s="35"/>
    </row>
    <row r="606" spans="1:24" s="45" customFormat="1" ht="11.25" customHeight="1" x14ac:dyDescent="0.25">
      <c r="A606" s="35"/>
      <c r="B606" s="35"/>
      <c r="C606" s="35"/>
      <c r="D606" s="35"/>
      <c r="E606" s="35"/>
      <c r="F606" s="35"/>
      <c r="G606" s="35"/>
      <c r="H606" s="35"/>
      <c r="I606" s="35"/>
      <c r="J606" s="35"/>
      <c r="K606" s="35"/>
      <c r="L606" s="35"/>
      <c r="M606" s="35"/>
      <c r="N606" s="118"/>
      <c r="O606" s="118"/>
      <c r="P606" s="119"/>
      <c r="Q606" s="119"/>
      <c r="R606" s="119"/>
      <c r="S606" s="35"/>
      <c r="T606" s="35"/>
      <c r="W606" s="65"/>
      <c r="X606" s="35"/>
    </row>
    <row r="607" spans="1:24" s="45" customFormat="1" ht="11.25" customHeight="1" x14ac:dyDescent="0.25">
      <c r="A607" s="35"/>
      <c r="B607" s="35"/>
      <c r="C607" s="35"/>
      <c r="D607" s="35"/>
      <c r="E607" s="35"/>
      <c r="F607" s="35"/>
      <c r="G607" s="35"/>
      <c r="H607" s="35"/>
      <c r="I607" s="35"/>
      <c r="J607" s="35"/>
      <c r="K607" s="35"/>
      <c r="L607" s="35"/>
      <c r="M607" s="35"/>
      <c r="N607" s="118"/>
      <c r="O607" s="118"/>
      <c r="P607" s="119"/>
      <c r="Q607" s="119"/>
      <c r="R607" s="119"/>
      <c r="S607" s="35"/>
      <c r="T607" s="35"/>
      <c r="W607" s="65"/>
      <c r="X607" s="35"/>
    </row>
    <row r="608" spans="1:24" s="45" customFormat="1" ht="11.25" customHeight="1" x14ac:dyDescent="0.25">
      <c r="A608" s="35"/>
      <c r="B608" s="35"/>
      <c r="C608" s="35"/>
      <c r="D608" s="35"/>
      <c r="E608" s="35"/>
      <c r="F608" s="35"/>
      <c r="G608" s="35"/>
      <c r="H608" s="35"/>
      <c r="I608" s="35"/>
      <c r="J608" s="35"/>
      <c r="K608" s="35"/>
      <c r="L608" s="35"/>
      <c r="M608" s="35"/>
      <c r="N608" s="118"/>
      <c r="O608" s="118"/>
      <c r="P608" s="119"/>
      <c r="Q608" s="119"/>
      <c r="R608" s="119"/>
      <c r="S608" s="35"/>
      <c r="T608" s="35"/>
      <c r="W608" s="65"/>
      <c r="X608" s="35"/>
    </row>
    <row r="609" spans="1:24" s="45" customFormat="1" ht="11.25" customHeight="1" x14ac:dyDescent="0.25">
      <c r="A609" s="35"/>
      <c r="B609" s="35"/>
      <c r="C609" s="35"/>
      <c r="D609" s="35"/>
      <c r="E609" s="35"/>
      <c r="F609" s="35"/>
      <c r="G609" s="35"/>
      <c r="H609" s="35"/>
      <c r="I609" s="35"/>
      <c r="J609" s="35"/>
      <c r="K609" s="35"/>
      <c r="L609" s="35"/>
      <c r="M609" s="35"/>
      <c r="N609" s="118"/>
      <c r="O609" s="118"/>
      <c r="P609" s="119"/>
      <c r="Q609" s="119"/>
      <c r="R609" s="119"/>
      <c r="S609" s="35"/>
      <c r="T609" s="35"/>
      <c r="W609" s="65"/>
      <c r="X609" s="35"/>
    </row>
    <row r="610" spans="1:24" s="45" customFormat="1" ht="11.25" customHeight="1" x14ac:dyDescent="0.25">
      <c r="A610" s="35"/>
      <c r="B610" s="35"/>
      <c r="C610" s="35"/>
      <c r="D610" s="35"/>
      <c r="E610" s="35"/>
      <c r="F610" s="35"/>
      <c r="G610" s="35"/>
      <c r="H610" s="35"/>
      <c r="I610" s="35"/>
      <c r="J610" s="35"/>
      <c r="K610" s="35"/>
      <c r="L610" s="35"/>
      <c r="M610" s="35"/>
      <c r="N610" s="118"/>
      <c r="O610" s="118"/>
      <c r="P610" s="119"/>
      <c r="Q610" s="119"/>
      <c r="R610" s="119"/>
      <c r="S610" s="35"/>
      <c r="T610" s="35"/>
      <c r="W610" s="65"/>
      <c r="X610" s="35"/>
    </row>
    <row r="611" spans="1:24" s="45" customFormat="1" ht="11.25" customHeight="1" x14ac:dyDescent="0.25">
      <c r="A611" s="35"/>
      <c r="B611" s="35"/>
      <c r="C611" s="35"/>
      <c r="D611" s="35"/>
      <c r="E611" s="35"/>
      <c r="F611" s="35"/>
      <c r="G611" s="35"/>
      <c r="H611" s="35"/>
      <c r="I611" s="35"/>
      <c r="J611" s="35"/>
      <c r="K611" s="35"/>
      <c r="L611" s="35"/>
      <c r="M611" s="35"/>
      <c r="N611" s="118"/>
      <c r="O611" s="118"/>
      <c r="P611" s="119"/>
      <c r="Q611" s="119"/>
      <c r="R611" s="119"/>
      <c r="S611" s="35"/>
      <c r="T611" s="35"/>
      <c r="W611" s="65"/>
      <c r="X611" s="35"/>
    </row>
    <row r="612" spans="1:24" s="45" customFormat="1" ht="11.25" customHeight="1" x14ac:dyDescent="0.25">
      <c r="A612" s="35"/>
      <c r="B612" s="35"/>
      <c r="C612" s="35"/>
      <c r="D612" s="35"/>
      <c r="E612" s="35"/>
      <c r="F612" s="35"/>
      <c r="G612" s="35"/>
      <c r="H612" s="35"/>
      <c r="I612" s="35"/>
      <c r="J612" s="35"/>
      <c r="K612" s="35"/>
      <c r="L612" s="35"/>
      <c r="M612" s="35"/>
      <c r="N612" s="118"/>
      <c r="O612" s="118"/>
      <c r="P612" s="119"/>
      <c r="Q612" s="119"/>
      <c r="R612" s="119"/>
      <c r="S612" s="35"/>
      <c r="T612" s="35"/>
      <c r="W612" s="65"/>
      <c r="X612" s="35"/>
    </row>
    <row r="613" spans="1:24" s="45" customFormat="1" ht="11.25" customHeight="1" x14ac:dyDescent="0.25">
      <c r="A613" s="35"/>
      <c r="B613" s="35"/>
      <c r="C613" s="35"/>
      <c r="D613" s="35"/>
      <c r="E613" s="35"/>
      <c r="F613" s="35"/>
      <c r="G613" s="35"/>
      <c r="H613" s="35"/>
      <c r="I613" s="35"/>
      <c r="J613" s="35"/>
      <c r="K613" s="35"/>
      <c r="L613" s="35"/>
      <c r="M613" s="35"/>
      <c r="N613" s="118"/>
      <c r="O613" s="118"/>
      <c r="P613" s="119"/>
      <c r="Q613" s="119"/>
      <c r="R613" s="119"/>
      <c r="S613" s="35"/>
      <c r="T613" s="35"/>
      <c r="W613" s="65"/>
      <c r="X613" s="35"/>
    </row>
    <row r="614" spans="1:24" s="45" customFormat="1" ht="11.25" customHeight="1" x14ac:dyDescent="0.25">
      <c r="A614" s="35"/>
      <c r="B614" s="35"/>
      <c r="C614" s="35"/>
      <c r="D614" s="35"/>
      <c r="E614" s="35"/>
      <c r="F614" s="35"/>
      <c r="G614" s="35"/>
      <c r="H614" s="35"/>
      <c r="I614" s="35"/>
      <c r="J614" s="35"/>
      <c r="K614" s="35"/>
      <c r="L614" s="35"/>
      <c r="M614" s="35"/>
      <c r="N614" s="118"/>
      <c r="O614" s="118"/>
      <c r="P614" s="119"/>
      <c r="Q614" s="119"/>
      <c r="R614" s="119"/>
      <c r="S614" s="35"/>
      <c r="T614" s="35"/>
      <c r="W614" s="65"/>
      <c r="X614" s="35"/>
    </row>
    <row r="615" spans="1:24" s="45" customFormat="1" ht="11.25" customHeight="1" x14ac:dyDescent="0.25">
      <c r="A615" s="35"/>
      <c r="B615" s="35"/>
      <c r="C615" s="35"/>
      <c r="D615" s="35"/>
      <c r="E615" s="35"/>
      <c r="F615" s="35"/>
      <c r="G615" s="35"/>
      <c r="H615" s="35"/>
      <c r="I615" s="35"/>
      <c r="J615" s="35"/>
      <c r="K615" s="35"/>
      <c r="L615" s="35"/>
      <c r="M615" s="35"/>
      <c r="N615" s="118"/>
      <c r="O615" s="118"/>
      <c r="P615" s="119"/>
      <c r="Q615" s="119"/>
      <c r="R615" s="119"/>
      <c r="S615" s="35"/>
      <c r="T615" s="35"/>
      <c r="W615" s="65"/>
      <c r="X615" s="35"/>
    </row>
    <row r="616" spans="1:24" s="45" customFormat="1" ht="11.25" customHeight="1" x14ac:dyDescent="0.25">
      <c r="A616" s="35"/>
      <c r="B616" s="35"/>
      <c r="C616" s="35"/>
      <c r="D616" s="35"/>
      <c r="E616" s="35"/>
      <c r="F616" s="35"/>
      <c r="G616" s="35"/>
      <c r="H616" s="35"/>
      <c r="I616" s="35"/>
      <c r="J616" s="35"/>
      <c r="K616" s="35"/>
      <c r="L616" s="35"/>
      <c r="M616" s="35"/>
      <c r="N616" s="118"/>
      <c r="O616" s="118"/>
      <c r="P616" s="119"/>
      <c r="Q616" s="119"/>
      <c r="R616" s="119"/>
      <c r="S616" s="35"/>
      <c r="T616" s="35"/>
      <c r="W616" s="65"/>
      <c r="X616" s="35"/>
    </row>
    <row r="617" spans="1:24" s="45" customFormat="1" ht="11.25" customHeight="1" x14ac:dyDescent="0.25">
      <c r="A617" s="35"/>
      <c r="B617" s="35"/>
      <c r="C617" s="35"/>
      <c r="D617" s="35"/>
      <c r="E617" s="35"/>
      <c r="F617" s="35"/>
      <c r="G617" s="35"/>
      <c r="H617" s="35"/>
      <c r="I617" s="35"/>
      <c r="J617" s="35"/>
      <c r="K617" s="35"/>
      <c r="L617" s="35"/>
      <c r="M617" s="35"/>
      <c r="N617" s="118"/>
      <c r="O617" s="118"/>
      <c r="P617" s="119"/>
      <c r="Q617" s="119"/>
      <c r="R617" s="119"/>
      <c r="S617" s="35"/>
      <c r="T617" s="35"/>
      <c r="W617" s="65"/>
      <c r="X617" s="35"/>
    </row>
    <row r="618" spans="1:24" s="45" customFormat="1" ht="11.25" customHeight="1" x14ac:dyDescent="0.25">
      <c r="A618" s="35"/>
      <c r="B618" s="35"/>
      <c r="C618" s="35"/>
      <c r="D618" s="35"/>
      <c r="E618" s="35"/>
      <c r="F618" s="35"/>
      <c r="G618" s="35"/>
      <c r="H618" s="35"/>
      <c r="I618" s="35"/>
      <c r="J618" s="35"/>
      <c r="K618" s="35"/>
      <c r="L618" s="35"/>
      <c r="M618" s="35"/>
      <c r="N618" s="118"/>
      <c r="O618" s="118"/>
      <c r="P618" s="119"/>
      <c r="Q618" s="119"/>
      <c r="R618" s="119"/>
      <c r="S618" s="35"/>
      <c r="T618" s="35"/>
      <c r="W618" s="65"/>
      <c r="X618" s="35"/>
    </row>
    <row r="619" spans="1:24" s="45" customFormat="1" ht="11.25" customHeight="1" x14ac:dyDescent="0.25">
      <c r="A619" s="35"/>
      <c r="B619" s="35"/>
      <c r="C619" s="35"/>
      <c r="D619" s="35"/>
      <c r="E619" s="35"/>
      <c r="F619" s="35"/>
      <c r="G619" s="35"/>
      <c r="H619" s="35"/>
      <c r="I619" s="35"/>
      <c r="J619" s="35"/>
      <c r="K619" s="35"/>
      <c r="L619" s="35"/>
      <c r="M619" s="35"/>
      <c r="N619" s="118"/>
      <c r="O619" s="118"/>
      <c r="P619" s="119"/>
      <c r="Q619" s="119"/>
      <c r="R619" s="119"/>
      <c r="S619" s="35"/>
      <c r="T619" s="35"/>
      <c r="W619" s="65"/>
      <c r="X619" s="35"/>
    </row>
    <row r="620" spans="1:24" s="45" customFormat="1" ht="11.25" customHeight="1" x14ac:dyDescent="0.25">
      <c r="A620" s="35"/>
      <c r="B620" s="35"/>
      <c r="C620" s="35"/>
      <c r="D620" s="35"/>
      <c r="E620" s="35"/>
      <c r="F620" s="35"/>
      <c r="G620" s="35"/>
      <c r="H620" s="35"/>
      <c r="I620" s="35"/>
      <c r="J620" s="35"/>
      <c r="K620" s="35"/>
      <c r="L620" s="35"/>
      <c r="M620" s="35"/>
      <c r="N620" s="118"/>
      <c r="O620" s="118"/>
      <c r="P620" s="119"/>
      <c r="Q620" s="119"/>
      <c r="R620" s="119"/>
      <c r="S620" s="35"/>
      <c r="T620" s="35"/>
      <c r="W620" s="65"/>
      <c r="X620" s="35"/>
    </row>
    <row r="621" spans="1:24" s="45" customFormat="1" ht="11.25" customHeight="1" x14ac:dyDescent="0.25">
      <c r="A621" s="35"/>
      <c r="B621" s="35"/>
      <c r="C621" s="35"/>
      <c r="D621" s="35"/>
      <c r="E621" s="35"/>
      <c r="F621" s="35"/>
      <c r="G621" s="35"/>
      <c r="H621" s="35"/>
      <c r="I621" s="35"/>
      <c r="J621" s="35"/>
      <c r="K621" s="35"/>
      <c r="L621" s="35"/>
      <c r="M621" s="35"/>
      <c r="N621" s="118"/>
      <c r="O621" s="118"/>
      <c r="P621" s="119"/>
      <c r="Q621" s="119"/>
      <c r="R621" s="119"/>
      <c r="S621" s="35"/>
      <c r="T621" s="35"/>
      <c r="W621" s="65"/>
      <c r="X621" s="35"/>
    </row>
    <row r="622" spans="1:24" s="45" customFormat="1" ht="11.25" customHeight="1" x14ac:dyDescent="0.25">
      <c r="A622" s="35"/>
      <c r="B622" s="35"/>
      <c r="C622" s="35"/>
      <c r="D622" s="35"/>
      <c r="E622" s="35"/>
      <c r="F622" s="35"/>
      <c r="G622" s="35"/>
      <c r="H622" s="35"/>
      <c r="I622" s="35"/>
      <c r="J622" s="35"/>
      <c r="K622" s="35"/>
      <c r="L622" s="35"/>
      <c r="M622" s="35"/>
      <c r="N622" s="118"/>
      <c r="O622" s="118"/>
      <c r="P622" s="119"/>
      <c r="Q622" s="119"/>
      <c r="R622" s="119"/>
      <c r="S622" s="35"/>
      <c r="T622" s="35"/>
      <c r="W622" s="65"/>
      <c r="X622" s="35"/>
    </row>
    <row r="623" spans="1:24" s="45" customFormat="1" ht="11.25" customHeight="1" x14ac:dyDescent="0.25">
      <c r="A623" s="35"/>
      <c r="B623" s="35"/>
      <c r="C623" s="35"/>
      <c r="D623" s="35"/>
      <c r="E623" s="35"/>
      <c r="F623" s="35"/>
      <c r="G623" s="35"/>
      <c r="H623" s="35"/>
      <c r="I623" s="35"/>
      <c r="J623" s="35"/>
      <c r="K623" s="35"/>
      <c r="L623" s="35"/>
      <c r="M623" s="35"/>
      <c r="N623" s="118"/>
      <c r="O623" s="118"/>
      <c r="P623" s="119"/>
      <c r="Q623" s="119"/>
      <c r="R623" s="119"/>
      <c r="S623" s="35"/>
      <c r="T623" s="35"/>
      <c r="W623" s="65"/>
      <c r="X623" s="35"/>
    </row>
    <row r="624" spans="1:24" s="45" customFormat="1" ht="11.25" customHeight="1" x14ac:dyDescent="0.25">
      <c r="A624" s="35"/>
      <c r="B624" s="35"/>
      <c r="C624" s="35"/>
      <c r="D624" s="35"/>
      <c r="E624" s="35"/>
      <c r="F624" s="35"/>
      <c r="G624" s="35"/>
      <c r="H624" s="35"/>
      <c r="I624" s="35"/>
      <c r="J624" s="35"/>
      <c r="K624" s="35"/>
      <c r="L624" s="35"/>
      <c r="M624" s="35"/>
      <c r="N624" s="118"/>
      <c r="O624" s="118"/>
      <c r="P624" s="119"/>
      <c r="Q624" s="119"/>
      <c r="R624" s="119"/>
      <c r="S624" s="35"/>
      <c r="T624" s="35"/>
      <c r="W624" s="65"/>
      <c r="X624" s="35"/>
    </row>
    <row r="625" spans="1:26" s="45" customFormat="1" ht="11.25" customHeight="1" x14ac:dyDescent="0.25">
      <c r="A625" s="35"/>
      <c r="B625" s="35"/>
      <c r="C625" s="35"/>
      <c r="D625" s="35"/>
      <c r="E625" s="35"/>
      <c r="F625" s="35"/>
      <c r="G625" s="35"/>
      <c r="H625" s="35"/>
      <c r="I625" s="35"/>
      <c r="J625" s="35"/>
      <c r="K625" s="35"/>
      <c r="L625" s="35"/>
      <c r="M625" s="35"/>
      <c r="N625" s="118"/>
      <c r="O625" s="118"/>
      <c r="P625" s="119"/>
      <c r="Q625" s="119"/>
      <c r="R625" s="119"/>
      <c r="S625" s="35"/>
      <c r="T625" s="35"/>
      <c r="W625" s="65"/>
      <c r="X625" s="35"/>
    </row>
    <row r="626" spans="1:26" s="45" customFormat="1" ht="11.25" customHeight="1" x14ac:dyDescent="0.25">
      <c r="A626" s="35"/>
      <c r="B626" s="35"/>
      <c r="C626" s="35"/>
      <c r="D626" s="35"/>
      <c r="E626" s="35"/>
      <c r="F626" s="35"/>
      <c r="G626" s="35"/>
      <c r="H626" s="35"/>
      <c r="I626" s="35"/>
      <c r="J626" s="35"/>
      <c r="K626" s="35"/>
      <c r="L626" s="35"/>
      <c r="M626" s="35"/>
      <c r="N626" s="118"/>
      <c r="O626" s="118"/>
      <c r="P626" s="119"/>
      <c r="Q626" s="119"/>
      <c r="R626" s="119"/>
      <c r="S626" s="35"/>
      <c r="T626" s="35"/>
      <c r="W626" s="65"/>
      <c r="X626" s="35"/>
    </row>
    <row r="627" spans="1:26" s="45" customFormat="1" ht="11.25" customHeight="1" x14ac:dyDescent="0.25">
      <c r="A627" s="35"/>
      <c r="B627" s="35"/>
      <c r="C627" s="35"/>
      <c r="D627" s="35"/>
      <c r="E627" s="35"/>
      <c r="F627" s="35"/>
      <c r="G627" s="35"/>
      <c r="H627" s="35"/>
      <c r="I627" s="35"/>
      <c r="J627" s="35"/>
      <c r="K627" s="35"/>
      <c r="L627" s="35"/>
      <c r="M627" s="35"/>
      <c r="N627" s="118"/>
      <c r="O627" s="118"/>
      <c r="P627" s="119"/>
      <c r="Q627" s="119"/>
      <c r="R627" s="119"/>
      <c r="S627" s="35"/>
      <c r="T627" s="35"/>
      <c r="W627" s="65"/>
      <c r="X627" s="35"/>
    </row>
    <row r="628" spans="1:26" s="45" customFormat="1" ht="11.25" customHeight="1" x14ac:dyDescent="0.25">
      <c r="A628" s="35"/>
      <c r="B628" s="35"/>
      <c r="C628" s="35"/>
      <c r="D628" s="35"/>
      <c r="E628" s="35"/>
      <c r="F628" s="35"/>
      <c r="G628" s="35"/>
      <c r="H628" s="35"/>
      <c r="I628" s="35"/>
      <c r="J628" s="35"/>
      <c r="K628" s="35"/>
      <c r="L628" s="35"/>
      <c r="M628" s="35"/>
      <c r="N628" s="118"/>
      <c r="O628" s="118"/>
      <c r="P628" s="119"/>
      <c r="Q628" s="119"/>
      <c r="R628" s="119"/>
      <c r="S628" s="35"/>
      <c r="T628" s="35"/>
      <c r="W628" s="65"/>
      <c r="X628" s="35"/>
    </row>
    <row r="629" spans="1:26" ht="11.25" customHeight="1" x14ac:dyDescent="0.25">
      <c r="W629" s="65"/>
      <c r="Y629" s="45"/>
      <c r="Z629" s="45"/>
    </row>
    <row r="630" spans="1:26" ht="11.25" customHeight="1" x14ac:dyDescent="0.25">
      <c r="W630" s="65"/>
      <c r="Y630" s="45"/>
      <c r="Z630" s="45"/>
    </row>
    <row r="631" spans="1:26" ht="11.25" customHeight="1" x14ac:dyDescent="0.25">
      <c r="W631" s="65"/>
      <c r="Y631" s="45"/>
      <c r="Z631" s="45"/>
    </row>
    <row r="632" spans="1:26" ht="11.25" customHeight="1" x14ac:dyDescent="0.25">
      <c r="W632" s="65"/>
      <c r="Y632" s="45"/>
      <c r="Z632" s="45"/>
    </row>
    <row r="633" spans="1:26" ht="11.25" customHeight="1" x14ac:dyDescent="0.25">
      <c r="W633" s="65"/>
      <c r="Y633" s="45"/>
      <c r="Z633" s="45"/>
    </row>
    <row r="634" spans="1:26" ht="11.25" customHeight="1" x14ac:dyDescent="0.25">
      <c r="W634" s="65"/>
    </row>
    <row r="635" spans="1:26" ht="11.25" customHeight="1" x14ac:dyDescent="0.25">
      <c r="W635" s="65"/>
    </row>
    <row r="636" spans="1:26" ht="11.25" customHeight="1" x14ac:dyDescent="0.25">
      <c r="W636" s="65"/>
    </row>
    <row r="637" spans="1:26" ht="11.25" customHeight="1" x14ac:dyDescent="0.25">
      <c r="W637" s="65"/>
    </row>
    <row r="638" spans="1:26" ht="11.25" customHeight="1" x14ac:dyDescent="0.25">
      <c r="W638" s="65"/>
    </row>
    <row r="639" spans="1:26" ht="11.25" customHeight="1" x14ac:dyDescent="0.25">
      <c r="W639" s="65"/>
    </row>
    <row r="640" spans="1:26" ht="11.25" customHeight="1" x14ac:dyDescent="0.25">
      <c r="W640" s="65"/>
    </row>
    <row r="641" spans="23:23" ht="11.25" customHeight="1" x14ac:dyDescent="0.25">
      <c r="W641" s="65"/>
    </row>
    <row r="642" spans="23:23" ht="11.25" customHeight="1" x14ac:dyDescent="0.25">
      <c r="W642" s="65"/>
    </row>
    <row r="643" spans="23:23" ht="11.25" customHeight="1" x14ac:dyDescent="0.25">
      <c r="W643" s="65"/>
    </row>
    <row r="644" spans="23:23" ht="11.25" customHeight="1" x14ac:dyDescent="0.25">
      <c r="W644" s="65"/>
    </row>
    <row r="645" spans="23:23" ht="11.25" customHeight="1" x14ac:dyDescent="0.25">
      <c r="W645" s="65"/>
    </row>
    <row r="646" spans="23:23" ht="11.25" customHeight="1" x14ac:dyDescent="0.25">
      <c r="W646" s="65"/>
    </row>
    <row r="647" spans="23:23" ht="11.25" customHeight="1" x14ac:dyDescent="0.25">
      <c r="W647" s="65"/>
    </row>
    <row r="648" spans="23:23" ht="11.25" customHeight="1" x14ac:dyDescent="0.25">
      <c r="W648" s="65"/>
    </row>
    <row r="649" spans="23:23" ht="11.25" customHeight="1" x14ac:dyDescent="0.25">
      <c r="W649" s="65"/>
    </row>
    <row r="650" spans="23:23" ht="11.25" customHeight="1" x14ac:dyDescent="0.25">
      <c r="W650" s="65"/>
    </row>
    <row r="651" spans="23:23" ht="11.25" customHeight="1" x14ac:dyDescent="0.25">
      <c r="W651" s="65"/>
    </row>
    <row r="652" spans="23:23" ht="11.25" customHeight="1" x14ac:dyDescent="0.25">
      <c r="W652" s="65"/>
    </row>
    <row r="653" spans="23:23" ht="11.25" customHeight="1" x14ac:dyDescent="0.25">
      <c r="W653" s="65"/>
    </row>
    <row r="654" spans="23:23" ht="11.25" customHeight="1" x14ac:dyDescent="0.25">
      <c r="W654" s="65"/>
    </row>
    <row r="655" spans="23:23" ht="11.25" customHeight="1" x14ac:dyDescent="0.25">
      <c r="W655" s="65"/>
    </row>
    <row r="656" spans="23:23" ht="11.25" customHeight="1" x14ac:dyDescent="0.25">
      <c r="W656" s="65"/>
    </row>
    <row r="657" spans="23:23" ht="11.25" customHeight="1" x14ac:dyDescent="0.25">
      <c r="W657" s="65"/>
    </row>
    <row r="658" spans="23:23" ht="11.25" customHeight="1" x14ac:dyDescent="0.25">
      <c r="W658" s="65"/>
    </row>
    <row r="659" spans="23:23" ht="11.25" customHeight="1" x14ac:dyDescent="0.25">
      <c r="W659" s="65"/>
    </row>
    <row r="660" spans="23:23" ht="11.25" customHeight="1" x14ac:dyDescent="0.25">
      <c r="W660" s="65"/>
    </row>
    <row r="661" spans="23:23" ht="11.25" customHeight="1" x14ac:dyDescent="0.25">
      <c r="W661" s="65"/>
    </row>
    <row r="662" spans="23:23" ht="11.25" customHeight="1" x14ac:dyDescent="0.25">
      <c r="W662" s="65"/>
    </row>
    <row r="663" spans="23:23" ht="11.25" customHeight="1" x14ac:dyDescent="0.25">
      <c r="W663" s="65"/>
    </row>
    <row r="664" spans="23:23" ht="11.25" customHeight="1" x14ac:dyDescent="0.25">
      <c r="W664" s="65"/>
    </row>
    <row r="665" spans="23:23" ht="11.25" customHeight="1" x14ac:dyDescent="0.25">
      <c r="W665" s="65"/>
    </row>
    <row r="666" spans="23:23" ht="11.25" customHeight="1" x14ac:dyDescent="0.25">
      <c r="W666" s="65"/>
    </row>
    <row r="667" spans="23:23" ht="11.25" customHeight="1" x14ac:dyDescent="0.25">
      <c r="W667" s="65"/>
    </row>
    <row r="668" spans="23:23" ht="11.25" customHeight="1" x14ac:dyDescent="0.25">
      <c r="W668" s="65"/>
    </row>
    <row r="669" spans="23:23" ht="11.25" customHeight="1" x14ac:dyDescent="0.25">
      <c r="W669" s="65"/>
    </row>
    <row r="670" spans="23:23" ht="11.25" customHeight="1" x14ac:dyDescent="0.25">
      <c r="W670" s="65"/>
    </row>
    <row r="671" spans="23:23" ht="11.25" customHeight="1" x14ac:dyDescent="0.25">
      <c r="W671" s="65"/>
    </row>
    <row r="672" spans="23:23" ht="11.25" customHeight="1" x14ac:dyDescent="0.25">
      <c r="W672" s="65"/>
    </row>
    <row r="673" spans="23:23" ht="11.25" customHeight="1" x14ac:dyDescent="0.25">
      <c r="W673" s="65"/>
    </row>
    <row r="674" spans="23:23" ht="11.25" customHeight="1" x14ac:dyDescent="0.25">
      <c r="W674" s="65"/>
    </row>
    <row r="675" spans="23:23" ht="11.25" customHeight="1" x14ac:dyDescent="0.25">
      <c r="W675" s="65"/>
    </row>
    <row r="676" spans="23:23" ht="11.25" customHeight="1" x14ac:dyDescent="0.25">
      <c r="W676" s="65"/>
    </row>
    <row r="677" spans="23:23" ht="11.25" customHeight="1" x14ac:dyDescent="0.25">
      <c r="W677" s="65"/>
    </row>
    <row r="678" spans="23:23" ht="11.25" customHeight="1" x14ac:dyDescent="0.25">
      <c r="W678" s="65"/>
    </row>
    <row r="679" spans="23:23" ht="11.25" customHeight="1" x14ac:dyDescent="0.25">
      <c r="W679" s="65"/>
    </row>
    <row r="680" spans="23:23" ht="11.25" customHeight="1" x14ac:dyDescent="0.25">
      <c r="W680" s="65"/>
    </row>
    <row r="681" spans="23:23" ht="11.25" customHeight="1" x14ac:dyDescent="0.25">
      <c r="W681" s="65"/>
    </row>
    <row r="682" spans="23:23" ht="11.25" customHeight="1" x14ac:dyDescent="0.25">
      <c r="W682" s="65"/>
    </row>
    <row r="683" spans="23:23" ht="11.25" customHeight="1" x14ac:dyDescent="0.25">
      <c r="W683" s="65"/>
    </row>
    <row r="684" spans="23:23" ht="11.25" customHeight="1" x14ac:dyDescent="0.25">
      <c r="W684" s="65"/>
    </row>
    <row r="685" spans="23:23" ht="11.25" customHeight="1" x14ac:dyDescent="0.25">
      <c r="W685" s="65"/>
    </row>
    <row r="686" spans="23:23" ht="11.25" customHeight="1" x14ac:dyDescent="0.25">
      <c r="W686" s="65"/>
    </row>
    <row r="687" spans="23:23" ht="11.25" customHeight="1" x14ac:dyDescent="0.25">
      <c r="W687" s="65"/>
    </row>
    <row r="688" spans="23:23" ht="11.25" customHeight="1" x14ac:dyDescent="0.25">
      <c r="W688" s="65"/>
    </row>
    <row r="689" spans="23:23" ht="11.25" customHeight="1" x14ac:dyDescent="0.25">
      <c r="W689" s="65"/>
    </row>
    <row r="690" spans="23:23" ht="11.25" customHeight="1" x14ac:dyDescent="0.25">
      <c r="W690" s="65"/>
    </row>
    <row r="691" spans="23:23" ht="11.25" customHeight="1" x14ac:dyDescent="0.25">
      <c r="W691" s="65"/>
    </row>
    <row r="692" spans="23:23" ht="11.25" customHeight="1" x14ac:dyDescent="0.25">
      <c r="W692" s="65"/>
    </row>
    <row r="693" spans="23:23" ht="11.25" customHeight="1" x14ac:dyDescent="0.25">
      <c r="W693" s="65"/>
    </row>
    <row r="694" spans="23:23" ht="11.25" customHeight="1" x14ac:dyDescent="0.25">
      <c r="W694" s="65"/>
    </row>
    <row r="695" spans="23:23" ht="11.25" customHeight="1" x14ac:dyDescent="0.25">
      <c r="W695" s="65"/>
    </row>
    <row r="696" spans="23:23" ht="11.25" customHeight="1" x14ac:dyDescent="0.25">
      <c r="W696" s="65"/>
    </row>
    <row r="697" spans="23:23" ht="11.25" customHeight="1" x14ac:dyDescent="0.25">
      <c r="W697" s="65"/>
    </row>
    <row r="698" spans="23:23" ht="11.25" customHeight="1" x14ac:dyDescent="0.25">
      <c r="W698" s="65"/>
    </row>
    <row r="699" spans="23:23" ht="11.25" customHeight="1" x14ac:dyDescent="0.25">
      <c r="W699" s="65"/>
    </row>
    <row r="700" spans="23:23" ht="11.25" customHeight="1" x14ac:dyDescent="0.25">
      <c r="W700" s="65"/>
    </row>
    <row r="701" spans="23:23" ht="11.25" customHeight="1" x14ac:dyDescent="0.25">
      <c r="W701" s="65"/>
    </row>
    <row r="702" spans="23:23" ht="11.25" customHeight="1" x14ac:dyDescent="0.25">
      <c r="W702" s="65"/>
    </row>
    <row r="703" spans="23:23" ht="11.25" customHeight="1" x14ac:dyDescent="0.25">
      <c r="W703" s="65"/>
    </row>
    <row r="704" spans="23:23" ht="11.25" customHeight="1" x14ac:dyDescent="0.25">
      <c r="W704" s="65"/>
    </row>
    <row r="705" spans="23:23" ht="11.25" customHeight="1" x14ac:dyDescent="0.25">
      <c r="W705" s="65"/>
    </row>
    <row r="706" spans="23:23" ht="11.25" customHeight="1" x14ac:dyDescent="0.25">
      <c r="W706" s="65"/>
    </row>
    <row r="707" spans="23:23" ht="11.25" customHeight="1" x14ac:dyDescent="0.25">
      <c r="W707" s="65"/>
    </row>
    <row r="708" spans="23:23" ht="11.25" customHeight="1" x14ac:dyDescent="0.25">
      <c r="W708" s="65"/>
    </row>
    <row r="709" spans="23:23" ht="11.25" customHeight="1" x14ac:dyDescent="0.25">
      <c r="W709" s="65"/>
    </row>
    <row r="710" spans="23:23" ht="11.25" customHeight="1" x14ac:dyDescent="0.25">
      <c r="W710" s="65"/>
    </row>
    <row r="711" spans="23:23" ht="11.25" customHeight="1" x14ac:dyDescent="0.25">
      <c r="W711" s="65"/>
    </row>
    <row r="712" spans="23:23" ht="11.25" customHeight="1" x14ac:dyDescent="0.25">
      <c r="W712" s="65"/>
    </row>
    <row r="713" spans="23:23" ht="11.25" customHeight="1" x14ac:dyDescent="0.25">
      <c r="W713" s="65"/>
    </row>
    <row r="714" spans="23:23" ht="11.25" customHeight="1" x14ac:dyDescent="0.25">
      <c r="W714" s="65"/>
    </row>
    <row r="715" spans="23:23" ht="11.25" customHeight="1" x14ac:dyDescent="0.25">
      <c r="W715" s="65"/>
    </row>
    <row r="716" spans="23:23" ht="11.25" customHeight="1" x14ac:dyDescent="0.25">
      <c r="W716" s="65"/>
    </row>
    <row r="717" spans="23:23" ht="11.25" customHeight="1" x14ac:dyDescent="0.25">
      <c r="W717" s="65"/>
    </row>
    <row r="718" spans="23:23" ht="11.25" customHeight="1" x14ac:dyDescent="0.25">
      <c r="W718" s="65"/>
    </row>
    <row r="719" spans="23:23" ht="11.25" customHeight="1" x14ac:dyDescent="0.25">
      <c r="W719" s="65"/>
    </row>
    <row r="720" spans="23:23" ht="11.25" customHeight="1" x14ac:dyDescent="0.25">
      <c r="W720" s="65"/>
    </row>
    <row r="721" spans="23:23" ht="11.25" customHeight="1" x14ac:dyDescent="0.25">
      <c r="W721" s="65"/>
    </row>
    <row r="722" spans="23:23" ht="11.25" customHeight="1" x14ac:dyDescent="0.25">
      <c r="W722" s="65"/>
    </row>
    <row r="723" spans="23:23" ht="11.25" customHeight="1" x14ac:dyDescent="0.25">
      <c r="W723" s="65"/>
    </row>
    <row r="724" spans="23:23" ht="11.25" customHeight="1" x14ac:dyDescent="0.25">
      <c r="W724" s="65"/>
    </row>
    <row r="725" spans="23:23" ht="11.25" customHeight="1" x14ac:dyDescent="0.25">
      <c r="W725" s="65"/>
    </row>
    <row r="726" spans="23:23" ht="11.25" customHeight="1" x14ac:dyDescent="0.25">
      <c r="W726" s="65"/>
    </row>
    <row r="727" spans="23:23" ht="11.25" customHeight="1" x14ac:dyDescent="0.25">
      <c r="W727" s="65"/>
    </row>
    <row r="728" spans="23:23" ht="11.25" customHeight="1" x14ac:dyDescent="0.25">
      <c r="W728" s="65"/>
    </row>
    <row r="729" spans="23:23" ht="11.25" customHeight="1" x14ac:dyDescent="0.25">
      <c r="W729" s="65"/>
    </row>
    <row r="730" spans="23:23" ht="11.25" customHeight="1" x14ac:dyDescent="0.25">
      <c r="W730" s="65"/>
    </row>
    <row r="731" spans="23:23" ht="11.25" customHeight="1" x14ac:dyDescent="0.25">
      <c r="W731" s="65"/>
    </row>
    <row r="732" spans="23:23" ht="11.25" customHeight="1" x14ac:dyDescent="0.25">
      <c r="W732" s="65"/>
    </row>
    <row r="733" spans="23:23" ht="11.25" customHeight="1" x14ac:dyDescent="0.25">
      <c r="W733" s="65"/>
    </row>
    <row r="734" spans="23:23" ht="11.25" customHeight="1" x14ac:dyDescent="0.25">
      <c r="W734" s="65"/>
    </row>
    <row r="735" spans="23:23" ht="11.25" customHeight="1" x14ac:dyDescent="0.25">
      <c r="W735" s="65"/>
    </row>
    <row r="736" spans="23:23" ht="11.25" customHeight="1" x14ac:dyDescent="0.25">
      <c r="W736" s="65"/>
    </row>
    <row r="737" spans="23:23" ht="11.25" customHeight="1" x14ac:dyDescent="0.25">
      <c r="W737" s="65"/>
    </row>
    <row r="738" spans="23:23" ht="11.25" customHeight="1" x14ac:dyDescent="0.25">
      <c r="W738" s="65"/>
    </row>
    <row r="739" spans="23:23" ht="11.25" customHeight="1" x14ac:dyDescent="0.25">
      <c r="W739" s="65"/>
    </row>
    <row r="740" spans="23:23" ht="11.25" customHeight="1" x14ac:dyDescent="0.25">
      <c r="W740" s="65"/>
    </row>
  </sheetData>
  <autoFilter ref="A2:W124" xr:uid="{97D8AD34-FD3F-488E-B7D1-389B7CABF9BC}">
    <sortState xmlns:xlrd2="http://schemas.microsoft.com/office/spreadsheetml/2017/richdata2" ref="A3:W124">
      <sortCondition ref="O2"/>
    </sortState>
  </autoFilter>
  <mergeCells count="6">
    <mergeCell ref="Z150:Z151"/>
    <mergeCell ref="C1:M1"/>
    <mergeCell ref="B131:B132"/>
    <mergeCell ref="C131:C132"/>
    <mergeCell ref="X150:X151"/>
    <mergeCell ref="Y150:Y151"/>
  </mergeCells>
  <pageMargins left="0" right="0" top="0.75" bottom="0.75" header="0.3" footer="0.3"/>
  <pageSetup scale="29" orientation="landscape" r:id="rId1"/>
  <rowBreaks count="1" manualBreakCount="1">
    <brk id="153" max="16383" man="1"/>
  </rowBreaks>
  <colBreaks count="1" manualBreakCount="1">
    <brk id="2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4E3C837A93E848BAE13D14626D3373" ma:contentTypeVersion="13" ma:contentTypeDescription="Create a new document." ma:contentTypeScope="" ma:versionID="18e048b7853b5b6be4e479d3c2c69782">
  <xsd:schema xmlns:xsd="http://www.w3.org/2001/XMLSchema" xmlns:xs="http://www.w3.org/2001/XMLSchema" xmlns:p="http://schemas.microsoft.com/office/2006/metadata/properties" xmlns:ns3="98287e53-73ed-4836-b0f1-1ae7208ad1b3" xmlns:ns4="ed11d97f-a704-4337-b2b3-7b9a27d6dbef" targetNamespace="http://schemas.microsoft.com/office/2006/metadata/properties" ma:root="true" ma:fieldsID="ee48872a0109f1f226ac15a229736dd7" ns3:_="" ns4:_="">
    <xsd:import namespace="98287e53-73ed-4836-b0f1-1ae7208ad1b3"/>
    <xsd:import namespace="ed11d97f-a704-4337-b2b3-7b9a27d6dbe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287e53-73ed-4836-b0f1-1ae7208ad1b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11d97f-a704-4337-b2b3-7b9a27d6dbe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91D706-0EA7-417F-93C4-80881D6556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287e53-73ed-4836-b0f1-1ae7208ad1b3"/>
    <ds:schemaRef ds:uri="ed11d97f-a704-4337-b2b3-7b9a27d6db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2F689E-9232-4D35-80EE-D897D2F2E45B}">
  <ds:schemaRefs>
    <ds:schemaRef ds:uri="http://schemas.microsoft.com/sharepoint/v3/contenttype/forms"/>
  </ds:schemaRefs>
</ds:datastoreItem>
</file>

<file path=customXml/itemProps3.xml><?xml version="1.0" encoding="utf-8"?>
<ds:datastoreItem xmlns:ds="http://schemas.openxmlformats.org/officeDocument/2006/customXml" ds:itemID="{ED2EB80D-F244-4373-A61E-1B478C0447A1}">
  <ds:schemaRefs>
    <ds:schemaRef ds:uri="http://schemas.microsoft.com/office/2006/documentManagement/types"/>
    <ds:schemaRef ds:uri="ed11d97f-a704-4337-b2b3-7b9a27d6dbef"/>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98287e53-73ed-4836-b0f1-1ae7208ad1b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Sales Details</vt:lpstr>
      <vt:lpstr>Sheet8</vt:lpstr>
      <vt:lpstr>Input Sheet</vt:lpstr>
      <vt:lpstr>Region Performance</vt:lpstr>
      <vt:lpstr>Customer Master Data</vt:lpstr>
      <vt:lpstr>Product Master Data</vt:lpstr>
      <vt:lpstr>Brand Girl</vt:lpstr>
      <vt:lpstr>Sales Rep</vt:lpstr>
      <vt:lpstr>ASM-ASR</vt:lpstr>
      <vt:lpstr>Loading Follow 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Tibokbe Vouna,Pierre,DOUALA,Sales</cp:lastModifiedBy>
  <cp:revision>1</cp:revision>
  <cp:lastPrinted>2021-06-21T15:52:33Z</cp:lastPrinted>
  <dcterms:created xsi:type="dcterms:W3CDTF">2019-07-23T10:26:41Z</dcterms:created>
  <dcterms:modified xsi:type="dcterms:W3CDTF">2022-02-26T12:24:24Z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0x010100A24E3C837A93E848BAE13D14626D3373</vt:lpwstr>
  </property>
  <property fmtid="{D5CDD505-2E9C-101B-9397-08002B2CF9AE}" pid="3" name="MSIP_Label_1ada0a2f-b917-4d51-b0d0-d418a10c8b23_Enabled">
    <vt:lpwstr>true</vt:lpwstr>
  </property>
  <property fmtid="{D5CDD505-2E9C-101B-9397-08002B2CF9AE}" pid="4" name="MSIP_Label_1ada0a2f-b917-4d51-b0d0-d418a10c8b23_SetDate">
    <vt:lpwstr>2022-02-25T15:57:48Z</vt:lpwstr>
  </property>
  <property fmtid="{D5CDD505-2E9C-101B-9397-08002B2CF9AE}" pid="5" name="MSIP_Label_1ada0a2f-b917-4d51-b0d0-d418a10c8b23_Method">
    <vt:lpwstr>Standard</vt:lpwstr>
  </property>
  <property fmtid="{D5CDD505-2E9C-101B-9397-08002B2CF9AE}" pid="6" name="MSIP_Label_1ada0a2f-b917-4d51-b0d0-d418a10c8b23_Name">
    <vt:lpwstr>1ada0a2f-b917-4d51-b0d0-d418a10c8b23</vt:lpwstr>
  </property>
  <property fmtid="{D5CDD505-2E9C-101B-9397-08002B2CF9AE}" pid="7" name="MSIP_Label_1ada0a2f-b917-4d51-b0d0-d418a10c8b23_SiteId">
    <vt:lpwstr>12a3af23-a769-4654-847f-958f3d479f4a</vt:lpwstr>
  </property>
  <property fmtid="{D5CDD505-2E9C-101B-9397-08002B2CF9AE}" pid="8" name="MSIP_Label_1ada0a2f-b917-4d51-b0d0-d418a10c8b23_ActionId">
    <vt:lpwstr>6c6facd1-f61e-4a43-87f4-7676b08cca9e</vt:lpwstr>
  </property>
  <property fmtid="{D5CDD505-2E9C-101B-9397-08002B2CF9AE}" pid="9" name="MSIP_Label_1ada0a2f-b917-4d51-b0d0-d418a10c8b23_ContentBits">
    <vt:lpwstr>0</vt:lpwstr>
  </property>
</Properties>
</file>