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940" windowHeight="24225"/>
  </bookViews>
  <sheets>
    <sheet name="EventType" sheetId="4" r:id="rId1"/>
    <sheet name="EventLog" sheetId="5" r:id="rId2"/>
    <sheet name="EventLogAggregate" sheetId="6" r:id="rId3"/>
    <sheet name="IN" sheetId="1" r:id="rId4"/>
    <sheet name="OUT" sheetId="2" r:id="rId5"/>
    <sheet name="Help" sheetId="3" r:id="rId6"/>
  </sheets>
  <calcPr calcId="152511"/>
  <fileRecoveryPr repairLoad="1"/>
</workbook>
</file>

<file path=xl/calcChain.xml><?xml version="1.0" encoding="utf-8"?>
<calcChain xmlns="http://schemas.openxmlformats.org/spreadsheetml/2006/main">
  <c r="B31" i="6" l="1" a="1"/>
  <c r="B31" i="6"/>
  <c r="B30" i="6" a="1"/>
  <c r="B30" i="6"/>
  <c r="B28" i="6"/>
  <c r="B27" i="6"/>
  <c r="B24" i="6"/>
  <c r="B25" i="6"/>
  <c r="B22" i="6"/>
  <c r="B21" i="6"/>
  <c r="B19" i="6"/>
  <c r="B17" i="6"/>
  <c r="B15" i="6"/>
  <c r="B14" i="6"/>
  <c r="B12" i="6"/>
  <c r="B11" i="6"/>
  <c r="B9" i="6"/>
  <c r="B8" i="6"/>
  <c r="B6" i="6"/>
  <c r="B5" i="6"/>
  <c r="B4" i="6"/>
  <c r="E2" i="2" l="1"/>
  <c r="B12" i="1"/>
  <c r="B13" i="1"/>
  <c r="F2" i="2"/>
  <c r="F807" i="2" l="1"/>
  <c r="F806" i="2"/>
  <c r="E807" i="2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3" i="3"/>
  <c r="E4" i="3"/>
  <c r="D4" i="3"/>
  <c r="E801" i="2"/>
  <c r="E798" i="2"/>
  <c r="B24" i="1"/>
  <c r="E800" i="2" s="1"/>
  <c r="E795" i="2"/>
  <c r="F795" i="2" s="1"/>
  <c r="E794" i="2"/>
  <c r="F794" i="2" s="1"/>
  <c r="E793" i="2"/>
  <c r="F793" i="2" s="1"/>
  <c r="E792" i="2"/>
  <c r="F792" i="2" s="1"/>
  <c r="E796" i="2" l="1"/>
  <c r="E797" i="2"/>
  <c r="E799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68" i="2"/>
  <c r="E540" i="2"/>
  <c r="E751" i="2" l="1"/>
  <c r="E750" i="2"/>
  <c r="E749" i="2"/>
  <c r="E748" i="2"/>
  <c r="E745" i="2"/>
  <c r="E744" i="2"/>
  <c r="E742" i="2"/>
  <c r="E743" i="2"/>
  <c r="E741" i="2"/>
  <c r="E710" i="2"/>
  <c r="E709" i="2"/>
  <c r="E708" i="2"/>
  <c r="E707" i="2"/>
  <c r="E706" i="2"/>
  <c r="E696" i="2"/>
  <c r="E697" i="2"/>
  <c r="E698" i="2"/>
  <c r="E699" i="2"/>
  <c r="B21" i="1" l="1"/>
  <c r="B17" i="1"/>
  <c r="B20" i="1"/>
  <c r="B16" i="1"/>
  <c r="E679" i="2"/>
  <c r="E678" i="2"/>
  <c r="E606" i="2"/>
  <c r="E607" i="2"/>
  <c r="E608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546" i="2"/>
  <c r="E791" i="2" l="1"/>
  <c r="F791" i="2" s="1"/>
  <c r="E790" i="2"/>
  <c r="F790" i="2" s="1"/>
  <c r="E789" i="2"/>
  <c r="F789" i="2" s="1"/>
  <c r="E788" i="2"/>
  <c r="F788" i="2" s="1"/>
  <c r="E689" i="2"/>
  <c r="E759" i="2"/>
  <c r="F759" i="2" s="1"/>
  <c r="E758" i="2"/>
  <c r="F758" i="2" s="1"/>
  <c r="B23" i="1"/>
  <c r="E757" i="2"/>
  <c r="F757" i="2" s="1"/>
  <c r="E756" i="2"/>
  <c r="F756" i="2" s="1"/>
  <c r="B22" i="1"/>
  <c r="F689" i="2"/>
  <c r="E703" i="2"/>
  <c r="F703" i="2" s="1"/>
  <c r="E702" i="2"/>
  <c r="E687" i="2"/>
  <c r="F687" i="2" s="1"/>
  <c r="E694" i="2"/>
  <c r="F694" i="2" s="1"/>
  <c r="E695" i="2"/>
  <c r="F695" i="2" s="1"/>
  <c r="E686" i="2"/>
  <c r="F686" i="2" s="1"/>
  <c r="E688" i="2"/>
  <c r="F688" i="2" s="1"/>
  <c r="E545" i="2"/>
  <c r="E537" i="2"/>
  <c r="E538" i="2"/>
  <c r="E539" i="2"/>
  <c r="E541" i="2"/>
  <c r="E542" i="2"/>
  <c r="E543" i="2"/>
  <c r="E544" i="2"/>
  <c r="E536" i="2"/>
  <c r="C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B15" i="3" s="1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D3" i="3"/>
  <c r="H3" i="3" s="1"/>
  <c r="C3" i="3"/>
  <c r="G3" i="3" s="1"/>
  <c r="B195" i="3" l="1"/>
  <c r="B191" i="3"/>
  <c r="B179" i="3"/>
  <c r="B163" i="3"/>
  <c r="B159" i="3"/>
  <c r="B151" i="3"/>
  <c r="B143" i="3"/>
  <c r="B135" i="3"/>
  <c r="B127" i="3"/>
  <c r="B119" i="3"/>
  <c r="B111" i="3"/>
  <c r="B103" i="3"/>
  <c r="B95" i="3"/>
  <c r="B87" i="3"/>
  <c r="B79" i="3"/>
  <c r="B71" i="3"/>
  <c r="B63" i="3"/>
  <c r="B55" i="3"/>
  <c r="B47" i="3"/>
  <c r="B39" i="3"/>
  <c r="B31" i="3"/>
  <c r="B23" i="3"/>
  <c r="B175" i="3"/>
  <c r="J3" i="3"/>
  <c r="H4" i="3"/>
  <c r="K3" i="3"/>
  <c r="B202" i="3"/>
  <c r="B200" i="3"/>
  <c r="B198" i="3"/>
  <c r="B196" i="3"/>
  <c r="B194" i="3"/>
  <c r="B192" i="3"/>
  <c r="B190" i="3"/>
  <c r="B188" i="3"/>
  <c r="B186" i="3"/>
  <c r="B184" i="3"/>
  <c r="B182" i="3"/>
  <c r="B180" i="3"/>
  <c r="B178" i="3"/>
  <c r="B176" i="3"/>
  <c r="B174" i="3"/>
  <c r="B172" i="3"/>
  <c r="B170" i="3"/>
  <c r="B168" i="3"/>
  <c r="B166" i="3"/>
  <c r="B164" i="3"/>
  <c r="B162" i="3"/>
  <c r="B160" i="3"/>
  <c r="B158" i="3"/>
  <c r="B156" i="3"/>
  <c r="B154" i="3"/>
  <c r="B152" i="3"/>
  <c r="B150" i="3"/>
  <c r="B148" i="3"/>
  <c r="B146" i="3"/>
  <c r="B144" i="3"/>
  <c r="B142" i="3"/>
  <c r="B140" i="3"/>
  <c r="B138" i="3"/>
  <c r="B136" i="3"/>
  <c r="B134" i="3"/>
  <c r="B132" i="3"/>
  <c r="B130" i="3"/>
  <c r="B128" i="3"/>
  <c r="B126" i="3"/>
  <c r="B124" i="3"/>
  <c r="B122" i="3"/>
  <c r="B120" i="3"/>
  <c r="B118" i="3"/>
  <c r="B116" i="3"/>
  <c r="B114" i="3"/>
  <c r="B112" i="3"/>
  <c r="B110" i="3"/>
  <c r="B108" i="3"/>
  <c r="B106" i="3"/>
  <c r="B104" i="3"/>
  <c r="B102" i="3"/>
  <c r="B100" i="3"/>
  <c r="B98" i="3"/>
  <c r="B96" i="3"/>
  <c r="B94" i="3"/>
  <c r="B92" i="3"/>
  <c r="B90" i="3"/>
  <c r="B88" i="3"/>
  <c r="B86" i="3"/>
  <c r="B84" i="3"/>
  <c r="B82" i="3"/>
  <c r="B80" i="3"/>
  <c r="B78" i="3"/>
  <c r="B76" i="3"/>
  <c r="B74" i="3"/>
  <c r="B72" i="3"/>
  <c r="B70" i="3"/>
  <c r="B68" i="3"/>
  <c r="B66" i="3"/>
  <c r="B64" i="3"/>
  <c r="B62" i="3"/>
  <c r="B60" i="3"/>
  <c r="B58" i="3"/>
  <c r="B56" i="3"/>
  <c r="B54" i="3"/>
  <c r="B52" i="3"/>
  <c r="B50" i="3"/>
  <c r="B48" i="3"/>
  <c r="B46" i="3"/>
  <c r="B44" i="3"/>
  <c r="B42" i="3"/>
  <c r="B40" i="3"/>
  <c r="B38" i="3"/>
  <c r="B36" i="3"/>
  <c r="B34" i="3"/>
  <c r="B32" i="3"/>
  <c r="B30" i="3"/>
  <c r="B28" i="3"/>
  <c r="B26" i="3"/>
  <c r="B24" i="3"/>
  <c r="B22" i="3"/>
  <c r="B20" i="3"/>
  <c r="B18" i="3"/>
  <c r="B16" i="3"/>
  <c r="B14" i="3"/>
  <c r="B12" i="3"/>
  <c r="G4" i="3"/>
  <c r="B203" i="3"/>
  <c r="B199" i="3"/>
  <c r="B187" i="3"/>
  <c r="B183" i="3"/>
  <c r="B171" i="3"/>
  <c r="B167" i="3"/>
  <c r="B155" i="3"/>
  <c r="B147" i="3"/>
  <c r="B139" i="3"/>
  <c r="B131" i="3"/>
  <c r="B123" i="3"/>
  <c r="B115" i="3"/>
  <c r="B107" i="3"/>
  <c r="B99" i="3"/>
  <c r="B91" i="3"/>
  <c r="B83" i="3"/>
  <c r="B75" i="3"/>
  <c r="B67" i="3"/>
  <c r="B59" i="3"/>
  <c r="B51" i="3"/>
  <c r="B43" i="3"/>
  <c r="B35" i="3"/>
  <c r="B27" i="3"/>
  <c r="B19" i="3"/>
  <c r="B13" i="3"/>
  <c r="B11" i="3"/>
  <c r="H5" i="3"/>
  <c r="B10" i="3"/>
  <c r="E735" i="2"/>
  <c r="F735" i="2" s="1"/>
  <c r="E719" i="2"/>
  <c r="F719" i="2" s="1"/>
  <c r="E734" i="2"/>
  <c r="F734" i="2" s="1"/>
  <c r="E722" i="2"/>
  <c r="F722" i="2" s="1"/>
  <c r="E718" i="2"/>
  <c r="F718" i="2" s="1"/>
  <c r="E736" i="2"/>
  <c r="F736" i="2" s="1"/>
  <c r="E720" i="2"/>
  <c r="F720" i="2" s="1"/>
  <c r="E733" i="2"/>
  <c r="F733" i="2" s="1"/>
  <c r="E717" i="2"/>
  <c r="F717" i="2" s="1"/>
  <c r="E721" i="2"/>
  <c r="F721" i="2" s="1"/>
  <c r="E680" i="2"/>
  <c r="F680" i="2" s="1"/>
  <c r="E738" i="2"/>
  <c r="F738" i="2" s="1"/>
  <c r="E727" i="2"/>
  <c r="F727" i="2" s="1"/>
  <c r="E723" i="2"/>
  <c r="F723" i="2" s="1"/>
  <c r="E737" i="2"/>
  <c r="F737" i="2" s="1"/>
  <c r="E726" i="2"/>
  <c r="F726" i="2" s="1"/>
  <c r="E728" i="2"/>
  <c r="F728" i="2" s="1"/>
  <c r="E725" i="2"/>
  <c r="F725" i="2" s="1"/>
  <c r="E724" i="2"/>
  <c r="F724" i="2" s="1"/>
  <c r="E739" i="2"/>
  <c r="F739" i="2" s="1"/>
  <c r="E740" i="2"/>
  <c r="F740" i="2" s="1"/>
  <c r="B201" i="3"/>
  <c r="B197" i="3"/>
  <c r="B193" i="3"/>
  <c r="B189" i="3"/>
  <c r="B185" i="3"/>
  <c r="B181" i="3"/>
  <c r="B177" i="3"/>
  <c r="B173" i="3"/>
  <c r="B169" i="3"/>
  <c r="B165" i="3"/>
  <c r="B161" i="3"/>
  <c r="B157" i="3"/>
  <c r="B153" i="3"/>
  <c r="B149" i="3"/>
  <c r="B145" i="3"/>
  <c r="B141" i="3"/>
  <c r="B137" i="3"/>
  <c r="B133" i="3"/>
  <c r="B129" i="3"/>
  <c r="B125" i="3"/>
  <c r="B121" i="3"/>
  <c r="B117" i="3"/>
  <c r="B113" i="3"/>
  <c r="B109" i="3"/>
  <c r="B105" i="3"/>
  <c r="B101" i="3"/>
  <c r="B97" i="3"/>
  <c r="B93" i="3"/>
  <c r="B89" i="3"/>
  <c r="B85" i="3"/>
  <c r="B81" i="3"/>
  <c r="B77" i="3"/>
  <c r="B73" i="3"/>
  <c r="B69" i="3"/>
  <c r="B65" i="3"/>
  <c r="B61" i="3"/>
  <c r="B57" i="3"/>
  <c r="B53" i="3"/>
  <c r="B49" i="3"/>
  <c r="B45" i="3"/>
  <c r="B41" i="3"/>
  <c r="B37" i="3"/>
  <c r="B33" i="3"/>
  <c r="B29" i="3"/>
  <c r="B25" i="3"/>
  <c r="B21" i="3"/>
  <c r="B17" i="3"/>
  <c r="B3" i="3"/>
  <c r="F702" i="2"/>
  <c r="E685" i="2"/>
  <c r="F685" i="2" s="1"/>
  <c r="E684" i="2"/>
  <c r="F684" i="2" s="1"/>
  <c r="E683" i="2"/>
  <c r="F683" i="2" s="1"/>
  <c r="E682" i="2"/>
  <c r="F682" i="2" s="1"/>
  <c r="F611" i="2"/>
  <c r="E681" i="2"/>
  <c r="F681" i="2" s="1"/>
  <c r="F582" i="2"/>
  <c r="F629" i="2"/>
  <c r="F665" i="2"/>
  <c r="F634" i="2"/>
  <c r="F588" i="2"/>
  <c r="F605" i="2"/>
  <c r="F643" i="2"/>
  <c r="F550" i="2"/>
  <c r="F594" i="2"/>
  <c r="F633" i="2"/>
  <c r="F567" i="2"/>
  <c r="F650" i="2"/>
  <c r="F604" i="2"/>
  <c r="F640" i="2"/>
  <c r="F659" i="2"/>
  <c r="F562" i="2"/>
  <c r="F598" i="2"/>
  <c r="F649" i="2"/>
  <c r="F583" i="2"/>
  <c r="F666" i="2"/>
  <c r="F573" i="2"/>
  <c r="F656" i="2"/>
  <c r="F566" i="2"/>
  <c r="F617" i="2"/>
  <c r="F661" i="2"/>
  <c r="F599" i="2"/>
  <c r="F572" i="2"/>
  <c r="F589" i="2"/>
  <c r="E673" i="2"/>
  <c r="F673" i="2" s="1"/>
  <c r="E671" i="2"/>
  <c r="F671" i="2" s="1"/>
  <c r="E676" i="2"/>
  <c r="F676" i="2" s="1"/>
  <c r="E674" i="2"/>
  <c r="F674" i="2" s="1"/>
  <c r="E669" i="2"/>
  <c r="F669" i="2" s="1"/>
  <c r="E677" i="2"/>
  <c r="F677" i="2" s="1"/>
  <c r="E672" i="2"/>
  <c r="F672" i="2" s="1"/>
  <c r="E675" i="2"/>
  <c r="F675" i="2" s="1"/>
  <c r="E670" i="2"/>
  <c r="F670" i="2" s="1"/>
  <c r="F667" i="2"/>
  <c r="F651" i="2"/>
  <c r="F635" i="2"/>
  <c r="F619" i="2"/>
  <c r="F664" i="2"/>
  <c r="F648" i="2"/>
  <c r="F632" i="2"/>
  <c r="F616" i="2"/>
  <c r="F597" i="2"/>
  <c r="F581" i="2"/>
  <c r="F565" i="2"/>
  <c r="F549" i="2"/>
  <c r="F596" i="2"/>
  <c r="F580" i="2"/>
  <c r="F564" i="2"/>
  <c r="F548" i="2"/>
  <c r="F658" i="2"/>
  <c r="F642" i="2"/>
  <c r="F626" i="2"/>
  <c r="F610" i="2"/>
  <c r="F591" i="2"/>
  <c r="F575" i="2"/>
  <c r="F559" i="2"/>
  <c r="F546" i="2"/>
  <c r="F653" i="2"/>
  <c r="F637" i="2"/>
  <c r="F621" i="2"/>
  <c r="F602" i="2"/>
  <c r="F586" i="2"/>
  <c r="F570" i="2"/>
  <c r="F554" i="2"/>
  <c r="F663" i="2"/>
  <c r="F647" i="2"/>
  <c r="F631" i="2"/>
  <c r="F615" i="2"/>
  <c r="F660" i="2"/>
  <c r="F644" i="2"/>
  <c r="F628" i="2"/>
  <c r="F612" i="2"/>
  <c r="F593" i="2"/>
  <c r="F577" i="2"/>
  <c r="F561" i="2"/>
  <c r="F607" i="2"/>
  <c r="F592" i="2"/>
  <c r="F576" i="2"/>
  <c r="F560" i="2"/>
  <c r="F606" i="2"/>
  <c r="F654" i="2"/>
  <c r="F638" i="2"/>
  <c r="F622" i="2"/>
  <c r="F603" i="2"/>
  <c r="F587" i="2"/>
  <c r="F571" i="2"/>
  <c r="F555" i="2"/>
  <c r="F608" i="2"/>
  <c r="F578" i="2"/>
  <c r="F613" i="2"/>
  <c r="F645" i="2"/>
  <c r="F551" i="2"/>
  <c r="F618" i="2"/>
  <c r="F556" i="2"/>
  <c r="F557" i="2"/>
  <c r="F624" i="2"/>
  <c r="F627" i="2"/>
  <c r="B14" i="1"/>
  <c r="F558" i="2"/>
  <c r="F574" i="2"/>
  <c r="F590" i="2"/>
  <c r="F609" i="2"/>
  <c r="F625" i="2"/>
  <c r="F641" i="2"/>
  <c r="F657" i="2"/>
  <c r="F547" i="2"/>
  <c r="F563" i="2"/>
  <c r="F579" i="2"/>
  <c r="F595" i="2"/>
  <c r="F614" i="2"/>
  <c r="F630" i="2"/>
  <c r="F646" i="2"/>
  <c r="F662" i="2"/>
  <c r="F552" i="2"/>
  <c r="F568" i="2"/>
  <c r="F584" i="2"/>
  <c r="F600" i="2"/>
  <c r="F553" i="2"/>
  <c r="F569" i="2"/>
  <c r="F585" i="2"/>
  <c r="F601" i="2"/>
  <c r="F620" i="2"/>
  <c r="F636" i="2"/>
  <c r="F652" i="2"/>
  <c r="F668" i="2"/>
  <c r="F623" i="2"/>
  <c r="F639" i="2"/>
  <c r="F655" i="2"/>
  <c r="E535" i="2"/>
  <c r="F535" i="2" s="1"/>
  <c r="E534" i="2"/>
  <c r="F534" i="2" s="1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F146" i="2" s="1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13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0" i="2"/>
  <c r="B4" i="3" l="1"/>
  <c r="B5" i="3" s="1"/>
  <c r="B6" i="3" s="1"/>
  <c r="B7" i="3" s="1"/>
  <c r="B8" i="3" s="1"/>
  <c r="B9" i="3" s="1"/>
  <c r="F796" i="2"/>
  <c r="E766" i="2"/>
  <c r="F766" i="2" s="1"/>
  <c r="E767" i="2"/>
  <c r="F767" i="2" s="1"/>
  <c r="E765" i="2"/>
  <c r="F765" i="2" s="1"/>
  <c r="E764" i="2"/>
  <c r="F764" i="2" s="1"/>
  <c r="E761" i="2"/>
  <c r="F761" i="2" s="1"/>
  <c r="E762" i="2"/>
  <c r="F762" i="2" s="1"/>
  <c r="E763" i="2"/>
  <c r="F763" i="2" s="1"/>
  <c r="E760" i="2"/>
  <c r="F760" i="2" s="1"/>
  <c r="F540" i="2"/>
  <c r="K4" i="3"/>
  <c r="G5" i="3"/>
  <c r="K5" i="3" s="1"/>
  <c r="J4" i="3"/>
  <c r="H6" i="3"/>
  <c r="E474" i="2"/>
  <c r="F474" i="2" s="1"/>
  <c r="E754" i="2"/>
  <c r="F754" i="2" s="1"/>
  <c r="E753" i="2"/>
  <c r="F753" i="2" s="1"/>
  <c r="E731" i="2"/>
  <c r="F731" i="2" s="1"/>
  <c r="E715" i="2"/>
  <c r="F715" i="2" s="1"/>
  <c r="E711" i="2"/>
  <c r="F711" i="2" s="1"/>
  <c r="E755" i="2"/>
  <c r="F755" i="2" s="1"/>
  <c r="E752" i="2"/>
  <c r="F752" i="2" s="1"/>
  <c r="E730" i="2"/>
  <c r="F730" i="2" s="1"/>
  <c r="E714" i="2"/>
  <c r="F714" i="2" s="1"/>
  <c r="E747" i="2"/>
  <c r="F747" i="2" s="1"/>
  <c r="E712" i="2"/>
  <c r="F712" i="2" s="1"/>
  <c r="E746" i="2"/>
  <c r="F746" i="2" s="1"/>
  <c r="E732" i="2"/>
  <c r="F732" i="2" s="1"/>
  <c r="E716" i="2"/>
  <c r="F716" i="2" s="1"/>
  <c r="E729" i="2"/>
  <c r="F729" i="2" s="1"/>
  <c r="E713" i="2"/>
  <c r="F713" i="2" s="1"/>
  <c r="F742" i="2"/>
  <c r="F744" i="2"/>
  <c r="F748" i="2"/>
  <c r="F749" i="2"/>
  <c r="O3" i="3"/>
  <c r="F745" i="2"/>
  <c r="F750" i="2"/>
  <c r="F751" i="2"/>
  <c r="F696" i="2"/>
  <c r="F697" i="2"/>
  <c r="F698" i="2"/>
  <c r="F699" i="2"/>
  <c r="E475" i="2"/>
  <c r="F679" i="2"/>
  <c r="F678" i="2"/>
  <c r="E516" i="2"/>
  <c r="E481" i="2"/>
  <c r="E511" i="2"/>
  <c r="E484" i="2"/>
  <c r="E513" i="2"/>
  <c r="E479" i="2"/>
  <c r="E502" i="2"/>
  <c r="E491" i="2"/>
  <c r="E523" i="2"/>
  <c r="E496" i="2"/>
  <c r="E528" i="2"/>
  <c r="E485" i="2"/>
  <c r="E517" i="2"/>
  <c r="E482" i="2"/>
  <c r="E514" i="2"/>
  <c r="E495" i="2"/>
  <c r="E527" i="2"/>
  <c r="E500" i="2"/>
  <c r="E532" i="2"/>
  <c r="E497" i="2"/>
  <c r="E529" i="2"/>
  <c r="E486" i="2"/>
  <c r="E518" i="2"/>
  <c r="E507" i="2"/>
  <c r="E480" i="2"/>
  <c r="E512" i="2"/>
  <c r="E501" i="2"/>
  <c r="E533" i="2"/>
  <c r="E498" i="2"/>
  <c r="E530" i="2"/>
  <c r="E483" i="2"/>
  <c r="E499" i="2"/>
  <c r="E515" i="2"/>
  <c r="E531" i="2"/>
  <c r="E488" i="2"/>
  <c r="E504" i="2"/>
  <c r="E520" i="2"/>
  <c r="E489" i="2"/>
  <c r="E505" i="2"/>
  <c r="E521" i="2"/>
  <c r="E490" i="2"/>
  <c r="E506" i="2"/>
  <c r="E522" i="2"/>
  <c r="E487" i="2"/>
  <c r="E503" i="2"/>
  <c r="E519" i="2"/>
  <c r="E476" i="2"/>
  <c r="E492" i="2"/>
  <c r="E508" i="2"/>
  <c r="E524" i="2"/>
  <c r="E477" i="2"/>
  <c r="E493" i="2"/>
  <c r="E509" i="2"/>
  <c r="E525" i="2"/>
  <c r="E478" i="2"/>
  <c r="E494" i="2"/>
  <c r="E510" i="2"/>
  <c r="E526" i="2"/>
  <c r="E456" i="2"/>
  <c r="F456" i="2" s="1"/>
  <c r="E446" i="2"/>
  <c r="F446" i="2" s="1"/>
  <c r="E402" i="2"/>
  <c r="F402" i="2" s="1"/>
  <c r="E398" i="2"/>
  <c r="F398" i="2" s="1"/>
  <c r="E386" i="2"/>
  <c r="F386" i="2" s="1"/>
  <c r="E382" i="2"/>
  <c r="F382" i="2" s="1"/>
  <c r="E371" i="2"/>
  <c r="F371" i="2" s="1"/>
  <c r="E370" i="2"/>
  <c r="F370" i="2" s="1"/>
  <c r="E363" i="2"/>
  <c r="F363" i="2" s="1"/>
  <c r="E362" i="2"/>
  <c r="F362" i="2" s="1"/>
  <c r="J5" i="3" l="1"/>
  <c r="G6" i="3"/>
  <c r="G7" i="3" s="1"/>
  <c r="H7" i="3"/>
  <c r="P3" i="3"/>
  <c r="F741" i="2" s="1"/>
  <c r="Q3" i="3"/>
  <c r="F743" i="2" s="1"/>
  <c r="E414" i="2"/>
  <c r="F414" i="2" s="1"/>
  <c r="E425" i="2"/>
  <c r="F425" i="2" s="1"/>
  <c r="E435" i="2"/>
  <c r="F435" i="2" s="1"/>
  <c r="F228" i="2"/>
  <c r="F244" i="2"/>
  <c r="F260" i="2"/>
  <c r="F276" i="2"/>
  <c r="F292" i="2"/>
  <c r="F225" i="2"/>
  <c r="F241" i="2"/>
  <c r="F257" i="2"/>
  <c r="F273" i="2"/>
  <c r="F289" i="2"/>
  <c r="F305" i="2"/>
  <c r="F234" i="2"/>
  <c r="F250" i="2"/>
  <c r="F266" i="2"/>
  <c r="F282" i="2"/>
  <c r="F298" i="2"/>
  <c r="F223" i="2"/>
  <c r="F239" i="2"/>
  <c r="F255" i="2"/>
  <c r="F271" i="2"/>
  <c r="F287" i="2"/>
  <c r="F303" i="2"/>
  <c r="E418" i="2"/>
  <c r="F418" i="2" s="1"/>
  <c r="E429" i="2"/>
  <c r="F429" i="2" s="1"/>
  <c r="E439" i="2"/>
  <c r="F439" i="2" s="1"/>
  <c r="E451" i="2"/>
  <c r="F451" i="2" s="1"/>
  <c r="F232" i="2"/>
  <c r="F248" i="2"/>
  <c r="F264" i="2"/>
  <c r="F280" i="2"/>
  <c r="F296" i="2"/>
  <c r="F229" i="2"/>
  <c r="F245" i="2"/>
  <c r="F261" i="2"/>
  <c r="F277" i="2"/>
  <c r="F293" i="2"/>
  <c r="F222" i="2"/>
  <c r="F238" i="2"/>
  <c r="F254" i="2"/>
  <c r="F270" i="2"/>
  <c r="F286" i="2"/>
  <c r="F302" i="2"/>
  <c r="F227" i="2"/>
  <c r="F243" i="2"/>
  <c r="F259" i="2"/>
  <c r="F275" i="2"/>
  <c r="F291" i="2"/>
  <c r="F307" i="2"/>
  <c r="E409" i="2"/>
  <c r="F409" i="2" s="1"/>
  <c r="E419" i="2"/>
  <c r="F419" i="2" s="1"/>
  <c r="E430" i="2"/>
  <c r="F430" i="2" s="1"/>
  <c r="E441" i="2"/>
  <c r="F441" i="2" s="1"/>
  <c r="E453" i="2"/>
  <c r="F453" i="2" s="1"/>
  <c r="F236" i="2"/>
  <c r="F252" i="2"/>
  <c r="F268" i="2"/>
  <c r="F284" i="2"/>
  <c r="F300" i="2"/>
  <c r="F233" i="2"/>
  <c r="F249" i="2"/>
  <c r="F265" i="2"/>
  <c r="F281" i="2"/>
  <c r="F297" i="2"/>
  <c r="F226" i="2"/>
  <c r="F242" i="2"/>
  <c r="F258" i="2"/>
  <c r="F274" i="2"/>
  <c r="F290" i="2"/>
  <c r="F306" i="2"/>
  <c r="F231" i="2"/>
  <c r="F247" i="2"/>
  <c r="F263" i="2"/>
  <c r="F279" i="2"/>
  <c r="F295" i="2"/>
  <c r="E413" i="2"/>
  <c r="F413" i="2" s="1"/>
  <c r="E423" i="2"/>
  <c r="F423" i="2" s="1"/>
  <c r="E434" i="2"/>
  <c r="F434" i="2" s="1"/>
  <c r="E445" i="2"/>
  <c r="F445" i="2" s="1"/>
  <c r="E470" i="2"/>
  <c r="F470" i="2" s="1"/>
  <c r="F224" i="2"/>
  <c r="F240" i="2"/>
  <c r="F256" i="2"/>
  <c r="F272" i="2"/>
  <c r="F288" i="2"/>
  <c r="F304" i="2"/>
  <c r="F237" i="2"/>
  <c r="F253" i="2"/>
  <c r="F269" i="2"/>
  <c r="F285" i="2"/>
  <c r="F301" i="2"/>
  <c r="F230" i="2"/>
  <c r="F246" i="2"/>
  <c r="F262" i="2"/>
  <c r="F278" i="2"/>
  <c r="F294" i="2"/>
  <c r="F221" i="2"/>
  <c r="F235" i="2"/>
  <c r="F251" i="2"/>
  <c r="F267" i="2"/>
  <c r="F283" i="2"/>
  <c r="F299" i="2"/>
  <c r="E410" i="2"/>
  <c r="F410" i="2" s="1"/>
  <c r="E415" i="2"/>
  <c r="F415" i="2" s="1"/>
  <c r="E421" i="2"/>
  <c r="F421" i="2" s="1"/>
  <c r="E426" i="2"/>
  <c r="F426" i="2" s="1"/>
  <c r="E431" i="2"/>
  <c r="F431" i="2" s="1"/>
  <c r="E437" i="2"/>
  <c r="F437" i="2" s="1"/>
  <c r="E442" i="2"/>
  <c r="F442" i="2" s="1"/>
  <c r="E447" i="2"/>
  <c r="F447" i="2" s="1"/>
  <c r="E454" i="2"/>
  <c r="F454" i="2" s="1"/>
  <c r="E411" i="2"/>
  <c r="F411" i="2" s="1"/>
  <c r="E417" i="2"/>
  <c r="F417" i="2" s="1"/>
  <c r="E422" i="2"/>
  <c r="F422" i="2" s="1"/>
  <c r="E427" i="2"/>
  <c r="F427" i="2" s="1"/>
  <c r="E433" i="2"/>
  <c r="F433" i="2" s="1"/>
  <c r="E438" i="2"/>
  <c r="F438" i="2" s="1"/>
  <c r="E443" i="2"/>
  <c r="F443" i="2" s="1"/>
  <c r="E449" i="2"/>
  <c r="F449" i="2" s="1"/>
  <c r="E458" i="2"/>
  <c r="F458" i="2" s="1"/>
  <c r="B19" i="1"/>
  <c r="E450" i="2"/>
  <c r="F450" i="2" s="1"/>
  <c r="E455" i="2"/>
  <c r="F455" i="2" s="1"/>
  <c r="B18" i="1"/>
  <c r="E457" i="2"/>
  <c r="F457" i="2" s="1"/>
  <c r="E473" i="2"/>
  <c r="F473" i="2" s="1"/>
  <c r="F131" i="2"/>
  <c r="F162" i="2"/>
  <c r="F178" i="2"/>
  <c r="F194" i="2"/>
  <c r="F210" i="2"/>
  <c r="F58" i="2"/>
  <c r="F81" i="2"/>
  <c r="F105" i="2"/>
  <c r="F122" i="2"/>
  <c r="F24" i="2"/>
  <c r="F130" i="2"/>
  <c r="F150" i="2"/>
  <c r="F166" i="2"/>
  <c r="F182" i="2"/>
  <c r="F198" i="2"/>
  <c r="F214" i="2"/>
  <c r="F142" i="2"/>
  <c r="F174" i="2"/>
  <c r="F206" i="2"/>
  <c r="F73" i="2"/>
  <c r="F97" i="2"/>
  <c r="F129" i="2"/>
  <c r="F36" i="2"/>
  <c r="F135" i="2"/>
  <c r="F154" i="2"/>
  <c r="F186" i="2"/>
  <c r="F218" i="2"/>
  <c r="F49" i="2"/>
  <c r="F74" i="2"/>
  <c r="F106" i="2"/>
  <c r="F40" i="2"/>
  <c r="F41" i="2"/>
  <c r="F134" i="2"/>
  <c r="F158" i="2"/>
  <c r="F190" i="2"/>
  <c r="F202" i="2"/>
  <c r="F57" i="2"/>
  <c r="F113" i="2"/>
  <c r="F65" i="2"/>
  <c r="F121" i="2"/>
  <c r="F138" i="2"/>
  <c r="F89" i="2"/>
  <c r="F20" i="2"/>
  <c r="F170" i="2"/>
  <c r="F90" i="2"/>
  <c r="F28" i="2"/>
  <c r="F124" i="2"/>
  <c r="F108" i="2"/>
  <c r="F92" i="2"/>
  <c r="F76" i="2"/>
  <c r="F60" i="2"/>
  <c r="F44" i="2"/>
  <c r="F219" i="2"/>
  <c r="F203" i="2"/>
  <c r="F187" i="2"/>
  <c r="F171" i="2"/>
  <c r="F155" i="2"/>
  <c r="F139" i="2"/>
  <c r="F114" i="2"/>
  <c r="F94" i="2"/>
  <c r="F70" i="2"/>
  <c r="F50" i="2"/>
  <c r="F34" i="2"/>
  <c r="F18" i="2"/>
  <c r="F109" i="2"/>
  <c r="F77" i="2"/>
  <c r="F45" i="2"/>
  <c r="F25" i="2"/>
  <c r="F205" i="2"/>
  <c r="F189" i="2"/>
  <c r="F173" i="2"/>
  <c r="F157" i="2"/>
  <c r="F141" i="2"/>
  <c r="F123" i="2"/>
  <c r="F107" i="2"/>
  <c r="F91" i="2"/>
  <c r="F75" i="2"/>
  <c r="F59" i="2"/>
  <c r="F43" i="2"/>
  <c r="F27" i="2"/>
  <c r="F11" i="2"/>
  <c r="F208" i="2"/>
  <c r="F192" i="2"/>
  <c r="F176" i="2"/>
  <c r="F160" i="2"/>
  <c r="F144" i="2"/>
  <c r="F120" i="2"/>
  <c r="F104" i="2"/>
  <c r="F88" i="2"/>
  <c r="F72" i="2"/>
  <c r="F56" i="2"/>
  <c r="F32" i="2"/>
  <c r="F215" i="2"/>
  <c r="F199" i="2"/>
  <c r="F183" i="2"/>
  <c r="F167" i="2"/>
  <c r="F151" i="2"/>
  <c r="F10" i="2"/>
  <c r="F110" i="2"/>
  <c r="F86" i="2"/>
  <c r="F66" i="2"/>
  <c r="F46" i="2"/>
  <c r="F30" i="2"/>
  <c r="F14" i="2"/>
  <c r="F101" i="2"/>
  <c r="F69" i="2"/>
  <c r="F37" i="2"/>
  <c r="F21" i="2"/>
  <c r="F217" i="2"/>
  <c r="F201" i="2"/>
  <c r="F185" i="2"/>
  <c r="F169" i="2"/>
  <c r="F153" i="2"/>
  <c r="F137" i="2"/>
  <c r="F119" i="2"/>
  <c r="F103" i="2"/>
  <c r="F87" i="2"/>
  <c r="F71" i="2"/>
  <c r="F55" i="2"/>
  <c r="F39" i="2"/>
  <c r="F23" i="2"/>
  <c r="F220" i="2"/>
  <c r="F204" i="2"/>
  <c r="F188" i="2"/>
  <c r="F172" i="2"/>
  <c r="F156" i="2"/>
  <c r="F140" i="2"/>
  <c r="F116" i="2"/>
  <c r="F100" i="2"/>
  <c r="F84" i="2"/>
  <c r="F68" i="2"/>
  <c r="F52" i="2"/>
  <c r="F16" i="2"/>
  <c r="F211" i="2"/>
  <c r="F195" i="2"/>
  <c r="F179" i="2"/>
  <c r="F163" i="2"/>
  <c r="F147" i="2"/>
  <c r="F126" i="2"/>
  <c r="F102" i="2"/>
  <c r="F82" i="2"/>
  <c r="F62" i="2"/>
  <c r="F42" i="2"/>
  <c r="F26" i="2"/>
  <c r="F125" i="2"/>
  <c r="F93" i="2"/>
  <c r="F61" i="2"/>
  <c r="F33" i="2"/>
  <c r="F17" i="2"/>
  <c r="F213" i="2"/>
  <c r="F197" i="2"/>
  <c r="F181" i="2"/>
  <c r="F165" i="2"/>
  <c r="F149" i="2"/>
  <c r="F133" i="2"/>
  <c r="F115" i="2"/>
  <c r="F99" i="2"/>
  <c r="F83" i="2"/>
  <c r="F67" i="2"/>
  <c r="F51" i="2"/>
  <c r="F35" i="2"/>
  <c r="F19" i="2"/>
  <c r="F216" i="2"/>
  <c r="F200" i="2"/>
  <c r="F184" i="2"/>
  <c r="F168" i="2"/>
  <c r="F152" i="2"/>
  <c r="F136" i="2"/>
  <c r="F128" i="2"/>
  <c r="F112" i="2"/>
  <c r="F96" i="2"/>
  <c r="F80" i="2"/>
  <c r="F64" i="2"/>
  <c r="F48" i="2"/>
  <c r="F12" i="2"/>
  <c r="F207" i="2"/>
  <c r="F191" i="2"/>
  <c r="F175" i="2"/>
  <c r="F159" i="2"/>
  <c r="F143" i="2"/>
  <c r="F118" i="2"/>
  <c r="F98" i="2"/>
  <c r="F78" i="2"/>
  <c r="F54" i="2"/>
  <c r="F38" i="2"/>
  <c r="F22" i="2"/>
  <c r="F117" i="2"/>
  <c r="F85" i="2"/>
  <c r="F53" i="2"/>
  <c r="F29" i="2"/>
  <c r="F13" i="2"/>
  <c r="F209" i="2"/>
  <c r="F193" i="2"/>
  <c r="F177" i="2"/>
  <c r="F161" i="2"/>
  <c r="F145" i="2"/>
  <c r="F127" i="2"/>
  <c r="F111" i="2"/>
  <c r="F95" i="2"/>
  <c r="F79" i="2"/>
  <c r="F63" i="2"/>
  <c r="F47" i="2"/>
  <c r="F31" i="2"/>
  <c r="F15" i="2"/>
  <c r="F212" i="2"/>
  <c r="F196" i="2"/>
  <c r="F180" i="2"/>
  <c r="F164" i="2"/>
  <c r="F148" i="2"/>
  <c r="F132" i="2"/>
  <c r="E358" i="2"/>
  <c r="F358" i="2" s="1"/>
  <c r="E366" i="2"/>
  <c r="F366" i="2" s="1"/>
  <c r="E374" i="2"/>
  <c r="F374" i="2" s="1"/>
  <c r="E390" i="2"/>
  <c r="F390" i="2" s="1"/>
  <c r="E406" i="2"/>
  <c r="F406" i="2" s="1"/>
  <c r="E462" i="2"/>
  <c r="F462" i="2" s="1"/>
  <c r="E359" i="2"/>
  <c r="F359" i="2" s="1"/>
  <c r="E367" i="2"/>
  <c r="F367" i="2" s="1"/>
  <c r="E378" i="2"/>
  <c r="F378" i="2" s="1"/>
  <c r="E394" i="2"/>
  <c r="F394" i="2" s="1"/>
  <c r="E408" i="2"/>
  <c r="F408" i="2" s="1"/>
  <c r="E412" i="2"/>
  <c r="F412" i="2" s="1"/>
  <c r="E416" i="2"/>
  <c r="F416" i="2" s="1"/>
  <c r="E420" i="2"/>
  <c r="F420" i="2" s="1"/>
  <c r="E424" i="2"/>
  <c r="F424" i="2" s="1"/>
  <c r="E428" i="2"/>
  <c r="F428" i="2" s="1"/>
  <c r="E432" i="2"/>
  <c r="F432" i="2" s="1"/>
  <c r="E436" i="2"/>
  <c r="F436" i="2" s="1"/>
  <c r="E440" i="2"/>
  <c r="F440" i="2" s="1"/>
  <c r="E444" i="2"/>
  <c r="F444" i="2" s="1"/>
  <c r="E448" i="2"/>
  <c r="F448" i="2" s="1"/>
  <c r="E452" i="2"/>
  <c r="F452" i="2" s="1"/>
  <c r="E466" i="2"/>
  <c r="F466" i="2" s="1"/>
  <c r="E375" i="2"/>
  <c r="F375" i="2" s="1"/>
  <c r="E379" i="2"/>
  <c r="F379" i="2" s="1"/>
  <c r="E383" i="2"/>
  <c r="F383" i="2" s="1"/>
  <c r="E387" i="2"/>
  <c r="F387" i="2" s="1"/>
  <c r="E391" i="2"/>
  <c r="F391" i="2" s="1"/>
  <c r="E395" i="2"/>
  <c r="F395" i="2" s="1"/>
  <c r="E399" i="2"/>
  <c r="F399" i="2" s="1"/>
  <c r="E403" i="2"/>
  <c r="F403" i="2" s="1"/>
  <c r="E407" i="2"/>
  <c r="F407" i="2" s="1"/>
  <c r="E459" i="2"/>
  <c r="F459" i="2" s="1"/>
  <c r="E463" i="2"/>
  <c r="F463" i="2" s="1"/>
  <c r="E467" i="2"/>
  <c r="F467" i="2" s="1"/>
  <c r="E471" i="2"/>
  <c r="F471" i="2" s="1"/>
  <c r="E338" i="2"/>
  <c r="F338" i="2" s="1"/>
  <c r="E360" i="2"/>
  <c r="F360" i="2" s="1"/>
  <c r="E364" i="2"/>
  <c r="F364" i="2" s="1"/>
  <c r="E368" i="2"/>
  <c r="F368" i="2" s="1"/>
  <c r="E372" i="2"/>
  <c r="F372" i="2" s="1"/>
  <c r="E376" i="2"/>
  <c r="F376" i="2" s="1"/>
  <c r="E380" i="2"/>
  <c r="F380" i="2" s="1"/>
  <c r="E384" i="2"/>
  <c r="F384" i="2" s="1"/>
  <c r="E388" i="2"/>
  <c r="F388" i="2" s="1"/>
  <c r="E392" i="2"/>
  <c r="F392" i="2" s="1"/>
  <c r="E396" i="2"/>
  <c r="F396" i="2" s="1"/>
  <c r="E400" i="2"/>
  <c r="F400" i="2" s="1"/>
  <c r="E404" i="2"/>
  <c r="F404" i="2" s="1"/>
  <c r="E460" i="2"/>
  <c r="F460" i="2" s="1"/>
  <c r="E464" i="2"/>
  <c r="F464" i="2" s="1"/>
  <c r="E468" i="2"/>
  <c r="F468" i="2" s="1"/>
  <c r="E472" i="2"/>
  <c r="F472" i="2" s="1"/>
  <c r="B15" i="1"/>
  <c r="E361" i="2"/>
  <c r="F361" i="2" s="1"/>
  <c r="E365" i="2"/>
  <c r="F365" i="2" s="1"/>
  <c r="E369" i="2"/>
  <c r="F369" i="2" s="1"/>
  <c r="E373" i="2"/>
  <c r="F373" i="2" s="1"/>
  <c r="E377" i="2"/>
  <c r="F377" i="2" s="1"/>
  <c r="E381" i="2"/>
  <c r="F381" i="2" s="1"/>
  <c r="E385" i="2"/>
  <c r="F385" i="2" s="1"/>
  <c r="E389" i="2"/>
  <c r="F389" i="2" s="1"/>
  <c r="E393" i="2"/>
  <c r="F393" i="2" s="1"/>
  <c r="E397" i="2"/>
  <c r="F397" i="2" s="1"/>
  <c r="E401" i="2"/>
  <c r="F401" i="2" s="1"/>
  <c r="E405" i="2"/>
  <c r="F405" i="2" s="1"/>
  <c r="E461" i="2"/>
  <c r="F461" i="2" s="1"/>
  <c r="E465" i="2"/>
  <c r="F465" i="2" s="1"/>
  <c r="E469" i="2"/>
  <c r="F469" i="2" s="1"/>
  <c r="E862" i="2"/>
  <c r="F862" i="2" s="1"/>
  <c r="E863" i="2"/>
  <c r="F863" i="2" s="1"/>
  <c r="E8" i="2"/>
  <c r="F8" i="2" s="1"/>
  <c r="E9" i="2"/>
  <c r="F9" i="2" s="1"/>
  <c r="E859" i="2"/>
  <c r="F859" i="2" s="1"/>
  <c r="E860" i="2"/>
  <c r="F860" i="2" s="1"/>
  <c r="E861" i="2"/>
  <c r="F861" i="2" s="1"/>
  <c r="E5" i="2"/>
  <c r="F5" i="2" s="1"/>
  <c r="E6" i="2"/>
  <c r="F6" i="2" s="1"/>
  <c r="E7" i="2"/>
  <c r="F7" i="2" s="1"/>
  <c r="E4" i="2"/>
  <c r="F4" i="2" s="1"/>
  <c r="E857" i="2"/>
  <c r="F857" i="2" s="1"/>
  <c r="E858" i="2"/>
  <c r="F858" i="2" s="1"/>
  <c r="E856" i="2"/>
  <c r="F856" i="2" s="1"/>
  <c r="E3" i="2"/>
  <c r="F3" i="2" s="1"/>
  <c r="F787" i="2" l="1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545" i="2"/>
  <c r="K6" i="3"/>
  <c r="J6" i="3"/>
  <c r="K7" i="3"/>
  <c r="H8" i="3"/>
  <c r="J7" i="3"/>
  <c r="G8" i="3"/>
  <c r="F707" i="2"/>
  <c r="F706" i="2"/>
  <c r="F708" i="2"/>
  <c r="E704" i="2"/>
  <c r="F704" i="2" s="1"/>
  <c r="E705" i="2"/>
  <c r="F705" i="2" s="1"/>
  <c r="E690" i="2"/>
  <c r="F690" i="2" s="1"/>
  <c r="E691" i="2"/>
  <c r="F691" i="2" s="1"/>
  <c r="E693" i="2"/>
  <c r="F693" i="2" s="1"/>
  <c r="E692" i="2"/>
  <c r="F692" i="2" s="1"/>
  <c r="F543" i="2"/>
  <c r="F541" i="2"/>
  <c r="F544" i="2"/>
  <c r="F538" i="2"/>
  <c r="F539" i="2"/>
  <c r="F542" i="2"/>
  <c r="F537" i="2"/>
  <c r="F536" i="2"/>
  <c r="E336" i="2"/>
  <c r="F336" i="2" s="1"/>
  <c r="E339" i="2"/>
  <c r="F339" i="2" s="1"/>
  <c r="E349" i="2"/>
  <c r="F349" i="2" s="1"/>
  <c r="E323" i="2"/>
  <c r="F323" i="2" s="1"/>
  <c r="E352" i="2"/>
  <c r="F352" i="2" s="1"/>
  <c r="E322" i="2"/>
  <c r="F322" i="2" s="1"/>
  <c r="E333" i="2"/>
  <c r="F333" i="2" s="1"/>
  <c r="E320" i="2"/>
  <c r="F320" i="2" s="1"/>
  <c r="E354" i="2"/>
  <c r="F354" i="2" s="1"/>
  <c r="E317" i="2"/>
  <c r="F317" i="2" s="1"/>
  <c r="E355" i="2"/>
  <c r="F355" i="2" s="1"/>
  <c r="E357" i="2"/>
  <c r="F357" i="2" s="1"/>
  <c r="F476" i="2"/>
  <c r="F480" i="2"/>
  <c r="F484" i="2"/>
  <c r="F488" i="2"/>
  <c r="F492" i="2"/>
  <c r="F496" i="2"/>
  <c r="F500" i="2"/>
  <c r="F504" i="2"/>
  <c r="F508" i="2"/>
  <c r="F512" i="2"/>
  <c r="F516" i="2"/>
  <c r="F520" i="2"/>
  <c r="F524" i="2"/>
  <c r="F528" i="2"/>
  <c r="F532" i="2"/>
  <c r="F477" i="2"/>
  <c r="F481" i="2"/>
  <c r="F485" i="2"/>
  <c r="F489" i="2"/>
  <c r="F493" i="2"/>
  <c r="F497" i="2"/>
  <c r="F501" i="2"/>
  <c r="F505" i="2"/>
  <c r="F509" i="2"/>
  <c r="F513" i="2"/>
  <c r="F517" i="2"/>
  <c r="F521" i="2"/>
  <c r="F525" i="2"/>
  <c r="F529" i="2"/>
  <c r="F533" i="2"/>
  <c r="F478" i="2"/>
  <c r="F482" i="2"/>
  <c r="F486" i="2"/>
  <c r="F490" i="2"/>
  <c r="F494" i="2"/>
  <c r="F498" i="2"/>
  <c r="F502" i="2"/>
  <c r="F506" i="2"/>
  <c r="F510" i="2"/>
  <c r="F514" i="2"/>
  <c r="F518" i="2"/>
  <c r="F522" i="2"/>
  <c r="F526" i="2"/>
  <c r="F530" i="2"/>
  <c r="F475" i="2"/>
  <c r="F479" i="2"/>
  <c r="F483" i="2"/>
  <c r="F487" i="2"/>
  <c r="F491" i="2"/>
  <c r="F495" i="2"/>
  <c r="F499" i="2"/>
  <c r="F503" i="2"/>
  <c r="F507" i="2"/>
  <c r="F511" i="2"/>
  <c r="F515" i="2"/>
  <c r="F519" i="2"/>
  <c r="F523" i="2"/>
  <c r="F527" i="2"/>
  <c r="F531" i="2"/>
  <c r="E345" i="2"/>
  <c r="F345" i="2" s="1"/>
  <c r="E329" i="2"/>
  <c r="F329" i="2" s="1"/>
  <c r="E313" i="2"/>
  <c r="F313" i="2" s="1"/>
  <c r="E348" i="2"/>
  <c r="F348" i="2" s="1"/>
  <c r="E332" i="2"/>
  <c r="F332" i="2" s="1"/>
  <c r="E316" i="2"/>
  <c r="F316" i="2" s="1"/>
  <c r="E351" i="2"/>
  <c r="F351" i="2" s="1"/>
  <c r="E335" i="2"/>
  <c r="F335" i="2" s="1"/>
  <c r="E319" i="2"/>
  <c r="F319" i="2" s="1"/>
  <c r="E350" i="2"/>
  <c r="F350" i="2" s="1"/>
  <c r="E334" i="2"/>
  <c r="F334" i="2" s="1"/>
  <c r="E318" i="2"/>
  <c r="F318" i="2" s="1"/>
  <c r="E341" i="2"/>
  <c r="F341" i="2" s="1"/>
  <c r="E325" i="2"/>
  <c r="F325" i="2" s="1"/>
  <c r="E309" i="2"/>
  <c r="F309" i="2" s="1"/>
  <c r="E344" i="2"/>
  <c r="F344" i="2" s="1"/>
  <c r="E328" i="2"/>
  <c r="F328" i="2" s="1"/>
  <c r="E312" i="2"/>
  <c r="F312" i="2" s="1"/>
  <c r="E347" i="2"/>
  <c r="F347" i="2" s="1"/>
  <c r="E331" i="2"/>
  <c r="F331" i="2" s="1"/>
  <c r="E315" i="2"/>
  <c r="F315" i="2" s="1"/>
  <c r="E346" i="2"/>
  <c r="F346" i="2" s="1"/>
  <c r="E330" i="2"/>
  <c r="F330" i="2" s="1"/>
  <c r="E314" i="2"/>
  <c r="F314" i="2" s="1"/>
  <c r="E353" i="2"/>
  <c r="F353" i="2" s="1"/>
  <c r="E337" i="2"/>
  <c r="F337" i="2" s="1"/>
  <c r="E321" i="2"/>
  <c r="F321" i="2" s="1"/>
  <c r="E356" i="2"/>
  <c r="F356" i="2" s="1"/>
  <c r="E340" i="2"/>
  <c r="F340" i="2" s="1"/>
  <c r="E324" i="2"/>
  <c r="F324" i="2" s="1"/>
  <c r="E308" i="2"/>
  <c r="F308" i="2" s="1"/>
  <c r="E343" i="2"/>
  <c r="F343" i="2" s="1"/>
  <c r="E327" i="2"/>
  <c r="F327" i="2" s="1"/>
  <c r="E311" i="2"/>
  <c r="F311" i="2" s="1"/>
  <c r="E342" i="2"/>
  <c r="F342" i="2" s="1"/>
  <c r="E326" i="2"/>
  <c r="F326" i="2" s="1"/>
  <c r="E310" i="2"/>
  <c r="F310" i="2" s="1"/>
  <c r="G9" i="3" l="1"/>
  <c r="J8" i="3"/>
  <c r="H9" i="3"/>
  <c r="H10" i="3" s="1"/>
  <c r="K8" i="3"/>
  <c r="K9" i="3" l="1"/>
  <c r="J9" i="3"/>
  <c r="G10" i="3"/>
  <c r="K10" i="3" s="1"/>
  <c r="H11" i="3"/>
  <c r="H12" i="3" l="1"/>
  <c r="G11" i="3"/>
  <c r="K11" i="3" s="1"/>
  <c r="J10" i="3"/>
  <c r="H13" i="3" l="1"/>
  <c r="G12" i="3"/>
  <c r="K12" i="3" s="1"/>
  <c r="J11" i="3"/>
  <c r="H14" i="3" l="1"/>
  <c r="G13" i="3"/>
  <c r="K13" i="3" s="1"/>
  <c r="J12" i="3"/>
  <c r="H15" i="3" l="1"/>
  <c r="G14" i="3"/>
  <c r="K14" i="3" s="1"/>
  <c r="J13" i="3"/>
  <c r="H16" i="3" l="1"/>
  <c r="H17" i="3" s="1"/>
  <c r="H18" i="3" s="1"/>
  <c r="H19" i="3" s="1"/>
  <c r="J14" i="3"/>
  <c r="G15" i="3"/>
  <c r="K15" i="3" s="1"/>
  <c r="G16" i="3" l="1"/>
  <c r="J15" i="3"/>
  <c r="H20" i="3"/>
  <c r="K16" i="3" l="1"/>
  <c r="G17" i="3"/>
  <c r="J16" i="3"/>
  <c r="H21" i="3"/>
  <c r="J17" i="3" l="1"/>
  <c r="G18" i="3"/>
  <c r="K17" i="3"/>
  <c r="H22" i="3"/>
  <c r="K18" i="3" l="1"/>
  <c r="J18" i="3"/>
  <c r="G19" i="3"/>
  <c r="H23" i="3"/>
  <c r="J19" i="3" l="1"/>
  <c r="K19" i="3"/>
  <c r="G20" i="3"/>
  <c r="H24" i="3"/>
  <c r="K20" i="3" l="1"/>
  <c r="G21" i="3"/>
  <c r="J20" i="3"/>
  <c r="H25" i="3"/>
  <c r="G22" i="3" l="1"/>
  <c r="K21" i="3"/>
  <c r="J21" i="3"/>
  <c r="H26" i="3"/>
  <c r="K22" i="3" l="1"/>
  <c r="G23" i="3"/>
  <c r="J22" i="3"/>
  <c r="H27" i="3"/>
  <c r="G24" i="3" l="1"/>
  <c r="J23" i="3"/>
  <c r="K23" i="3"/>
  <c r="H28" i="3"/>
  <c r="K24" i="3" l="1"/>
  <c r="G25" i="3"/>
  <c r="J24" i="3"/>
  <c r="H29" i="3"/>
  <c r="G26" i="3" l="1"/>
  <c r="J25" i="3"/>
  <c r="K25" i="3"/>
  <c r="H30" i="3"/>
  <c r="J26" i="3" l="1"/>
  <c r="G27" i="3"/>
  <c r="K26" i="3"/>
  <c r="H31" i="3"/>
  <c r="K27" i="3" l="1"/>
  <c r="G28" i="3"/>
  <c r="J27" i="3"/>
  <c r="H32" i="3"/>
  <c r="J28" i="3" l="1"/>
  <c r="K28" i="3"/>
  <c r="G29" i="3"/>
  <c r="H33" i="3"/>
  <c r="K29" i="3" l="1"/>
  <c r="G30" i="3"/>
  <c r="J29" i="3"/>
  <c r="H34" i="3"/>
  <c r="K30" i="3" l="1"/>
  <c r="G31" i="3"/>
  <c r="J30" i="3"/>
  <c r="H35" i="3"/>
  <c r="J31" i="3" l="1"/>
  <c r="K31" i="3"/>
  <c r="G32" i="3"/>
  <c r="H36" i="3"/>
  <c r="K32" i="3" l="1"/>
  <c r="G33" i="3"/>
  <c r="J32" i="3"/>
  <c r="H37" i="3"/>
  <c r="J33" i="3" l="1"/>
  <c r="K33" i="3"/>
  <c r="G34" i="3"/>
  <c r="H38" i="3"/>
  <c r="K34" i="3" l="1"/>
  <c r="G35" i="3"/>
  <c r="J34" i="3"/>
  <c r="H39" i="3"/>
  <c r="G36" i="3" l="1"/>
  <c r="J35" i="3"/>
  <c r="K35" i="3"/>
  <c r="H40" i="3"/>
  <c r="J36" i="3" l="1"/>
  <c r="K36" i="3"/>
  <c r="G37" i="3"/>
  <c r="H41" i="3"/>
  <c r="K37" i="3" l="1"/>
  <c r="J37" i="3"/>
  <c r="G38" i="3"/>
  <c r="H42" i="3"/>
  <c r="K38" i="3" l="1"/>
  <c r="G39" i="3"/>
  <c r="J38" i="3"/>
  <c r="H43" i="3"/>
  <c r="G40" i="3" l="1"/>
  <c r="J39" i="3"/>
  <c r="K39" i="3"/>
  <c r="H44" i="3"/>
  <c r="K40" i="3" l="1"/>
  <c r="J40" i="3"/>
  <c r="G41" i="3"/>
  <c r="H45" i="3"/>
  <c r="K41" i="3" l="1"/>
  <c r="J41" i="3"/>
  <c r="G42" i="3"/>
  <c r="H46" i="3"/>
  <c r="J42" i="3" l="1"/>
  <c r="K42" i="3"/>
  <c r="G43" i="3"/>
  <c r="H47" i="3"/>
  <c r="K43" i="3" l="1"/>
  <c r="G44" i="3"/>
  <c r="J43" i="3"/>
  <c r="H48" i="3"/>
  <c r="J44" i="3" l="1"/>
  <c r="K44" i="3"/>
  <c r="G45" i="3"/>
  <c r="H49" i="3"/>
  <c r="K45" i="3" l="1"/>
  <c r="J45" i="3"/>
  <c r="G46" i="3"/>
  <c r="H50" i="3"/>
  <c r="K46" i="3" l="1"/>
  <c r="G47" i="3"/>
  <c r="J46" i="3"/>
  <c r="H51" i="3"/>
  <c r="J47" i="3" l="1"/>
  <c r="K47" i="3"/>
  <c r="G48" i="3"/>
  <c r="H52" i="3"/>
  <c r="K48" i="3" l="1"/>
  <c r="J48" i="3"/>
  <c r="G49" i="3"/>
  <c r="H53" i="3"/>
  <c r="K49" i="3" l="1"/>
  <c r="G50" i="3"/>
  <c r="J49" i="3"/>
  <c r="H54" i="3"/>
  <c r="G51" i="3" l="1"/>
  <c r="J50" i="3"/>
  <c r="K50" i="3"/>
  <c r="H55" i="3"/>
  <c r="K51" i="3" l="1"/>
  <c r="G52" i="3"/>
  <c r="J51" i="3"/>
  <c r="H56" i="3"/>
  <c r="J52" i="3" l="1"/>
  <c r="K52" i="3"/>
  <c r="G53" i="3"/>
  <c r="H57" i="3"/>
  <c r="K53" i="3" l="1"/>
  <c r="G54" i="3"/>
  <c r="J53" i="3"/>
  <c r="H58" i="3"/>
  <c r="J54" i="3" l="1"/>
  <c r="K54" i="3"/>
  <c r="G55" i="3"/>
  <c r="H59" i="3"/>
  <c r="K55" i="3" l="1"/>
  <c r="G56" i="3"/>
  <c r="J55" i="3"/>
  <c r="H60" i="3"/>
  <c r="J56" i="3" l="1"/>
  <c r="K56" i="3"/>
  <c r="G57" i="3"/>
  <c r="H61" i="3"/>
  <c r="K57" i="3" l="1"/>
  <c r="J57" i="3"/>
  <c r="G58" i="3"/>
  <c r="H62" i="3"/>
  <c r="J58" i="3" l="1"/>
  <c r="K58" i="3"/>
  <c r="G59" i="3"/>
  <c r="H63" i="3"/>
  <c r="K59" i="3" l="1"/>
  <c r="G60" i="3"/>
  <c r="J59" i="3"/>
  <c r="H64" i="3"/>
  <c r="K60" i="3" l="1"/>
  <c r="G61" i="3"/>
  <c r="J60" i="3"/>
  <c r="H65" i="3"/>
  <c r="J61" i="3" l="1"/>
  <c r="K61" i="3"/>
  <c r="G62" i="3"/>
  <c r="H66" i="3"/>
  <c r="K62" i="3" l="1"/>
  <c r="J62" i="3"/>
  <c r="G63" i="3"/>
  <c r="H67" i="3"/>
  <c r="K63" i="3" l="1"/>
  <c r="G64" i="3"/>
  <c r="J63" i="3"/>
  <c r="H68" i="3"/>
  <c r="J64" i="3" l="1"/>
  <c r="K64" i="3"/>
  <c r="G65" i="3"/>
  <c r="H69" i="3"/>
  <c r="K65" i="3" l="1"/>
  <c r="G66" i="3"/>
  <c r="J65" i="3"/>
  <c r="H70" i="3"/>
  <c r="J66" i="3" l="1"/>
  <c r="K66" i="3"/>
  <c r="G67" i="3"/>
  <c r="H71" i="3"/>
  <c r="K67" i="3" l="1"/>
  <c r="G68" i="3"/>
  <c r="J67" i="3"/>
  <c r="H72" i="3"/>
  <c r="K68" i="3" l="1"/>
  <c r="J68" i="3"/>
  <c r="G69" i="3"/>
  <c r="H73" i="3"/>
  <c r="K69" i="3" l="1"/>
  <c r="J69" i="3"/>
  <c r="G70" i="3"/>
  <c r="H74" i="3"/>
  <c r="K70" i="3" l="1"/>
  <c r="G71" i="3"/>
  <c r="J70" i="3"/>
  <c r="H75" i="3"/>
  <c r="K71" i="3" l="1"/>
  <c r="G72" i="3"/>
  <c r="J71" i="3"/>
  <c r="H76" i="3"/>
  <c r="K72" i="3" l="1"/>
  <c r="G73" i="3"/>
  <c r="J72" i="3"/>
  <c r="H77" i="3"/>
  <c r="K73" i="3" l="1"/>
  <c r="G74" i="3"/>
  <c r="J73" i="3"/>
  <c r="H78" i="3"/>
  <c r="K74" i="3" l="1"/>
  <c r="G75" i="3"/>
  <c r="J74" i="3"/>
  <c r="H79" i="3"/>
  <c r="J75" i="3" l="1"/>
  <c r="K75" i="3"/>
  <c r="G76" i="3"/>
  <c r="H80" i="3"/>
  <c r="K76" i="3" l="1"/>
  <c r="G77" i="3"/>
  <c r="J76" i="3"/>
  <c r="H81" i="3"/>
  <c r="J77" i="3" l="1"/>
  <c r="K77" i="3"/>
  <c r="G78" i="3"/>
  <c r="H82" i="3"/>
  <c r="K78" i="3" l="1"/>
  <c r="G79" i="3"/>
  <c r="J78" i="3"/>
  <c r="H83" i="3"/>
  <c r="K79" i="3" l="1"/>
  <c r="G80" i="3"/>
  <c r="J79" i="3"/>
  <c r="H84" i="3"/>
  <c r="G81" i="3" l="1"/>
  <c r="J80" i="3"/>
  <c r="K80" i="3"/>
  <c r="H85" i="3"/>
  <c r="K81" i="3" l="1"/>
  <c r="G82" i="3"/>
  <c r="J81" i="3"/>
  <c r="H86" i="3"/>
  <c r="J82" i="3" l="1"/>
  <c r="G83" i="3"/>
  <c r="K82" i="3"/>
  <c r="H87" i="3"/>
  <c r="K83" i="3" l="1"/>
  <c r="J83" i="3"/>
  <c r="G84" i="3"/>
  <c r="H88" i="3"/>
  <c r="K84" i="3" l="1"/>
  <c r="G85" i="3"/>
  <c r="J84" i="3"/>
  <c r="H89" i="3"/>
  <c r="J85" i="3" l="1"/>
  <c r="K85" i="3"/>
  <c r="G86" i="3"/>
  <c r="H90" i="3"/>
  <c r="K86" i="3" l="1"/>
  <c r="G87" i="3"/>
  <c r="J86" i="3"/>
  <c r="H91" i="3"/>
  <c r="K87" i="3" l="1"/>
  <c r="G88" i="3"/>
  <c r="J87" i="3"/>
  <c r="H92" i="3"/>
  <c r="G89" i="3" l="1"/>
  <c r="J88" i="3"/>
  <c r="K88" i="3"/>
  <c r="H93" i="3"/>
  <c r="K89" i="3" l="1"/>
  <c r="G90" i="3"/>
  <c r="J89" i="3"/>
  <c r="H94" i="3"/>
  <c r="G91" i="3" l="1"/>
  <c r="J90" i="3"/>
  <c r="K90" i="3"/>
  <c r="H95" i="3"/>
  <c r="K91" i="3" l="1"/>
  <c r="G92" i="3"/>
  <c r="J91" i="3"/>
  <c r="H96" i="3"/>
  <c r="J92" i="3" l="1"/>
  <c r="K92" i="3"/>
  <c r="G93" i="3"/>
  <c r="H97" i="3"/>
  <c r="K93" i="3" l="1"/>
  <c r="G94" i="3"/>
  <c r="J93" i="3"/>
  <c r="H98" i="3"/>
  <c r="G95" i="3" l="1"/>
  <c r="J94" i="3"/>
  <c r="K94" i="3"/>
  <c r="H99" i="3"/>
  <c r="J95" i="3" l="1"/>
  <c r="K95" i="3"/>
  <c r="G96" i="3"/>
  <c r="H100" i="3"/>
  <c r="K96" i="3" l="1"/>
  <c r="G97" i="3"/>
  <c r="J96" i="3"/>
  <c r="H101" i="3"/>
  <c r="J97" i="3" l="1"/>
  <c r="K97" i="3"/>
  <c r="G98" i="3"/>
  <c r="H102" i="3"/>
  <c r="K98" i="3" l="1"/>
  <c r="G99" i="3"/>
  <c r="J98" i="3"/>
  <c r="H103" i="3"/>
  <c r="K99" i="3" l="1"/>
  <c r="J99" i="3"/>
  <c r="G100" i="3"/>
  <c r="H104" i="3"/>
  <c r="K100" i="3" l="1"/>
  <c r="J100" i="3"/>
  <c r="G101" i="3"/>
  <c r="H105" i="3"/>
  <c r="J101" i="3" l="1"/>
  <c r="K101" i="3"/>
  <c r="G102" i="3"/>
  <c r="H106" i="3"/>
  <c r="K102" i="3" l="1"/>
  <c r="J102" i="3"/>
  <c r="G103" i="3"/>
  <c r="H107" i="3"/>
  <c r="K103" i="3" l="1"/>
  <c r="G104" i="3"/>
  <c r="J103" i="3"/>
  <c r="H108" i="3"/>
  <c r="J104" i="3" l="1"/>
  <c r="K104" i="3"/>
  <c r="G105" i="3"/>
  <c r="H109" i="3"/>
  <c r="K105" i="3" l="1"/>
  <c r="G106" i="3"/>
  <c r="J105" i="3"/>
  <c r="H110" i="3"/>
  <c r="J106" i="3" l="1"/>
  <c r="K106" i="3"/>
  <c r="G107" i="3"/>
  <c r="H111" i="3"/>
  <c r="K107" i="3" l="1"/>
  <c r="G108" i="3"/>
  <c r="J107" i="3"/>
  <c r="H112" i="3"/>
  <c r="J108" i="3" l="1"/>
  <c r="G109" i="3"/>
  <c r="K108" i="3"/>
  <c r="H113" i="3"/>
  <c r="K109" i="3" l="1"/>
  <c r="G110" i="3"/>
  <c r="J109" i="3"/>
  <c r="H114" i="3"/>
  <c r="K110" i="3" l="1"/>
  <c r="G111" i="3"/>
  <c r="J110" i="3"/>
  <c r="H115" i="3"/>
  <c r="J111" i="3" l="1"/>
  <c r="G112" i="3"/>
  <c r="K111" i="3"/>
  <c r="H116" i="3"/>
  <c r="K112" i="3" l="1"/>
  <c r="J112" i="3"/>
  <c r="G113" i="3"/>
  <c r="H117" i="3"/>
  <c r="J113" i="3" l="1"/>
  <c r="K113" i="3"/>
  <c r="G114" i="3"/>
  <c r="H118" i="3"/>
  <c r="K114" i="3" l="1"/>
  <c r="G115" i="3"/>
  <c r="J114" i="3"/>
  <c r="H119" i="3"/>
  <c r="J115" i="3" l="1"/>
  <c r="K115" i="3"/>
  <c r="G116" i="3"/>
  <c r="H120" i="3"/>
  <c r="K116" i="3" l="1"/>
  <c r="J116" i="3"/>
  <c r="G117" i="3"/>
  <c r="H121" i="3"/>
  <c r="K117" i="3" l="1"/>
  <c r="G118" i="3"/>
  <c r="J117" i="3"/>
  <c r="H122" i="3"/>
  <c r="G119" i="3" l="1"/>
  <c r="J118" i="3"/>
  <c r="K118" i="3"/>
  <c r="H123" i="3"/>
  <c r="K119" i="3" l="1"/>
  <c r="G120" i="3"/>
  <c r="J119" i="3"/>
  <c r="H124" i="3"/>
  <c r="G121" i="3" l="1"/>
  <c r="J120" i="3"/>
  <c r="K120" i="3"/>
  <c r="H125" i="3"/>
  <c r="K121" i="3" l="1"/>
  <c r="G122" i="3"/>
  <c r="J121" i="3"/>
  <c r="H126" i="3"/>
  <c r="J122" i="3" l="1"/>
  <c r="G123" i="3"/>
  <c r="K122" i="3"/>
  <c r="H127" i="3"/>
  <c r="K123" i="3" l="1"/>
  <c r="G124" i="3"/>
  <c r="J123" i="3"/>
  <c r="H128" i="3"/>
  <c r="J124" i="3" l="1"/>
  <c r="K124" i="3"/>
  <c r="G125" i="3"/>
  <c r="H129" i="3"/>
  <c r="K125" i="3" l="1"/>
  <c r="G126" i="3"/>
  <c r="J125" i="3"/>
  <c r="H130" i="3"/>
  <c r="J126" i="3" l="1"/>
  <c r="K126" i="3"/>
  <c r="G127" i="3"/>
  <c r="H131" i="3"/>
  <c r="K127" i="3" l="1"/>
  <c r="G128" i="3"/>
  <c r="J127" i="3"/>
  <c r="H132" i="3"/>
  <c r="G129" i="3" l="1"/>
  <c r="J128" i="3"/>
  <c r="K128" i="3"/>
  <c r="H133" i="3"/>
  <c r="K129" i="3" l="1"/>
  <c r="G130" i="3"/>
  <c r="J129" i="3"/>
  <c r="H134" i="3"/>
  <c r="K130" i="3" l="1"/>
  <c r="G131" i="3"/>
  <c r="J130" i="3"/>
  <c r="H135" i="3"/>
  <c r="J131" i="3" l="1"/>
  <c r="K131" i="3"/>
  <c r="G132" i="3"/>
  <c r="H136" i="3"/>
  <c r="K132" i="3" l="1"/>
  <c r="J132" i="3"/>
  <c r="G133" i="3"/>
  <c r="H137" i="3"/>
  <c r="K133" i="3" l="1"/>
  <c r="J133" i="3"/>
  <c r="G134" i="3"/>
  <c r="H138" i="3"/>
  <c r="J134" i="3" l="1"/>
  <c r="K134" i="3"/>
  <c r="G135" i="3"/>
  <c r="H139" i="3"/>
  <c r="K135" i="3" l="1"/>
  <c r="J135" i="3"/>
  <c r="G136" i="3"/>
  <c r="H140" i="3"/>
  <c r="K136" i="3" l="1"/>
  <c r="J136" i="3"/>
  <c r="G137" i="3"/>
  <c r="H141" i="3"/>
  <c r="J137" i="3" l="1"/>
  <c r="K137" i="3"/>
  <c r="G138" i="3"/>
  <c r="H142" i="3"/>
  <c r="G139" i="3" l="1"/>
  <c r="J138" i="3"/>
  <c r="K138" i="3"/>
  <c r="H143" i="3"/>
  <c r="J139" i="3" l="1"/>
  <c r="K139" i="3"/>
  <c r="G140" i="3"/>
  <c r="H144" i="3"/>
  <c r="K140" i="3" l="1"/>
  <c r="G141" i="3"/>
  <c r="J140" i="3"/>
  <c r="H145" i="3"/>
  <c r="J141" i="3" l="1"/>
  <c r="K141" i="3"/>
  <c r="G142" i="3"/>
  <c r="H146" i="3"/>
  <c r="K142" i="3" l="1"/>
  <c r="J142" i="3"/>
  <c r="G143" i="3"/>
  <c r="H147" i="3"/>
  <c r="K143" i="3" l="1"/>
  <c r="G144" i="3"/>
  <c r="J143" i="3"/>
  <c r="H148" i="3"/>
  <c r="G145" i="3" l="1"/>
  <c r="J144" i="3"/>
  <c r="K144" i="3"/>
  <c r="H149" i="3"/>
  <c r="J145" i="3" l="1"/>
  <c r="G146" i="3"/>
  <c r="K145" i="3"/>
  <c r="H150" i="3"/>
  <c r="K146" i="3" l="1"/>
  <c r="G147" i="3"/>
  <c r="J146" i="3"/>
  <c r="H151" i="3"/>
  <c r="J147" i="3" l="1"/>
  <c r="K147" i="3"/>
  <c r="G148" i="3"/>
  <c r="H152" i="3"/>
  <c r="K148" i="3" l="1"/>
  <c r="G149" i="3"/>
  <c r="J148" i="3"/>
  <c r="H153" i="3"/>
  <c r="G150" i="3" l="1"/>
  <c r="J149" i="3"/>
  <c r="K149" i="3"/>
  <c r="H154" i="3"/>
  <c r="K150" i="3" l="1"/>
  <c r="G151" i="3"/>
  <c r="J150" i="3"/>
  <c r="H155" i="3"/>
  <c r="G152" i="3" l="1"/>
  <c r="K151" i="3"/>
  <c r="J151" i="3"/>
  <c r="H156" i="3"/>
  <c r="J152" i="3" l="1"/>
  <c r="K152" i="3"/>
  <c r="G153" i="3"/>
  <c r="H157" i="3"/>
  <c r="K153" i="3" l="1"/>
  <c r="G154" i="3"/>
  <c r="J153" i="3"/>
  <c r="H158" i="3"/>
  <c r="J154" i="3" l="1"/>
  <c r="K154" i="3"/>
  <c r="G155" i="3"/>
  <c r="H159" i="3"/>
  <c r="K155" i="3" l="1"/>
  <c r="G156" i="3"/>
  <c r="J155" i="3"/>
  <c r="H160" i="3"/>
  <c r="J156" i="3" l="1"/>
  <c r="K156" i="3"/>
  <c r="G157" i="3"/>
  <c r="H161" i="3"/>
  <c r="K157" i="3" l="1"/>
  <c r="G158" i="3"/>
  <c r="J157" i="3"/>
  <c r="H162" i="3"/>
  <c r="J158" i="3" l="1"/>
  <c r="K158" i="3"/>
  <c r="G159" i="3"/>
  <c r="H163" i="3"/>
  <c r="K159" i="3" l="1"/>
  <c r="G160" i="3"/>
  <c r="J159" i="3"/>
  <c r="H164" i="3"/>
  <c r="J160" i="3" l="1"/>
  <c r="K160" i="3"/>
  <c r="G161" i="3"/>
  <c r="H165" i="3"/>
  <c r="K161" i="3" l="1"/>
  <c r="G162" i="3"/>
  <c r="J161" i="3"/>
  <c r="H166" i="3"/>
  <c r="J162" i="3" l="1"/>
  <c r="K162" i="3"/>
  <c r="G163" i="3"/>
  <c r="H167" i="3"/>
  <c r="K163" i="3" l="1"/>
  <c r="G164" i="3"/>
  <c r="J163" i="3"/>
  <c r="H168" i="3"/>
  <c r="J164" i="3" l="1"/>
  <c r="K164" i="3"/>
  <c r="G165" i="3"/>
  <c r="H169" i="3"/>
  <c r="K165" i="3" l="1"/>
  <c r="G166" i="3"/>
  <c r="J165" i="3"/>
  <c r="H170" i="3"/>
  <c r="J166" i="3" l="1"/>
  <c r="K166" i="3"/>
  <c r="G167" i="3"/>
  <c r="H171" i="3"/>
  <c r="K167" i="3" l="1"/>
  <c r="G168" i="3"/>
  <c r="J167" i="3"/>
  <c r="H172" i="3"/>
  <c r="J168" i="3" l="1"/>
  <c r="K168" i="3"/>
  <c r="G169" i="3"/>
  <c r="H173" i="3"/>
  <c r="K169" i="3" l="1"/>
  <c r="G170" i="3"/>
  <c r="J169" i="3"/>
  <c r="H174" i="3"/>
  <c r="K170" i="3" l="1"/>
  <c r="G171" i="3"/>
  <c r="J170" i="3"/>
  <c r="H175" i="3"/>
  <c r="K171" i="3" l="1"/>
  <c r="G172" i="3"/>
  <c r="J171" i="3"/>
  <c r="H176" i="3"/>
  <c r="J172" i="3" l="1"/>
  <c r="K172" i="3"/>
  <c r="G173" i="3"/>
  <c r="H177" i="3"/>
  <c r="K173" i="3" l="1"/>
  <c r="G174" i="3"/>
  <c r="J173" i="3"/>
  <c r="H178" i="3"/>
  <c r="J174" i="3" l="1"/>
  <c r="K174" i="3"/>
  <c r="G175" i="3"/>
  <c r="H179" i="3"/>
  <c r="K175" i="3" l="1"/>
  <c r="G176" i="3"/>
  <c r="J175" i="3"/>
  <c r="H180" i="3"/>
  <c r="J176" i="3" l="1"/>
  <c r="K176" i="3"/>
  <c r="G177" i="3"/>
  <c r="H181" i="3"/>
  <c r="K177" i="3" l="1"/>
  <c r="G178" i="3"/>
  <c r="J177" i="3"/>
  <c r="H182" i="3"/>
  <c r="J178" i="3" l="1"/>
  <c r="K178" i="3"/>
  <c r="G179" i="3"/>
  <c r="H183" i="3"/>
  <c r="K179" i="3" l="1"/>
  <c r="J179" i="3"/>
  <c r="G180" i="3"/>
  <c r="H184" i="3"/>
  <c r="K180" i="3" l="1"/>
  <c r="G181" i="3"/>
  <c r="J180" i="3"/>
  <c r="H185" i="3"/>
  <c r="J181" i="3" l="1"/>
  <c r="K181" i="3"/>
  <c r="G182" i="3"/>
  <c r="H186" i="3"/>
  <c r="K182" i="3" l="1"/>
  <c r="J182" i="3"/>
  <c r="G183" i="3"/>
  <c r="H187" i="3"/>
  <c r="J183" i="3" l="1"/>
  <c r="K183" i="3"/>
  <c r="G184" i="3"/>
  <c r="H188" i="3"/>
  <c r="K184" i="3" l="1"/>
  <c r="J184" i="3"/>
  <c r="G185" i="3"/>
  <c r="H189" i="3"/>
  <c r="J185" i="3" l="1"/>
  <c r="K185" i="3"/>
  <c r="G186" i="3"/>
  <c r="H190" i="3"/>
  <c r="K186" i="3" l="1"/>
  <c r="J186" i="3"/>
  <c r="G187" i="3"/>
  <c r="H191" i="3"/>
  <c r="J187" i="3" l="1"/>
  <c r="K187" i="3"/>
  <c r="G188" i="3"/>
  <c r="H192" i="3"/>
  <c r="K188" i="3" l="1"/>
  <c r="J188" i="3"/>
  <c r="G189" i="3"/>
  <c r="H193" i="3"/>
  <c r="J189" i="3" l="1"/>
  <c r="K189" i="3"/>
  <c r="G190" i="3"/>
  <c r="H194" i="3"/>
  <c r="K190" i="3" l="1"/>
  <c r="J190" i="3"/>
  <c r="G191" i="3"/>
  <c r="H195" i="3"/>
  <c r="J191" i="3" l="1"/>
  <c r="K191" i="3"/>
  <c r="G192" i="3"/>
  <c r="H196" i="3"/>
  <c r="K192" i="3" l="1"/>
  <c r="J192" i="3"/>
  <c r="G193" i="3"/>
  <c r="H197" i="3"/>
  <c r="J193" i="3" l="1"/>
  <c r="K193" i="3"/>
  <c r="G194" i="3"/>
  <c r="H198" i="3"/>
  <c r="K194" i="3" l="1"/>
  <c r="J194" i="3"/>
  <c r="G195" i="3"/>
  <c r="H199" i="3"/>
  <c r="J195" i="3" l="1"/>
  <c r="K195" i="3"/>
  <c r="G196" i="3"/>
  <c r="H200" i="3"/>
  <c r="K196" i="3" l="1"/>
  <c r="J196" i="3"/>
  <c r="G197" i="3"/>
  <c r="H201" i="3"/>
  <c r="K197" i="3" l="1"/>
  <c r="G198" i="3"/>
  <c r="J197" i="3"/>
  <c r="H202" i="3"/>
  <c r="J198" i="3" l="1"/>
  <c r="K198" i="3"/>
  <c r="G199" i="3"/>
  <c r="H203" i="3"/>
  <c r="K199" i="3" l="1"/>
  <c r="G200" i="3"/>
  <c r="J199" i="3"/>
  <c r="J200" i="3" l="1"/>
  <c r="K200" i="3"/>
  <c r="G201" i="3"/>
  <c r="K201" i="3" l="1"/>
  <c r="G202" i="3"/>
  <c r="J201" i="3"/>
  <c r="J202" i="3" l="1"/>
  <c r="K202" i="3"/>
  <c r="G203" i="3"/>
  <c r="J203" i="3" l="1"/>
  <c r="L3" i="3" s="1"/>
  <c r="F709" i="2" s="1"/>
  <c r="K203" i="3"/>
  <c r="M3" i="3" s="1"/>
  <c r="F710" i="2" s="1"/>
</calcChain>
</file>

<file path=xl/comments1.xml><?xml version="1.0" encoding="utf-8"?>
<comments xmlns="http://schemas.openxmlformats.org/spreadsheetml/2006/main">
  <authors>
    <author>vetal</author>
  </authors>
  <commentList>
    <comment ref="A42" authorId="0" shapeId="0">
      <text>
        <r>
          <rPr>
            <sz val="9"/>
            <color indexed="81"/>
            <rFont val="Tahoma"/>
            <family val="2"/>
            <charset val="204"/>
          </rPr>
          <t xml:space="preserve">Dem: События в матче. 
</t>
        </r>
      </text>
    </comment>
  </commentList>
</comments>
</file>

<file path=xl/sharedStrings.xml><?xml version="1.0" encoding="utf-8"?>
<sst xmlns="http://schemas.openxmlformats.org/spreadsheetml/2006/main" count="2975" uniqueCount="233">
  <si>
    <t>Half 1</t>
  </si>
  <si>
    <t>Half 2</t>
  </si>
  <si>
    <t>Event Status</t>
  </si>
  <si>
    <t>Market name</t>
  </si>
  <si>
    <t>Game Part</t>
  </si>
  <si>
    <t>Outcome</t>
  </si>
  <si>
    <t>Calc triger</t>
  </si>
  <si>
    <t>Timer min</t>
  </si>
  <si>
    <t>Timer sec</t>
  </si>
  <si>
    <t>Method</t>
  </si>
  <si>
    <t>Event status</t>
  </si>
  <si>
    <t>Inprogress</t>
  </si>
  <si>
    <t>Finished</t>
  </si>
  <si>
    <t>Cancelled</t>
  </si>
  <si>
    <t>Условные обозозначения</t>
  </si>
  <si>
    <t>Shot</t>
  </si>
  <si>
    <t>Header</t>
  </si>
  <si>
    <t>Penalty</t>
  </si>
  <si>
    <t>Free Kick</t>
  </si>
  <si>
    <t>Own Goal</t>
  </si>
  <si>
    <t>Team1</t>
  </si>
  <si>
    <t>Team2</t>
  </si>
  <si>
    <t>Notstarted</t>
  </si>
  <si>
    <t>Current Game Part</t>
  </si>
  <si>
    <t>Full Time</t>
  </si>
  <si>
    <t>Calc</t>
  </si>
  <si>
    <t>Home</t>
  </si>
  <si>
    <t>Draw</t>
  </si>
  <si>
    <t>Away</t>
  </si>
  <si>
    <t>1X</t>
  </si>
  <si>
    <t>X2</t>
  </si>
  <si>
    <t>2-3</t>
  </si>
  <si>
    <t>3-1</t>
  </si>
  <si>
    <t>1X2</t>
  </si>
  <si>
    <t>Double Chance</t>
  </si>
  <si>
    <t>Draw No Bet</t>
  </si>
  <si>
    <t>Param</t>
  </si>
  <si>
    <t>Event Number</t>
  </si>
  <si>
    <t>Participant</t>
  </si>
  <si>
    <t>Time</t>
  </si>
  <si>
    <t>Penalty Shootout</t>
  </si>
  <si>
    <t>Extratime 1</t>
  </si>
  <si>
    <t>Extratime 2</t>
  </si>
  <si>
    <t>Goal</t>
  </si>
  <si>
    <t>Full Time Score Team 1</t>
  </si>
  <si>
    <t>Full Time Score Team 2</t>
  </si>
  <si>
    <t>Full Time Total</t>
  </si>
  <si>
    <t>Full Time Handicap</t>
  </si>
  <si>
    <t>Half 1 Score Team 1</t>
  </si>
  <si>
    <t>Half 1 Score Team 2</t>
  </si>
  <si>
    <t>Half 1 Total</t>
  </si>
  <si>
    <t>Half 1 Handicap</t>
  </si>
  <si>
    <t>Event Type</t>
  </si>
  <si>
    <t>Corner</t>
  </si>
  <si>
    <t>FT Team to Score % Goal</t>
  </si>
  <si>
    <t>Number</t>
  </si>
  <si>
    <t>Half 2 Score Team 1</t>
  </si>
  <si>
    <t>Half 2 Score Team 2</t>
  </si>
  <si>
    <t>Half 2 Total</t>
  </si>
  <si>
    <t>Half 2 Handicap</t>
  </si>
  <si>
    <t>MATCH_BETTING</t>
  </si>
  <si>
    <t>FT To Win From Behind</t>
  </si>
  <si>
    <t>Score Protocol</t>
  </si>
  <si>
    <t>FT Last Team To Score</t>
  </si>
  <si>
    <t>MATCH_DOUBLE_CHANCE</t>
  </si>
  <si>
    <t>MATCH_DRAW_NO_BET</t>
  </si>
  <si>
    <t>MATCH_3WAY_HANDICAP</t>
  </si>
  <si>
    <t>MATCH_HANDICAP</t>
  </si>
  <si>
    <t>MATCH_TOTAL_GOAL</t>
  </si>
  <si>
    <t>MATCH_TOTAL_GOAL_HOME</t>
  </si>
  <si>
    <t>MATCH_TOTAL_GOAL_AWAY</t>
  </si>
  <si>
    <t>MATCH_CORRECT_SCORE</t>
  </si>
  <si>
    <t>MATCH_NEXT_GOAL</t>
  </si>
  <si>
    <t>MATCH_BOTH_SCORE</t>
  </si>
  <si>
    <t>MATCH_WINNING_MARGIN</t>
  </si>
  <si>
    <t>MATCH_WIN_REST</t>
  </si>
  <si>
    <t>MATCH_HT_FT</t>
  </si>
  <si>
    <t>MATCH_ODD_EVEN</t>
  </si>
  <si>
    <t>MATCH_TO_WIN_TO_NIL</t>
  </si>
  <si>
    <t>MATCH_BOTH_SCORE_OVER_1_5</t>
  </si>
  <si>
    <t>MATCH_BOTH_SCORE_UNDER_1_5</t>
  </si>
  <si>
    <t>MATCH_WIN_BOTH_HALVES</t>
  </si>
  <si>
    <t>MATCH_SCORE_BOTH_HALVES</t>
  </si>
  <si>
    <t>MATCH_BOTH_HALVES_OVER_0_5</t>
  </si>
  <si>
    <t>MATCH_BOTH_HALVES_OVER_1_5</t>
  </si>
  <si>
    <t>MATCH_WIN_EITHER_HALF</t>
  </si>
  <si>
    <t>MATCH_WIN_AND_OVER_2_5</t>
  </si>
  <si>
    <t>MATCH_NOT_LOSE_AND_OVER_2_5</t>
  </si>
  <si>
    <t>MATCH_TO_QUALIFY</t>
  </si>
  <si>
    <t>MATCH_LEADING_AT_HALFTIME_AND_NOT_TO_WIN</t>
  </si>
  <si>
    <t>MATCH_BOTH_HALVES_UNDER_1_5</t>
  </si>
  <si>
    <t>MATCH_HALF_WITH_MOST_GOALS</t>
  </si>
  <si>
    <t>MATCH_TO_WIN_FROM_BEHIND</t>
  </si>
  <si>
    <t>MATCH_HOW_MANY_GOALS_WILL_BE_SCORED_5</t>
  </si>
  <si>
    <t>MATCH_HOW_MANY_GOALS_WILL_HOME_SCORE_5</t>
  </si>
  <si>
    <t>MATCH_HOW_MANY_GOALS_WILL_AWAY_SCORE_5</t>
  </si>
  <si>
    <t>MATCH_HOW_MANY_GOALS_WILL_BE_SCORE_3</t>
  </si>
  <si>
    <t>MATCH_HOW_MANY_GOALS_WILL_HOME_SCORE_3</t>
  </si>
  <si>
    <t>MATCH_HOW_MANY_GOALS_WILL_AWAY_SCORE_3</t>
  </si>
  <si>
    <t>MATCH_LAST_TEAM_TO_SCORE</t>
  </si>
  <si>
    <t>MATCH_DRAW_AND_TOTAL_OVER_2_5</t>
  </si>
  <si>
    <t>MATCH_DRAW_AND_TOTAL_UNDER_2_5</t>
  </si>
  <si>
    <t>MATCH_HOME_NOT_TO_LOSE_AND_TOTAL_OVER_2_5</t>
  </si>
  <si>
    <t>MATCH_AWAY_NOT_TO_LOSE_AND_TOTAL_OVER_2_5</t>
  </si>
  <si>
    <t>MATCH_HOME_NOT_TO_LOSE_AND_TOTAL_UNDER_2_5</t>
  </si>
  <si>
    <t>MATCH_AWAY_NOT_TO_LOSE_AND_TOTAL_UNDER_2_5</t>
  </si>
  <si>
    <t>MATCH_HOME_TO_SCORE_IN_BOTH_HALVES</t>
  </si>
  <si>
    <t>MATCH_AWAY_TO_SCORE_IN_BOTH_HALVES</t>
  </si>
  <si>
    <t>MATCH_HOME_TO_WIN_AND_TOTAL_OVER_2_5</t>
  </si>
  <si>
    <t>MATCH_AWAY_TO_WIN_AND_TOTAL_OVER_2_5</t>
  </si>
  <si>
    <t>MATCH_HOME_TO_WIN_AND_TOTAL_UNDER_2_5</t>
  </si>
  <si>
    <t>MATCH_AWAY_TO_WIN_AND_TOTAL_UNDER_2_5</t>
  </si>
  <si>
    <t>MATCH_HOME_TO_WIN_BY_1_GOAL</t>
  </si>
  <si>
    <t>MATCH_AWAY_TO_WIN_BY_1_GOAL</t>
  </si>
  <si>
    <t>MATCH_HOME_TO_WIN_BY_1_GOAL_OR_DRAW</t>
  </si>
  <si>
    <t>MATCH_AWAY_TO_WIN_BY_1_GOAL_OR_DRAW</t>
  </si>
  <si>
    <t>MATCH_HOME_TO_WIN_BY_1_OR_2_GOALS</t>
  </si>
  <si>
    <t>MATCH_AWAY_TO_WIN_BY_1_OR_2_GOALS</t>
  </si>
  <si>
    <t>MATCH_HOME_TO_WIN_BY_2_GOAL</t>
  </si>
  <si>
    <t>MATCH_AWAY_TO_WIN_BY_2_GOAL</t>
  </si>
  <si>
    <t>MATCH_HOME_TO_WIN_BY_2_OR_3_GOALS</t>
  </si>
  <si>
    <t>MATCH_AWAY_TO_WIN_BY_2_OR_3_GOALS</t>
  </si>
  <si>
    <t>MATCH_HOME_TO_WIN_IN_BOTH_HALVES</t>
  </si>
  <si>
    <t>MATCH_AWAY_TO_WIN_IN_BOTH_HALVES</t>
  </si>
  <si>
    <t>MATCH_HOME_TO_WIN_TO_NIL</t>
  </si>
  <si>
    <t>MATCH_AWAY_TO_WIN_TO_NIL</t>
  </si>
  <si>
    <t>MATCH_TIME_OF_FIRST_GOAL</t>
  </si>
  <si>
    <t>HOME</t>
  </si>
  <si>
    <t>DRAW</t>
  </si>
  <si>
    <t>AWAY</t>
  </si>
  <si>
    <t>HOME_DRAW</t>
  </si>
  <si>
    <t>DRAW_AWAY</t>
  </si>
  <si>
    <t>HOME_AWAY</t>
  </si>
  <si>
    <t>OVER</t>
  </si>
  <si>
    <t>UNDER</t>
  </si>
  <si>
    <t>ANY_OTHER</t>
  </si>
  <si>
    <t>0_0</t>
  </si>
  <si>
    <t>0_1</t>
  </si>
  <si>
    <t>0_2</t>
  </si>
  <si>
    <t>0_3</t>
  </si>
  <si>
    <t>1_0</t>
  </si>
  <si>
    <t>1_1</t>
  </si>
  <si>
    <t>1_2</t>
  </si>
  <si>
    <t>1_3</t>
  </si>
  <si>
    <t>2_0</t>
  </si>
  <si>
    <t>2_1</t>
  </si>
  <si>
    <t>2_2</t>
  </si>
  <si>
    <t>3_0</t>
  </si>
  <si>
    <t>3_2</t>
  </si>
  <si>
    <t>NO_GOAL</t>
  </si>
  <si>
    <t>YES</t>
  </si>
  <si>
    <t>NO</t>
  </si>
  <si>
    <t>HOME_1</t>
  </si>
  <si>
    <t>HOME_2</t>
  </si>
  <si>
    <t>HOME_3</t>
  </si>
  <si>
    <t>HOME_4_OR_MORE</t>
  </si>
  <si>
    <t>AWAY_1</t>
  </si>
  <si>
    <t>AWAY_2</t>
  </si>
  <si>
    <t>AWAY_3</t>
  </si>
  <si>
    <t>AWAY_4_OR_MORE</t>
  </si>
  <si>
    <t>SCORE_DRAW</t>
  </si>
  <si>
    <t>HOME_HOME</t>
  </si>
  <si>
    <t>DRAW_HOME</t>
  </si>
  <si>
    <t>DRAW_DRAW</t>
  </si>
  <si>
    <t>AWAY_HOME</t>
  </si>
  <si>
    <t>AWAY_DRAW</t>
  </si>
  <si>
    <t>AWAY_AWAY</t>
  </si>
  <si>
    <t>ODD</t>
  </si>
  <si>
    <t>EVEN</t>
  </si>
  <si>
    <t>1_</t>
  </si>
  <si>
    <t>2_</t>
  </si>
  <si>
    <t>0_</t>
  </si>
  <si>
    <t>3_</t>
  </si>
  <si>
    <t>4_</t>
  </si>
  <si>
    <t>5_OR_MORE</t>
  </si>
  <si>
    <t>3_OR_MORE</t>
  </si>
  <si>
    <t>0_15</t>
  </si>
  <si>
    <t>16_30</t>
  </si>
  <si>
    <t>31_HT</t>
  </si>
  <si>
    <t>46_60</t>
  </si>
  <si>
    <t>61_75</t>
  </si>
  <si>
    <t>76_FT</t>
  </si>
  <si>
    <t>Current Time</t>
  </si>
  <si>
    <t>MATCH_TIME_OF_LAST_GOAL</t>
  </si>
  <si>
    <t>Time of Goal</t>
  </si>
  <si>
    <t>Yellow Card</t>
  </si>
  <si>
    <t>Half1</t>
  </si>
  <si>
    <t>Half2</t>
  </si>
  <si>
    <t>Extratime1</t>
  </si>
  <si>
    <t>Extratime2</t>
  </si>
  <si>
    <t>Head</t>
  </si>
  <si>
    <t>min</t>
  </si>
  <si>
    <t>sec</t>
  </si>
  <si>
    <t>Standart</t>
  </si>
  <si>
    <t>Leg</t>
  </si>
  <si>
    <t>FreeKick</t>
  </si>
  <si>
    <t>BodyPart</t>
  </si>
  <si>
    <t>Team</t>
  </si>
  <si>
    <t>GamePart</t>
  </si>
  <si>
    <t>PenatlyShootOut</t>
  </si>
  <si>
    <t>OwnGoal</t>
  </si>
  <si>
    <t>EventType</t>
  </si>
  <si>
    <t>MetaKey</t>
  </si>
  <si>
    <t>MetaValue</t>
  </si>
  <si>
    <t>Red Card</t>
  </si>
  <si>
    <t>start</t>
  </si>
  <si>
    <t>stop</t>
  </si>
  <si>
    <t>PenaltyShootOut</t>
  </si>
  <si>
    <t>break</t>
  </si>
  <si>
    <t>order</t>
  </si>
  <si>
    <t>Total goals</t>
  </si>
  <si>
    <t>Total Yellow Cards</t>
  </si>
  <si>
    <t>YellowCard</t>
  </si>
  <si>
    <t>Team1 Half1 Goals</t>
  </si>
  <si>
    <t>Team2 Half1 Goals</t>
  </si>
  <si>
    <t>Corners</t>
  </si>
  <si>
    <t>Team1 Half2 Goals</t>
  </si>
  <si>
    <t>Team2 Half2 Goals</t>
  </si>
  <si>
    <t>Total Goals from Standart</t>
  </si>
  <si>
    <t>Total Goals by Head</t>
  </si>
  <si>
    <t>Goal from 0-15 min</t>
  </si>
  <si>
    <t>Goal from 15-30 min</t>
  </si>
  <si>
    <t>First Goal from 0-15 min</t>
  </si>
  <si>
    <t>First Goal from 15-30 min</t>
  </si>
  <si>
    <t>FullTime</t>
  </si>
  <si>
    <t>Team of 2nd goal</t>
  </si>
  <si>
    <t>id</t>
  </si>
  <si>
    <t>Event finished</t>
  </si>
  <si>
    <t>Match</t>
  </si>
  <si>
    <t>Half1 finished</t>
  </si>
  <si>
    <t>Time of 3rd goal (min)</t>
  </si>
  <si>
    <t>Accidental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</si>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</sst>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8" xfId="0" applyFill="1" applyBorder="1"/>
    <xf numFmtId="0" fontId="1" fillId="3" borderId="0" xfId="0" applyFont="1" applyFill="1" applyAlignment="1">
      <alignment vertical="center"/>
    </xf>
    <xf numFmtId="0" fontId="1" fillId="0" borderId="0" xfId="0" applyFont="1"/>
    <xf numFmtId="0" fontId="0" fillId="5" borderId="0" xfId="0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5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1" fillId="0" borderId="0" xfId="0" applyFont="1" applyFill="1" applyBorder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0" fillId="0" borderId="21" xfId="0" applyBorder="1"/>
    <xf numFmtId="0" fontId="0" fillId="0" borderId="20" xfId="0" applyBorder="1"/>
    <xf numFmtId="0" fontId="0" fillId="0" borderId="20" xfId="0" applyFill="1" applyBorder="1"/>
    <xf numFmtId="0" fontId="0" fillId="0" borderId="0" xfId="0" applyFont="1" applyBorder="1"/>
    <xf numFmtId="0" fontId="1" fillId="6" borderId="0" xfId="0" applyFont="1" applyFill="1"/>
    <xf numFmtId="0" fontId="1" fillId="6" borderId="0" xfId="0" applyFont="1" applyFill="1" applyBorder="1"/>
    <xf numFmtId="0" fontId="1" fillId="6" borderId="20" xfId="0" applyFont="1" applyFill="1" applyBorder="1"/>
    <xf numFmtId="0" fontId="1" fillId="6" borderId="21" xfId="0" applyFont="1" applyFill="1" applyBorder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D13" sqref="D13"/>
    </sheetView>
  </sheetViews>
  <sheetFormatPr defaultRowHeight="15" x14ac:dyDescent="0.25"/>
  <cols>
    <col min="2" max="2" width="16.42578125" bestFit="1" customWidth="1"/>
    <col min="3" max="3" width="16.28515625" style="58" bestFit="1" customWidth="1"/>
    <col min="4" max="4" width="16.28515625" bestFit="1" customWidth="1"/>
    <col min="5" max="6" width="10.5703125" bestFit="1" customWidth="1"/>
    <col min="7" max="7" width="16.28515625" bestFit="1" customWidth="1"/>
  </cols>
  <sheetData>
    <row r="1" spans="1:4" x14ac:dyDescent="0.25">
      <c r="A1" t="s">
        <v>226</v>
      </c>
      <c r="B1" s="28" t="s">
        <v>201</v>
      </c>
      <c r="C1" s="54" t="s">
        <v>202</v>
      </c>
      <c r="D1" s="28" t="s">
        <v>203</v>
      </c>
    </row>
    <row r="2" spans="1:4" x14ac:dyDescent="0.25">
      <c r="A2">
        <v>1</v>
      </c>
      <c r="B2" s="2" t="s">
        <v>43</v>
      </c>
      <c r="C2" s="55" t="s">
        <v>197</v>
      </c>
      <c r="D2" s="2" t="s">
        <v>20</v>
      </c>
    </row>
    <row r="3" spans="1:4" x14ac:dyDescent="0.25">
      <c r="A3">
        <v>1</v>
      </c>
      <c r="B3" s="2" t="s">
        <v>43</v>
      </c>
      <c r="C3" s="55" t="s">
        <v>197</v>
      </c>
      <c r="D3" s="2" t="s">
        <v>21</v>
      </c>
    </row>
    <row r="4" spans="1:4" x14ac:dyDescent="0.25">
      <c r="A4">
        <v>1</v>
      </c>
      <c r="B4" s="2" t="s">
        <v>43</v>
      </c>
      <c r="C4" s="55" t="s">
        <v>198</v>
      </c>
      <c r="D4" s="2" t="s">
        <v>186</v>
      </c>
    </row>
    <row r="5" spans="1:4" x14ac:dyDescent="0.25">
      <c r="A5">
        <v>1</v>
      </c>
      <c r="B5" s="2" t="s">
        <v>43</v>
      </c>
      <c r="C5" s="55" t="s">
        <v>198</v>
      </c>
      <c r="D5" s="2" t="s">
        <v>187</v>
      </c>
    </row>
    <row r="6" spans="1:4" x14ac:dyDescent="0.25">
      <c r="A6">
        <v>1</v>
      </c>
      <c r="B6" s="2" t="s">
        <v>43</v>
      </c>
      <c r="C6" s="55" t="s">
        <v>198</v>
      </c>
      <c r="D6" s="2" t="s">
        <v>188</v>
      </c>
    </row>
    <row r="7" spans="1:4" x14ac:dyDescent="0.25">
      <c r="A7">
        <v>1</v>
      </c>
      <c r="B7" s="2" t="s">
        <v>43</v>
      </c>
      <c r="C7" s="55" t="s">
        <v>198</v>
      </c>
      <c r="D7" s="2" t="s">
        <v>189</v>
      </c>
    </row>
    <row r="8" spans="1:4" x14ac:dyDescent="0.25">
      <c r="A8">
        <v>1</v>
      </c>
      <c r="B8" s="2" t="s">
        <v>43</v>
      </c>
      <c r="C8" s="55" t="s">
        <v>198</v>
      </c>
      <c r="D8" s="2" t="s">
        <v>199</v>
      </c>
    </row>
    <row r="9" spans="1:4" x14ac:dyDescent="0.25">
      <c r="A9">
        <v>1</v>
      </c>
      <c r="B9" s="2" t="s">
        <v>43</v>
      </c>
      <c r="C9" s="55" t="s">
        <v>193</v>
      </c>
      <c r="D9" s="2" t="s">
        <v>53</v>
      </c>
    </row>
    <row r="10" spans="1:4" x14ac:dyDescent="0.25">
      <c r="A10">
        <v>1</v>
      </c>
      <c r="B10" s="2" t="s">
        <v>43</v>
      </c>
      <c r="C10" s="55" t="s">
        <v>193</v>
      </c>
      <c r="D10" s="2" t="s">
        <v>17</v>
      </c>
    </row>
    <row r="11" spans="1:4" x14ac:dyDescent="0.25">
      <c r="A11">
        <v>1</v>
      </c>
      <c r="B11" s="2" t="s">
        <v>43</v>
      </c>
      <c r="C11" s="55" t="s">
        <v>193</v>
      </c>
      <c r="D11" s="2" t="s">
        <v>195</v>
      </c>
    </row>
    <row r="12" spans="1:4" x14ac:dyDescent="0.25">
      <c r="A12">
        <v>1</v>
      </c>
      <c r="B12" s="2" t="s">
        <v>43</v>
      </c>
      <c r="C12" s="55" t="s">
        <v>196</v>
      </c>
      <c r="D12" s="2" t="s">
        <v>190</v>
      </c>
    </row>
    <row r="13" spans="1:4" x14ac:dyDescent="0.25">
      <c r="A13">
        <v>1</v>
      </c>
      <c r="B13" s="2" t="s">
        <v>43</v>
      </c>
      <c r="C13" s="55" t="s">
        <v>196</v>
      </c>
      <c r="D13" s="2" t="s">
        <v>194</v>
      </c>
    </row>
    <row r="14" spans="1:4" ht="15.75" thickBot="1" x14ac:dyDescent="0.3">
      <c r="A14">
        <v>1</v>
      </c>
      <c r="B14" s="52" t="s">
        <v>43</v>
      </c>
      <c r="C14" s="56" t="s">
        <v>231</v>
      </c>
      <c r="D14" s="52" t="s">
        <v>200</v>
      </c>
    </row>
    <row r="15" spans="1:4" ht="15.75" thickTop="1" x14ac:dyDescent="0.25">
      <c r="B15" s="12" t="s">
        <v>204</v>
      </c>
      <c r="C15" s="55" t="s">
        <v>197</v>
      </c>
      <c r="D15" s="12" t="s">
        <v>20</v>
      </c>
    </row>
    <row r="16" spans="1:4" x14ac:dyDescent="0.25">
      <c r="B16" s="12" t="s">
        <v>204</v>
      </c>
      <c r="C16" s="55" t="s">
        <v>197</v>
      </c>
      <c r="D16" s="12" t="s">
        <v>21</v>
      </c>
    </row>
    <row r="17" spans="2:4" x14ac:dyDescent="0.25">
      <c r="B17" s="12" t="s">
        <v>204</v>
      </c>
      <c r="C17" s="55" t="s">
        <v>198</v>
      </c>
      <c r="D17" s="12" t="s">
        <v>186</v>
      </c>
    </row>
    <row r="18" spans="2:4" x14ac:dyDescent="0.25">
      <c r="B18" s="12" t="s">
        <v>204</v>
      </c>
      <c r="C18" s="55" t="s">
        <v>198</v>
      </c>
      <c r="D18" s="12" t="s">
        <v>187</v>
      </c>
    </row>
    <row r="19" spans="2:4" x14ac:dyDescent="0.25">
      <c r="B19" s="12" t="s">
        <v>204</v>
      </c>
      <c r="C19" s="55" t="s">
        <v>198</v>
      </c>
      <c r="D19" s="12" t="s">
        <v>188</v>
      </c>
    </row>
    <row r="20" spans="2:4" ht="15.75" thickBot="1" x14ac:dyDescent="0.3">
      <c r="B20" s="51" t="s">
        <v>204</v>
      </c>
      <c r="C20" s="56" t="s">
        <v>198</v>
      </c>
      <c r="D20" s="51" t="s">
        <v>189</v>
      </c>
    </row>
    <row r="21" spans="2:4" ht="15.75" thickTop="1" x14ac:dyDescent="0.25">
      <c r="B21" s="50" t="s">
        <v>185</v>
      </c>
      <c r="C21" s="57" t="s">
        <v>197</v>
      </c>
      <c r="D21" s="50" t="s">
        <v>20</v>
      </c>
    </row>
    <row r="22" spans="2:4" x14ac:dyDescent="0.25">
      <c r="B22" s="12" t="s">
        <v>185</v>
      </c>
      <c r="C22" s="55" t="s">
        <v>197</v>
      </c>
      <c r="D22" s="12" t="s">
        <v>21</v>
      </c>
    </row>
    <row r="23" spans="2:4" x14ac:dyDescent="0.25">
      <c r="B23" s="12" t="s">
        <v>185</v>
      </c>
      <c r="C23" s="55" t="s">
        <v>198</v>
      </c>
      <c r="D23" s="12" t="s">
        <v>186</v>
      </c>
    </row>
    <row r="24" spans="2:4" x14ac:dyDescent="0.25">
      <c r="B24" s="12" t="s">
        <v>185</v>
      </c>
      <c r="C24" s="55" t="s">
        <v>198</v>
      </c>
      <c r="D24" s="12" t="s">
        <v>187</v>
      </c>
    </row>
    <row r="25" spans="2:4" x14ac:dyDescent="0.25">
      <c r="B25" s="12" t="s">
        <v>185</v>
      </c>
      <c r="C25" s="55" t="s">
        <v>198</v>
      </c>
      <c r="D25" s="12" t="s">
        <v>188</v>
      </c>
    </row>
    <row r="26" spans="2:4" ht="15.75" thickBot="1" x14ac:dyDescent="0.3">
      <c r="B26" s="51" t="s">
        <v>185</v>
      </c>
      <c r="C26" s="56" t="s">
        <v>198</v>
      </c>
      <c r="D26" s="51" t="s">
        <v>189</v>
      </c>
    </row>
    <row r="27" spans="2:4" ht="15.75" thickTop="1" x14ac:dyDescent="0.25">
      <c r="B27" s="50" t="s">
        <v>53</v>
      </c>
      <c r="C27" s="57" t="s">
        <v>197</v>
      </c>
      <c r="D27" s="50" t="s">
        <v>20</v>
      </c>
    </row>
    <row r="28" spans="2:4" x14ac:dyDescent="0.25">
      <c r="B28" s="12" t="s">
        <v>53</v>
      </c>
      <c r="C28" s="55" t="s">
        <v>197</v>
      </c>
      <c r="D28" s="12" t="s">
        <v>21</v>
      </c>
    </row>
    <row r="29" spans="2:4" x14ac:dyDescent="0.25">
      <c r="B29" s="12" t="s">
        <v>53</v>
      </c>
      <c r="C29" s="55" t="s">
        <v>198</v>
      </c>
      <c r="D29" s="12" t="s">
        <v>186</v>
      </c>
    </row>
    <row r="30" spans="2:4" x14ac:dyDescent="0.25">
      <c r="B30" s="12" t="s">
        <v>53</v>
      </c>
      <c r="C30" s="55" t="s">
        <v>198</v>
      </c>
      <c r="D30" s="12" t="s">
        <v>187</v>
      </c>
    </row>
    <row r="31" spans="2:4" x14ac:dyDescent="0.25">
      <c r="B31" s="12" t="s">
        <v>53</v>
      </c>
      <c r="C31" s="55" t="s">
        <v>198</v>
      </c>
      <c r="D31" s="12" t="s">
        <v>188</v>
      </c>
    </row>
    <row r="32" spans="2:4" ht="15.75" thickBot="1" x14ac:dyDescent="0.3">
      <c r="B32" s="51" t="s">
        <v>53</v>
      </c>
      <c r="C32" s="56" t="s">
        <v>198</v>
      </c>
      <c r="D32" s="51" t="s">
        <v>189</v>
      </c>
    </row>
    <row r="33" spans="1:4" ht="15.75" thickTop="1" x14ac:dyDescent="0.25">
      <c r="B33" s="50" t="s">
        <v>17</v>
      </c>
      <c r="C33" s="57" t="s">
        <v>197</v>
      </c>
      <c r="D33" s="50" t="s">
        <v>20</v>
      </c>
    </row>
    <row r="34" spans="1:4" x14ac:dyDescent="0.25">
      <c r="B34" s="12" t="s">
        <v>17</v>
      </c>
      <c r="C34" s="55" t="s">
        <v>197</v>
      </c>
      <c r="D34" s="12" t="s">
        <v>21</v>
      </c>
    </row>
    <row r="35" spans="1:4" x14ac:dyDescent="0.25">
      <c r="B35" s="12" t="s">
        <v>17</v>
      </c>
      <c r="C35" s="55" t="s">
        <v>198</v>
      </c>
      <c r="D35" s="12" t="s">
        <v>186</v>
      </c>
    </row>
    <row r="36" spans="1:4" x14ac:dyDescent="0.25">
      <c r="B36" s="12" t="s">
        <v>17</v>
      </c>
      <c r="C36" s="55" t="s">
        <v>198</v>
      </c>
      <c r="D36" s="12" t="s">
        <v>187</v>
      </c>
    </row>
    <row r="37" spans="1:4" x14ac:dyDescent="0.25">
      <c r="B37" s="12" t="s">
        <v>17</v>
      </c>
      <c r="C37" s="55" t="s">
        <v>198</v>
      </c>
      <c r="D37" s="12" t="s">
        <v>188</v>
      </c>
    </row>
    <row r="38" spans="1:4" x14ac:dyDescent="0.25">
      <c r="B38" s="12" t="s">
        <v>17</v>
      </c>
      <c r="C38" s="55" t="s">
        <v>198</v>
      </c>
      <c r="D38" s="12" t="s">
        <v>189</v>
      </c>
    </row>
    <row r="39" spans="1:4" ht="15.75" thickBot="1" x14ac:dyDescent="0.3">
      <c r="B39" s="51" t="s">
        <v>17</v>
      </c>
      <c r="C39" s="56" t="s">
        <v>198</v>
      </c>
      <c r="D39" s="51" t="s">
        <v>199</v>
      </c>
    </row>
    <row r="40" spans="1:4" ht="15.75" thickTop="1" x14ac:dyDescent="0.25">
      <c r="C40" s="54"/>
    </row>
    <row r="41" spans="1:4" x14ac:dyDescent="0.25">
      <c r="C41" s="54"/>
    </row>
    <row r="42" spans="1:4" x14ac:dyDescent="0.25"/>
    <row r="43" spans="1:4" x14ac:dyDescent="0.25">
      <c r="A43">
        <v>7</v>
      </c>
      <c r="B43" s="53" t="s">
        <v>186</v>
      </c>
      <c r="C43" s="55" t="s">
        <v>232</v>
      </c>
      <c r="D43" s="12" t="s">
        <v>205</v>
      </c>
    </row>
    <row r="44" spans="1:4" x14ac:dyDescent="0.25">
      <c r="A44">
        <v>7</v>
      </c>
      <c r="B44" s="53" t="s">
        <v>186</v>
      </c>
      <c r="C44" s="55" t="s">
        <v>232</v>
      </c>
      <c r="D44" s="12" t="s">
        <v>206</v>
      </c>
    </row>
    <row r="45" spans="1:4" x14ac:dyDescent="0.25">
      <c r="A45">
        <v>8</v>
      </c>
      <c r="B45" s="53" t="s">
        <v>187</v>
      </c>
      <c r="C45" s="55" t="s">
        <v>232</v>
      </c>
      <c r="D45" s="12" t="s">
        <v>205</v>
      </c>
    </row>
    <row r="46" spans="1:4" x14ac:dyDescent="0.25">
      <c r="A46">
        <v>8</v>
      </c>
      <c r="B46" s="53" t="s">
        <v>187</v>
      </c>
      <c r="C46" s="55" t="s">
        <v>232</v>
      </c>
      <c r="D46" s="12" t="s">
        <v>206</v>
      </c>
    </row>
    <row r="47" spans="1:4" x14ac:dyDescent="0.25">
      <c r="B47" s="53" t="s">
        <v>188</v>
      </c>
      <c r="C47" s="55" t="s">
        <v>232</v>
      </c>
      <c r="D47" s="12" t="s">
        <v>205</v>
      </c>
    </row>
    <row r="48" spans="1:4" x14ac:dyDescent="0.25">
      <c r="B48" s="53" t="s">
        <v>188</v>
      </c>
      <c r="C48" s="55" t="s">
        <v>232</v>
      </c>
      <c r="D48" s="12" t="s">
        <v>206</v>
      </c>
    </row>
    <row r="49" spans="1:4" x14ac:dyDescent="0.25">
      <c r="B49" s="53" t="s">
        <v>189</v>
      </c>
      <c r="C49" s="55" t="s">
        <v>232</v>
      </c>
      <c r="D49" s="12" t="s">
        <v>205</v>
      </c>
    </row>
    <row r="50" spans="1:4" x14ac:dyDescent="0.25">
      <c r="B50" s="53" t="s">
        <v>189</v>
      </c>
      <c r="C50" s="55" t="s">
        <v>232</v>
      </c>
      <c r="D50" s="12" t="s">
        <v>206</v>
      </c>
    </row>
    <row r="51" spans="1:4" x14ac:dyDescent="0.25">
      <c r="B51" s="53" t="s">
        <v>207</v>
      </c>
      <c r="C51" s="55" t="s">
        <v>232</v>
      </c>
      <c r="D51" s="12" t="s">
        <v>205</v>
      </c>
    </row>
    <row r="52" spans="1:4" x14ac:dyDescent="0.25">
      <c r="B52" s="53" t="s">
        <v>207</v>
      </c>
      <c r="C52" s="55" t="s">
        <v>232</v>
      </c>
      <c r="D52" s="12" t="s">
        <v>206</v>
      </c>
    </row>
    <row r="53" spans="1:4" x14ac:dyDescent="0.25">
      <c r="B53" s="53" t="s">
        <v>208</v>
      </c>
      <c r="C53" s="55" t="s">
        <v>232</v>
      </c>
      <c r="D53" s="12" t="s">
        <v>205</v>
      </c>
    </row>
    <row r="54" spans="1:4" x14ac:dyDescent="0.25">
      <c r="B54" s="53" t="s">
        <v>208</v>
      </c>
      <c r="C54" s="55" t="s">
        <v>232</v>
      </c>
      <c r="D54" s="12" t="s">
        <v>206</v>
      </c>
    </row>
    <row r="55" spans="1:4" x14ac:dyDescent="0.25">
      <c r="A55">
        <v>1</v>
      </c>
      <c r="B55" s="53" t="s">
        <v>224</v>
      </c>
      <c r="C55" s="55" t="s">
        <v>232</v>
      </c>
      <c r="D55" s="12" t="s">
        <v>205</v>
      </c>
    </row>
    <row r="56" spans="1:4" x14ac:dyDescent="0.25">
      <c r="A56">
        <v>1</v>
      </c>
      <c r="B56" s="53" t="s">
        <v>224</v>
      </c>
      <c r="C56" s="55" t="s">
        <v>232</v>
      </c>
      <c r="D56" s="12" t="s">
        <v>206</v>
      </c>
    </row>
    <row r="57" spans="1:4" x14ac:dyDescent="0.25">
      <c r="A57">
        <v>0</v>
      </c>
      <c r="B57" s="53" t="s">
        <v>228</v>
      </c>
      <c r="C57" s="55" t="s">
        <v>232</v>
      </c>
      <c r="D57" s="12" t="s">
        <v>205</v>
      </c>
    </row>
    <row r="58" spans="1:4" x14ac:dyDescent="0.25">
      <c r="A58">
        <v>0</v>
      </c>
      <c r="B58" s="53" t="s">
        <v>228</v>
      </c>
      <c r="C58" s="55" t="s">
        <v>232</v>
      </c>
      <c r="D58" s="12" t="s">
        <v>206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>
      <selection activeCell="D13" sqref="D13"/>
    </sheetView>
  </sheetViews>
  <sheetFormatPr defaultRowHeight="15" x14ac:dyDescent="0.25"/>
  <cols>
    <col min="1" max="1" width="26.140625" style="1" bestFit="1" customWidth="1"/>
    <col min="2" max="2" width="22" style="1" customWidth="1"/>
    <col min="3" max="3" width="23.85546875" style="1" customWidth="1"/>
    <col min="4" max="15" width="16.42578125" style="1" customWidth="1"/>
    <col min="16" max="16" width="10.5703125" style="1" customWidth="1"/>
    <col min="17" max="17" width="9.5703125" style="1" customWidth="1"/>
    <col min="18" max="18" width="10.140625" style="1" bestFit="1" customWidth="1"/>
    <col min="19" max="19" width="9.140625" style="1" customWidth="1"/>
    <col min="20" max="20" width="12" style="1" customWidth="1"/>
    <col min="21" max="21" width="7.7109375" style="1" bestFit="1" customWidth="1"/>
    <col min="22" max="16384" width="9.140625" style="1"/>
  </cols>
  <sheetData>
    <row r="1" spans="1:20" x14ac:dyDescent="0.25">
      <c r="A1" s="33" t="s">
        <v>209</v>
      </c>
      <c r="B1" s="33" t="s">
        <v>191</v>
      </c>
      <c r="C1" s="33" t="s">
        <v>192</v>
      </c>
      <c r="D1" s="54" t="s">
        <v>201</v>
      </c>
      <c r="E1" s="54" t="s">
        <v>197</v>
      </c>
      <c r="F1" s="54" t="s">
        <v>198</v>
      </c>
      <c r="G1" s="54" t="s">
        <v>193</v>
      </c>
      <c r="H1" s="54" t="s">
        <v>196</v>
      </c>
      <c r="I1" s="55" t="s">
        <v>231</v>
      </c>
      <c r="J1" s="54" t="s">
        <v>232</v>
      </c>
      <c r="K1" s="42"/>
      <c r="L1" s="2"/>
      <c r="M1" s="2"/>
      <c r="N1" s="2"/>
      <c r="O1" s="2"/>
      <c r="P1" s="42"/>
      <c r="Q1" s="33"/>
      <c r="R1" s="33"/>
      <c r="S1" s="33"/>
      <c r="T1" s="33"/>
    </row>
    <row r="2" spans="1:20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42"/>
      <c r="L2" s="2"/>
      <c r="M2" s="2"/>
      <c r="N2" s="2"/>
      <c r="O2" s="2"/>
      <c r="P2" s="42"/>
      <c r="Q2" s="33"/>
      <c r="R2" s="33"/>
      <c r="S2" s="33"/>
      <c r="T2" s="33"/>
    </row>
    <row r="3" spans="1:20" x14ac:dyDescent="0.25">
      <c r="A3" s="32">
        <v>1</v>
      </c>
      <c r="B3" s="33">
        <v>0</v>
      </c>
      <c r="C3" s="32">
        <v>0</v>
      </c>
      <c r="D3" s="33" t="s">
        <v>228</v>
      </c>
      <c r="E3" s="33"/>
      <c r="F3" s="33"/>
      <c r="G3" s="33"/>
      <c r="H3" s="33"/>
      <c r="I3" s="33"/>
      <c r="J3" s="32" t="s">
        <v>205</v>
      </c>
      <c r="K3" s="42"/>
      <c r="L3" s="2"/>
      <c r="M3" s="2"/>
      <c r="N3" s="2"/>
      <c r="O3" s="2"/>
      <c r="P3" s="42"/>
      <c r="Q3" s="33"/>
      <c r="R3" s="33"/>
      <c r="S3" s="33"/>
      <c r="T3" s="33"/>
    </row>
    <row r="4" spans="1:20" x14ac:dyDescent="0.25">
      <c r="A4" s="32">
        <v>2</v>
      </c>
      <c r="B4" s="1">
        <v>0</v>
      </c>
      <c r="C4" s="32">
        <v>0</v>
      </c>
      <c r="D4" s="33" t="s">
        <v>224</v>
      </c>
      <c r="J4" s="32" t="s">
        <v>205</v>
      </c>
      <c r="K4" s="2"/>
      <c r="L4" s="2"/>
      <c r="M4" s="2"/>
      <c r="N4" s="2"/>
      <c r="O4" s="2"/>
      <c r="P4" s="2"/>
    </row>
    <row r="5" spans="1:20" x14ac:dyDescent="0.25">
      <c r="A5" s="32">
        <v>3</v>
      </c>
      <c r="B5" s="1">
        <v>0</v>
      </c>
      <c r="C5" s="32">
        <v>0</v>
      </c>
      <c r="D5" s="33" t="s">
        <v>186</v>
      </c>
      <c r="J5" s="32" t="s">
        <v>205</v>
      </c>
      <c r="K5" s="2"/>
      <c r="L5" s="2"/>
      <c r="M5" s="2"/>
      <c r="N5" s="2"/>
      <c r="O5" s="2"/>
      <c r="P5" s="2"/>
    </row>
    <row r="6" spans="1:20" x14ac:dyDescent="0.25">
      <c r="A6" s="32">
        <v>4</v>
      </c>
      <c r="B6" s="1">
        <v>12</v>
      </c>
      <c r="C6" s="32">
        <v>32</v>
      </c>
      <c r="D6" s="1" t="s">
        <v>17</v>
      </c>
      <c r="E6" s="1" t="s">
        <v>21</v>
      </c>
      <c r="F6" s="1" t="s">
        <v>186</v>
      </c>
      <c r="J6" s="32"/>
      <c r="K6" s="2"/>
      <c r="L6" s="2"/>
      <c r="M6" s="2"/>
      <c r="N6" s="2"/>
      <c r="O6" s="2"/>
      <c r="P6" s="2"/>
    </row>
    <row r="7" spans="1:20" x14ac:dyDescent="0.25">
      <c r="A7" s="32">
        <v>5</v>
      </c>
      <c r="B7" s="1">
        <v>26</v>
      </c>
      <c r="C7" s="32">
        <v>55</v>
      </c>
      <c r="D7" s="32" t="s">
        <v>43</v>
      </c>
      <c r="E7" s="1" t="s">
        <v>21</v>
      </c>
      <c r="F7" s="1" t="s">
        <v>186</v>
      </c>
      <c r="J7" s="32"/>
      <c r="K7" s="2"/>
      <c r="L7" s="2"/>
      <c r="M7" s="2"/>
      <c r="N7" s="2"/>
      <c r="O7" s="2"/>
      <c r="P7" s="2"/>
    </row>
    <row r="8" spans="1:20" x14ac:dyDescent="0.25">
      <c r="A8" s="32">
        <v>6</v>
      </c>
      <c r="B8" s="1">
        <v>27</v>
      </c>
      <c r="C8" s="32">
        <v>23</v>
      </c>
      <c r="D8" s="1" t="s">
        <v>53</v>
      </c>
      <c r="E8" s="1" t="s">
        <v>20</v>
      </c>
      <c r="F8" s="1" t="s">
        <v>186</v>
      </c>
      <c r="J8" s="32"/>
      <c r="K8" s="2"/>
      <c r="L8" s="2"/>
      <c r="M8" s="2"/>
      <c r="N8" s="2"/>
      <c r="O8" s="2"/>
      <c r="P8" s="2"/>
    </row>
    <row r="9" spans="1:20" x14ac:dyDescent="0.25">
      <c r="A9" s="32">
        <v>7</v>
      </c>
      <c r="B9" s="1">
        <v>30</v>
      </c>
      <c r="C9" s="32">
        <v>44</v>
      </c>
      <c r="D9" s="1" t="s">
        <v>212</v>
      </c>
      <c r="E9" s="1" t="s">
        <v>20</v>
      </c>
      <c r="F9" s="1" t="s">
        <v>186</v>
      </c>
      <c r="J9" s="32"/>
      <c r="K9" s="2"/>
      <c r="L9" s="2"/>
      <c r="M9" s="2"/>
      <c r="N9" s="2"/>
      <c r="O9" s="2"/>
      <c r="P9" s="2"/>
    </row>
    <row r="10" spans="1:20" x14ac:dyDescent="0.25">
      <c r="A10" s="32">
        <v>8</v>
      </c>
      <c r="B10" s="1">
        <v>33</v>
      </c>
      <c r="C10" s="32">
        <v>23</v>
      </c>
      <c r="D10" s="1" t="s">
        <v>43</v>
      </c>
      <c r="E10" s="1" t="s">
        <v>20</v>
      </c>
      <c r="F10" s="1" t="s">
        <v>186</v>
      </c>
      <c r="G10" s="1" t="s">
        <v>53</v>
      </c>
      <c r="H10" s="1" t="s">
        <v>190</v>
      </c>
      <c r="J10" s="32"/>
      <c r="K10" s="2"/>
      <c r="L10" s="2"/>
      <c r="M10" s="2"/>
      <c r="N10" s="2"/>
      <c r="O10" s="2"/>
      <c r="P10" s="2"/>
    </row>
    <row r="11" spans="1:20" x14ac:dyDescent="0.25">
      <c r="A11" s="32">
        <v>9</v>
      </c>
      <c r="B11" s="1">
        <v>45</v>
      </c>
      <c r="C11" s="32">
        <v>0</v>
      </c>
      <c r="D11" s="33" t="s">
        <v>186</v>
      </c>
      <c r="J11" s="32" t="s">
        <v>206</v>
      </c>
      <c r="K11" s="2"/>
      <c r="L11" s="2"/>
      <c r="M11" s="2"/>
      <c r="N11" s="2"/>
      <c r="O11" s="2"/>
      <c r="P11" s="2"/>
    </row>
    <row r="12" spans="1:20" x14ac:dyDescent="0.25">
      <c r="A12" s="32">
        <v>10</v>
      </c>
      <c r="B12" s="1">
        <v>46</v>
      </c>
      <c r="C12" s="32">
        <v>77</v>
      </c>
      <c r="D12" s="33" t="s">
        <v>187</v>
      </c>
      <c r="J12" s="32" t="s">
        <v>205</v>
      </c>
      <c r="K12" s="2"/>
      <c r="L12" s="2"/>
      <c r="M12" s="2"/>
      <c r="N12" s="2"/>
      <c r="O12" s="2"/>
      <c r="P12" s="2"/>
    </row>
    <row r="13" spans="1:20" x14ac:dyDescent="0.25">
      <c r="A13" s="32">
        <v>11</v>
      </c>
      <c r="B13" s="1">
        <v>51</v>
      </c>
      <c r="C13" s="32">
        <v>11</v>
      </c>
      <c r="D13" s="1" t="s">
        <v>53</v>
      </c>
      <c r="E13" s="1" t="s">
        <v>21</v>
      </c>
      <c r="F13" s="1" t="s">
        <v>187</v>
      </c>
      <c r="J13" s="32"/>
      <c r="K13" s="2"/>
      <c r="L13" s="2"/>
      <c r="M13" s="2"/>
      <c r="N13" s="2"/>
      <c r="O13" s="2"/>
      <c r="P13" s="2"/>
    </row>
    <row r="14" spans="1:20" x14ac:dyDescent="0.25">
      <c r="A14" s="32">
        <v>12</v>
      </c>
      <c r="B14" s="1">
        <v>52</v>
      </c>
      <c r="C14" s="32">
        <v>1</v>
      </c>
      <c r="D14" s="1" t="s">
        <v>43</v>
      </c>
      <c r="E14" s="1" t="s">
        <v>21</v>
      </c>
      <c r="F14" s="1" t="s">
        <v>187</v>
      </c>
      <c r="G14" s="1" t="s">
        <v>53</v>
      </c>
      <c r="H14" s="1" t="s">
        <v>190</v>
      </c>
      <c r="J14" s="32"/>
      <c r="K14" s="2"/>
      <c r="L14" s="2"/>
      <c r="M14" s="2"/>
      <c r="N14" s="2"/>
      <c r="O14" s="2"/>
      <c r="P14" s="2"/>
    </row>
    <row r="15" spans="1:20" x14ac:dyDescent="0.25">
      <c r="A15" s="32">
        <v>13</v>
      </c>
      <c r="B15" s="1">
        <v>62</v>
      </c>
      <c r="C15" s="32">
        <v>2</v>
      </c>
      <c r="D15" s="1" t="s">
        <v>17</v>
      </c>
      <c r="E15" s="1" t="s">
        <v>20</v>
      </c>
      <c r="F15" s="1" t="s">
        <v>187</v>
      </c>
      <c r="J15" s="32"/>
      <c r="K15" s="2"/>
      <c r="L15" s="2"/>
      <c r="M15" s="2"/>
      <c r="N15" s="2"/>
      <c r="O15" s="2"/>
      <c r="P15" s="2"/>
    </row>
    <row r="16" spans="1:20" x14ac:dyDescent="0.25">
      <c r="A16" s="32">
        <v>14</v>
      </c>
      <c r="B16" s="1">
        <v>62</v>
      </c>
      <c r="C16" s="32">
        <v>11</v>
      </c>
      <c r="D16" s="1" t="s">
        <v>43</v>
      </c>
      <c r="E16" s="1" t="s">
        <v>20</v>
      </c>
      <c r="F16" s="1" t="s">
        <v>187</v>
      </c>
      <c r="G16" s="1" t="s">
        <v>17</v>
      </c>
      <c r="H16" s="1" t="s">
        <v>194</v>
      </c>
      <c r="J16" s="32"/>
      <c r="K16" s="2"/>
      <c r="L16" s="2"/>
      <c r="M16" s="2"/>
      <c r="N16" s="2"/>
      <c r="O16" s="2"/>
      <c r="P16" s="2"/>
    </row>
    <row r="17" spans="1:16" x14ac:dyDescent="0.25">
      <c r="A17" s="32">
        <v>15</v>
      </c>
      <c r="B17" s="1">
        <v>91</v>
      </c>
      <c r="C17" s="32">
        <v>32</v>
      </c>
      <c r="D17" s="33" t="s">
        <v>187</v>
      </c>
      <c r="J17" s="32" t="s">
        <v>206</v>
      </c>
      <c r="K17" s="2"/>
      <c r="L17" s="2"/>
      <c r="M17" s="2"/>
      <c r="N17" s="2"/>
      <c r="O17" s="2"/>
      <c r="P17" s="2"/>
    </row>
    <row r="18" spans="1:16" x14ac:dyDescent="0.25">
      <c r="A18" s="32">
        <v>16</v>
      </c>
      <c r="B18" s="1">
        <v>92</v>
      </c>
      <c r="C18" s="32">
        <v>0</v>
      </c>
      <c r="D18" s="33" t="s">
        <v>224</v>
      </c>
      <c r="J18" s="32" t="s">
        <v>206</v>
      </c>
      <c r="K18" s="42"/>
      <c r="L18" s="2"/>
      <c r="M18" s="2"/>
      <c r="N18" s="2"/>
      <c r="O18" s="2"/>
      <c r="P18" s="2"/>
    </row>
    <row r="19" spans="1:16" x14ac:dyDescent="0.25">
      <c r="A19" s="32">
        <v>17</v>
      </c>
      <c r="B19" s="1">
        <v>92</v>
      </c>
      <c r="C19" s="32">
        <v>0</v>
      </c>
      <c r="D19" s="33" t="s">
        <v>228</v>
      </c>
      <c r="F19" s="33"/>
      <c r="G19" s="33"/>
      <c r="H19" s="33"/>
      <c r="I19" s="33"/>
      <c r="J19" s="32" t="s">
        <v>206</v>
      </c>
      <c r="K19" s="2"/>
      <c r="L19" s="2"/>
      <c r="M19" s="2"/>
      <c r="N19" s="2"/>
      <c r="O19" s="2"/>
      <c r="P19" s="2"/>
    </row>
    <row r="20" spans="1:16" x14ac:dyDescent="0.25">
      <c r="I20" s="33"/>
      <c r="J20" s="33"/>
      <c r="K20" s="42"/>
      <c r="L20" s="2"/>
      <c r="M20" s="2"/>
      <c r="N20" s="2"/>
      <c r="O20" s="2"/>
      <c r="P20" s="2"/>
    </row>
    <row r="21" spans="1:16" x14ac:dyDescent="0.25">
      <c r="F21" s="33"/>
      <c r="G21" s="33"/>
      <c r="H21" s="33"/>
      <c r="I21" s="33"/>
      <c r="J21" s="33"/>
      <c r="K21" s="42"/>
      <c r="L21" s="2"/>
      <c r="M21" s="2"/>
      <c r="N21" s="2"/>
      <c r="O21" s="2"/>
      <c r="P21" s="2"/>
    </row>
    <row r="22" spans="1:16" x14ac:dyDescent="0.25">
      <c r="K22" s="2"/>
      <c r="L22" s="2"/>
      <c r="M22" s="2"/>
      <c r="N22" s="2"/>
      <c r="O22" s="2"/>
      <c r="P22" s="2"/>
    </row>
    <row r="23" spans="1:16" x14ac:dyDescent="0.25">
      <c r="G23" s="33"/>
      <c r="H23" s="33"/>
      <c r="I23" s="33"/>
      <c r="J23" s="33"/>
      <c r="K23" s="42"/>
      <c r="L23" s="2"/>
      <c r="M23" s="2"/>
      <c r="N23" s="2"/>
      <c r="O23" s="2"/>
      <c r="P23" s="2"/>
    </row>
    <row r="24" spans="1:16" x14ac:dyDescent="0.25">
      <c r="F24" s="33"/>
      <c r="G24" s="33"/>
      <c r="H24" s="33"/>
      <c r="I24" s="33"/>
      <c r="J24" s="33"/>
      <c r="K24" s="2"/>
      <c r="L24" s="2"/>
      <c r="M24" s="2"/>
      <c r="N24" s="2"/>
      <c r="O24" s="2"/>
      <c r="P24" s="2"/>
    </row>
    <row r="25" spans="1:16" x14ac:dyDescent="0.25">
      <c r="F25" s="33"/>
      <c r="G25" s="33"/>
      <c r="H25" s="33"/>
      <c r="I25" s="33"/>
      <c r="J25" s="33"/>
      <c r="K25" s="42"/>
      <c r="L25" s="2"/>
      <c r="M25" s="2"/>
      <c r="N25" s="2"/>
      <c r="O25" s="2"/>
      <c r="P25" s="2"/>
    </row>
    <row r="26" spans="1:16" x14ac:dyDescent="0.25">
      <c r="F26" s="33"/>
      <c r="G26" s="33"/>
      <c r="H26" s="33"/>
      <c r="I26" s="33"/>
      <c r="J26" s="33"/>
      <c r="K26" s="42"/>
      <c r="L26" s="2"/>
      <c r="M26" s="2"/>
      <c r="N26" s="2"/>
      <c r="O26" s="2"/>
      <c r="P26" s="2"/>
    </row>
    <row r="27" spans="1:16" x14ac:dyDescent="0.25">
      <c r="F27" s="33"/>
      <c r="G27" s="33"/>
      <c r="H27" s="33"/>
      <c r="I27" s="33"/>
      <c r="J27" s="33"/>
      <c r="K27" s="42"/>
      <c r="L27" s="2"/>
      <c r="M27" s="2"/>
      <c r="N27" s="2"/>
      <c r="O27" s="2"/>
      <c r="P27" s="2"/>
    </row>
    <row r="28" spans="1:16" x14ac:dyDescent="0.25">
      <c r="G28" s="33"/>
      <c r="H28" s="33"/>
      <c r="I28" s="33"/>
      <c r="J28" s="33"/>
      <c r="K28" s="42"/>
      <c r="L28" s="2"/>
      <c r="M28" s="2"/>
      <c r="N28" s="2"/>
      <c r="O28" s="2"/>
      <c r="P28" s="2"/>
    </row>
    <row r="29" spans="1:16" x14ac:dyDescent="0.25">
      <c r="F29" s="33"/>
      <c r="G29" s="33"/>
      <c r="H29" s="33"/>
      <c r="I29" s="33"/>
      <c r="J29" s="33"/>
      <c r="K29" s="42"/>
      <c r="L29" s="2"/>
      <c r="M29" s="2"/>
      <c r="N29" s="2"/>
      <c r="O29" s="2"/>
      <c r="P29" s="2"/>
    </row>
    <row r="30" spans="1:16" x14ac:dyDescent="0.25">
      <c r="G30" s="33"/>
      <c r="H30" s="33"/>
      <c r="I30" s="33"/>
      <c r="J30" s="33"/>
      <c r="K30" s="42"/>
      <c r="L30" s="2"/>
      <c r="M30" s="2"/>
      <c r="N30" s="2"/>
      <c r="O30" s="2"/>
      <c r="P30" s="2"/>
    </row>
    <row r="31" spans="1:16" x14ac:dyDescent="0.25">
      <c r="F31" s="33"/>
      <c r="G31" s="33"/>
      <c r="H31" s="33"/>
      <c r="I31" s="33"/>
      <c r="J31" s="33"/>
      <c r="K31" s="42"/>
      <c r="L31" s="2"/>
      <c r="M31" s="2"/>
      <c r="N31" s="2"/>
      <c r="O31" s="2"/>
      <c r="P31" s="2"/>
    </row>
    <row r="32" spans="1:16" x14ac:dyDescent="0.25">
      <c r="F32" s="33"/>
      <c r="G32" s="33"/>
      <c r="H32" s="33"/>
      <c r="I32" s="33"/>
      <c r="J32" s="33"/>
      <c r="K32" s="42"/>
      <c r="L32" s="42"/>
      <c r="M32" s="42"/>
      <c r="N32" s="42"/>
      <c r="O32" s="42"/>
      <c r="P32" s="2"/>
    </row>
    <row r="33" spans="6:15" x14ac:dyDescent="0.25">
      <c r="F33" s="33"/>
      <c r="G33" s="33"/>
      <c r="H33" s="33"/>
      <c r="I33" s="33"/>
      <c r="J33" s="33"/>
      <c r="K33" s="33"/>
      <c r="L33" s="33"/>
      <c r="M33" s="33"/>
      <c r="N33" s="33"/>
      <c r="O33" s="33"/>
    </row>
    <row r="34" spans="6:15" x14ac:dyDescent="0.25"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6:15" x14ac:dyDescent="0.25">
      <c r="F35" s="33"/>
      <c r="G35" s="33"/>
      <c r="H35" s="33"/>
      <c r="I35" s="33"/>
      <c r="J35" s="33"/>
      <c r="K35" s="33"/>
      <c r="L35" s="33"/>
      <c r="M35" s="33"/>
      <c r="N35" s="33"/>
      <c r="O35" s="33"/>
    </row>
    <row r="36" spans="6:15" x14ac:dyDescent="0.25">
      <c r="F36" s="33"/>
      <c r="G36" s="33"/>
      <c r="H36" s="33"/>
      <c r="I36" s="33"/>
      <c r="J36" s="33"/>
      <c r="K36" s="33"/>
      <c r="L36" s="33"/>
      <c r="M36" s="33"/>
      <c r="N36" s="33"/>
      <c r="O36" s="33"/>
    </row>
    <row r="37" spans="6:15" x14ac:dyDescent="0.25">
      <c r="F37" s="33"/>
      <c r="G37" s="33"/>
      <c r="H37" s="33"/>
      <c r="I37" s="33"/>
      <c r="J37" s="33"/>
      <c r="K37" s="33"/>
      <c r="L37" s="33"/>
      <c r="M37" s="33"/>
      <c r="N37" s="33"/>
      <c r="O37" s="33"/>
    </row>
    <row r="38" spans="6:15" x14ac:dyDescent="0.25">
      <c r="F38" s="33"/>
      <c r="G38" s="33"/>
      <c r="H38" s="33"/>
      <c r="I38" s="33"/>
      <c r="J38" s="33"/>
      <c r="K38" s="33"/>
      <c r="L38" s="33"/>
      <c r="M38" s="33"/>
      <c r="N38" s="33"/>
      <c r="O38" s="33"/>
    </row>
    <row r="39" spans="6:15" x14ac:dyDescent="0.25">
      <c r="F39" s="33"/>
      <c r="G39" s="33"/>
      <c r="H39" s="33"/>
      <c r="I39" s="33"/>
      <c r="J39" s="33"/>
      <c r="K39" s="33"/>
      <c r="L39" s="33"/>
      <c r="M39" s="33"/>
      <c r="N39" s="33"/>
      <c r="O39" s="33"/>
    </row>
    <row r="40" spans="6:15" x14ac:dyDescent="0.25">
      <c r="F40" s="33"/>
      <c r="G40" s="33"/>
      <c r="H40" s="33"/>
      <c r="I40" s="33"/>
      <c r="J40" s="33"/>
      <c r="K40" s="33"/>
      <c r="L40" s="33"/>
      <c r="M40" s="33"/>
      <c r="N40" s="33"/>
      <c r="O40" s="33"/>
    </row>
    <row r="41" spans="6:15" x14ac:dyDescent="0.25">
      <c r="F41" s="33"/>
      <c r="G41" s="33"/>
      <c r="H41" s="33"/>
      <c r="I41" s="33"/>
      <c r="J41" s="33"/>
      <c r="K41" s="33"/>
      <c r="L41" s="33"/>
      <c r="M41" s="33"/>
      <c r="N41" s="33"/>
      <c r="O41" s="33"/>
    </row>
    <row r="42" spans="6:15" x14ac:dyDescent="0.25">
      <c r="F42" s="33"/>
      <c r="G42" s="33"/>
      <c r="H42" s="33"/>
      <c r="I42" s="33"/>
      <c r="J42" s="33"/>
      <c r="K42" s="33"/>
      <c r="L42" s="33"/>
      <c r="M42" s="33"/>
      <c r="N42" s="33"/>
      <c r="O42" s="33"/>
    </row>
    <row r="43" spans="6:15" x14ac:dyDescent="0.25">
      <c r="F43" s="33"/>
      <c r="G43" s="33"/>
      <c r="H43" s="33"/>
      <c r="I43" s="33"/>
      <c r="J43" s="33"/>
      <c r="K43" s="33"/>
      <c r="L43" s="33"/>
      <c r="M43" s="33"/>
      <c r="N43" s="33"/>
      <c r="O43" s="33"/>
    </row>
    <row r="44" spans="6:15" x14ac:dyDescent="0.25">
      <c r="F44" s="33"/>
      <c r="G44" s="33"/>
      <c r="H44" s="33"/>
      <c r="I44" s="33"/>
      <c r="J44" s="33"/>
      <c r="K44" s="33"/>
      <c r="L44" s="33"/>
      <c r="M44" s="33"/>
      <c r="N44" s="33"/>
      <c r="O44" s="33"/>
    </row>
    <row r="45" spans="6:15" x14ac:dyDescent="0.25">
      <c r="F45" s="33"/>
      <c r="G45" s="33"/>
      <c r="H45" s="33"/>
      <c r="I45" s="33"/>
      <c r="J45" s="33"/>
      <c r="K45" s="33"/>
      <c r="L45" s="33"/>
      <c r="M45" s="33"/>
      <c r="N45" s="33"/>
      <c r="O45" s="33"/>
    </row>
    <row r="46" spans="6:15" x14ac:dyDescent="0.25">
      <c r="F46" s="33"/>
      <c r="G46" s="33"/>
      <c r="H46" s="33"/>
      <c r="I46" s="33"/>
      <c r="J46" s="33"/>
      <c r="K46" s="33"/>
      <c r="L46" s="33"/>
      <c r="M46" s="33"/>
      <c r="N46" s="33"/>
      <c r="O46" s="33"/>
    </row>
    <row r="47" spans="6:15" x14ac:dyDescent="0.25">
      <c r="F47" s="33"/>
      <c r="G47" s="33"/>
      <c r="H47" s="33"/>
      <c r="I47" s="33"/>
      <c r="J47" s="33"/>
      <c r="K47" s="33"/>
      <c r="L47" s="33"/>
      <c r="M47" s="33"/>
      <c r="N47" s="33"/>
      <c r="O47" s="33"/>
    </row>
    <row r="48" spans="6:15" x14ac:dyDescent="0.25">
      <c r="F48" s="33"/>
      <c r="G48" s="33"/>
      <c r="H48" s="33"/>
      <c r="I48" s="33"/>
      <c r="J48" s="33"/>
      <c r="K48" s="33"/>
      <c r="L48" s="33"/>
      <c r="M48" s="33"/>
      <c r="N48" s="33"/>
      <c r="O48" s="33"/>
    </row>
    <row r="49" spans="6:15" x14ac:dyDescent="0.25">
      <c r="F49" s="33"/>
      <c r="G49" s="33"/>
      <c r="H49" s="33"/>
      <c r="I49" s="33"/>
      <c r="J49" s="33"/>
      <c r="K49" s="33"/>
      <c r="L49" s="33"/>
      <c r="M49" s="33"/>
      <c r="N49" s="33"/>
      <c r="O49" s="33"/>
    </row>
    <row r="50" spans="6:15" x14ac:dyDescent="0.25">
      <c r="F50" s="33"/>
      <c r="G50" s="33"/>
      <c r="H50" s="33"/>
      <c r="I50" s="33"/>
      <c r="J50" s="33"/>
      <c r="K50" s="33"/>
      <c r="L50" s="33"/>
      <c r="M50" s="33"/>
      <c r="N50" s="33"/>
      <c r="O50" s="33"/>
    </row>
    <row r="51" spans="6:15" x14ac:dyDescent="0.25">
      <c r="F51" s="33"/>
      <c r="G51" s="33"/>
      <c r="H51" s="33"/>
      <c r="I51" s="33"/>
      <c r="J51" s="33"/>
      <c r="K51" s="33"/>
      <c r="L51" s="33"/>
      <c r="M51" s="33"/>
      <c r="N51" s="33"/>
      <c r="O51" s="33"/>
    </row>
    <row r="52" spans="6:15" x14ac:dyDescent="0.25">
      <c r="F52" s="33"/>
      <c r="G52" s="33"/>
      <c r="H52" s="33"/>
      <c r="I52" s="33"/>
      <c r="J52" s="33"/>
      <c r="K52" s="33"/>
      <c r="L52" s="33"/>
      <c r="M52" s="33"/>
      <c r="N52" s="33"/>
      <c r="O52" s="33"/>
    </row>
    <row r="53" spans="6:15" x14ac:dyDescent="0.25">
      <c r="F53" s="33"/>
      <c r="G53" s="33"/>
      <c r="H53" s="33"/>
      <c r="I53" s="33"/>
      <c r="J53" s="33"/>
      <c r="K53" s="33"/>
      <c r="L53" s="33"/>
      <c r="M53" s="33"/>
      <c r="N53" s="33"/>
      <c r="O53" s="33"/>
    </row>
    <row r="54" spans="6:15" x14ac:dyDescent="0.25">
      <c r="F54" s="33"/>
      <c r="G54" s="33"/>
      <c r="H54" s="33"/>
      <c r="I54" s="33"/>
      <c r="J54" s="33"/>
      <c r="K54" s="33"/>
      <c r="L54" s="33"/>
      <c r="M54" s="33"/>
      <c r="N54" s="33"/>
      <c r="O54" s="33"/>
    </row>
    <row r="55" spans="6:15" x14ac:dyDescent="0.25">
      <c r="F55" s="33"/>
      <c r="G55" s="33"/>
      <c r="H55" s="33"/>
      <c r="I55" s="33"/>
      <c r="J55" s="33"/>
      <c r="K55" s="33"/>
      <c r="L55" s="33"/>
      <c r="M55" s="33"/>
      <c r="N55" s="33"/>
      <c r="O55" s="33"/>
    </row>
    <row r="57" spans="6:15" x14ac:dyDescent="0.25">
      <c r="G57" s="33"/>
      <c r="H57" s="33"/>
      <c r="I57" s="33"/>
      <c r="J57" s="33"/>
      <c r="K57" s="33"/>
      <c r="L57" s="33"/>
      <c r="M57" s="33"/>
      <c r="N57" s="33"/>
      <c r="O57" s="33"/>
    </row>
    <row r="58" spans="6:15" x14ac:dyDescent="0.25">
      <c r="F58" s="33"/>
      <c r="G58" s="33"/>
      <c r="H58" s="33"/>
      <c r="I58" s="33"/>
      <c r="J58" s="33"/>
      <c r="K58" s="33"/>
      <c r="L58" s="33"/>
      <c r="M58" s="33"/>
      <c r="N58" s="33"/>
      <c r="O58" s="33"/>
    </row>
    <row r="59" spans="6:15" x14ac:dyDescent="0.25">
      <c r="F59" s="33"/>
      <c r="G59" s="33"/>
      <c r="H59" s="33"/>
      <c r="I59" s="33"/>
      <c r="J59" s="33"/>
      <c r="K59" s="33"/>
      <c r="L59" s="33"/>
      <c r="M59" s="33"/>
      <c r="N59" s="33"/>
      <c r="O59" s="33"/>
    </row>
    <row r="60" spans="6:15" x14ac:dyDescent="0.25">
      <c r="G60" s="33"/>
      <c r="H60" s="33"/>
      <c r="I60" s="33"/>
      <c r="J60" s="33"/>
      <c r="K60" s="33"/>
      <c r="L60" s="33"/>
      <c r="M60" s="33"/>
      <c r="N60" s="33"/>
      <c r="O60" s="33"/>
    </row>
    <row r="61" spans="6:15" x14ac:dyDescent="0.25">
      <c r="G61" s="33"/>
      <c r="H61" s="33"/>
      <c r="I61" s="33"/>
      <c r="J61" s="33"/>
      <c r="K61" s="33"/>
      <c r="L61" s="33"/>
      <c r="M61" s="33"/>
      <c r="N61" s="33"/>
      <c r="O61" s="33"/>
    </row>
    <row r="62" spans="6:15" x14ac:dyDescent="0.25">
      <c r="G62" s="33"/>
      <c r="H62" s="33"/>
      <c r="I62" s="33"/>
      <c r="J62" s="33"/>
      <c r="K62" s="33"/>
      <c r="L62" s="33"/>
      <c r="M62" s="33"/>
      <c r="N62" s="33"/>
      <c r="O62" s="33"/>
    </row>
    <row r="63" spans="6:15" x14ac:dyDescent="0.25">
      <c r="G63" s="33"/>
      <c r="H63" s="33"/>
      <c r="I63" s="33"/>
      <c r="J63" s="33"/>
      <c r="K63" s="33"/>
      <c r="L63" s="33"/>
      <c r="M63" s="33"/>
      <c r="N63" s="33"/>
      <c r="O63" s="33"/>
    </row>
    <row r="64" spans="6:15" x14ac:dyDescent="0.25">
      <c r="G64" s="33"/>
      <c r="H64" s="33"/>
      <c r="I64" s="33"/>
      <c r="J64" s="33"/>
      <c r="K64" s="33"/>
      <c r="L64" s="33"/>
      <c r="M64" s="33"/>
      <c r="N64" s="33"/>
      <c r="O64" s="33"/>
    </row>
    <row r="65" spans="7:15" x14ac:dyDescent="0.25">
      <c r="G65" s="33"/>
      <c r="H65" s="33"/>
      <c r="I65" s="33"/>
      <c r="J65" s="33"/>
      <c r="K65" s="33"/>
      <c r="L65" s="33"/>
      <c r="M65" s="33"/>
      <c r="N65" s="33"/>
      <c r="O65" s="33"/>
    </row>
    <row r="66" spans="7:15" x14ac:dyDescent="0.25">
      <c r="G66" s="33"/>
      <c r="H66" s="33"/>
      <c r="I66" s="33"/>
      <c r="J66" s="33"/>
      <c r="K66" s="33"/>
      <c r="L66" s="33"/>
      <c r="M66" s="33"/>
      <c r="N66" s="33"/>
      <c r="O66" s="33"/>
    </row>
    <row r="67" spans="7:15" x14ac:dyDescent="0.25">
      <c r="G67" s="33"/>
      <c r="H67" s="33"/>
      <c r="I67" s="33"/>
      <c r="J67" s="33"/>
      <c r="K67" s="33"/>
      <c r="L67" s="33"/>
      <c r="M67" s="33"/>
      <c r="N67" s="33"/>
      <c r="O67" s="33"/>
    </row>
    <row r="68" spans="7:15" x14ac:dyDescent="0.25">
      <c r="G68" s="33"/>
      <c r="H68" s="33"/>
      <c r="I68" s="33"/>
      <c r="J68" s="33"/>
      <c r="K68" s="33"/>
      <c r="L68" s="33"/>
      <c r="M68" s="33"/>
      <c r="N68" s="33"/>
      <c r="O68" s="33"/>
    </row>
  </sheetData>
  <sortState ref="A2:P64">
    <sortCondition ref="B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25" sqref="B25"/>
    </sheetView>
  </sheetViews>
  <sheetFormatPr defaultRowHeight="15" x14ac:dyDescent="0.25"/>
  <cols>
    <col min="1" max="1" width="23.7109375" bestFit="1" customWidth="1"/>
    <col min="2" max="2" width="10.28515625" bestFit="1" customWidth="1"/>
  </cols>
  <sheetData>
    <row r="1" spans="1:4" ht="15.75" thickBot="1" x14ac:dyDescent="0.3">
      <c r="A1" s="1"/>
      <c r="B1" s="1"/>
      <c r="C1" s="1"/>
      <c r="D1" s="1"/>
    </row>
    <row r="2" spans="1:4" x14ac:dyDescent="0.25">
      <c r="A2" s="34"/>
      <c r="B2" s="35"/>
      <c r="C2" s="35"/>
      <c r="D2" s="36"/>
    </row>
    <row r="3" spans="1:4" x14ac:dyDescent="0.25">
      <c r="A3" s="37"/>
      <c r="B3" s="2"/>
      <c r="C3" s="2"/>
      <c r="D3" s="38"/>
    </row>
    <row r="4" spans="1:4" x14ac:dyDescent="0.25">
      <c r="A4" s="37" t="s">
        <v>210</v>
      </c>
      <c r="B4" s="2">
        <f>COUNTIFS(EventLog!D:D,"Goal")</f>
        <v>4</v>
      </c>
      <c r="C4" s="2"/>
      <c r="D4" s="38"/>
    </row>
    <row r="5" spans="1:4" x14ac:dyDescent="0.25">
      <c r="A5" s="37" t="s">
        <v>21</v>
      </c>
      <c r="B5" s="2">
        <f>COUNTIFS(EventLog!D:D,"Goal",EventLog!E:E,"Team2")</f>
        <v>2</v>
      </c>
      <c r="C5" s="2"/>
      <c r="D5" s="38"/>
    </row>
    <row r="6" spans="1:4" x14ac:dyDescent="0.25">
      <c r="A6" s="37" t="s">
        <v>20</v>
      </c>
      <c r="B6" s="2">
        <f>COUNTIFS(EventLog!D:D,"Goal",EventLog!E:E,"Team1")</f>
        <v>2</v>
      </c>
      <c r="C6" s="2"/>
      <c r="D6" s="38"/>
    </row>
    <row r="7" spans="1:4" x14ac:dyDescent="0.25">
      <c r="A7" s="37"/>
      <c r="B7" s="2"/>
      <c r="C7" s="2"/>
      <c r="D7" s="38"/>
    </row>
    <row r="8" spans="1:4" x14ac:dyDescent="0.25">
      <c r="A8" s="37" t="s">
        <v>211</v>
      </c>
      <c r="B8" s="2">
        <f>COUNTIFS(EventLog!D:D,"YellowCard")</f>
        <v>1</v>
      </c>
      <c r="C8" s="2"/>
      <c r="D8" s="38"/>
    </row>
    <row r="9" spans="1:4" x14ac:dyDescent="0.25">
      <c r="A9" s="37" t="s">
        <v>215</v>
      </c>
      <c r="B9" s="2">
        <f>COUNTIFS(EventLog!D:D,"Corner")</f>
        <v>2</v>
      </c>
      <c r="C9" s="2"/>
      <c r="D9" s="38"/>
    </row>
    <row r="10" spans="1:4" x14ac:dyDescent="0.25">
      <c r="A10" s="37"/>
      <c r="B10" s="2"/>
      <c r="C10" s="2"/>
      <c r="D10" s="38"/>
    </row>
    <row r="11" spans="1:4" x14ac:dyDescent="0.25">
      <c r="A11" s="37" t="s">
        <v>213</v>
      </c>
      <c r="B11" s="2">
        <f>COUNTIFS(EventLog!D:D,"Goal",EventLog!E:E,"Team1", EventLog!F:F,"Half1")</f>
        <v>1</v>
      </c>
      <c r="C11" s="2"/>
      <c r="D11" s="38"/>
    </row>
    <row r="12" spans="1:4" x14ac:dyDescent="0.25">
      <c r="A12" s="37" t="s">
        <v>214</v>
      </c>
      <c r="B12" s="2">
        <f>COUNTIFS(EventLog!D:D,"Goal",EventLog!E:E,"Team2", EventLog!F:F,"Half1")</f>
        <v>1</v>
      </c>
      <c r="C12" s="2"/>
      <c r="D12" s="38"/>
    </row>
    <row r="13" spans="1:4" x14ac:dyDescent="0.25">
      <c r="A13" s="37"/>
      <c r="B13" s="2"/>
      <c r="C13" s="2"/>
      <c r="D13" s="38"/>
    </row>
    <row r="14" spans="1:4" x14ac:dyDescent="0.25">
      <c r="A14" s="37" t="s">
        <v>216</v>
      </c>
      <c r="B14" s="2">
        <f>COUNTIFS(EventLog!D:D,"Goal",EventLog!E:E,"Team1", EventLog!F:F,"Half2")</f>
        <v>1</v>
      </c>
      <c r="C14" s="2"/>
      <c r="D14" s="38"/>
    </row>
    <row r="15" spans="1:4" x14ac:dyDescent="0.25">
      <c r="A15" s="37" t="s">
        <v>217</v>
      </c>
      <c r="B15" s="2">
        <f>COUNTIFS(EventLog!D:D,"Goal",EventLog!E:E,"Team2", EventLog!F:F,"Half2")</f>
        <v>1</v>
      </c>
      <c r="C15" s="2"/>
      <c r="D15" s="38"/>
    </row>
    <row r="16" spans="1:4" x14ac:dyDescent="0.25">
      <c r="A16" s="37"/>
      <c r="B16" s="2"/>
      <c r="C16" s="2"/>
      <c r="D16" s="38"/>
    </row>
    <row r="17" spans="1:4" x14ac:dyDescent="0.25">
      <c r="A17" s="37" t="s">
        <v>218</v>
      </c>
      <c r="B17" s="2">
        <f>COUNTIFS(EventLog!D:D,"Goal",G:G, "&lt;&gt;")</f>
        <v>0</v>
      </c>
      <c r="C17" s="2"/>
      <c r="D17" s="38"/>
    </row>
    <row r="18" spans="1:4" x14ac:dyDescent="0.25">
      <c r="A18" s="37"/>
      <c r="B18" s="2"/>
      <c r="C18" s="2"/>
      <c r="D18" s="38"/>
    </row>
    <row r="19" spans="1:4" x14ac:dyDescent="0.25">
      <c r="A19" s="37" t="s">
        <v>219</v>
      </c>
      <c r="B19" s="2">
        <f>COUNTIFS(EventLog!D:D,"Goal",H:H, "Head")</f>
        <v>0</v>
      </c>
      <c r="C19" s="2"/>
      <c r="D19" s="38"/>
    </row>
    <row r="20" spans="1:4" x14ac:dyDescent="0.25">
      <c r="A20" s="37"/>
      <c r="B20" s="2"/>
      <c r="C20" s="2"/>
      <c r="D20" s="38"/>
    </row>
    <row r="21" spans="1:4" x14ac:dyDescent="0.25">
      <c r="A21" s="37" t="s">
        <v>220</v>
      </c>
      <c r="B21" s="2" t="b">
        <f>IF(COUNTIFS(EventLog!D:D,"Goal",EventLog!F:F,"Half1",B:B,"&gt;0",B:B,"&lt;15"), TRUE,FALSE)</f>
        <v>0</v>
      </c>
      <c r="C21" s="2"/>
      <c r="D21" s="38"/>
    </row>
    <row r="22" spans="1:4" x14ac:dyDescent="0.25">
      <c r="A22" s="37" t="s">
        <v>221</v>
      </c>
      <c r="B22" s="2" t="b">
        <f>IF(COUNTIFS(EventLog!D:D,"Goal",EventLog!F:F,"Half1",B:B,"&gt;15",B:B,"&lt;30"), TRUE,FALSE)</f>
        <v>0</v>
      </c>
      <c r="C22" s="2"/>
      <c r="D22" s="38"/>
    </row>
    <row r="23" spans="1:4" x14ac:dyDescent="0.25">
      <c r="A23" s="37"/>
      <c r="B23" s="2"/>
      <c r="C23" s="2"/>
      <c r="D23" s="38"/>
    </row>
    <row r="24" spans="1:4" x14ac:dyDescent="0.25">
      <c r="A24" s="37" t="s">
        <v>227</v>
      </c>
      <c r="B24" s="2" t="b">
        <f>COUNTIFS(EventLog!D:D,"Match",EventLog!J:J,"stop")&gt;0</f>
        <v>1</v>
      </c>
      <c r="C24" s="2"/>
      <c r="D24" s="38"/>
    </row>
    <row r="25" spans="1:4" x14ac:dyDescent="0.25">
      <c r="A25" s="37" t="s">
        <v>229</v>
      </c>
      <c r="B25" s="2" t="b">
        <f>COUNTIFS(EventLog!D:D,"Half1",EventLog!J:J,"stop")&gt;0</f>
        <v>1</v>
      </c>
      <c r="C25" s="2"/>
      <c r="D25" s="38"/>
    </row>
    <row r="26" spans="1:4" x14ac:dyDescent="0.25">
      <c r="A26" s="37"/>
      <c r="B26" s="2"/>
      <c r="C26" s="2"/>
      <c r="D26" s="38"/>
    </row>
    <row r="27" spans="1:4" x14ac:dyDescent="0.25">
      <c r="A27" s="37" t="s">
        <v>222</v>
      </c>
      <c r="B27" s="2" t="b">
        <f>0&lt;INDEX(EventLog!B:B,MATCH("Goal",EventLog!D:D,0))&lt;15</f>
        <v>0</v>
      </c>
      <c r="C27" s="2"/>
      <c r="D27" s="38"/>
    </row>
    <row r="28" spans="1:4" x14ac:dyDescent="0.25">
      <c r="A28" s="37" t="s">
        <v>223</v>
      </c>
      <c r="B28" s="2" t="b">
        <f>AND(15&lt;INDEX(EventLog!B:B,MATCH("Goal",EventLog!D:D,0)),30&gt;INDEX(EventLog!B:B,MATCH("Goal",EventLog!D:D,0)))</f>
        <v>1</v>
      </c>
      <c r="C28" s="2"/>
      <c r="D28" s="38"/>
    </row>
    <row r="29" spans="1:4" x14ac:dyDescent="0.25">
      <c r="A29" s="37"/>
      <c r="B29" s="2"/>
      <c r="C29" s="2"/>
      <c r="D29" s="38"/>
    </row>
    <row r="30" spans="1:4" x14ac:dyDescent="0.25">
      <c r="A30" s="37" t="s">
        <v>225</v>
      </c>
      <c r="B30" s="2" t="str">
        <f t="array" ref="B30">INDEX(EventLog!E:E,SMALL(IF(EventLog!D:D="Goal",ROW(EventLog!D:D),""),2))</f>
        <v>Team1</v>
      </c>
      <c r="C30" s="2"/>
      <c r="D30" s="38"/>
    </row>
    <row r="31" spans="1:4" x14ac:dyDescent="0.25">
      <c r="A31" s="37" t="s">
        <v>230</v>
      </c>
      <c r="B31" s="2">
        <f t="array" ref="B31">INDEX(EventLog!B:B,SMALL(IF(EventLog!D:D="Goal",ROW(EventLog!D:D),""),3))</f>
        <v>52</v>
      </c>
      <c r="C31" s="2"/>
      <c r="D31" s="38"/>
    </row>
    <row r="32" spans="1:4" ht="15.75" thickBot="1" x14ac:dyDescent="0.3">
      <c r="A32" s="39"/>
      <c r="B32" s="40"/>
      <c r="C32" s="40"/>
      <c r="D32" s="41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4"/>
  <sheetViews>
    <sheetView zoomScale="85" zoomScaleNormal="85" workbookViewId="0">
      <selection activeCell="B23" sqref="B23"/>
    </sheetView>
  </sheetViews>
  <sheetFormatPr defaultRowHeight="15" x14ac:dyDescent="0.25"/>
  <cols>
    <col min="1" max="1" width="25.140625" bestFit="1" customWidth="1"/>
    <col min="2" max="2" width="6.140625" bestFit="1" customWidth="1"/>
    <col min="4" max="4" width="13.85546875" bestFit="1" customWidth="1"/>
    <col min="5" max="5" width="13.85546875" customWidth="1"/>
    <col min="8" max="8" width="10.42578125" bestFit="1" customWidth="1"/>
    <col min="9" max="9" width="9.85546875" bestFit="1" customWidth="1"/>
    <col min="10" max="10" width="10.5703125" bestFit="1" customWidth="1"/>
    <col min="11" max="13" width="10.5703125" customWidth="1"/>
    <col min="14" max="14" width="16.7109375" bestFit="1" customWidth="1"/>
    <col min="19" max="19" width="10" bestFit="1" customWidth="1"/>
    <col min="26" max="26" width="10.85546875" bestFit="1" customWidth="1"/>
    <col min="27" max="27" width="14.7109375" customWidth="1"/>
  </cols>
  <sheetData>
    <row r="1" spans="1:27" x14ac:dyDescent="0.25">
      <c r="A1" t="s">
        <v>2</v>
      </c>
      <c r="B1">
        <v>1</v>
      </c>
      <c r="D1" s="9"/>
      <c r="E1" s="10"/>
      <c r="F1" s="45" t="s">
        <v>38</v>
      </c>
      <c r="G1" s="45"/>
      <c r="H1" s="45" t="s">
        <v>39</v>
      </c>
      <c r="I1" s="45"/>
      <c r="J1" s="45" t="s">
        <v>4</v>
      </c>
      <c r="K1" s="45"/>
      <c r="L1" s="45"/>
      <c r="M1" s="45"/>
      <c r="N1" s="45"/>
      <c r="O1" s="45" t="s">
        <v>9</v>
      </c>
      <c r="P1" s="45"/>
      <c r="Q1" s="45"/>
      <c r="R1" s="45"/>
      <c r="S1" s="45"/>
      <c r="Z1" s="43" t="s">
        <v>14</v>
      </c>
      <c r="AA1" s="43"/>
    </row>
    <row r="2" spans="1:27" x14ac:dyDescent="0.25">
      <c r="A2" t="s">
        <v>23</v>
      </c>
      <c r="B2">
        <v>3</v>
      </c>
      <c r="D2" s="9" t="s">
        <v>37</v>
      </c>
      <c r="E2" s="10" t="s">
        <v>52</v>
      </c>
      <c r="F2" s="9" t="s">
        <v>20</v>
      </c>
      <c r="G2" s="9" t="s">
        <v>21</v>
      </c>
      <c r="H2" s="9" t="s">
        <v>7</v>
      </c>
      <c r="I2" s="9" t="s">
        <v>8</v>
      </c>
      <c r="J2" s="9" t="s">
        <v>0</v>
      </c>
      <c r="K2" s="9" t="s">
        <v>1</v>
      </c>
      <c r="L2" s="9" t="s">
        <v>41</v>
      </c>
      <c r="M2" s="9" t="s">
        <v>42</v>
      </c>
      <c r="N2" s="9" t="s">
        <v>40</v>
      </c>
      <c r="O2" s="14" t="s">
        <v>15</v>
      </c>
      <c r="P2" s="14" t="s">
        <v>16</v>
      </c>
      <c r="Q2" s="14" t="s">
        <v>17</v>
      </c>
      <c r="R2" s="14" t="s">
        <v>18</v>
      </c>
      <c r="S2" s="14" t="s">
        <v>19</v>
      </c>
      <c r="Z2" s="44" t="s">
        <v>10</v>
      </c>
      <c r="AA2" s="44"/>
    </row>
    <row r="3" spans="1:27" x14ac:dyDescent="0.25">
      <c r="A3" t="s">
        <v>7</v>
      </c>
      <c r="B3">
        <v>41</v>
      </c>
      <c r="D3" s="11">
        <v>1</v>
      </c>
      <c r="E3" s="7" t="s">
        <v>53</v>
      </c>
      <c r="F3" s="7">
        <v>1</v>
      </c>
      <c r="G3" s="7"/>
      <c r="H3" s="7">
        <v>0</v>
      </c>
      <c r="I3" s="7">
        <v>40</v>
      </c>
      <c r="J3" s="7">
        <v>1</v>
      </c>
      <c r="K3" s="7"/>
      <c r="L3" s="7"/>
      <c r="M3" s="7"/>
      <c r="N3" s="7"/>
      <c r="O3" s="6">
        <v>1</v>
      </c>
      <c r="P3" s="12"/>
      <c r="Q3" s="12"/>
      <c r="R3" s="12"/>
      <c r="S3" s="13"/>
      <c r="Z3" s="2" t="s">
        <v>22</v>
      </c>
      <c r="AA3" s="2">
        <v>0</v>
      </c>
    </row>
    <row r="4" spans="1:27" x14ac:dyDescent="0.25">
      <c r="A4" t="s">
        <v>8</v>
      </c>
      <c r="B4">
        <v>27</v>
      </c>
      <c r="D4" s="11">
        <v>2</v>
      </c>
      <c r="E4" s="7" t="s">
        <v>43</v>
      </c>
      <c r="F4" s="7"/>
      <c r="G4" s="7">
        <v>1</v>
      </c>
      <c r="H4" s="7">
        <v>12</v>
      </c>
      <c r="I4" s="7">
        <v>7</v>
      </c>
      <c r="J4" s="7">
        <v>1</v>
      </c>
      <c r="K4" s="7"/>
      <c r="L4" s="7"/>
      <c r="M4" s="7"/>
      <c r="N4" s="7"/>
      <c r="O4" s="7"/>
      <c r="P4" s="12">
        <v>1</v>
      </c>
      <c r="Q4" s="12"/>
      <c r="R4" s="12"/>
      <c r="S4" s="13"/>
      <c r="Z4" s="1" t="s">
        <v>11</v>
      </c>
      <c r="AA4" s="1">
        <v>1</v>
      </c>
    </row>
    <row r="5" spans="1:27" x14ac:dyDescent="0.25">
      <c r="D5" s="11">
        <v>3</v>
      </c>
      <c r="E5" s="7" t="s">
        <v>43</v>
      </c>
      <c r="F5" s="7">
        <v>1</v>
      </c>
      <c r="G5" s="7"/>
      <c r="H5" s="7">
        <v>27</v>
      </c>
      <c r="I5" s="7">
        <v>45</v>
      </c>
      <c r="J5" s="7">
        <v>1</v>
      </c>
      <c r="K5" s="7"/>
      <c r="L5" s="7"/>
      <c r="M5" s="7"/>
      <c r="N5" s="7"/>
      <c r="O5" s="7">
        <v>1</v>
      </c>
      <c r="P5" s="12"/>
      <c r="Q5" s="12"/>
      <c r="R5" s="12"/>
      <c r="S5" s="13"/>
      <c r="Z5" s="1" t="s">
        <v>12</v>
      </c>
      <c r="AA5" s="1">
        <v>2</v>
      </c>
    </row>
    <row r="6" spans="1:27" x14ac:dyDescent="0.25">
      <c r="D6" s="11">
        <v>4</v>
      </c>
      <c r="E6" s="7" t="s">
        <v>43</v>
      </c>
      <c r="F6" s="7"/>
      <c r="G6" s="7">
        <v>1</v>
      </c>
      <c r="H6" s="7">
        <v>34</v>
      </c>
      <c r="I6" s="7">
        <v>24</v>
      </c>
      <c r="J6" s="7">
        <v>1</v>
      </c>
      <c r="K6" s="7"/>
      <c r="L6" s="7"/>
      <c r="M6" s="7"/>
      <c r="N6" s="7"/>
      <c r="O6" s="7"/>
      <c r="P6" s="12"/>
      <c r="Q6" s="12">
        <v>1</v>
      </c>
      <c r="R6" s="12"/>
      <c r="S6" s="13"/>
      <c r="Z6" s="1" t="s">
        <v>13</v>
      </c>
      <c r="AA6" s="1">
        <v>3</v>
      </c>
    </row>
    <row r="7" spans="1:27" x14ac:dyDescent="0.25">
      <c r="D7" s="11">
        <v>5</v>
      </c>
      <c r="E7" s="7" t="s">
        <v>43</v>
      </c>
      <c r="F7" s="7">
        <v>1</v>
      </c>
      <c r="G7" s="7"/>
      <c r="H7" s="7">
        <v>49</v>
      </c>
      <c r="I7" s="7">
        <v>2</v>
      </c>
      <c r="J7" s="7"/>
      <c r="K7" s="7">
        <v>1</v>
      </c>
      <c r="L7" s="7"/>
      <c r="M7" s="7"/>
      <c r="N7" s="7"/>
      <c r="O7" s="7">
        <v>1</v>
      </c>
      <c r="P7" s="12"/>
      <c r="Q7" s="12"/>
      <c r="R7" s="12"/>
      <c r="S7" s="13"/>
    </row>
    <row r="8" spans="1:27" x14ac:dyDescent="0.25">
      <c r="C8" s="1"/>
      <c r="D8" s="11">
        <v>6</v>
      </c>
      <c r="E8" s="7" t="s">
        <v>43</v>
      </c>
      <c r="F8" s="7">
        <v>1</v>
      </c>
      <c r="G8" s="7"/>
      <c r="H8" s="7">
        <v>56</v>
      </c>
      <c r="I8" s="7">
        <v>17</v>
      </c>
      <c r="J8" s="7"/>
      <c r="K8" s="7">
        <v>1</v>
      </c>
      <c r="L8" s="7"/>
      <c r="M8" s="7"/>
      <c r="N8" s="7"/>
      <c r="O8" s="7"/>
      <c r="P8" s="12"/>
      <c r="Q8" s="12"/>
      <c r="R8" s="12"/>
      <c r="S8" s="13"/>
      <c r="Z8" s="2"/>
      <c r="AA8" s="2"/>
    </row>
    <row r="9" spans="1:27" x14ac:dyDescent="0.25">
      <c r="C9" s="1"/>
      <c r="D9" s="11">
        <v>7</v>
      </c>
      <c r="E9" s="7" t="s">
        <v>43</v>
      </c>
      <c r="F9" s="8"/>
      <c r="G9" s="8">
        <v>1</v>
      </c>
      <c r="H9" s="8">
        <v>83</v>
      </c>
      <c r="I9" s="8">
        <v>3</v>
      </c>
      <c r="J9" s="8"/>
      <c r="K9" s="8">
        <v>1</v>
      </c>
      <c r="L9" s="8"/>
      <c r="M9" s="8"/>
      <c r="N9" s="8"/>
      <c r="O9" s="7"/>
      <c r="P9" s="12"/>
      <c r="Q9" s="12"/>
      <c r="R9" s="12"/>
      <c r="S9" s="13"/>
    </row>
    <row r="10" spans="1:27" x14ac:dyDescent="0.25">
      <c r="C10" s="1"/>
      <c r="D10" s="11">
        <v>8</v>
      </c>
      <c r="E10" s="7" t="s">
        <v>43</v>
      </c>
      <c r="F10" s="8"/>
      <c r="G10" s="8">
        <v>1</v>
      </c>
      <c r="H10" s="8">
        <v>98</v>
      </c>
      <c r="I10" s="8">
        <v>13</v>
      </c>
      <c r="J10" s="8"/>
      <c r="K10" s="8"/>
      <c r="L10" s="8">
        <v>1</v>
      </c>
      <c r="M10" s="8"/>
      <c r="N10" s="8"/>
      <c r="O10" s="7"/>
      <c r="P10" s="12"/>
      <c r="Q10" s="12"/>
      <c r="R10" s="12"/>
      <c r="S10" s="13"/>
    </row>
    <row r="11" spans="1:27" x14ac:dyDescent="0.25">
      <c r="D11" s="11">
        <v>9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7"/>
      <c r="P11" s="12"/>
      <c r="Q11" s="12"/>
      <c r="R11" s="12"/>
      <c r="S11" s="13"/>
    </row>
    <row r="12" spans="1:27" x14ac:dyDescent="0.25">
      <c r="A12" s="17" t="s">
        <v>44</v>
      </c>
      <c r="B12" s="18">
        <f>SUMIFS(IN!F3:F204,IN!J3:J204,"=1",IN!E3:E204,"=Goal")+SUMIFS(IN!F3:F204,IN!K3:K204,"=1",IN!E3:E204,"=Goal")</f>
        <v>3</v>
      </c>
      <c r="D12" s="11">
        <v>10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"/>
      <c r="Q12" s="12"/>
      <c r="R12" s="12"/>
      <c r="S12" s="13"/>
    </row>
    <row r="13" spans="1:27" x14ac:dyDescent="0.25">
      <c r="A13" s="19" t="s">
        <v>45</v>
      </c>
      <c r="B13" s="13">
        <f>SUMIFS(IN!G3:G204,IN!J3:J204,"=1",IN!E3:E204,"=Goal")+SUMIFS(IN!G3:G204,IN!K3:K204,"=1",IN!E3:E204,"=Goal")</f>
        <v>3</v>
      </c>
      <c r="D13" s="11">
        <v>11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2"/>
      <c r="Q13" s="12"/>
      <c r="R13" s="12"/>
      <c r="S13" s="13"/>
    </row>
    <row r="14" spans="1:27" x14ac:dyDescent="0.25">
      <c r="A14" s="19" t="s">
        <v>46</v>
      </c>
      <c r="B14" s="13">
        <f>B12+B13</f>
        <v>6</v>
      </c>
      <c r="D14" s="11">
        <v>12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2"/>
      <c r="Q14" s="12"/>
      <c r="R14" s="12"/>
      <c r="S14" s="13"/>
    </row>
    <row r="15" spans="1:27" x14ac:dyDescent="0.25">
      <c r="A15" s="20" t="s">
        <v>47</v>
      </c>
      <c r="B15" s="21">
        <f>B13-B12</f>
        <v>0</v>
      </c>
      <c r="D15" s="11">
        <v>13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2"/>
      <c r="Q15" s="12"/>
      <c r="R15" s="12"/>
      <c r="S15" s="13"/>
      <c r="Z15" s="2"/>
      <c r="AA15" s="2"/>
    </row>
    <row r="16" spans="1:27" x14ac:dyDescent="0.25">
      <c r="A16" s="17" t="s">
        <v>48</v>
      </c>
      <c r="B16" s="18">
        <f>SUMIFS(IN!F3:F204,IN!J3:J204,"=1",IN!E3:E204,"=Goal")</f>
        <v>1</v>
      </c>
      <c r="D16" s="11">
        <v>14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12"/>
      <c r="R16" s="12"/>
      <c r="S16" s="13"/>
      <c r="Z16" s="2"/>
      <c r="AA16" s="2"/>
    </row>
    <row r="17" spans="1:27" x14ac:dyDescent="0.25">
      <c r="A17" s="19" t="s">
        <v>49</v>
      </c>
      <c r="B17" s="13">
        <f>SUMIFS(IN!G3:G204,IN!J3:J204,"=1",IN!E3:E204,"=Goal")</f>
        <v>2</v>
      </c>
      <c r="D17" s="11">
        <v>15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2"/>
      <c r="Q17" s="12"/>
      <c r="R17" s="12"/>
      <c r="S17" s="13"/>
      <c r="Z17" s="2"/>
      <c r="AA17" s="2"/>
    </row>
    <row r="18" spans="1:27" x14ac:dyDescent="0.25">
      <c r="A18" s="19" t="s">
        <v>50</v>
      </c>
      <c r="B18" s="13">
        <f>B16+B17</f>
        <v>3</v>
      </c>
      <c r="D18" s="11">
        <v>16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2"/>
      <c r="Q18" s="12"/>
      <c r="R18" s="12"/>
      <c r="S18" s="13"/>
      <c r="Z18" s="2"/>
      <c r="AA18" s="2"/>
    </row>
    <row r="19" spans="1:27" x14ac:dyDescent="0.25">
      <c r="A19" s="20" t="s">
        <v>51</v>
      </c>
      <c r="B19" s="21">
        <f>B17-B16</f>
        <v>1</v>
      </c>
      <c r="D19" s="11">
        <v>17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/>
      <c r="Q19" s="12"/>
      <c r="R19" s="12"/>
      <c r="S19" s="13"/>
    </row>
    <row r="20" spans="1:27" x14ac:dyDescent="0.25">
      <c r="A20" s="17" t="s">
        <v>56</v>
      </c>
      <c r="B20" s="18">
        <f>SUMIFS(IN!F3:F204,IN!K3:K204,"=1",IN!E3:E204,"=Goal")</f>
        <v>2</v>
      </c>
      <c r="D20" s="11">
        <v>18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2"/>
      <c r="Q20" s="12"/>
      <c r="R20" s="12"/>
      <c r="S20" s="13"/>
    </row>
    <row r="21" spans="1:27" x14ac:dyDescent="0.25">
      <c r="A21" s="19" t="s">
        <v>57</v>
      </c>
      <c r="B21" s="13">
        <f>SUMIFS(IN!G3:G204,IN!K3:K204,"=1",IN!E3:E204,"=Goal")</f>
        <v>1</v>
      </c>
      <c r="D21" s="11">
        <v>19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2"/>
      <c r="Q21" s="12"/>
      <c r="R21" s="12"/>
      <c r="S21" s="13"/>
    </row>
    <row r="22" spans="1:27" x14ac:dyDescent="0.25">
      <c r="A22" s="19" t="s">
        <v>58</v>
      </c>
      <c r="B22" s="13">
        <f>B20+B21</f>
        <v>3</v>
      </c>
      <c r="D22" s="11">
        <v>20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2"/>
      <c r="Q22" s="12"/>
      <c r="R22" s="12"/>
      <c r="S22" s="13"/>
    </row>
    <row r="23" spans="1:27" x14ac:dyDescent="0.25">
      <c r="A23" s="20" t="s">
        <v>59</v>
      </c>
      <c r="B23" s="21">
        <f>B21-B20</f>
        <v>-1</v>
      </c>
      <c r="D23" s="11">
        <v>21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2"/>
      <c r="Q23" s="12"/>
      <c r="R23" s="12"/>
      <c r="S23" s="13"/>
    </row>
    <row r="24" spans="1:27" x14ac:dyDescent="0.25">
      <c r="A24" s="26" t="s">
        <v>182</v>
      </c>
      <c r="B24">
        <f>B3+B4/60</f>
        <v>41.45</v>
      </c>
      <c r="D24" s="11">
        <v>22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2"/>
      <c r="Q24" s="12"/>
      <c r="R24" s="12"/>
      <c r="S24" s="13"/>
    </row>
    <row r="25" spans="1:27" x14ac:dyDescent="0.25">
      <c r="D25" s="11">
        <v>23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2"/>
      <c r="Q25" s="12"/>
      <c r="R25" s="12"/>
      <c r="S25" s="13"/>
    </row>
    <row r="26" spans="1:27" x14ac:dyDescent="0.25">
      <c r="D26" s="11">
        <v>24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/>
      <c r="Q26" s="12"/>
      <c r="R26" s="12"/>
      <c r="S26" s="13"/>
    </row>
    <row r="27" spans="1:27" x14ac:dyDescent="0.25">
      <c r="D27" s="11">
        <v>25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2"/>
      <c r="Q27" s="12"/>
      <c r="R27" s="12"/>
      <c r="S27" s="13"/>
    </row>
    <row r="28" spans="1:27" x14ac:dyDescent="0.25">
      <c r="D28" s="11">
        <v>26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2"/>
      <c r="Q28" s="12"/>
      <c r="R28" s="12"/>
      <c r="S28" s="13"/>
    </row>
    <row r="29" spans="1:27" x14ac:dyDescent="0.25">
      <c r="D29" s="11">
        <v>27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2"/>
      <c r="Q29" s="12"/>
      <c r="R29" s="12"/>
      <c r="S29" s="13"/>
    </row>
    <row r="30" spans="1:27" x14ac:dyDescent="0.25">
      <c r="D30" s="11">
        <v>28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2"/>
      <c r="Q30" s="12"/>
      <c r="R30" s="12"/>
      <c r="S30" s="13"/>
    </row>
    <row r="31" spans="1:27" x14ac:dyDescent="0.25">
      <c r="D31" s="11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2"/>
      <c r="Q31" s="12"/>
      <c r="R31" s="12"/>
      <c r="S31" s="13"/>
    </row>
    <row r="32" spans="1:27" x14ac:dyDescent="0.25">
      <c r="D32" s="11">
        <v>29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2"/>
      <c r="Q32" s="12"/>
      <c r="R32" s="12"/>
      <c r="S32" s="13"/>
    </row>
    <row r="33" spans="4:19" x14ac:dyDescent="0.25">
      <c r="D33" s="11">
        <v>30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2"/>
      <c r="Q33" s="12"/>
      <c r="R33" s="12"/>
      <c r="S33" s="13"/>
    </row>
    <row r="34" spans="4:19" x14ac:dyDescent="0.25">
      <c r="D34" s="11">
        <v>31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2"/>
      <c r="Q34" s="12"/>
      <c r="R34" s="12"/>
      <c r="S34" s="13"/>
    </row>
    <row r="35" spans="4:19" x14ac:dyDescent="0.25">
      <c r="D35" s="11">
        <v>32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12"/>
      <c r="Q35" s="12"/>
      <c r="R35" s="12"/>
      <c r="S35" s="13"/>
    </row>
    <row r="36" spans="4:19" x14ac:dyDescent="0.25">
      <c r="D36" s="11">
        <v>33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2"/>
      <c r="Q36" s="12"/>
      <c r="R36" s="12"/>
      <c r="S36" s="13"/>
    </row>
    <row r="37" spans="4:19" x14ac:dyDescent="0.25">
      <c r="D37" s="11">
        <v>34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12"/>
      <c r="Q37" s="12"/>
      <c r="R37" s="12"/>
      <c r="S37" s="13"/>
    </row>
    <row r="38" spans="4:19" x14ac:dyDescent="0.25">
      <c r="D38" s="11">
        <v>35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12"/>
      <c r="Q38" s="12"/>
      <c r="R38" s="12"/>
      <c r="S38" s="13"/>
    </row>
    <row r="39" spans="4:19" x14ac:dyDescent="0.25">
      <c r="D39" s="11">
        <v>36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12"/>
      <c r="Q39" s="12"/>
      <c r="R39" s="12"/>
      <c r="S39" s="13"/>
    </row>
    <row r="40" spans="4:19" x14ac:dyDescent="0.25">
      <c r="D40" s="11">
        <v>37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12"/>
      <c r="Q40" s="12"/>
      <c r="R40" s="12"/>
      <c r="S40" s="13"/>
    </row>
    <row r="41" spans="4:19" x14ac:dyDescent="0.25">
      <c r="D41" s="11">
        <v>38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12"/>
      <c r="Q41" s="12"/>
      <c r="R41" s="12"/>
      <c r="S41" s="13"/>
    </row>
    <row r="42" spans="4:19" x14ac:dyDescent="0.25">
      <c r="D42" s="11">
        <v>39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12"/>
      <c r="Q42" s="12"/>
      <c r="R42" s="12"/>
      <c r="S42" s="13"/>
    </row>
    <row r="43" spans="4:19" x14ac:dyDescent="0.25">
      <c r="D43" s="11">
        <v>40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12"/>
      <c r="Q43" s="12"/>
      <c r="R43" s="12"/>
      <c r="S43" s="13"/>
    </row>
    <row r="44" spans="4:19" x14ac:dyDescent="0.25">
      <c r="D44" s="11">
        <v>41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12"/>
      <c r="Q44" s="12"/>
      <c r="R44" s="12"/>
      <c r="S44" s="13"/>
    </row>
    <row r="45" spans="4:19" x14ac:dyDescent="0.25">
      <c r="D45" s="11">
        <v>42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12"/>
      <c r="Q45" s="12"/>
      <c r="R45" s="12"/>
      <c r="S45" s="13"/>
    </row>
    <row r="46" spans="4:19" x14ac:dyDescent="0.25">
      <c r="D46" s="11">
        <v>43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12"/>
      <c r="Q46" s="12"/>
      <c r="R46" s="12"/>
      <c r="S46" s="13"/>
    </row>
    <row r="47" spans="4:19" x14ac:dyDescent="0.25">
      <c r="D47" s="11">
        <v>44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12"/>
      <c r="Q47" s="12"/>
      <c r="R47" s="12"/>
      <c r="S47" s="13"/>
    </row>
    <row r="48" spans="4:19" x14ac:dyDescent="0.25">
      <c r="D48" s="11">
        <v>45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12"/>
      <c r="Q48" s="12"/>
      <c r="R48" s="12"/>
      <c r="S48" s="13"/>
    </row>
    <row r="49" spans="4:19" x14ac:dyDescent="0.25">
      <c r="D49" s="11">
        <v>46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12"/>
      <c r="Q49" s="12"/>
      <c r="R49" s="12"/>
      <c r="S49" s="13"/>
    </row>
    <row r="50" spans="4:19" x14ac:dyDescent="0.25">
      <c r="D50" s="11">
        <v>47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12"/>
      <c r="Q50" s="12"/>
      <c r="R50" s="12"/>
      <c r="S50" s="13"/>
    </row>
    <row r="51" spans="4:19" x14ac:dyDescent="0.25">
      <c r="D51" s="11">
        <v>48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12"/>
      <c r="Q51" s="12"/>
      <c r="R51" s="12"/>
      <c r="S51" s="13"/>
    </row>
    <row r="52" spans="4:19" x14ac:dyDescent="0.25">
      <c r="D52" s="11">
        <v>49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12"/>
      <c r="Q52" s="12"/>
      <c r="R52" s="12"/>
      <c r="S52" s="13"/>
    </row>
    <row r="53" spans="4:19" x14ac:dyDescent="0.25">
      <c r="D53" s="11">
        <v>50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12"/>
      <c r="Q53" s="12"/>
      <c r="R53" s="12"/>
      <c r="S53" s="13"/>
    </row>
    <row r="54" spans="4:19" x14ac:dyDescent="0.25">
      <c r="D54" s="11">
        <v>51</v>
      </c>
    </row>
    <row r="55" spans="4:19" x14ac:dyDescent="0.25">
      <c r="D55" s="11">
        <v>52</v>
      </c>
    </row>
    <row r="56" spans="4:19" x14ac:dyDescent="0.25">
      <c r="D56" s="11">
        <v>53</v>
      </c>
    </row>
    <row r="57" spans="4:19" x14ac:dyDescent="0.25">
      <c r="D57" s="11">
        <v>54</v>
      </c>
    </row>
    <row r="58" spans="4:19" x14ac:dyDescent="0.25">
      <c r="D58" s="11">
        <v>55</v>
      </c>
    </row>
    <row r="59" spans="4:19" x14ac:dyDescent="0.25">
      <c r="D59" s="11">
        <v>56</v>
      </c>
    </row>
    <row r="60" spans="4:19" x14ac:dyDescent="0.25">
      <c r="D60" s="11">
        <v>57</v>
      </c>
    </row>
    <row r="61" spans="4:19" x14ac:dyDescent="0.25">
      <c r="D61" s="11">
        <v>58</v>
      </c>
    </row>
    <row r="62" spans="4:19" x14ac:dyDescent="0.25">
      <c r="D62" s="11">
        <v>59</v>
      </c>
    </row>
    <row r="63" spans="4:19" x14ac:dyDescent="0.25">
      <c r="D63" s="11">
        <v>60</v>
      </c>
    </row>
    <row r="64" spans="4:19" x14ac:dyDescent="0.25">
      <c r="D64" s="11">
        <v>61</v>
      </c>
    </row>
    <row r="65" spans="4:4" x14ac:dyDescent="0.25">
      <c r="D65" s="11">
        <v>62</v>
      </c>
    </row>
    <row r="66" spans="4:4" x14ac:dyDescent="0.25">
      <c r="D66" s="11">
        <v>63</v>
      </c>
    </row>
    <row r="67" spans="4:4" x14ac:dyDescent="0.25">
      <c r="D67" s="11">
        <v>64</v>
      </c>
    </row>
    <row r="68" spans="4:4" x14ac:dyDescent="0.25">
      <c r="D68" s="11">
        <v>65</v>
      </c>
    </row>
    <row r="69" spans="4:4" x14ac:dyDescent="0.25">
      <c r="D69" s="11">
        <v>66</v>
      </c>
    </row>
    <row r="70" spans="4:4" x14ac:dyDescent="0.25">
      <c r="D70" s="11">
        <v>67</v>
      </c>
    </row>
    <row r="71" spans="4:4" x14ac:dyDescent="0.25">
      <c r="D71" s="11">
        <v>68</v>
      </c>
    </row>
    <row r="72" spans="4:4" x14ac:dyDescent="0.25">
      <c r="D72" s="11">
        <v>69</v>
      </c>
    </row>
    <row r="73" spans="4:4" x14ac:dyDescent="0.25">
      <c r="D73" s="11">
        <v>70</v>
      </c>
    </row>
    <row r="74" spans="4:4" x14ac:dyDescent="0.25">
      <c r="D74" s="11">
        <v>71</v>
      </c>
    </row>
    <row r="75" spans="4:4" x14ac:dyDescent="0.25">
      <c r="D75" s="11">
        <v>72</v>
      </c>
    </row>
    <row r="76" spans="4:4" x14ac:dyDescent="0.25">
      <c r="D76" s="11">
        <v>73</v>
      </c>
    </row>
    <row r="77" spans="4:4" x14ac:dyDescent="0.25">
      <c r="D77" s="11">
        <v>74</v>
      </c>
    </row>
    <row r="78" spans="4:4" x14ac:dyDescent="0.25">
      <c r="D78" s="11">
        <v>75</v>
      </c>
    </row>
    <row r="79" spans="4:4" x14ac:dyDescent="0.25">
      <c r="D79" s="11">
        <v>76</v>
      </c>
    </row>
    <row r="80" spans="4:4" x14ac:dyDescent="0.25">
      <c r="D80" s="11">
        <v>77</v>
      </c>
    </row>
    <row r="81" spans="4:4" x14ac:dyDescent="0.25">
      <c r="D81" s="11">
        <v>78</v>
      </c>
    </row>
    <row r="82" spans="4:4" x14ac:dyDescent="0.25">
      <c r="D82" s="11">
        <v>79</v>
      </c>
    </row>
    <row r="83" spans="4:4" x14ac:dyDescent="0.25">
      <c r="D83" s="11">
        <v>80</v>
      </c>
    </row>
    <row r="84" spans="4:4" x14ac:dyDescent="0.25">
      <c r="D84" s="11">
        <v>81</v>
      </c>
    </row>
    <row r="85" spans="4:4" x14ac:dyDescent="0.25">
      <c r="D85" s="11">
        <v>82</v>
      </c>
    </row>
    <row r="86" spans="4:4" x14ac:dyDescent="0.25">
      <c r="D86" s="11">
        <v>83</v>
      </c>
    </row>
    <row r="87" spans="4:4" x14ac:dyDescent="0.25">
      <c r="D87" s="11">
        <v>84</v>
      </c>
    </row>
    <row r="88" spans="4:4" x14ac:dyDescent="0.25">
      <c r="D88" s="11">
        <v>85</v>
      </c>
    </row>
    <row r="89" spans="4:4" x14ac:dyDescent="0.25">
      <c r="D89" s="11">
        <v>86</v>
      </c>
    </row>
    <row r="90" spans="4:4" x14ac:dyDescent="0.25">
      <c r="D90" s="11">
        <v>87</v>
      </c>
    </row>
    <row r="91" spans="4:4" x14ac:dyDescent="0.25">
      <c r="D91" s="11">
        <v>88</v>
      </c>
    </row>
    <row r="92" spans="4:4" x14ac:dyDescent="0.25">
      <c r="D92" s="11">
        <v>89</v>
      </c>
    </row>
    <row r="93" spans="4:4" x14ac:dyDescent="0.25">
      <c r="D93" s="11">
        <v>90</v>
      </c>
    </row>
    <row r="94" spans="4:4" x14ac:dyDescent="0.25">
      <c r="D94" s="11">
        <v>91</v>
      </c>
    </row>
    <row r="95" spans="4:4" x14ac:dyDescent="0.25">
      <c r="D95" s="11">
        <v>92</v>
      </c>
    </row>
    <row r="96" spans="4:4" x14ac:dyDescent="0.25">
      <c r="D96" s="11">
        <v>93</v>
      </c>
    </row>
    <row r="97" spans="4:4" x14ac:dyDescent="0.25">
      <c r="D97" s="11">
        <v>94</v>
      </c>
    </row>
    <row r="98" spans="4:4" x14ac:dyDescent="0.25">
      <c r="D98" s="11">
        <v>95</v>
      </c>
    </row>
    <row r="99" spans="4:4" x14ac:dyDescent="0.25">
      <c r="D99" s="11">
        <v>96</v>
      </c>
    </row>
    <row r="100" spans="4:4" x14ac:dyDescent="0.25">
      <c r="D100" s="11">
        <v>97</v>
      </c>
    </row>
    <row r="101" spans="4:4" x14ac:dyDescent="0.25">
      <c r="D101" s="11">
        <v>98</v>
      </c>
    </row>
    <row r="102" spans="4:4" x14ac:dyDescent="0.25">
      <c r="D102" s="11">
        <v>99</v>
      </c>
    </row>
    <row r="103" spans="4:4" x14ac:dyDescent="0.25">
      <c r="D103" s="11">
        <v>100</v>
      </c>
    </row>
    <row r="104" spans="4:4" x14ac:dyDescent="0.25">
      <c r="D104" s="11">
        <v>101</v>
      </c>
    </row>
    <row r="105" spans="4:4" x14ac:dyDescent="0.25">
      <c r="D105" s="11">
        <v>102</v>
      </c>
    </row>
    <row r="106" spans="4:4" x14ac:dyDescent="0.25">
      <c r="D106" s="11">
        <v>103</v>
      </c>
    </row>
    <row r="107" spans="4:4" x14ac:dyDescent="0.25">
      <c r="D107" s="11">
        <v>104</v>
      </c>
    </row>
    <row r="108" spans="4:4" x14ac:dyDescent="0.25">
      <c r="D108" s="11">
        <v>105</v>
      </c>
    </row>
    <row r="109" spans="4:4" x14ac:dyDescent="0.25">
      <c r="D109" s="11">
        <v>106</v>
      </c>
    </row>
    <row r="110" spans="4:4" x14ac:dyDescent="0.25">
      <c r="D110" s="11">
        <v>107</v>
      </c>
    </row>
    <row r="111" spans="4:4" x14ac:dyDescent="0.25">
      <c r="D111" s="11">
        <v>108</v>
      </c>
    </row>
    <row r="112" spans="4:4" x14ac:dyDescent="0.25">
      <c r="D112" s="11">
        <v>109</v>
      </c>
    </row>
    <row r="113" spans="4:4" x14ac:dyDescent="0.25">
      <c r="D113" s="11">
        <v>110</v>
      </c>
    </row>
    <row r="114" spans="4:4" x14ac:dyDescent="0.25">
      <c r="D114" s="11">
        <v>111</v>
      </c>
    </row>
    <row r="115" spans="4:4" x14ac:dyDescent="0.25">
      <c r="D115" s="11">
        <v>112</v>
      </c>
    </row>
    <row r="116" spans="4:4" x14ac:dyDescent="0.25">
      <c r="D116" s="11">
        <v>113</v>
      </c>
    </row>
    <row r="117" spans="4:4" x14ac:dyDescent="0.25">
      <c r="D117" s="11">
        <v>114</v>
      </c>
    </row>
    <row r="118" spans="4:4" x14ac:dyDescent="0.25">
      <c r="D118" s="11">
        <v>115</v>
      </c>
    </row>
    <row r="119" spans="4:4" x14ac:dyDescent="0.25">
      <c r="D119" s="11">
        <v>116</v>
      </c>
    </row>
    <row r="120" spans="4:4" x14ac:dyDescent="0.25">
      <c r="D120" s="11">
        <v>117</v>
      </c>
    </row>
    <row r="121" spans="4:4" x14ac:dyDescent="0.25">
      <c r="D121" s="11">
        <v>118</v>
      </c>
    </row>
    <row r="122" spans="4:4" x14ac:dyDescent="0.25">
      <c r="D122" s="11">
        <v>119</v>
      </c>
    </row>
    <row r="123" spans="4:4" x14ac:dyDescent="0.25">
      <c r="D123" s="11">
        <v>120</v>
      </c>
    </row>
    <row r="124" spans="4:4" x14ac:dyDescent="0.25">
      <c r="D124" s="11">
        <v>121</v>
      </c>
    </row>
    <row r="125" spans="4:4" x14ac:dyDescent="0.25">
      <c r="D125" s="11">
        <v>122</v>
      </c>
    </row>
    <row r="126" spans="4:4" x14ac:dyDescent="0.25">
      <c r="D126" s="11">
        <v>123</v>
      </c>
    </row>
    <row r="127" spans="4:4" x14ac:dyDescent="0.25">
      <c r="D127" s="11">
        <v>124</v>
      </c>
    </row>
    <row r="128" spans="4:4" x14ac:dyDescent="0.25">
      <c r="D128" s="11">
        <v>125</v>
      </c>
    </row>
    <row r="129" spans="4:4" x14ac:dyDescent="0.25">
      <c r="D129" s="11">
        <v>126</v>
      </c>
    </row>
    <row r="130" spans="4:4" x14ac:dyDescent="0.25">
      <c r="D130" s="11">
        <v>127</v>
      </c>
    </row>
    <row r="131" spans="4:4" x14ac:dyDescent="0.25">
      <c r="D131" s="11">
        <v>128</v>
      </c>
    </row>
    <row r="132" spans="4:4" x14ac:dyDescent="0.25">
      <c r="D132" s="11">
        <v>129</v>
      </c>
    </row>
    <row r="133" spans="4:4" x14ac:dyDescent="0.25">
      <c r="D133" s="11">
        <v>130</v>
      </c>
    </row>
    <row r="134" spans="4:4" x14ac:dyDescent="0.25">
      <c r="D134" s="11">
        <v>131</v>
      </c>
    </row>
    <row r="135" spans="4:4" x14ac:dyDescent="0.25">
      <c r="D135" s="11">
        <v>132</v>
      </c>
    </row>
    <row r="136" spans="4:4" x14ac:dyDescent="0.25">
      <c r="D136" s="11">
        <v>133</v>
      </c>
    </row>
    <row r="137" spans="4:4" x14ac:dyDescent="0.25">
      <c r="D137" s="11">
        <v>134</v>
      </c>
    </row>
    <row r="138" spans="4:4" x14ac:dyDescent="0.25">
      <c r="D138" s="11">
        <v>135</v>
      </c>
    </row>
    <row r="139" spans="4:4" x14ac:dyDescent="0.25">
      <c r="D139" s="11">
        <v>136</v>
      </c>
    </row>
    <row r="140" spans="4:4" x14ac:dyDescent="0.25">
      <c r="D140" s="11">
        <v>137</v>
      </c>
    </row>
    <row r="141" spans="4:4" x14ac:dyDescent="0.25">
      <c r="D141" s="11">
        <v>138</v>
      </c>
    </row>
    <row r="142" spans="4:4" x14ac:dyDescent="0.25">
      <c r="D142" s="11">
        <v>139</v>
      </c>
    </row>
    <row r="143" spans="4:4" x14ac:dyDescent="0.25">
      <c r="D143" s="11">
        <v>140</v>
      </c>
    </row>
    <row r="144" spans="4:4" x14ac:dyDescent="0.25">
      <c r="D144" s="11">
        <v>141</v>
      </c>
    </row>
    <row r="145" spans="4:4" x14ac:dyDescent="0.25">
      <c r="D145" s="11">
        <v>142</v>
      </c>
    </row>
    <row r="146" spans="4:4" x14ac:dyDescent="0.25">
      <c r="D146" s="11">
        <v>143</v>
      </c>
    </row>
    <row r="147" spans="4:4" x14ac:dyDescent="0.25">
      <c r="D147" s="11">
        <v>144</v>
      </c>
    </row>
    <row r="148" spans="4:4" x14ac:dyDescent="0.25">
      <c r="D148" s="11">
        <v>145</v>
      </c>
    </row>
    <row r="149" spans="4:4" x14ac:dyDescent="0.25">
      <c r="D149" s="11">
        <v>146</v>
      </c>
    </row>
    <row r="150" spans="4:4" x14ac:dyDescent="0.25">
      <c r="D150" s="11">
        <v>147</v>
      </c>
    </row>
    <row r="151" spans="4:4" x14ac:dyDescent="0.25">
      <c r="D151" s="11">
        <v>148</v>
      </c>
    </row>
    <row r="152" spans="4:4" x14ac:dyDescent="0.25">
      <c r="D152" s="11">
        <v>149</v>
      </c>
    </row>
    <row r="153" spans="4:4" x14ac:dyDescent="0.25">
      <c r="D153" s="11">
        <v>150</v>
      </c>
    </row>
    <row r="154" spans="4:4" x14ac:dyDescent="0.25">
      <c r="D154" s="11">
        <v>151</v>
      </c>
    </row>
    <row r="155" spans="4:4" x14ac:dyDescent="0.25">
      <c r="D155" s="11">
        <v>152</v>
      </c>
    </row>
    <row r="156" spans="4:4" x14ac:dyDescent="0.25">
      <c r="D156" s="11">
        <v>153</v>
      </c>
    </row>
    <row r="157" spans="4:4" x14ac:dyDescent="0.25">
      <c r="D157" s="11">
        <v>154</v>
      </c>
    </row>
    <row r="158" spans="4:4" x14ac:dyDescent="0.25">
      <c r="D158" s="11">
        <v>155</v>
      </c>
    </row>
    <row r="159" spans="4:4" x14ac:dyDescent="0.25">
      <c r="D159" s="11">
        <v>156</v>
      </c>
    </row>
    <row r="160" spans="4:4" x14ac:dyDescent="0.25">
      <c r="D160" s="11">
        <v>157</v>
      </c>
    </row>
    <row r="161" spans="4:4" x14ac:dyDescent="0.25">
      <c r="D161" s="11">
        <v>158</v>
      </c>
    </row>
    <row r="162" spans="4:4" x14ac:dyDescent="0.25">
      <c r="D162" s="11">
        <v>159</v>
      </c>
    </row>
    <row r="163" spans="4:4" x14ac:dyDescent="0.25">
      <c r="D163" s="11">
        <v>160</v>
      </c>
    </row>
    <row r="164" spans="4:4" x14ac:dyDescent="0.25">
      <c r="D164" s="11">
        <v>161</v>
      </c>
    </row>
    <row r="165" spans="4:4" x14ac:dyDescent="0.25">
      <c r="D165" s="11">
        <v>162</v>
      </c>
    </row>
    <row r="166" spans="4:4" x14ac:dyDescent="0.25">
      <c r="D166" s="11">
        <v>163</v>
      </c>
    </row>
    <row r="167" spans="4:4" x14ac:dyDescent="0.25">
      <c r="D167" s="11">
        <v>164</v>
      </c>
    </row>
    <row r="168" spans="4:4" x14ac:dyDescent="0.25">
      <c r="D168" s="11">
        <v>165</v>
      </c>
    </row>
    <row r="169" spans="4:4" x14ac:dyDescent="0.25">
      <c r="D169" s="11">
        <v>166</v>
      </c>
    </row>
    <row r="170" spans="4:4" x14ac:dyDescent="0.25">
      <c r="D170" s="11">
        <v>167</v>
      </c>
    </row>
    <row r="171" spans="4:4" x14ac:dyDescent="0.25">
      <c r="D171" s="11">
        <v>168</v>
      </c>
    </row>
    <row r="172" spans="4:4" x14ac:dyDescent="0.25">
      <c r="D172" s="11">
        <v>169</v>
      </c>
    </row>
    <row r="173" spans="4:4" x14ac:dyDescent="0.25">
      <c r="D173" s="11">
        <v>170</v>
      </c>
    </row>
    <row r="174" spans="4:4" x14ac:dyDescent="0.25">
      <c r="D174" s="11">
        <v>171</v>
      </c>
    </row>
    <row r="175" spans="4:4" x14ac:dyDescent="0.25">
      <c r="D175" s="11">
        <v>172</v>
      </c>
    </row>
    <row r="176" spans="4:4" x14ac:dyDescent="0.25">
      <c r="D176" s="11">
        <v>173</v>
      </c>
    </row>
    <row r="177" spans="4:4" x14ac:dyDescent="0.25">
      <c r="D177" s="11">
        <v>174</v>
      </c>
    </row>
    <row r="178" spans="4:4" x14ac:dyDescent="0.25">
      <c r="D178" s="11">
        <v>175</v>
      </c>
    </row>
    <row r="179" spans="4:4" x14ac:dyDescent="0.25">
      <c r="D179" s="11">
        <v>176</v>
      </c>
    </row>
    <row r="180" spans="4:4" x14ac:dyDescent="0.25">
      <c r="D180" s="11">
        <v>177</v>
      </c>
    </row>
    <row r="181" spans="4:4" x14ac:dyDescent="0.25">
      <c r="D181" s="11">
        <v>178</v>
      </c>
    </row>
    <row r="182" spans="4:4" x14ac:dyDescent="0.25">
      <c r="D182" s="11">
        <v>179</v>
      </c>
    </row>
    <row r="183" spans="4:4" x14ac:dyDescent="0.25">
      <c r="D183" s="11">
        <v>180</v>
      </c>
    </row>
    <row r="184" spans="4:4" x14ac:dyDescent="0.25">
      <c r="D184" s="11">
        <v>181</v>
      </c>
    </row>
    <row r="185" spans="4:4" x14ac:dyDescent="0.25">
      <c r="D185" s="11">
        <v>182</v>
      </c>
    </row>
    <row r="186" spans="4:4" x14ac:dyDescent="0.25">
      <c r="D186" s="11">
        <v>183</v>
      </c>
    </row>
    <row r="187" spans="4:4" x14ac:dyDescent="0.25">
      <c r="D187" s="11">
        <v>184</v>
      </c>
    </row>
    <row r="188" spans="4:4" x14ac:dyDescent="0.25">
      <c r="D188" s="11">
        <v>185</v>
      </c>
    </row>
    <row r="189" spans="4:4" x14ac:dyDescent="0.25">
      <c r="D189" s="11">
        <v>186</v>
      </c>
    </row>
    <row r="190" spans="4:4" x14ac:dyDescent="0.25">
      <c r="D190" s="11">
        <v>187</v>
      </c>
    </row>
    <row r="191" spans="4:4" x14ac:dyDescent="0.25">
      <c r="D191" s="11">
        <v>188</v>
      </c>
    </row>
    <row r="192" spans="4:4" x14ac:dyDescent="0.25">
      <c r="D192" s="11">
        <v>189</v>
      </c>
    </row>
    <row r="193" spans="4:4" x14ac:dyDescent="0.25">
      <c r="D193" s="11">
        <v>190</v>
      </c>
    </row>
    <row r="194" spans="4:4" x14ac:dyDescent="0.25">
      <c r="D194" s="11">
        <v>191</v>
      </c>
    </row>
    <row r="195" spans="4:4" x14ac:dyDescent="0.25">
      <c r="D195" s="11">
        <v>192</v>
      </c>
    </row>
    <row r="196" spans="4:4" x14ac:dyDescent="0.25">
      <c r="D196" s="11">
        <v>193</v>
      </c>
    </row>
    <row r="197" spans="4:4" x14ac:dyDescent="0.25">
      <c r="D197" s="11">
        <v>194</v>
      </c>
    </row>
    <row r="198" spans="4:4" x14ac:dyDescent="0.25">
      <c r="D198" s="11">
        <v>195</v>
      </c>
    </row>
    <row r="199" spans="4:4" x14ac:dyDescent="0.25">
      <c r="D199" s="11">
        <v>196</v>
      </c>
    </row>
    <row r="200" spans="4:4" x14ac:dyDescent="0.25">
      <c r="D200" s="11">
        <v>197</v>
      </c>
    </row>
    <row r="201" spans="4:4" x14ac:dyDescent="0.25">
      <c r="D201" s="11">
        <v>198</v>
      </c>
    </row>
    <row r="202" spans="4:4" x14ac:dyDescent="0.25">
      <c r="D202" s="11">
        <v>199</v>
      </c>
    </row>
    <row r="203" spans="4:4" x14ac:dyDescent="0.25">
      <c r="D203" s="11">
        <v>200</v>
      </c>
    </row>
    <row r="204" spans="4:4" x14ac:dyDescent="0.25">
      <c r="D204" s="11">
        <v>201</v>
      </c>
    </row>
  </sheetData>
  <mergeCells count="6">
    <mergeCell ref="Z1:AA1"/>
    <mergeCell ref="Z2:AA2"/>
    <mergeCell ref="F1:G1"/>
    <mergeCell ref="H1:I1"/>
    <mergeCell ref="J1:N1"/>
    <mergeCell ref="O1:S1"/>
  </mergeCells>
  <pageMargins left="0.7" right="0.7" top="0.75" bottom="0.75" header="0.3" footer="0.3"/>
  <pageSetup paperSize="9"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63"/>
  <sheetViews>
    <sheetView zoomScale="85" zoomScaleNormal="85" workbookViewId="0">
      <pane ySplit="1" topLeftCell="A776" activePane="bottomLeft" state="frozen"/>
      <selection pane="bottomLeft" activeCell="F677" sqref="F677"/>
    </sheetView>
  </sheetViews>
  <sheetFormatPr defaultRowHeight="15" x14ac:dyDescent="0.25"/>
  <cols>
    <col min="1" max="1" width="10.5703125" style="3" bestFit="1" customWidth="1"/>
    <col min="2" max="2" width="51.5703125" style="3" bestFit="1" customWidth="1"/>
    <col min="3" max="3" width="24.140625" style="4" bestFit="1" customWidth="1"/>
    <col min="4" max="4" width="10" style="5" customWidth="1"/>
    <col min="5" max="6" width="10.28515625" style="3" bestFit="1" customWidth="1"/>
    <col min="7" max="7" width="9.85546875" bestFit="1" customWidth="1"/>
  </cols>
  <sheetData>
    <row r="1" spans="1:6" x14ac:dyDescent="0.25">
      <c r="A1" s="3" t="s">
        <v>4</v>
      </c>
      <c r="B1" s="3" t="s">
        <v>3</v>
      </c>
      <c r="C1" s="4" t="s">
        <v>5</v>
      </c>
      <c r="D1" s="5" t="s">
        <v>36</v>
      </c>
      <c r="E1" s="3" t="s">
        <v>6</v>
      </c>
      <c r="F1" s="3" t="s">
        <v>25</v>
      </c>
    </row>
    <row r="2" spans="1:6" x14ac:dyDescent="0.25">
      <c r="A2" s="3" t="s">
        <v>24</v>
      </c>
      <c r="B2" s="3" t="s">
        <v>60</v>
      </c>
      <c r="C2" s="3" t="s">
        <v>127</v>
      </c>
      <c r="D2" s="5">
        <v>999999</v>
      </c>
      <c r="E2" s="3" t="str">
        <f>IF(OR(IN!$B$2&gt;=3,IN!$B$1=2),"YES","NO")</f>
        <v>YES</v>
      </c>
      <c r="F2" s="3" t="str">
        <f>IF(E2="NO","UNDEF",IF(IN!$B$12&gt;IN!$B$13,"WIN","LOSE"))</f>
        <v>LOSE</v>
      </c>
    </row>
    <row r="3" spans="1:6" x14ac:dyDescent="0.25">
      <c r="A3" s="3" t="s">
        <v>24</v>
      </c>
      <c r="B3" s="3" t="s">
        <v>60</v>
      </c>
      <c r="C3" s="3" t="s">
        <v>128</v>
      </c>
      <c r="D3" s="5">
        <v>999999</v>
      </c>
      <c r="E3" s="3" t="str">
        <f>IF(OR(IN!$B$2&gt;=3,IN!$B$1=2),"YES","NO")</f>
        <v>YES</v>
      </c>
      <c r="F3" s="3" t="str">
        <f>IF(E3="NO","UNDEF",IF(IN!$B$12=IN!$B$13,"WIN","LOSE"))</f>
        <v>WIN</v>
      </c>
    </row>
    <row r="4" spans="1:6" x14ac:dyDescent="0.25">
      <c r="A4" s="3" t="s">
        <v>24</v>
      </c>
      <c r="B4" s="3" t="s">
        <v>60</v>
      </c>
      <c r="C4" s="3" t="s">
        <v>129</v>
      </c>
      <c r="D4" s="5">
        <v>999999</v>
      </c>
      <c r="E4" s="3" t="str">
        <f>IF(OR(IN!$B$2&gt;=3,IN!$B$1=2),"YES","NO")</f>
        <v>YES</v>
      </c>
      <c r="F4" s="3" t="str">
        <f>IF(E4="NO","UNDEF",IF(IN!$B$12&lt;IN!$B$13,"WIN","LOSE"))</f>
        <v>LOSE</v>
      </c>
    </row>
    <row r="5" spans="1:6" x14ac:dyDescent="0.25">
      <c r="A5" s="3" t="s">
        <v>24</v>
      </c>
      <c r="B5" s="3" t="s">
        <v>64</v>
      </c>
      <c r="C5" s="3" t="s">
        <v>130</v>
      </c>
      <c r="D5" s="5">
        <v>999999</v>
      </c>
      <c r="E5" s="3" t="str">
        <f>IF(OR(IN!$B$2&gt;=3,IN!$B$1=2),"YES","NO")</f>
        <v>YES</v>
      </c>
      <c r="F5" s="3" t="str">
        <f>IF(E5="NO","UNDEF",IF(IN!$B$12&gt;=IN!$B$13,"WIN","LOSE"))</f>
        <v>WIN</v>
      </c>
    </row>
    <row r="6" spans="1:6" x14ac:dyDescent="0.25">
      <c r="A6" s="3" t="s">
        <v>24</v>
      </c>
      <c r="B6" s="3" t="s">
        <v>64</v>
      </c>
      <c r="C6" s="3" t="s">
        <v>131</v>
      </c>
      <c r="D6" s="5">
        <v>999999</v>
      </c>
      <c r="E6" s="3" t="str">
        <f>IF(OR(IN!$B$2&gt;=3,IN!$B$1=2),"YES","NO")</f>
        <v>YES</v>
      </c>
      <c r="F6" s="3" t="str">
        <f>IF(E6="NO","UNDEF",IF(IN!$B$12&lt;=IN!$B$13,"WIN","LOSE"))</f>
        <v>WIN</v>
      </c>
    </row>
    <row r="7" spans="1:6" x14ac:dyDescent="0.25">
      <c r="A7" s="3" t="s">
        <v>24</v>
      </c>
      <c r="B7" s="3" t="s">
        <v>64</v>
      </c>
      <c r="C7" s="3" t="s">
        <v>132</v>
      </c>
      <c r="D7" s="5">
        <v>999999</v>
      </c>
      <c r="E7" s="3" t="str">
        <f>IF(OR(IN!$B$2&gt;=3,IN!$B$1=2),"YES","NO")</f>
        <v>YES</v>
      </c>
      <c r="F7" s="3" t="str">
        <f>IF(E7="NO","UNDEF",IF(IN!$B$12&lt;&gt;IN!$B$13,"WIN","LOSE"))</f>
        <v>LOSE</v>
      </c>
    </row>
    <row r="8" spans="1:6" x14ac:dyDescent="0.25">
      <c r="A8" s="3" t="s">
        <v>24</v>
      </c>
      <c r="B8" s="3" t="s">
        <v>65</v>
      </c>
      <c r="C8" s="3" t="s">
        <v>127</v>
      </c>
      <c r="D8" s="5">
        <v>999999</v>
      </c>
      <c r="E8" s="3" t="str">
        <f>IF(OR(IN!$B$2&gt;=3,IN!$B$1=2),"YES","NO")</f>
        <v>YES</v>
      </c>
      <c r="F8" s="3" t="str">
        <f>IF(E8="NO","UNDEF",IF(IN!$B$12&gt;IN!$B$13,"WIN",IF(IN!$B$12&lt;IN!$B$13,"LOSE","RETURN")))</f>
        <v>RETURN</v>
      </c>
    </row>
    <row r="9" spans="1:6" x14ac:dyDescent="0.25">
      <c r="A9" s="3" t="s">
        <v>24</v>
      </c>
      <c r="B9" s="3" t="s">
        <v>65</v>
      </c>
      <c r="C9" s="3" t="s">
        <v>129</v>
      </c>
      <c r="D9" s="5">
        <v>999999</v>
      </c>
      <c r="E9" s="3" t="str">
        <f>IF(OR(IN!$B$2&gt;=3,IN!$B$1=2),"YES","NO")</f>
        <v>YES</v>
      </c>
      <c r="F9" s="3" t="str">
        <f>IF(E9="NO","UNDEF",IF(IN!$B$12&lt;IN!$B$13,"WIN",IF(IN!$B$12&gt;IN!$B$13,"LOSE","RETURN")))</f>
        <v>RETURN</v>
      </c>
    </row>
    <row r="10" spans="1:6" x14ac:dyDescent="0.25">
      <c r="A10" s="3" t="s">
        <v>24</v>
      </c>
      <c r="B10" s="3" t="s">
        <v>66</v>
      </c>
      <c r="C10" s="3" t="s">
        <v>127</v>
      </c>
      <c r="D10" s="5">
        <v>-20</v>
      </c>
      <c r="E10" s="3" t="str">
        <f>IF(OR(IN!$B$2&gt;=3,IN!$B$1=2),"YES","NO")</f>
        <v>YES</v>
      </c>
      <c r="F10" s="3" t="str">
        <f>IF(E10="NO","UNDEF",IF(IN!$B$12+D10&gt;IN!$B$13,"WIN","LOSE"))</f>
        <v>LOSE</v>
      </c>
    </row>
    <row r="11" spans="1:6" x14ac:dyDescent="0.25">
      <c r="A11" s="3" t="s">
        <v>24</v>
      </c>
      <c r="B11" s="3" t="s">
        <v>66</v>
      </c>
      <c r="C11" s="3" t="s">
        <v>128</v>
      </c>
      <c r="D11" s="5">
        <v>-20</v>
      </c>
      <c r="E11" s="3" t="str">
        <f>IF(OR(IN!$B$2&gt;=3,IN!$B$1=2),"YES","NO")</f>
        <v>YES</v>
      </c>
      <c r="F11" s="3" t="str">
        <f>IF(E11="NO","UNDEF",IF(IN!$B$12+D11=IN!$B$13,"WIN","LOSE"))</f>
        <v>LOSE</v>
      </c>
    </row>
    <row r="12" spans="1:6" x14ac:dyDescent="0.25">
      <c r="A12" s="3" t="s">
        <v>24</v>
      </c>
      <c r="B12" s="3" t="s">
        <v>66</v>
      </c>
      <c r="C12" s="3" t="s">
        <v>129</v>
      </c>
      <c r="D12" s="5">
        <v>-20</v>
      </c>
      <c r="E12" s="3" t="str">
        <f>IF(OR(IN!$B$2&gt;=3,IN!$B$1=2),"YES","NO")</f>
        <v>YES</v>
      </c>
      <c r="F12" s="3" t="str">
        <f>IF(E12="NO","UNDEF",IF(IN!$B$12+D12&lt;IN!$B$13,"WIN","LOSE"))</f>
        <v>WIN</v>
      </c>
    </row>
    <row r="13" spans="1:6" x14ac:dyDescent="0.25">
      <c r="A13" s="3" t="s">
        <v>24</v>
      </c>
      <c r="B13" s="3" t="s">
        <v>66</v>
      </c>
      <c r="C13" s="3" t="s">
        <v>127</v>
      </c>
      <c r="D13" s="5">
        <v>-19</v>
      </c>
      <c r="E13" s="3" t="str">
        <f>IF(OR(IN!$B$2&gt;=3,IN!$B$1=2),"YES","NO")</f>
        <v>YES</v>
      </c>
      <c r="F13" s="3" t="str">
        <f>IF(E13="NO","UNDEF",IF(IN!$B$12+D13&gt;IN!$B$13,"WIN","LOSE"))</f>
        <v>LOSE</v>
      </c>
    </row>
    <row r="14" spans="1:6" x14ac:dyDescent="0.25">
      <c r="A14" s="3" t="s">
        <v>24</v>
      </c>
      <c r="B14" s="3" t="s">
        <v>66</v>
      </c>
      <c r="C14" s="3" t="s">
        <v>128</v>
      </c>
      <c r="D14" s="5">
        <v>-19</v>
      </c>
      <c r="E14" s="3" t="str">
        <f>IF(OR(IN!$B$2&gt;=3,IN!$B$1=2),"YES","NO")</f>
        <v>YES</v>
      </c>
      <c r="F14" s="3" t="str">
        <f>IF(E14="NO","UNDEF",IF(IN!$B$12+D14=IN!$B$13,"WIN","LOSE"))</f>
        <v>LOSE</v>
      </c>
    </row>
    <row r="15" spans="1:6" x14ac:dyDescent="0.25">
      <c r="A15" s="3" t="s">
        <v>24</v>
      </c>
      <c r="B15" s="3" t="s">
        <v>66</v>
      </c>
      <c r="C15" s="3" t="s">
        <v>129</v>
      </c>
      <c r="D15" s="5">
        <v>-19</v>
      </c>
      <c r="E15" s="3" t="str">
        <f>IF(OR(IN!$B$2&gt;=3,IN!$B$1=2),"YES","NO")</f>
        <v>YES</v>
      </c>
      <c r="F15" s="3" t="str">
        <f>IF(E15="NO","UNDEF",IF(IN!$B$12+D15&lt;IN!$B$13,"WIN","LOSE"))</f>
        <v>WIN</v>
      </c>
    </row>
    <row r="16" spans="1:6" x14ac:dyDescent="0.25">
      <c r="A16" s="3" t="s">
        <v>24</v>
      </c>
      <c r="B16" s="3" t="s">
        <v>66</v>
      </c>
      <c r="C16" s="3" t="s">
        <v>127</v>
      </c>
      <c r="D16" s="5">
        <v>-18</v>
      </c>
      <c r="E16" s="3" t="str">
        <f>IF(OR(IN!$B$2&gt;=3,IN!$B$1=2),"YES","NO")</f>
        <v>YES</v>
      </c>
      <c r="F16" s="3" t="str">
        <f>IF(E16="NO","UNDEF",IF(IN!$B$12+D16&gt;IN!$B$13,"WIN","LOSE"))</f>
        <v>LOSE</v>
      </c>
    </row>
    <row r="17" spans="1:6" x14ac:dyDescent="0.25">
      <c r="A17" s="3" t="s">
        <v>24</v>
      </c>
      <c r="B17" s="3" t="s">
        <v>66</v>
      </c>
      <c r="C17" s="3" t="s">
        <v>128</v>
      </c>
      <c r="D17" s="5">
        <v>-18</v>
      </c>
      <c r="E17" s="3" t="str">
        <f>IF(OR(IN!$B$2&gt;=3,IN!$B$1=2),"YES","NO")</f>
        <v>YES</v>
      </c>
      <c r="F17" s="3" t="str">
        <f>IF(E17="NO","UNDEF",IF(IN!$B$12+D17=IN!$B$13,"WIN","LOSE"))</f>
        <v>LOSE</v>
      </c>
    </row>
    <row r="18" spans="1:6" x14ac:dyDescent="0.25">
      <c r="A18" s="3" t="s">
        <v>24</v>
      </c>
      <c r="B18" s="3" t="s">
        <v>66</v>
      </c>
      <c r="C18" s="3" t="s">
        <v>129</v>
      </c>
      <c r="D18" s="5">
        <v>-18</v>
      </c>
      <c r="E18" s="3" t="str">
        <f>IF(OR(IN!$B$2&gt;=3,IN!$B$1=2),"YES","NO")</f>
        <v>YES</v>
      </c>
      <c r="F18" s="3" t="str">
        <f>IF(E18="NO","UNDEF",IF(IN!$B$12+D18&lt;IN!$B$13,"WIN","LOSE"))</f>
        <v>WIN</v>
      </c>
    </row>
    <row r="19" spans="1:6" x14ac:dyDescent="0.25">
      <c r="A19" s="3" t="s">
        <v>24</v>
      </c>
      <c r="B19" s="3" t="s">
        <v>66</v>
      </c>
      <c r="C19" s="3" t="s">
        <v>127</v>
      </c>
      <c r="D19" s="5">
        <v>-17</v>
      </c>
      <c r="E19" s="3" t="str">
        <f>IF(OR(IN!$B$2&gt;=3,IN!$B$1=2),"YES","NO")</f>
        <v>YES</v>
      </c>
      <c r="F19" s="3" t="str">
        <f>IF(E19="NO","UNDEF",IF(IN!$B$12+D19&gt;IN!$B$13,"WIN","LOSE"))</f>
        <v>LOSE</v>
      </c>
    </row>
    <row r="20" spans="1:6" x14ac:dyDescent="0.25">
      <c r="A20" s="3" t="s">
        <v>24</v>
      </c>
      <c r="B20" s="3" t="s">
        <v>66</v>
      </c>
      <c r="C20" s="3" t="s">
        <v>128</v>
      </c>
      <c r="D20" s="5">
        <v>-17</v>
      </c>
      <c r="E20" s="3" t="str">
        <f>IF(OR(IN!$B$2&gt;=3,IN!$B$1=2),"YES","NO")</f>
        <v>YES</v>
      </c>
      <c r="F20" s="3" t="str">
        <f>IF(E20="NO","UNDEF",IF(IN!$B$12+D20=IN!$B$13,"WIN","LOSE"))</f>
        <v>LOSE</v>
      </c>
    </row>
    <row r="21" spans="1:6" x14ac:dyDescent="0.25">
      <c r="A21" s="3" t="s">
        <v>24</v>
      </c>
      <c r="B21" s="3" t="s">
        <v>66</v>
      </c>
      <c r="C21" s="3" t="s">
        <v>129</v>
      </c>
      <c r="D21" s="5">
        <v>-17</v>
      </c>
      <c r="E21" s="3" t="str">
        <f>IF(OR(IN!$B$2&gt;=3,IN!$B$1=2),"YES","NO")</f>
        <v>YES</v>
      </c>
      <c r="F21" s="3" t="str">
        <f>IF(E21="NO","UNDEF",IF(IN!$B$12+D21&lt;IN!$B$13,"WIN","LOSE"))</f>
        <v>WIN</v>
      </c>
    </row>
    <row r="22" spans="1:6" x14ac:dyDescent="0.25">
      <c r="A22" s="3" t="s">
        <v>24</v>
      </c>
      <c r="B22" s="3" t="s">
        <v>66</v>
      </c>
      <c r="C22" s="3" t="s">
        <v>127</v>
      </c>
      <c r="D22" s="5">
        <v>-16</v>
      </c>
      <c r="E22" s="3" t="str">
        <f>IF(OR(IN!$B$2&gt;=3,IN!$B$1=2),"YES","NO")</f>
        <v>YES</v>
      </c>
      <c r="F22" s="3" t="str">
        <f>IF(E22="NO","UNDEF",IF(IN!$B$12+D22&gt;IN!$B$13,"WIN","LOSE"))</f>
        <v>LOSE</v>
      </c>
    </row>
    <row r="23" spans="1:6" x14ac:dyDescent="0.25">
      <c r="A23" s="3" t="s">
        <v>24</v>
      </c>
      <c r="B23" s="3" t="s">
        <v>66</v>
      </c>
      <c r="C23" s="3" t="s">
        <v>128</v>
      </c>
      <c r="D23" s="5">
        <v>-16</v>
      </c>
      <c r="E23" s="3" t="str">
        <f>IF(OR(IN!$B$2&gt;=3,IN!$B$1=2),"YES","NO")</f>
        <v>YES</v>
      </c>
      <c r="F23" s="3" t="str">
        <f>IF(E23="NO","UNDEF",IF(IN!$B$12+D23=IN!$B$13,"WIN","LOSE"))</f>
        <v>LOSE</v>
      </c>
    </row>
    <row r="24" spans="1:6" x14ac:dyDescent="0.25">
      <c r="A24" s="3" t="s">
        <v>24</v>
      </c>
      <c r="B24" s="3" t="s">
        <v>66</v>
      </c>
      <c r="C24" s="3" t="s">
        <v>129</v>
      </c>
      <c r="D24" s="5">
        <v>-16</v>
      </c>
      <c r="E24" s="3" t="str">
        <f>IF(OR(IN!$B$2&gt;=3,IN!$B$1=2),"YES","NO")</f>
        <v>YES</v>
      </c>
      <c r="F24" s="3" t="str">
        <f>IF(E24="NO","UNDEF",IF(IN!$B$12+D24&lt;IN!$B$13,"WIN","LOSE"))</f>
        <v>WIN</v>
      </c>
    </row>
    <row r="25" spans="1:6" x14ac:dyDescent="0.25">
      <c r="A25" s="3" t="s">
        <v>24</v>
      </c>
      <c r="B25" s="3" t="s">
        <v>66</v>
      </c>
      <c r="C25" s="3" t="s">
        <v>127</v>
      </c>
      <c r="D25" s="5">
        <v>-15</v>
      </c>
      <c r="E25" s="3" t="str">
        <f>IF(OR(IN!$B$2&gt;=3,IN!$B$1=2),"YES","NO")</f>
        <v>YES</v>
      </c>
      <c r="F25" s="3" t="str">
        <f>IF(E25="NO","UNDEF",IF(IN!$B$12+D25&gt;IN!$B$13,"WIN","LOSE"))</f>
        <v>LOSE</v>
      </c>
    </row>
    <row r="26" spans="1:6" x14ac:dyDescent="0.25">
      <c r="A26" s="3" t="s">
        <v>24</v>
      </c>
      <c r="B26" s="3" t="s">
        <v>66</v>
      </c>
      <c r="C26" s="3" t="s">
        <v>128</v>
      </c>
      <c r="D26" s="5">
        <v>-15</v>
      </c>
      <c r="E26" s="3" t="str">
        <f>IF(OR(IN!$B$2&gt;=3,IN!$B$1=2),"YES","NO")</f>
        <v>YES</v>
      </c>
      <c r="F26" s="3" t="str">
        <f>IF(E26="NO","UNDEF",IF(IN!$B$12+D26=IN!$B$13,"WIN","LOSE"))</f>
        <v>LOSE</v>
      </c>
    </row>
    <row r="27" spans="1:6" x14ac:dyDescent="0.25">
      <c r="A27" s="3" t="s">
        <v>24</v>
      </c>
      <c r="B27" s="3" t="s">
        <v>66</v>
      </c>
      <c r="C27" s="3" t="s">
        <v>129</v>
      </c>
      <c r="D27" s="5">
        <v>-15</v>
      </c>
      <c r="E27" s="3" t="str">
        <f>IF(OR(IN!$B$2&gt;=3,IN!$B$1=2),"YES","NO")</f>
        <v>YES</v>
      </c>
      <c r="F27" s="3" t="str">
        <f>IF(E27="NO","UNDEF",IF(IN!$B$12+D27&lt;IN!$B$13,"WIN","LOSE"))</f>
        <v>WIN</v>
      </c>
    </row>
    <row r="28" spans="1:6" x14ac:dyDescent="0.25">
      <c r="A28" s="3" t="s">
        <v>24</v>
      </c>
      <c r="B28" s="3" t="s">
        <v>66</v>
      </c>
      <c r="C28" s="3" t="s">
        <v>127</v>
      </c>
      <c r="D28" s="5">
        <v>-14</v>
      </c>
      <c r="E28" s="3" t="str">
        <f>IF(OR(IN!$B$2&gt;=3,IN!$B$1=2),"YES","NO")</f>
        <v>YES</v>
      </c>
      <c r="F28" s="3" t="str">
        <f>IF(E28="NO","UNDEF",IF(IN!$B$12+D28&gt;IN!$B$13,"WIN","LOSE"))</f>
        <v>LOSE</v>
      </c>
    </row>
    <row r="29" spans="1:6" x14ac:dyDescent="0.25">
      <c r="A29" s="3" t="s">
        <v>24</v>
      </c>
      <c r="B29" s="3" t="s">
        <v>66</v>
      </c>
      <c r="C29" s="3" t="s">
        <v>128</v>
      </c>
      <c r="D29" s="5">
        <v>-14</v>
      </c>
      <c r="E29" s="3" t="str">
        <f>IF(OR(IN!$B$2&gt;=3,IN!$B$1=2),"YES","NO")</f>
        <v>YES</v>
      </c>
      <c r="F29" s="3" t="str">
        <f>IF(E29="NO","UNDEF",IF(IN!$B$12+D29=IN!$B$13,"WIN","LOSE"))</f>
        <v>LOSE</v>
      </c>
    </row>
    <row r="30" spans="1:6" x14ac:dyDescent="0.25">
      <c r="A30" s="3" t="s">
        <v>24</v>
      </c>
      <c r="B30" s="3" t="s">
        <v>66</v>
      </c>
      <c r="C30" s="3" t="s">
        <v>129</v>
      </c>
      <c r="D30" s="5">
        <v>-14</v>
      </c>
      <c r="E30" s="3" t="str">
        <f>IF(OR(IN!$B$2&gt;=3,IN!$B$1=2),"YES","NO")</f>
        <v>YES</v>
      </c>
      <c r="F30" s="3" t="str">
        <f>IF(E30="NO","UNDEF",IF(IN!$B$12+D30&lt;IN!$B$13,"WIN","LOSE"))</f>
        <v>WIN</v>
      </c>
    </row>
    <row r="31" spans="1:6" x14ac:dyDescent="0.25">
      <c r="A31" s="3" t="s">
        <v>24</v>
      </c>
      <c r="B31" s="3" t="s">
        <v>66</v>
      </c>
      <c r="C31" s="3" t="s">
        <v>127</v>
      </c>
      <c r="D31" s="5">
        <v>-13</v>
      </c>
      <c r="E31" s="3" t="str">
        <f>IF(OR(IN!$B$2&gt;=3,IN!$B$1=2),"YES","NO")</f>
        <v>YES</v>
      </c>
      <c r="F31" s="3" t="str">
        <f>IF(E31="NO","UNDEF",IF(IN!$B$12+D31&gt;IN!$B$13,"WIN","LOSE"))</f>
        <v>LOSE</v>
      </c>
    </row>
    <row r="32" spans="1:6" x14ac:dyDescent="0.25">
      <c r="A32" s="3" t="s">
        <v>24</v>
      </c>
      <c r="B32" s="3" t="s">
        <v>66</v>
      </c>
      <c r="C32" s="3" t="s">
        <v>128</v>
      </c>
      <c r="D32" s="5">
        <v>-13</v>
      </c>
      <c r="E32" s="3" t="str">
        <f>IF(OR(IN!$B$2&gt;=3,IN!$B$1=2),"YES","NO")</f>
        <v>YES</v>
      </c>
      <c r="F32" s="3" t="str">
        <f>IF(E32="NO","UNDEF",IF(IN!$B$12+D32=IN!$B$13,"WIN","LOSE"))</f>
        <v>LOSE</v>
      </c>
    </row>
    <row r="33" spans="1:6" x14ac:dyDescent="0.25">
      <c r="A33" s="3" t="s">
        <v>24</v>
      </c>
      <c r="B33" s="3" t="s">
        <v>66</v>
      </c>
      <c r="C33" s="3" t="s">
        <v>129</v>
      </c>
      <c r="D33" s="5">
        <v>-13</v>
      </c>
      <c r="E33" s="3" t="str">
        <f>IF(OR(IN!$B$2&gt;=3,IN!$B$1=2),"YES","NO")</f>
        <v>YES</v>
      </c>
      <c r="F33" s="3" t="str">
        <f>IF(E33="NO","UNDEF",IF(IN!$B$12+D33&lt;IN!$B$13,"WIN","LOSE"))</f>
        <v>WIN</v>
      </c>
    </row>
    <row r="34" spans="1:6" x14ac:dyDescent="0.25">
      <c r="A34" s="3" t="s">
        <v>24</v>
      </c>
      <c r="B34" s="3" t="s">
        <v>66</v>
      </c>
      <c r="C34" s="3" t="s">
        <v>127</v>
      </c>
      <c r="D34" s="5">
        <v>-12</v>
      </c>
      <c r="E34" s="3" t="str">
        <f>IF(OR(IN!$B$2&gt;=3,IN!$B$1=2),"YES","NO")</f>
        <v>YES</v>
      </c>
      <c r="F34" s="3" t="str">
        <f>IF(E34="NO","UNDEF",IF(IN!$B$12+D34&gt;IN!$B$13,"WIN","LOSE"))</f>
        <v>LOSE</v>
      </c>
    </row>
    <row r="35" spans="1:6" x14ac:dyDescent="0.25">
      <c r="A35" s="3" t="s">
        <v>24</v>
      </c>
      <c r="B35" s="3" t="s">
        <v>66</v>
      </c>
      <c r="C35" s="3" t="s">
        <v>128</v>
      </c>
      <c r="D35" s="5">
        <v>-12</v>
      </c>
      <c r="E35" s="3" t="str">
        <f>IF(OR(IN!$B$2&gt;=3,IN!$B$1=2),"YES","NO")</f>
        <v>YES</v>
      </c>
      <c r="F35" s="3" t="str">
        <f>IF(E35="NO","UNDEF",IF(IN!$B$12+D35=IN!$B$13,"WIN","LOSE"))</f>
        <v>LOSE</v>
      </c>
    </row>
    <row r="36" spans="1:6" x14ac:dyDescent="0.25">
      <c r="A36" s="3" t="s">
        <v>24</v>
      </c>
      <c r="B36" s="3" t="s">
        <v>66</v>
      </c>
      <c r="C36" s="3" t="s">
        <v>129</v>
      </c>
      <c r="D36" s="5">
        <v>-12</v>
      </c>
      <c r="E36" s="3" t="str">
        <f>IF(OR(IN!$B$2&gt;=3,IN!$B$1=2),"YES","NO")</f>
        <v>YES</v>
      </c>
      <c r="F36" s="3" t="str">
        <f>IF(E36="NO","UNDEF",IF(IN!$B$12+D36&lt;IN!$B$13,"WIN","LOSE"))</f>
        <v>WIN</v>
      </c>
    </row>
    <row r="37" spans="1:6" x14ac:dyDescent="0.25">
      <c r="A37" s="3" t="s">
        <v>24</v>
      </c>
      <c r="B37" s="3" t="s">
        <v>66</v>
      </c>
      <c r="C37" s="3" t="s">
        <v>127</v>
      </c>
      <c r="D37" s="5">
        <v>-11</v>
      </c>
      <c r="E37" s="3" t="str">
        <f>IF(OR(IN!$B$2&gt;=3,IN!$B$1=2),"YES","NO")</f>
        <v>YES</v>
      </c>
      <c r="F37" s="3" t="str">
        <f>IF(E37="NO","UNDEF",IF(IN!$B$12+D37&gt;IN!$B$13,"WIN","LOSE"))</f>
        <v>LOSE</v>
      </c>
    </row>
    <row r="38" spans="1:6" x14ac:dyDescent="0.25">
      <c r="A38" s="3" t="s">
        <v>24</v>
      </c>
      <c r="B38" s="3" t="s">
        <v>66</v>
      </c>
      <c r="C38" s="3" t="s">
        <v>128</v>
      </c>
      <c r="D38" s="5">
        <v>-11</v>
      </c>
      <c r="E38" s="3" t="str">
        <f>IF(OR(IN!$B$2&gt;=3,IN!$B$1=2),"YES","NO")</f>
        <v>YES</v>
      </c>
      <c r="F38" s="3" t="str">
        <f>IF(E38="NO","UNDEF",IF(IN!$B$12+D38=IN!$B$13,"WIN","LOSE"))</f>
        <v>LOSE</v>
      </c>
    </row>
    <row r="39" spans="1:6" x14ac:dyDescent="0.25">
      <c r="A39" s="3" t="s">
        <v>24</v>
      </c>
      <c r="B39" s="3" t="s">
        <v>66</v>
      </c>
      <c r="C39" s="3" t="s">
        <v>129</v>
      </c>
      <c r="D39" s="5">
        <v>-11</v>
      </c>
      <c r="E39" s="3" t="str">
        <f>IF(OR(IN!$B$2&gt;=3,IN!$B$1=2),"YES","NO")</f>
        <v>YES</v>
      </c>
      <c r="F39" s="3" t="str">
        <f>IF(E39="NO","UNDEF",IF(IN!$B$12+D39&lt;IN!$B$13,"WIN","LOSE"))</f>
        <v>WIN</v>
      </c>
    </row>
    <row r="40" spans="1:6" x14ac:dyDescent="0.25">
      <c r="A40" s="3" t="s">
        <v>24</v>
      </c>
      <c r="B40" s="3" t="s">
        <v>66</v>
      </c>
      <c r="C40" s="3" t="s">
        <v>127</v>
      </c>
      <c r="D40" s="5">
        <v>-10</v>
      </c>
      <c r="E40" s="3" t="str">
        <f>IF(OR(IN!$B$2&gt;=3,IN!$B$1=2),"YES","NO")</f>
        <v>YES</v>
      </c>
      <c r="F40" s="3" t="str">
        <f>IF(E40="NO","UNDEF",IF(IN!$B$12+D40&gt;IN!$B$13,"WIN","LOSE"))</f>
        <v>LOSE</v>
      </c>
    </row>
    <row r="41" spans="1:6" x14ac:dyDescent="0.25">
      <c r="A41" s="3" t="s">
        <v>24</v>
      </c>
      <c r="B41" s="3" t="s">
        <v>66</v>
      </c>
      <c r="C41" s="3" t="s">
        <v>128</v>
      </c>
      <c r="D41" s="5">
        <v>-10</v>
      </c>
      <c r="E41" s="3" t="str">
        <f>IF(OR(IN!$B$2&gt;=3,IN!$B$1=2),"YES","NO")</f>
        <v>YES</v>
      </c>
      <c r="F41" s="3" t="str">
        <f>IF(E41="NO","UNDEF",IF(IN!$B$12+D41=IN!$B$13,"WIN","LOSE"))</f>
        <v>LOSE</v>
      </c>
    </row>
    <row r="42" spans="1:6" x14ac:dyDescent="0.25">
      <c r="A42" s="3" t="s">
        <v>24</v>
      </c>
      <c r="B42" s="3" t="s">
        <v>66</v>
      </c>
      <c r="C42" s="3" t="s">
        <v>129</v>
      </c>
      <c r="D42" s="5">
        <v>-10</v>
      </c>
      <c r="E42" s="3" t="str">
        <f>IF(OR(IN!$B$2&gt;=3,IN!$B$1=2),"YES","NO")</f>
        <v>YES</v>
      </c>
      <c r="F42" s="3" t="str">
        <f>IF(E42="NO","UNDEF",IF(IN!$B$12+D42&lt;IN!$B$13,"WIN","LOSE"))</f>
        <v>WIN</v>
      </c>
    </row>
    <row r="43" spans="1:6" x14ac:dyDescent="0.25">
      <c r="A43" s="3" t="s">
        <v>24</v>
      </c>
      <c r="B43" s="3" t="s">
        <v>66</v>
      </c>
      <c r="C43" s="3" t="s">
        <v>127</v>
      </c>
      <c r="D43" s="5">
        <v>-9</v>
      </c>
      <c r="E43" s="3" t="str">
        <f>IF(OR(IN!$B$2&gt;=3,IN!$B$1=2),"YES","NO")</f>
        <v>YES</v>
      </c>
      <c r="F43" s="3" t="str">
        <f>IF(E43="NO","UNDEF",IF(IN!$B$12+D43&gt;IN!$B$13,"WIN","LOSE"))</f>
        <v>LOSE</v>
      </c>
    </row>
    <row r="44" spans="1:6" x14ac:dyDescent="0.25">
      <c r="A44" s="3" t="s">
        <v>24</v>
      </c>
      <c r="B44" s="3" t="s">
        <v>66</v>
      </c>
      <c r="C44" s="3" t="s">
        <v>128</v>
      </c>
      <c r="D44" s="5">
        <v>-9</v>
      </c>
      <c r="E44" s="3" t="str">
        <f>IF(OR(IN!$B$2&gt;=3,IN!$B$1=2),"YES","NO")</f>
        <v>YES</v>
      </c>
      <c r="F44" s="3" t="str">
        <f>IF(E44="NO","UNDEF",IF(IN!$B$12+D44=IN!$B$13,"WIN","LOSE"))</f>
        <v>LOSE</v>
      </c>
    </row>
    <row r="45" spans="1:6" x14ac:dyDescent="0.25">
      <c r="A45" s="3" t="s">
        <v>24</v>
      </c>
      <c r="B45" s="3" t="s">
        <v>66</v>
      </c>
      <c r="C45" s="3" t="s">
        <v>129</v>
      </c>
      <c r="D45" s="5">
        <v>-9</v>
      </c>
      <c r="E45" s="3" t="str">
        <f>IF(OR(IN!$B$2&gt;=3,IN!$B$1=2),"YES","NO")</f>
        <v>YES</v>
      </c>
      <c r="F45" s="3" t="str">
        <f>IF(E45="NO","UNDEF",IF(IN!$B$12+D45&lt;IN!$B$13,"WIN","LOSE"))</f>
        <v>WIN</v>
      </c>
    </row>
    <row r="46" spans="1:6" x14ac:dyDescent="0.25">
      <c r="A46" s="3" t="s">
        <v>24</v>
      </c>
      <c r="B46" s="3" t="s">
        <v>66</v>
      </c>
      <c r="C46" s="3" t="s">
        <v>127</v>
      </c>
      <c r="D46" s="5">
        <v>-8</v>
      </c>
      <c r="E46" s="3" t="str">
        <f>IF(OR(IN!$B$2&gt;=3,IN!$B$1=2),"YES","NO")</f>
        <v>YES</v>
      </c>
      <c r="F46" s="3" t="str">
        <f>IF(E46="NO","UNDEF",IF(IN!$B$12+D46&gt;IN!$B$13,"WIN","LOSE"))</f>
        <v>LOSE</v>
      </c>
    </row>
    <row r="47" spans="1:6" x14ac:dyDescent="0.25">
      <c r="A47" s="3" t="s">
        <v>24</v>
      </c>
      <c r="B47" s="3" t="s">
        <v>66</v>
      </c>
      <c r="C47" s="3" t="s">
        <v>128</v>
      </c>
      <c r="D47" s="5">
        <v>-8</v>
      </c>
      <c r="E47" s="3" t="str">
        <f>IF(OR(IN!$B$2&gt;=3,IN!$B$1=2),"YES","NO")</f>
        <v>YES</v>
      </c>
      <c r="F47" s="3" t="str">
        <f>IF(E47="NO","UNDEF",IF(IN!$B$12+D47=IN!$B$13,"WIN","LOSE"))</f>
        <v>LOSE</v>
      </c>
    </row>
    <row r="48" spans="1:6" x14ac:dyDescent="0.25">
      <c r="A48" s="3" t="s">
        <v>24</v>
      </c>
      <c r="B48" s="3" t="s">
        <v>66</v>
      </c>
      <c r="C48" s="3" t="s">
        <v>129</v>
      </c>
      <c r="D48" s="5">
        <v>-8</v>
      </c>
      <c r="E48" s="3" t="str">
        <f>IF(OR(IN!$B$2&gt;=3,IN!$B$1=2),"YES","NO")</f>
        <v>YES</v>
      </c>
      <c r="F48" s="3" t="str">
        <f>IF(E48="NO","UNDEF",IF(IN!$B$12+D48&lt;IN!$B$13,"WIN","LOSE"))</f>
        <v>WIN</v>
      </c>
    </row>
    <row r="49" spans="1:6" x14ac:dyDescent="0.25">
      <c r="A49" s="3" t="s">
        <v>24</v>
      </c>
      <c r="B49" s="3" t="s">
        <v>66</v>
      </c>
      <c r="C49" s="3" t="s">
        <v>127</v>
      </c>
      <c r="D49" s="5">
        <v>-7</v>
      </c>
      <c r="E49" s="3" t="str">
        <f>IF(OR(IN!$B$2&gt;=3,IN!$B$1=2),"YES","NO")</f>
        <v>YES</v>
      </c>
      <c r="F49" s="3" t="str">
        <f>IF(E49="NO","UNDEF",IF(IN!$B$12+D49&gt;IN!$B$13,"WIN","LOSE"))</f>
        <v>LOSE</v>
      </c>
    </row>
    <row r="50" spans="1:6" x14ac:dyDescent="0.25">
      <c r="A50" s="3" t="s">
        <v>24</v>
      </c>
      <c r="B50" s="3" t="s">
        <v>66</v>
      </c>
      <c r="C50" s="3" t="s">
        <v>128</v>
      </c>
      <c r="D50" s="5">
        <v>-7</v>
      </c>
      <c r="E50" s="3" t="str">
        <f>IF(OR(IN!$B$2&gt;=3,IN!$B$1=2),"YES","NO")</f>
        <v>YES</v>
      </c>
      <c r="F50" s="3" t="str">
        <f>IF(E50="NO","UNDEF",IF(IN!$B$12+D50=IN!$B$13,"WIN","LOSE"))</f>
        <v>LOSE</v>
      </c>
    </row>
    <row r="51" spans="1:6" x14ac:dyDescent="0.25">
      <c r="A51" s="3" t="s">
        <v>24</v>
      </c>
      <c r="B51" s="3" t="s">
        <v>66</v>
      </c>
      <c r="C51" s="3" t="s">
        <v>129</v>
      </c>
      <c r="D51" s="5">
        <v>-7</v>
      </c>
      <c r="E51" s="3" t="str">
        <f>IF(OR(IN!$B$2&gt;=3,IN!$B$1=2),"YES","NO")</f>
        <v>YES</v>
      </c>
      <c r="F51" s="3" t="str">
        <f>IF(E51="NO","UNDEF",IF(IN!$B$12+D51&lt;IN!$B$13,"WIN","LOSE"))</f>
        <v>WIN</v>
      </c>
    </row>
    <row r="52" spans="1:6" x14ac:dyDescent="0.25">
      <c r="A52" s="3" t="s">
        <v>24</v>
      </c>
      <c r="B52" s="3" t="s">
        <v>66</v>
      </c>
      <c r="C52" s="3" t="s">
        <v>127</v>
      </c>
      <c r="D52" s="5">
        <v>-6</v>
      </c>
      <c r="E52" s="3" t="str">
        <f>IF(OR(IN!$B$2&gt;=3,IN!$B$1=2),"YES","NO")</f>
        <v>YES</v>
      </c>
      <c r="F52" s="3" t="str">
        <f>IF(E52="NO","UNDEF",IF(IN!$B$12+D52&gt;IN!$B$13,"WIN","LOSE"))</f>
        <v>LOSE</v>
      </c>
    </row>
    <row r="53" spans="1:6" x14ac:dyDescent="0.25">
      <c r="A53" s="3" t="s">
        <v>24</v>
      </c>
      <c r="B53" s="3" t="s">
        <v>66</v>
      </c>
      <c r="C53" s="3" t="s">
        <v>128</v>
      </c>
      <c r="D53" s="5">
        <v>-6</v>
      </c>
      <c r="E53" s="3" t="str">
        <f>IF(OR(IN!$B$2&gt;=3,IN!$B$1=2),"YES","NO")</f>
        <v>YES</v>
      </c>
      <c r="F53" s="3" t="str">
        <f>IF(E53="NO","UNDEF",IF(IN!$B$12+D53=IN!$B$13,"WIN","LOSE"))</f>
        <v>LOSE</v>
      </c>
    </row>
    <row r="54" spans="1:6" x14ac:dyDescent="0.25">
      <c r="A54" s="3" t="s">
        <v>24</v>
      </c>
      <c r="B54" s="3" t="s">
        <v>66</v>
      </c>
      <c r="C54" s="3" t="s">
        <v>129</v>
      </c>
      <c r="D54" s="5">
        <v>-6</v>
      </c>
      <c r="E54" s="3" t="str">
        <f>IF(OR(IN!$B$2&gt;=3,IN!$B$1=2),"YES","NO")</f>
        <v>YES</v>
      </c>
      <c r="F54" s="3" t="str">
        <f>IF(E54="NO","UNDEF",IF(IN!$B$12+D54&lt;IN!$B$13,"WIN","LOSE"))</f>
        <v>WIN</v>
      </c>
    </row>
    <row r="55" spans="1:6" x14ac:dyDescent="0.25">
      <c r="A55" s="3" t="s">
        <v>24</v>
      </c>
      <c r="B55" s="3" t="s">
        <v>66</v>
      </c>
      <c r="C55" s="3" t="s">
        <v>127</v>
      </c>
      <c r="D55" s="5">
        <v>-5</v>
      </c>
      <c r="E55" s="3" t="str">
        <f>IF(OR(IN!$B$2&gt;=3,IN!$B$1=2),"YES","NO")</f>
        <v>YES</v>
      </c>
      <c r="F55" s="3" t="str">
        <f>IF(E55="NO","UNDEF",IF(IN!$B$12+D55&gt;IN!$B$13,"WIN","LOSE"))</f>
        <v>LOSE</v>
      </c>
    </row>
    <row r="56" spans="1:6" x14ac:dyDescent="0.25">
      <c r="A56" s="3" t="s">
        <v>24</v>
      </c>
      <c r="B56" s="3" t="s">
        <v>66</v>
      </c>
      <c r="C56" s="3" t="s">
        <v>128</v>
      </c>
      <c r="D56" s="5">
        <v>-5</v>
      </c>
      <c r="E56" s="3" t="str">
        <f>IF(OR(IN!$B$2&gt;=3,IN!$B$1=2),"YES","NO")</f>
        <v>YES</v>
      </c>
      <c r="F56" s="3" t="str">
        <f>IF(E56="NO","UNDEF",IF(IN!$B$12+D56=IN!$B$13,"WIN","LOSE"))</f>
        <v>LOSE</v>
      </c>
    </row>
    <row r="57" spans="1:6" x14ac:dyDescent="0.25">
      <c r="A57" s="3" t="s">
        <v>24</v>
      </c>
      <c r="B57" s="3" t="s">
        <v>66</v>
      </c>
      <c r="C57" s="3" t="s">
        <v>129</v>
      </c>
      <c r="D57" s="5">
        <v>-5</v>
      </c>
      <c r="E57" s="3" t="str">
        <f>IF(OR(IN!$B$2&gt;=3,IN!$B$1=2),"YES","NO")</f>
        <v>YES</v>
      </c>
      <c r="F57" s="3" t="str">
        <f>IF(E57="NO","UNDEF",IF(IN!$B$12+D57&lt;IN!$B$13,"WIN","LOSE"))</f>
        <v>WIN</v>
      </c>
    </row>
    <row r="58" spans="1:6" x14ac:dyDescent="0.25">
      <c r="A58" s="3" t="s">
        <v>24</v>
      </c>
      <c r="B58" s="3" t="s">
        <v>66</v>
      </c>
      <c r="C58" s="3" t="s">
        <v>127</v>
      </c>
      <c r="D58" s="5">
        <v>-4</v>
      </c>
      <c r="E58" s="3" t="str">
        <f>IF(OR(IN!$B$2&gt;=3,IN!$B$1=2),"YES","NO")</f>
        <v>YES</v>
      </c>
      <c r="F58" s="3" t="str">
        <f>IF(E58="NO","UNDEF",IF(IN!$B$12+D58&gt;IN!$B$13,"WIN","LOSE"))</f>
        <v>LOSE</v>
      </c>
    </row>
    <row r="59" spans="1:6" x14ac:dyDescent="0.25">
      <c r="A59" s="3" t="s">
        <v>24</v>
      </c>
      <c r="B59" s="3" t="s">
        <v>66</v>
      </c>
      <c r="C59" s="3" t="s">
        <v>128</v>
      </c>
      <c r="D59" s="5">
        <v>-4</v>
      </c>
      <c r="E59" s="3" t="str">
        <f>IF(OR(IN!$B$2&gt;=3,IN!$B$1=2),"YES","NO")</f>
        <v>YES</v>
      </c>
      <c r="F59" s="3" t="str">
        <f>IF(E59="NO","UNDEF",IF(IN!$B$12+D59=IN!$B$13,"WIN","LOSE"))</f>
        <v>LOSE</v>
      </c>
    </row>
    <row r="60" spans="1:6" x14ac:dyDescent="0.25">
      <c r="A60" s="3" t="s">
        <v>24</v>
      </c>
      <c r="B60" s="3" t="s">
        <v>66</v>
      </c>
      <c r="C60" s="3" t="s">
        <v>129</v>
      </c>
      <c r="D60" s="5">
        <v>-4</v>
      </c>
      <c r="E60" s="3" t="str">
        <f>IF(OR(IN!$B$2&gt;=3,IN!$B$1=2),"YES","NO")</f>
        <v>YES</v>
      </c>
      <c r="F60" s="3" t="str">
        <f>IF(E60="NO","UNDEF",IF(IN!$B$12+D60&lt;IN!$B$13,"WIN","LOSE"))</f>
        <v>WIN</v>
      </c>
    </row>
    <row r="61" spans="1:6" x14ac:dyDescent="0.25">
      <c r="A61" s="3" t="s">
        <v>24</v>
      </c>
      <c r="B61" s="3" t="s">
        <v>66</v>
      </c>
      <c r="C61" s="3" t="s">
        <v>127</v>
      </c>
      <c r="D61" s="5">
        <v>-3</v>
      </c>
      <c r="E61" s="3" t="str">
        <f>IF(OR(IN!$B$2&gt;=3,IN!$B$1=2),"YES","NO")</f>
        <v>YES</v>
      </c>
      <c r="F61" s="3" t="str">
        <f>IF(E61="NO","UNDEF",IF(IN!$B$12+D61&gt;IN!$B$13,"WIN","LOSE"))</f>
        <v>LOSE</v>
      </c>
    </row>
    <row r="62" spans="1:6" x14ac:dyDescent="0.25">
      <c r="A62" s="3" t="s">
        <v>24</v>
      </c>
      <c r="B62" s="3" t="s">
        <v>66</v>
      </c>
      <c r="C62" s="3" t="s">
        <v>128</v>
      </c>
      <c r="D62" s="5">
        <v>-3</v>
      </c>
      <c r="E62" s="3" t="str">
        <f>IF(OR(IN!$B$2&gt;=3,IN!$B$1=2),"YES","NO")</f>
        <v>YES</v>
      </c>
      <c r="F62" s="3" t="str">
        <f>IF(E62="NO","UNDEF",IF(IN!$B$12+D62=IN!$B$13,"WIN","LOSE"))</f>
        <v>LOSE</v>
      </c>
    </row>
    <row r="63" spans="1:6" x14ac:dyDescent="0.25">
      <c r="A63" s="3" t="s">
        <v>24</v>
      </c>
      <c r="B63" s="3" t="s">
        <v>66</v>
      </c>
      <c r="C63" s="3" t="s">
        <v>129</v>
      </c>
      <c r="D63" s="5">
        <v>-3</v>
      </c>
      <c r="E63" s="3" t="str">
        <f>IF(OR(IN!$B$2&gt;=3,IN!$B$1=2),"YES","NO")</f>
        <v>YES</v>
      </c>
      <c r="F63" s="3" t="str">
        <f>IF(E63="NO","UNDEF",IF(IN!$B$12+D63&lt;IN!$B$13,"WIN","LOSE"))</f>
        <v>WIN</v>
      </c>
    </row>
    <row r="64" spans="1:6" x14ac:dyDescent="0.25">
      <c r="A64" s="3" t="s">
        <v>24</v>
      </c>
      <c r="B64" s="3" t="s">
        <v>66</v>
      </c>
      <c r="C64" s="3" t="s">
        <v>127</v>
      </c>
      <c r="D64" s="5">
        <v>-2</v>
      </c>
      <c r="E64" s="3" t="str">
        <f>IF(OR(IN!$B$2&gt;=3,IN!$B$1=2),"YES","NO")</f>
        <v>YES</v>
      </c>
      <c r="F64" s="3" t="str">
        <f>IF(E64="NO","UNDEF",IF(IN!$B$12+D64&gt;IN!$B$13,"WIN","LOSE"))</f>
        <v>LOSE</v>
      </c>
    </row>
    <row r="65" spans="1:6" x14ac:dyDescent="0.25">
      <c r="A65" s="3" t="s">
        <v>24</v>
      </c>
      <c r="B65" s="3" t="s">
        <v>66</v>
      </c>
      <c r="C65" s="3" t="s">
        <v>128</v>
      </c>
      <c r="D65" s="5">
        <v>-2</v>
      </c>
      <c r="E65" s="3" t="str">
        <f>IF(OR(IN!$B$2&gt;=3,IN!$B$1=2),"YES","NO")</f>
        <v>YES</v>
      </c>
      <c r="F65" s="3" t="str">
        <f>IF(E65="NO","UNDEF",IF(IN!$B$12+D65=IN!$B$13,"WIN","LOSE"))</f>
        <v>LOSE</v>
      </c>
    </row>
    <row r="66" spans="1:6" x14ac:dyDescent="0.25">
      <c r="A66" s="3" t="s">
        <v>24</v>
      </c>
      <c r="B66" s="3" t="s">
        <v>66</v>
      </c>
      <c r="C66" s="3" t="s">
        <v>129</v>
      </c>
      <c r="D66" s="5">
        <v>-2</v>
      </c>
      <c r="E66" s="3" t="str">
        <f>IF(OR(IN!$B$2&gt;=3,IN!$B$1=2),"YES","NO")</f>
        <v>YES</v>
      </c>
      <c r="F66" s="3" t="str">
        <f>IF(E66="NO","UNDEF",IF(IN!$B$12+D66&lt;IN!$B$13,"WIN","LOSE"))</f>
        <v>WIN</v>
      </c>
    </row>
    <row r="67" spans="1:6" x14ac:dyDescent="0.25">
      <c r="A67" s="3" t="s">
        <v>24</v>
      </c>
      <c r="B67" s="3" t="s">
        <v>66</v>
      </c>
      <c r="C67" s="3" t="s">
        <v>127</v>
      </c>
      <c r="D67" s="5">
        <v>-1</v>
      </c>
      <c r="E67" s="3" t="str">
        <f>IF(OR(IN!$B$2&gt;=3,IN!$B$1=2),"YES","NO")</f>
        <v>YES</v>
      </c>
      <c r="F67" s="3" t="str">
        <f>IF(E67="NO","UNDEF",IF(IN!$B$12+D67&gt;IN!$B$13,"WIN","LOSE"))</f>
        <v>LOSE</v>
      </c>
    </row>
    <row r="68" spans="1:6" x14ac:dyDescent="0.25">
      <c r="A68" s="3" t="s">
        <v>24</v>
      </c>
      <c r="B68" s="3" t="s">
        <v>66</v>
      </c>
      <c r="C68" s="3" t="s">
        <v>128</v>
      </c>
      <c r="D68" s="5">
        <v>-1</v>
      </c>
      <c r="E68" s="3" t="str">
        <f>IF(OR(IN!$B$2&gt;=3,IN!$B$1=2),"YES","NO")</f>
        <v>YES</v>
      </c>
      <c r="F68" s="3" t="str">
        <f>IF(E68="NO","UNDEF",IF(IN!$B$12+D68=IN!$B$13,"WIN","LOSE"))</f>
        <v>LOSE</v>
      </c>
    </row>
    <row r="69" spans="1:6" x14ac:dyDescent="0.25">
      <c r="A69" s="3" t="s">
        <v>24</v>
      </c>
      <c r="B69" s="3" t="s">
        <v>66</v>
      </c>
      <c r="C69" s="3" t="s">
        <v>129</v>
      </c>
      <c r="D69" s="5">
        <v>-1</v>
      </c>
      <c r="E69" s="3" t="str">
        <f>IF(OR(IN!$B$2&gt;=3,IN!$B$1=2),"YES","NO")</f>
        <v>YES</v>
      </c>
      <c r="F69" s="3" t="str">
        <f>IF(E69="NO","UNDEF",IF(IN!$B$12+D69&lt;IN!$B$13,"WIN","LOSE"))</f>
        <v>WIN</v>
      </c>
    </row>
    <row r="70" spans="1:6" x14ac:dyDescent="0.25">
      <c r="A70" s="3" t="s">
        <v>24</v>
      </c>
      <c r="B70" s="3" t="s">
        <v>66</v>
      </c>
      <c r="C70" s="3" t="s">
        <v>127</v>
      </c>
      <c r="D70" s="5">
        <v>1</v>
      </c>
      <c r="E70" s="3" t="str">
        <f>IF(OR(IN!$B$2&gt;=3,IN!$B$1=2),"YES","NO")</f>
        <v>YES</v>
      </c>
      <c r="F70" s="3" t="str">
        <f>IF(E70="NO","UNDEF",IF(IN!$B$12+D70&gt;IN!$B$13,"WIN","LOSE"))</f>
        <v>WIN</v>
      </c>
    </row>
    <row r="71" spans="1:6" x14ac:dyDescent="0.25">
      <c r="A71" s="3" t="s">
        <v>24</v>
      </c>
      <c r="B71" s="3" t="s">
        <v>66</v>
      </c>
      <c r="C71" s="3" t="s">
        <v>128</v>
      </c>
      <c r="D71" s="5">
        <v>1</v>
      </c>
      <c r="E71" s="3" t="str">
        <f>IF(OR(IN!$B$2&gt;=3,IN!$B$1=2),"YES","NO")</f>
        <v>YES</v>
      </c>
      <c r="F71" s="3" t="str">
        <f>IF(E71="NO","UNDEF",IF(IN!$B$12+D71=IN!$B$13,"WIN","LOSE"))</f>
        <v>LOSE</v>
      </c>
    </row>
    <row r="72" spans="1:6" x14ac:dyDescent="0.25">
      <c r="A72" s="3" t="s">
        <v>24</v>
      </c>
      <c r="B72" s="3" t="s">
        <v>66</v>
      </c>
      <c r="C72" s="3" t="s">
        <v>129</v>
      </c>
      <c r="D72" s="5">
        <v>1</v>
      </c>
      <c r="E72" s="3" t="str">
        <f>IF(OR(IN!$B$2&gt;=3,IN!$B$1=2),"YES","NO")</f>
        <v>YES</v>
      </c>
      <c r="F72" s="3" t="str">
        <f>IF(E72="NO","UNDEF",IF(IN!$B$12+D72&lt;IN!$B$13,"WIN","LOSE"))</f>
        <v>LOSE</v>
      </c>
    </row>
    <row r="73" spans="1:6" x14ac:dyDescent="0.25">
      <c r="A73" s="3" t="s">
        <v>24</v>
      </c>
      <c r="B73" s="3" t="s">
        <v>66</v>
      </c>
      <c r="C73" s="3" t="s">
        <v>127</v>
      </c>
      <c r="D73" s="5">
        <v>2</v>
      </c>
      <c r="E73" s="3" t="str">
        <f>IF(OR(IN!$B$2&gt;=3,IN!$B$1=2),"YES","NO")</f>
        <v>YES</v>
      </c>
      <c r="F73" s="3" t="str">
        <f>IF(E73="NO","UNDEF",IF(IN!$B$12+D73&gt;IN!$B$13,"WIN","LOSE"))</f>
        <v>WIN</v>
      </c>
    </row>
    <row r="74" spans="1:6" x14ac:dyDescent="0.25">
      <c r="A74" s="3" t="s">
        <v>24</v>
      </c>
      <c r="B74" s="3" t="s">
        <v>66</v>
      </c>
      <c r="C74" s="3" t="s">
        <v>128</v>
      </c>
      <c r="D74" s="5">
        <v>2</v>
      </c>
      <c r="E74" s="3" t="str">
        <f>IF(OR(IN!$B$2&gt;=3,IN!$B$1=2),"YES","NO")</f>
        <v>YES</v>
      </c>
      <c r="F74" s="3" t="str">
        <f>IF(E74="NO","UNDEF",IF(IN!$B$12+D74=IN!$B$13,"WIN","LOSE"))</f>
        <v>LOSE</v>
      </c>
    </row>
    <row r="75" spans="1:6" x14ac:dyDescent="0.25">
      <c r="A75" s="3" t="s">
        <v>24</v>
      </c>
      <c r="B75" s="3" t="s">
        <v>66</v>
      </c>
      <c r="C75" s="3" t="s">
        <v>129</v>
      </c>
      <c r="D75" s="5">
        <v>2</v>
      </c>
      <c r="E75" s="3" t="str">
        <f>IF(OR(IN!$B$2&gt;=3,IN!$B$1=2),"YES","NO")</f>
        <v>YES</v>
      </c>
      <c r="F75" s="3" t="str">
        <f>IF(E75="NO","UNDEF",IF(IN!$B$12+D75&lt;IN!$B$13,"WIN","LOSE"))</f>
        <v>LOSE</v>
      </c>
    </row>
    <row r="76" spans="1:6" x14ac:dyDescent="0.25">
      <c r="A76" s="3" t="s">
        <v>24</v>
      </c>
      <c r="B76" s="3" t="s">
        <v>66</v>
      </c>
      <c r="C76" s="3" t="s">
        <v>127</v>
      </c>
      <c r="D76" s="5">
        <v>3</v>
      </c>
      <c r="E76" s="3" t="str">
        <f>IF(OR(IN!$B$2&gt;=3,IN!$B$1=2),"YES","NO")</f>
        <v>YES</v>
      </c>
      <c r="F76" s="3" t="str">
        <f>IF(E76="NO","UNDEF",IF(IN!$B$12+D76&gt;IN!$B$13,"WIN","LOSE"))</f>
        <v>WIN</v>
      </c>
    </row>
    <row r="77" spans="1:6" x14ac:dyDescent="0.25">
      <c r="A77" s="3" t="s">
        <v>24</v>
      </c>
      <c r="B77" s="3" t="s">
        <v>66</v>
      </c>
      <c r="C77" s="3" t="s">
        <v>128</v>
      </c>
      <c r="D77" s="5">
        <v>3</v>
      </c>
      <c r="E77" s="3" t="str">
        <f>IF(OR(IN!$B$2&gt;=3,IN!$B$1=2),"YES","NO")</f>
        <v>YES</v>
      </c>
      <c r="F77" s="3" t="str">
        <f>IF(E77="NO","UNDEF",IF(IN!$B$12+D77=IN!$B$13,"WIN","LOSE"))</f>
        <v>LOSE</v>
      </c>
    </row>
    <row r="78" spans="1:6" x14ac:dyDescent="0.25">
      <c r="A78" s="3" t="s">
        <v>24</v>
      </c>
      <c r="B78" s="3" t="s">
        <v>66</v>
      </c>
      <c r="C78" s="3" t="s">
        <v>129</v>
      </c>
      <c r="D78" s="5">
        <v>3</v>
      </c>
      <c r="E78" s="3" t="str">
        <f>IF(OR(IN!$B$2&gt;=3,IN!$B$1=2),"YES","NO")</f>
        <v>YES</v>
      </c>
      <c r="F78" s="3" t="str">
        <f>IF(E78="NO","UNDEF",IF(IN!$B$12+D78&lt;IN!$B$13,"WIN","LOSE"))</f>
        <v>LOSE</v>
      </c>
    </row>
    <row r="79" spans="1:6" x14ac:dyDescent="0.25">
      <c r="A79" s="3" t="s">
        <v>24</v>
      </c>
      <c r="B79" s="3" t="s">
        <v>66</v>
      </c>
      <c r="C79" s="3" t="s">
        <v>127</v>
      </c>
      <c r="D79" s="5">
        <v>4</v>
      </c>
      <c r="E79" s="3" t="str">
        <f>IF(OR(IN!$B$2&gt;=3,IN!$B$1=2),"YES","NO")</f>
        <v>YES</v>
      </c>
      <c r="F79" s="3" t="str">
        <f>IF(E79="NO","UNDEF",IF(IN!$B$12+D79&gt;IN!$B$13,"WIN","LOSE"))</f>
        <v>WIN</v>
      </c>
    </row>
    <row r="80" spans="1:6" x14ac:dyDescent="0.25">
      <c r="A80" s="3" t="s">
        <v>24</v>
      </c>
      <c r="B80" s="3" t="s">
        <v>66</v>
      </c>
      <c r="C80" s="3" t="s">
        <v>128</v>
      </c>
      <c r="D80" s="5">
        <v>4</v>
      </c>
      <c r="E80" s="3" t="str">
        <f>IF(OR(IN!$B$2&gt;=3,IN!$B$1=2),"YES","NO")</f>
        <v>YES</v>
      </c>
      <c r="F80" s="3" t="str">
        <f>IF(E80="NO","UNDEF",IF(IN!$B$12+D80=IN!$B$13,"WIN","LOSE"))</f>
        <v>LOSE</v>
      </c>
    </row>
    <row r="81" spans="1:6" x14ac:dyDescent="0.25">
      <c r="A81" s="3" t="s">
        <v>24</v>
      </c>
      <c r="B81" s="3" t="s">
        <v>66</v>
      </c>
      <c r="C81" s="3" t="s">
        <v>129</v>
      </c>
      <c r="D81" s="5">
        <v>4</v>
      </c>
      <c r="E81" s="3" t="str">
        <f>IF(OR(IN!$B$2&gt;=3,IN!$B$1=2),"YES","NO")</f>
        <v>YES</v>
      </c>
      <c r="F81" s="3" t="str">
        <f>IF(E81="NO","UNDEF",IF(IN!$B$12+D81&lt;IN!$B$13,"WIN","LOSE"))</f>
        <v>LOSE</v>
      </c>
    </row>
    <row r="82" spans="1:6" x14ac:dyDescent="0.25">
      <c r="A82" s="3" t="s">
        <v>24</v>
      </c>
      <c r="B82" s="3" t="s">
        <v>66</v>
      </c>
      <c r="C82" s="3" t="s">
        <v>127</v>
      </c>
      <c r="D82" s="5">
        <v>5</v>
      </c>
      <c r="E82" s="3" t="str">
        <f>IF(OR(IN!$B$2&gt;=3,IN!$B$1=2),"YES","NO")</f>
        <v>YES</v>
      </c>
      <c r="F82" s="3" t="str">
        <f>IF(E82="NO","UNDEF",IF(IN!$B$12+D82&gt;IN!$B$13,"WIN","LOSE"))</f>
        <v>WIN</v>
      </c>
    </row>
    <row r="83" spans="1:6" x14ac:dyDescent="0.25">
      <c r="A83" s="3" t="s">
        <v>24</v>
      </c>
      <c r="B83" s="3" t="s">
        <v>66</v>
      </c>
      <c r="C83" s="3" t="s">
        <v>128</v>
      </c>
      <c r="D83" s="5">
        <v>5</v>
      </c>
      <c r="E83" s="3" t="str">
        <f>IF(OR(IN!$B$2&gt;=3,IN!$B$1=2),"YES","NO")</f>
        <v>YES</v>
      </c>
      <c r="F83" s="3" t="str">
        <f>IF(E83="NO","UNDEF",IF(IN!$B$12+D83=IN!$B$13,"WIN","LOSE"))</f>
        <v>LOSE</v>
      </c>
    </row>
    <row r="84" spans="1:6" x14ac:dyDescent="0.25">
      <c r="A84" s="3" t="s">
        <v>24</v>
      </c>
      <c r="B84" s="3" t="s">
        <v>66</v>
      </c>
      <c r="C84" s="3" t="s">
        <v>129</v>
      </c>
      <c r="D84" s="5">
        <v>5</v>
      </c>
      <c r="E84" s="3" t="str">
        <f>IF(OR(IN!$B$2&gt;=3,IN!$B$1=2),"YES","NO")</f>
        <v>YES</v>
      </c>
      <c r="F84" s="3" t="str">
        <f>IF(E84="NO","UNDEF",IF(IN!$B$12+D84&lt;IN!$B$13,"WIN","LOSE"))</f>
        <v>LOSE</v>
      </c>
    </row>
    <row r="85" spans="1:6" x14ac:dyDescent="0.25">
      <c r="A85" s="3" t="s">
        <v>24</v>
      </c>
      <c r="B85" s="3" t="s">
        <v>66</v>
      </c>
      <c r="C85" s="3" t="s">
        <v>127</v>
      </c>
      <c r="D85" s="5">
        <v>6</v>
      </c>
      <c r="E85" s="3" t="str">
        <f>IF(OR(IN!$B$2&gt;=3,IN!$B$1=2),"YES","NO")</f>
        <v>YES</v>
      </c>
      <c r="F85" s="3" t="str">
        <f>IF(E85="NO","UNDEF",IF(IN!$B$12+D85&gt;IN!$B$13,"WIN","LOSE"))</f>
        <v>WIN</v>
      </c>
    </row>
    <row r="86" spans="1:6" x14ac:dyDescent="0.25">
      <c r="A86" s="3" t="s">
        <v>24</v>
      </c>
      <c r="B86" s="3" t="s">
        <v>66</v>
      </c>
      <c r="C86" s="3" t="s">
        <v>128</v>
      </c>
      <c r="D86" s="5">
        <v>6</v>
      </c>
      <c r="E86" s="3" t="str">
        <f>IF(OR(IN!$B$2&gt;=3,IN!$B$1=2),"YES","NO")</f>
        <v>YES</v>
      </c>
      <c r="F86" s="3" t="str">
        <f>IF(E86="NO","UNDEF",IF(IN!$B$12+D86=IN!$B$13,"WIN","LOSE"))</f>
        <v>LOSE</v>
      </c>
    </row>
    <row r="87" spans="1:6" x14ac:dyDescent="0.25">
      <c r="A87" s="3" t="s">
        <v>24</v>
      </c>
      <c r="B87" s="3" t="s">
        <v>66</v>
      </c>
      <c r="C87" s="3" t="s">
        <v>129</v>
      </c>
      <c r="D87" s="5">
        <v>6</v>
      </c>
      <c r="E87" s="3" t="str">
        <f>IF(OR(IN!$B$2&gt;=3,IN!$B$1=2),"YES","NO")</f>
        <v>YES</v>
      </c>
      <c r="F87" s="3" t="str">
        <f>IF(E87="NO","UNDEF",IF(IN!$B$12+D87&lt;IN!$B$13,"WIN","LOSE"))</f>
        <v>LOSE</v>
      </c>
    </row>
    <row r="88" spans="1:6" x14ac:dyDescent="0.25">
      <c r="A88" s="3" t="s">
        <v>24</v>
      </c>
      <c r="B88" s="3" t="s">
        <v>66</v>
      </c>
      <c r="C88" s="3" t="s">
        <v>127</v>
      </c>
      <c r="D88" s="5">
        <v>7</v>
      </c>
      <c r="E88" s="3" t="str">
        <f>IF(OR(IN!$B$2&gt;=3,IN!$B$1=2),"YES","NO")</f>
        <v>YES</v>
      </c>
      <c r="F88" s="3" t="str">
        <f>IF(E88="NO","UNDEF",IF(IN!$B$12+D88&gt;IN!$B$13,"WIN","LOSE"))</f>
        <v>WIN</v>
      </c>
    </row>
    <row r="89" spans="1:6" x14ac:dyDescent="0.25">
      <c r="A89" s="3" t="s">
        <v>24</v>
      </c>
      <c r="B89" s="3" t="s">
        <v>66</v>
      </c>
      <c r="C89" s="3" t="s">
        <v>128</v>
      </c>
      <c r="D89" s="5">
        <v>7</v>
      </c>
      <c r="E89" s="3" t="str">
        <f>IF(OR(IN!$B$2&gt;=3,IN!$B$1=2),"YES","NO")</f>
        <v>YES</v>
      </c>
      <c r="F89" s="3" t="str">
        <f>IF(E89="NO","UNDEF",IF(IN!$B$12+D89=IN!$B$13,"WIN","LOSE"))</f>
        <v>LOSE</v>
      </c>
    </row>
    <row r="90" spans="1:6" x14ac:dyDescent="0.25">
      <c r="A90" s="3" t="s">
        <v>24</v>
      </c>
      <c r="B90" s="3" t="s">
        <v>66</v>
      </c>
      <c r="C90" s="3" t="s">
        <v>129</v>
      </c>
      <c r="D90" s="5">
        <v>7</v>
      </c>
      <c r="E90" s="3" t="str">
        <f>IF(OR(IN!$B$2&gt;=3,IN!$B$1=2),"YES","NO")</f>
        <v>YES</v>
      </c>
      <c r="F90" s="3" t="str">
        <f>IF(E90="NO","UNDEF",IF(IN!$B$12+D90&lt;IN!$B$13,"WIN","LOSE"))</f>
        <v>LOSE</v>
      </c>
    </row>
    <row r="91" spans="1:6" x14ac:dyDescent="0.25">
      <c r="A91" s="3" t="s">
        <v>24</v>
      </c>
      <c r="B91" s="3" t="s">
        <v>66</v>
      </c>
      <c r="C91" s="3" t="s">
        <v>127</v>
      </c>
      <c r="D91" s="5">
        <v>8</v>
      </c>
      <c r="E91" s="3" t="str">
        <f>IF(OR(IN!$B$2&gt;=3,IN!$B$1=2),"YES","NO")</f>
        <v>YES</v>
      </c>
      <c r="F91" s="3" t="str">
        <f>IF(E91="NO","UNDEF",IF(IN!$B$12+D91&gt;IN!$B$13,"WIN","LOSE"))</f>
        <v>WIN</v>
      </c>
    </row>
    <row r="92" spans="1:6" x14ac:dyDescent="0.25">
      <c r="A92" s="3" t="s">
        <v>24</v>
      </c>
      <c r="B92" s="3" t="s">
        <v>66</v>
      </c>
      <c r="C92" s="3" t="s">
        <v>128</v>
      </c>
      <c r="D92" s="5">
        <v>8</v>
      </c>
      <c r="E92" s="3" t="str">
        <f>IF(OR(IN!$B$2&gt;=3,IN!$B$1=2),"YES","NO")</f>
        <v>YES</v>
      </c>
      <c r="F92" s="3" t="str">
        <f>IF(E92="NO","UNDEF",IF(IN!$B$12+D92=IN!$B$13,"WIN","LOSE"))</f>
        <v>LOSE</v>
      </c>
    </row>
    <row r="93" spans="1:6" x14ac:dyDescent="0.25">
      <c r="A93" s="3" t="s">
        <v>24</v>
      </c>
      <c r="B93" s="3" t="s">
        <v>66</v>
      </c>
      <c r="C93" s="3" t="s">
        <v>129</v>
      </c>
      <c r="D93" s="5">
        <v>8</v>
      </c>
      <c r="E93" s="3" t="str">
        <f>IF(OR(IN!$B$2&gt;=3,IN!$B$1=2),"YES","NO")</f>
        <v>YES</v>
      </c>
      <c r="F93" s="3" t="str">
        <f>IF(E93="NO","UNDEF",IF(IN!$B$12+D93&lt;IN!$B$13,"WIN","LOSE"))</f>
        <v>LOSE</v>
      </c>
    </row>
    <row r="94" spans="1:6" x14ac:dyDescent="0.25">
      <c r="A94" s="3" t="s">
        <v>24</v>
      </c>
      <c r="B94" s="3" t="s">
        <v>66</v>
      </c>
      <c r="C94" s="3" t="s">
        <v>127</v>
      </c>
      <c r="D94" s="5">
        <v>9</v>
      </c>
      <c r="E94" s="3" t="str">
        <f>IF(OR(IN!$B$2&gt;=3,IN!$B$1=2),"YES","NO")</f>
        <v>YES</v>
      </c>
      <c r="F94" s="3" t="str">
        <f>IF(E94="NO","UNDEF",IF(IN!$B$12+D94&gt;IN!$B$13,"WIN","LOSE"))</f>
        <v>WIN</v>
      </c>
    </row>
    <row r="95" spans="1:6" x14ac:dyDescent="0.25">
      <c r="A95" s="3" t="s">
        <v>24</v>
      </c>
      <c r="B95" s="3" t="s">
        <v>66</v>
      </c>
      <c r="C95" s="3" t="s">
        <v>128</v>
      </c>
      <c r="D95" s="5">
        <v>9</v>
      </c>
      <c r="E95" s="3" t="str">
        <f>IF(OR(IN!$B$2&gt;=3,IN!$B$1=2),"YES","NO")</f>
        <v>YES</v>
      </c>
      <c r="F95" s="3" t="str">
        <f>IF(E95="NO","UNDEF",IF(IN!$B$12+D95=IN!$B$13,"WIN","LOSE"))</f>
        <v>LOSE</v>
      </c>
    </row>
    <row r="96" spans="1:6" x14ac:dyDescent="0.25">
      <c r="A96" s="3" t="s">
        <v>24</v>
      </c>
      <c r="B96" s="3" t="s">
        <v>66</v>
      </c>
      <c r="C96" s="3" t="s">
        <v>129</v>
      </c>
      <c r="D96" s="5">
        <v>9</v>
      </c>
      <c r="E96" s="3" t="str">
        <f>IF(OR(IN!$B$2&gt;=3,IN!$B$1=2),"YES","NO")</f>
        <v>YES</v>
      </c>
      <c r="F96" s="3" t="str">
        <f>IF(E96="NO","UNDEF",IF(IN!$B$12+D96&lt;IN!$B$13,"WIN","LOSE"))</f>
        <v>LOSE</v>
      </c>
    </row>
    <row r="97" spans="1:6" x14ac:dyDescent="0.25">
      <c r="A97" s="3" t="s">
        <v>24</v>
      </c>
      <c r="B97" s="3" t="s">
        <v>66</v>
      </c>
      <c r="C97" s="3" t="s">
        <v>127</v>
      </c>
      <c r="D97" s="5">
        <v>10</v>
      </c>
      <c r="E97" s="3" t="str">
        <f>IF(OR(IN!$B$2&gt;=3,IN!$B$1=2),"YES","NO")</f>
        <v>YES</v>
      </c>
      <c r="F97" s="3" t="str">
        <f>IF(E97="NO","UNDEF",IF(IN!$B$12+D97&gt;IN!$B$13,"WIN","LOSE"))</f>
        <v>WIN</v>
      </c>
    </row>
    <row r="98" spans="1:6" x14ac:dyDescent="0.25">
      <c r="A98" s="3" t="s">
        <v>24</v>
      </c>
      <c r="B98" s="3" t="s">
        <v>66</v>
      </c>
      <c r="C98" s="3" t="s">
        <v>128</v>
      </c>
      <c r="D98" s="5">
        <v>10</v>
      </c>
      <c r="E98" s="3" t="str">
        <f>IF(OR(IN!$B$2&gt;=3,IN!$B$1=2),"YES","NO")</f>
        <v>YES</v>
      </c>
      <c r="F98" s="3" t="str">
        <f>IF(E98="NO","UNDEF",IF(IN!$B$12+D98=IN!$B$13,"WIN","LOSE"))</f>
        <v>LOSE</v>
      </c>
    </row>
    <row r="99" spans="1:6" x14ac:dyDescent="0.25">
      <c r="A99" s="3" t="s">
        <v>24</v>
      </c>
      <c r="B99" s="3" t="s">
        <v>66</v>
      </c>
      <c r="C99" s="3" t="s">
        <v>129</v>
      </c>
      <c r="D99" s="5">
        <v>10</v>
      </c>
      <c r="E99" s="3" t="str">
        <f>IF(OR(IN!$B$2&gt;=3,IN!$B$1=2),"YES","NO")</f>
        <v>YES</v>
      </c>
      <c r="F99" s="3" t="str">
        <f>IF(E99="NO","UNDEF",IF(IN!$B$12+D99&lt;IN!$B$13,"WIN","LOSE"))</f>
        <v>LOSE</v>
      </c>
    </row>
    <row r="100" spans="1:6" x14ac:dyDescent="0.25">
      <c r="A100" s="3" t="s">
        <v>24</v>
      </c>
      <c r="B100" s="3" t="s">
        <v>66</v>
      </c>
      <c r="C100" s="3" t="s">
        <v>127</v>
      </c>
      <c r="D100" s="5">
        <v>11</v>
      </c>
      <c r="E100" s="3" t="str">
        <f>IF(OR(IN!$B$2&gt;=3,IN!$B$1=2),"YES","NO")</f>
        <v>YES</v>
      </c>
      <c r="F100" s="3" t="str">
        <f>IF(E100="NO","UNDEF",IF(IN!$B$12+D100&gt;IN!$B$13,"WIN","LOSE"))</f>
        <v>WIN</v>
      </c>
    </row>
    <row r="101" spans="1:6" x14ac:dyDescent="0.25">
      <c r="A101" s="3" t="s">
        <v>24</v>
      </c>
      <c r="B101" s="3" t="s">
        <v>66</v>
      </c>
      <c r="C101" s="3" t="s">
        <v>128</v>
      </c>
      <c r="D101" s="5">
        <v>11</v>
      </c>
      <c r="E101" s="3" t="str">
        <f>IF(OR(IN!$B$2&gt;=3,IN!$B$1=2),"YES","NO")</f>
        <v>YES</v>
      </c>
      <c r="F101" s="3" t="str">
        <f>IF(E101="NO","UNDEF",IF(IN!$B$12+D101=IN!$B$13,"WIN","LOSE"))</f>
        <v>LOSE</v>
      </c>
    </row>
    <row r="102" spans="1:6" x14ac:dyDescent="0.25">
      <c r="A102" s="3" t="s">
        <v>24</v>
      </c>
      <c r="B102" s="3" t="s">
        <v>66</v>
      </c>
      <c r="C102" s="3" t="s">
        <v>129</v>
      </c>
      <c r="D102" s="5">
        <v>11</v>
      </c>
      <c r="E102" s="3" t="str">
        <f>IF(OR(IN!$B$2&gt;=3,IN!$B$1=2),"YES","NO")</f>
        <v>YES</v>
      </c>
      <c r="F102" s="3" t="str">
        <f>IF(E102="NO","UNDEF",IF(IN!$B$12+D102&lt;IN!$B$13,"WIN","LOSE"))</f>
        <v>LOSE</v>
      </c>
    </row>
    <row r="103" spans="1:6" x14ac:dyDescent="0.25">
      <c r="A103" s="3" t="s">
        <v>24</v>
      </c>
      <c r="B103" s="3" t="s">
        <v>66</v>
      </c>
      <c r="C103" s="3" t="s">
        <v>127</v>
      </c>
      <c r="D103" s="5">
        <v>12</v>
      </c>
      <c r="E103" s="3" t="str">
        <f>IF(OR(IN!$B$2&gt;=3,IN!$B$1=2),"YES","NO")</f>
        <v>YES</v>
      </c>
      <c r="F103" s="3" t="str">
        <f>IF(E103="NO","UNDEF",IF(IN!$B$12+D103&gt;IN!$B$13,"WIN","LOSE"))</f>
        <v>WIN</v>
      </c>
    </row>
    <row r="104" spans="1:6" x14ac:dyDescent="0.25">
      <c r="A104" s="3" t="s">
        <v>24</v>
      </c>
      <c r="B104" s="3" t="s">
        <v>66</v>
      </c>
      <c r="C104" s="3" t="s">
        <v>128</v>
      </c>
      <c r="D104" s="5">
        <v>12</v>
      </c>
      <c r="E104" s="3" t="str">
        <f>IF(OR(IN!$B$2&gt;=3,IN!$B$1=2),"YES","NO")</f>
        <v>YES</v>
      </c>
      <c r="F104" s="3" t="str">
        <f>IF(E104="NO","UNDEF",IF(IN!$B$12+D104=IN!$B$13,"WIN","LOSE"))</f>
        <v>LOSE</v>
      </c>
    </row>
    <row r="105" spans="1:6" x14ac:dyDescent="0.25">
      <c r="A105" s="3" t="s">
        <v>24</v>
      </c>
      <c r="B105" s="3" t="s">
        <v>66</v>
      </c>
      <c r="C105" s="3" t="s">
        <v>129</v>
      </c>
      <c r="D105" s="5">
        <v>12</v>
      </c>
      <c r="E105" s="3" t="str">
        <f>IF(OR(IN!$B$2&gt;=3,IN!$B$1=2),"YES","NO")</f>
        <v>YES</v>
      </c>
      <c r="F105" s="3" t="str">
        <f>IF(E105="NO","UNDEF",IF(IN!$B$12+D105&lt;IN!$B$13,"WIN","LOSE"))</f>
        <v>LOSE</v>
      </c>
    </row>
    <row r="106" spans="1:6" x14ac:dyDescent="0.25">
      <c r="A106" s="3" t="s">
        <v>24</v>
      </c>
      <c r="B106" s="3" t="s">
        <v>66</v>
      </c>
      <c r="C106" s="3" t="s">
        <v>127</v>
      </c>
      <c r="D106" s="5">
        <v>13</v>
      </c>
      <c r="E106" s="3" t="str">
        <f>IF(OR(IN!$B$2&gt;=3,IN!$B$1=2),"YES","NO")</f>
        <v>YES</v>
      </c>
      <c r="F106" s="3" t="str">
        <f>IF(E106="NO","UNDEF",IF(IN!$B$12+D106&gt;IN!$B$13,"WIN","LOSE"))</f>
        <v>WIN</v>
      </c>
    </row>
    <row r="107" spans="1:6" x14ac:dyDescent="0.25">
      <c r="A107" s="3" t="s">
        <v>24</v>
      </c>
      <c r="B107" s="3" t="s">
        <v>66</v>
      </c>
      <c r="C107" s="3" t="s">
        <v>128</v>
      </c>
      <c r="D107" s="5">
        <v>13</v>
      </c>
      <c r="E107" s="3" t="str">
        <f>IF(OR(IN!$B$2&gt;=3,IN!$B$1=2),"YES","NO")</f>
        <v>YES</v>
      </c>
      <c r="F107" s="3" t="str">
        <f>IF(E107="NO","UNDEF",IF(IN!$B$12+D107=IN!$B$13,"WIN","LOSE"))</f>
        <v>LOSE</v>
      </c>
    </row>
    <row r="108" spans="1:6" x14ac:dyDescent="0.25">
      <c r="A108" s="3" t="s">
        <v>24</v>
      </c>
      <c r="B108" s="3" t="s">
        <v>66</v>
      </c>
      <c r="C108" s="3" t="s">
        <v>129</v>
      </c>
      <c r="D108" s="5">
        <v>13</v>
      </c>
      <c r="E108" s="3" t="str">
        <f>IF(OR(IN!$B$2&gt;=3,IN!$B$1=2),"YES","NO")</f>
        <v>YES</v>
      </c>
      <c r="F108" s="3" t="str">
        <f>IF(E108="NO","UNDEF",IF(IN!$B$12+D108&lt;IN!$B$13,"WIN","LOSE"))</f>
        <v>LOSE</v>
      </c>
    </row>
    <row r="109" spans="1:6" x14ac:dyDescent="0.25">
      <c r="A109" s="3" t="s">
        <v>24</v>
      </c>
      <c r="B109" s="3" t="s">
        <v>66</v>
      </c>
      <c r="C109" s="3" t="s">
        <v>127</v>
      </c>
      <c r="D109" s="5">
        <v>14</v>
      </c>
      <c r="E109" s="3" t="str">
        <f>IF(OR(IN!$B$2&gt;=3,IN!$B$1=2),"YES","NO")</f>
        <v>YES</v>
      </c>
      <c r="F109" s="3" t="str">
        <f>IF(E109="NO","UNDEF",IF(IN!$B$12+D109&gt;IN!$B$13,"WIN","LOSE"))</f>
        <v>WIN</v>
      </c>
    </row>
    <row r="110" spans="1:6" x14ac:dyDescent="0.25">
      <c r="A110" s="3" t="s">
        <v>24</v>
      </c>
      <c r="B110" s="3" t="s">
        <v>66</v>
      </c>
      <c r="C110" s="3" t="s">
        <v>128</v>
      </c>
      <c r="D110" s="5">
        <v>14</v>
      </c>
      <c r="E110" s="3" t="str">
        <f>IF(OR(IN!$B$2&gt;=3,IN!$B$1=2),"YES","NO")</f>
        <v>YES</v>
      </c>
      <c r="F110" s="3" t="str">
        <f>IF(E110="NO","UNDEF",IF(IN!$B$12+D110=IN!$B$13,"WIN","LOSE"))</f>
        <v>LOSE</v>
      </c>
    </row>
    <row r="111" spans="1:6" x14ac:dyDescent="0.25">
      <c r="A111" s="3" t="s">
        <v>24</v>
      </c>
      <c r="B111" s="3" t="s">
        <v>66</v>
      </c>
      <c r="C111" s="3" t="s">
        <v>129</v>
      </c>
      <c r="D111" s="5">
        <v>14</v>
      </c>
      <c r="E111" s="3" t="str">
        <f>IF(OR(IN!$B$2&gt;=3,IN!$B$1=2),"YES","NO")</f>
        <v>YES</v>
      </c>
      <c r="F111" s="3" t="str">
        <f>IF(E111="NO","UNDEF",IF(IN!$B$12+D111&lt;IN!$B$13,"WIN","LOSE"))</f>
        <v>LOSE</v>
      </c>
    </row>
    <row r="112" spans="1:6" x14ac:dyDescent="0.25">
      <c r="A112" s="3" t="s">
        <v>24</v>
      </c>
      <c r="B112" s="3" t="s">
        <v>66</v>
      </c>
      <c r="C112" s="3" t="s">
        <v>127</v>
      </c>
      <c r="D112" s="5">
        <v>15</v>
      </c>
      <c r="E112" s="3" t="str">
        <f>IF(OR(IN!$B$2&gt;=3,IN!$B$1=2),"YES","NO")</f>
        <v>YES</v>
      </c>
      <c r="F112" s="3" t="str">
        <f>IF(E112="NO","UNDEF",IF(IN!$B$12+D112&gt;IN!$B$13,"WIN","LOSE"))</f>
        <v>WIN</v>
      </c>
    </row>
    <row r="113" spans="1:6" x14ac:dyDescent="0.25">
      <c r="A113" s="3" t="s">
        <v>24</v>
      </c>
      <c r="B113" s="3" t="s">
        <v>66</v>
      </c>
      <c r="C113" s="3" t="s">
        <v>128</v>
      </c>
      <c r="D113" s="5">
        <v>15</v>
      </c>
      <c r="E113" s="3" t="str">
        <f>IF(OR(IN!$B$2&gt;=3,IN!$B$1=2),"YES","NO")</f>
        <v>YES</v>
      </c>
      <c r="F113" s="3" t="str">
        <f>IF(E113="NO","UNDEF",IF(IN!$B$12+D113=IN!$B$13,"WIN","LOSE"))</f>
        <v>LOSE</v>
      </c>
    </row>
    <row r="114" spans="1:6" x14ac:dyDescent="0.25">
      <c r="A114" s="3" t="s">
        <v>24</v>
      </c>
      <c r="B114" s="3" t="s">
        <v>66</v>
      </c>
      <c r="C114" s="3" t="s">
        <v>129</v>
      </c>
      <c r="D114" s="5">
        <v>15</v>
      </c>
      <c r="E114" s="3" t="str">
        <f>IF(OR(IN!$B$2&gt;=3,IN!$B$1=2),"YES","NO")</f>
        <v>YES</v>
      </c>
      <c r="F114" s="3" t="str">
        <f>IF(E114="NO","UNDEF",IF(IN!$B$12+D114&lt;IN!$B$13,"WIN","LOSE"))</f>
        <v>LOSE</v>
      </c>
    </row>
    <row r="115" spans="1:6" x14ac:dyDescent="0.25">
      <c r="A115" s="3" t="s">
        <v>24</v>
      </c>
      <c r="B115" s="3" t="s">
        <v>66</v>
      </c>
      <c r="C115" s="3" t="s">
        <v>127</v>
      </c>
      <c r="D115" s="5">
        <v>16</v>
      </c>
      <c r="E115" s="3" t="str">
        <f>IF(OR(IN!$B$2&gt;=3,IN!$B$1=2),"YES","NO")</f>
        <v>YES</v>
      </c>
      <c r="F115" s="3" t="str">
        <f>IF(E115="NO","UNDEF",IF(IN!$B$12+D115&gt;IN!$B$13,"WIN","LOSE"))</f>
        <v>WIN</v>
      </c>
    </row>
    <row r="116" spans="1:6" x14ac:dyDescent="0.25">
      <c r="A116" s="3" t="s">
        <v>24</v>
      </c>
      <c r="B116" s="3" t="s">
        <v>66</v>
      </c>
      <c r="C116" s="3" t="s">
        <v>128</v>
      </c>
      <c r="D116" s="5">
        <v>16</v>
      </c>
      <c r="E116" s="3" t="str">
        <f>IF(OR(IN!$B$2&gt;=3,IN!$B$1=2),"YES","NO")</f>
        <v>YES</v>
      </c>
      <c r="F116" s="3" t="str">
        <f>IF(E116="NO","UNDEF",IF(IN!$B$12+D116=IN!$B$13,"WIN","LOSE"))</f>
        <v>LOSE</v>
      </c>
    </row>
    <row r="117" spans="1:6" x14ac:dyDescent="0.25">
      <c r="A117" s="3" t="s">
        <v>24</v>
      </c>
      <c r="B117" s="3" t="s">
        <v>66</v>
      </c>
      <c r="C117" s="3" t="s">
        <v>129</v>
      </c>
      <c r="D117" s="5">
        <v>16</v>
      </c>
      <c r="E117" s="3" t="str">
        <f>IF(OR(IN!$B$2&gt;=3,IN!$B$1=2),"YES","NO")</f>
        <v>YES</v>
      </c>
      <c r="F117" s="3" t="str">
        <f>IF(E117="NO","UNDEF",IF(IN!$B$12+D117&lt;IN!$B$13,"WIN","LOSE"))</f>
        <v>LOSE</v>
      </c>
    </row>
    <row r="118" spans="1:6" x14ac:dyDescent="0.25">
      <c r="A118" s="3" t="s">
        <v>24</v>
      </c>
      <c r="B118" s="3" t="s">
        <v>66</v>
      </c>
      <c r="C118" s="3" t="s">
        <v>127</v>
      </c>
      <c r="D118" s="5">
        <v>17</v>
      </c>
      <c r="E118" s="3" t="str">
        <f>IF(OR(IN!$B$2&gt;=3,IN!$B$1=2),"YES","NO")</f>
        <v>YES</v>
      </c>
      <c r="F118" s="3" t="str">
        <f>IF(E118="NO","UNDEF",IF(IN!$B$12+D118&gt;IN!$B$13,"WIN","LOSE"))</f>
        <v>WIN</v>
      </c>
    </row>
    <row r="119" spans="1:6" x14ac:dyDescent="0.25">
      <c r="A119" s="3" t="s">
        <v>24</v>
      </c>
      <c r="B119" s="3" t="s">
        <v>66</v>
      </c>
      <c r="C119" s="3" t="s">
        <v>128</v>
      </c>
      <c r="D119" s="5">
        <v>17</v>
      </c>
      <c r="E119" s="3" t="str">
        <f>IF(OR(IN!$B$2&gt;=3,IN!$B$1=2),"YES","NO")</f>
        <v>YES</v>
      </c>
      <c r="F119" s="3" t="str">
        <f>IF(E119="NO","UNDEF",IF(IN!$B$12+D119=IN!$B$13,"WIN","LOSE"))</f>
        <v>LOSE</v>
      </c>
    </row>
    <row r="120" spans="1:6" x14ac:dyDescent="0.25">
      <c r="A120" s="3" t="s">
        <v>24</v>
      </c>
      <c r="B120" s="3" t="s">
        <v>66</v>
      </c>
      <c r="C120" s="3" t="s">
        <v>129</v>
      </c>
      <c r="D120" s="5">
        <v>17</v>
      </c>
      <c r="E120" s="3" t="str">
        <f>IF(OR(IN!$B$2&gt;=3,IN!$B$1=2),"YES","NO")</f>
        <v>YES</v>
      </c>
      <c r="F120" s="3" t="str">
        <f>IF(E120="NO","UNDEF",IF(IN!$B$12+D120&lt;IN!$B$13,"WIN","LOSE"))</f>
        <v>LOSE</v>
      </c>
    </row>
    <row r="121" spans="1:6" x14ac:dyDescent="0.25">
      <c r="A121" s="3" t="s">
        <v>24</v>
      </c>
      <c r="B121" s="3" t="s">
        <v>66</v>
      </c>
      <c r="C121" s="3" t="s">
        <v>127</v>
      </c>
      <c r="D121" s="5">
        <v>18</v>
      </c>
      <c r="E121" s="3" t="str">
        <f>IF(OR(IN!$B$2&gt;=3,IN!$B$1=2),"YES","NO")</f>
        <v>YES</v>
      </c>
      <c r="F121" s="3" t="str">
        <f>IF(E121="NO","UNDEF",IF(IN!$B$12+D121&gt;IN!$B$13,"WIN","LOSE"))</f>
        <v>WIN</v>
      </c>
    </row>
    <row r="122" spans="1:6" x14ac:dyDescent="0.25">
      <c r="A122" s="3" t="s">
        <v>24</v>
      </c>
      <c r="B122" s="3" t="s">
        <v>66</v>
      </c>
      <c r="C122" s="3" t="s">
        <v>128</v>
      </c>
      <c r="D122" s="5">
        <v>18</v>
      </c>
      <c r="E122" s="3" t="str">
        <f>IF(OR(IN!$B$2&gt;=3,IN!$B$1=2),"YES","NO")</f>
        <v>YES</v>
      </c>
      <c r="F122" s="3" t="str">
        <f>IF(E122="NO","UNDEF",IF(IN!$B$12+D122=IN!$B$13,"WIN","LOSE"))</f>
        <v>LOSE</v>
      </c>
    </row>
    <row r="123" spans="1:6" x14ac:dyDescent="0.25">
      <c r="A123" s="3" t="s">
        <v>24</v>
      </c>
      <c r="B123" s="3" t="s">
        <v>66</v>
      </c>
      <c r="C123" s="3" t="s">
        <v>129</v>
      </c>
      <c r="D123" s="5">
        <v>18</v>
      </c>
      <c r="E123" s="3" t="str">
        <f>IF(OR(IN!$B$2&gt;=3,IN!$B$1=2),"YES","NO")</f>
        <v>YES</v>
      </c>
      <c r="F123" s="3" t="str">
        <f>IF(E123="NO","UNDEF",IF(IN!$B$12+D123&lt;IN!$B$13,"WIN","LOSE"))</f>
        <v>LOSE</v>
      </c>
    </row>
    <row r="124" spans="1:6" x14ac:dyDescent="0.25">
      <c r="A124" s="3" t="s">
        <v>24</v>
      </c>
      <c r="B124" s="3" t="s">
        <v>66</v>
      </c>
      <c r="C124" s="3" t="s">
        <v>127</v>
      </c>
      <c r="D124" s="5">
        <v>19</v>
      </c>
      <c r="E124" s="3" t="str">
        <f>IF(OR(IN!$B$2&gt;=3,IN!$B$1=2),"YES","NO")</f>
        <v>YES</v>
      </c>
      <c r="F124" s="3" t="str">
        <f>IF(E124="NO","UNDEF",IF(IN!$B$12+D124&gt;IN!$B$13,"WIN","LOSE"))</f>
        <v>WIN</v>
      </c>
    </row>
    <row r="125" spans="1:6" x14ac:dyDescent="0.25">
      <c r="A125" s="3" t="s">
        <v>24</v>
      </c>
      <c r="B125" s="3" t="s">
        <v>66</v>
      </c>
      <c r="C125" s="3" t="s">
        <v>128</v>
      </c>
      <c r="D125" s="5">
        <v>19</v>
      </c>
      <c r="E125" s="3" t="str">
        <f>IF(OR(IN!$B$2&gt;=3,IN!$B$1=2),"YES","NO")</f>
        <v>YES</v>
      </c>
      <c r="F125" s="3" t="str">
        <f>IF(E125="NO","UNDEF",IF(IN!$B$12+D125=IN!$B$13,"WIN","LOSE"))</f>
        <v>LOSE</v>
      </c>
    </row>
    <row r="126" spans="1:6" x14ac:dyDescent="0.25">
      <c r="A126" s="3" t="s">
        <v>24</v>
      </c>
      <c r="B126" s="3" t="s">
        <v>66</v>
      </c>
      <c r="C126" s="3" t="s">
        <v>129</v>
      </c>
      <c r="D126" s="5">
        <v>19</v>
      </c>
      <c r="E126" s="3" t="str">
        <f>IF(OR(IN!$B$2&gt;=3,IN!$B$1=2),"YES","NO")</f>
        <v>YES</v>
      </c>
      <c r="F126" s="3" t="str">
        <f>IF(E126="NO","UNDEF",IF(IN!$B$12+D126&lt;IN!$B$13,"WIN","LOSE"))</f>
        <v>LOSE</v>
      </c>
    </row>
    <row r="127" spans="1:6" x14ac:dyDescent="0.25">
      <c r="A127" s="3" t="s">
        <v>24</v>
      </c>
      <c r="B127" s="3" t="s">
        <v>66</v>
      </c>
      <c r="C127" s="3" t="s">
        <v>127</v>
      </c>
      <c r="D127" s="5">
        <v>20</v>
      </c>
      <c r="E127" s="3" t="str">
        <f>IF(OR(IN!$B$2&gt;=3,IN!$B$1=2),"YES","NO")</f>
        <v>YES</v>
      </c>
      <c r="F127" s="3" t="str">
        <f>IF(E127="NO","UNDEF",IF(IN!$B$12+D127&gt;IN!$B$13,"WIN","LOSE"))</f>
        <v>WIN</v>
      </c>
    </row>
    <row r="128" spans="1:6" x14ac:dyDescent="0.25">
      <c r="A128" s="3" t="s">
        <v>24</v>
      </c>
      <c r="B128" s="3" t="s">
        <v>66</v>
      </c>
      <c r="C128" s="3" t="s">
        <v>128</v>
      </c>
      <c r="D128" s="5">
        <v>20</v>
      </c>
      <c r="E128" s="3" t="str">
        <f>IF(OR(IN!$B$2&gt;=3,IN!$B$1=2),"YES","NO")</f>
        <v>YES</v>
      </c>
      <c r="F128" s="3" t="str">
        <f>IF(E128="NO","UNDEF",IF(IN!$B$12+D128=IN!$B$13,"WIN","LOSE"))</f>
        <v>LOSE</v>
      </c>
    </row>
    <row r="129" spans="1:6" x14ac:dyDescent="0.25">
      <c r="A129" s="3" t="s">
        <v>24</v>
      </c>
      <c r="B129" s="3" t="s">
        <v>66</v>
      </c>
      <c r="C129" s="3" t="s">
        <v>129</v>
      </c>
      <c r="D129" s="5">
        <v>20</v>
      </c>
      <c r="E129" s="3" t="str">
        <f>IF(OR(IN!$B$2&gt;=3,IN!$B$1=2),"YES","NO")</f>
        <v>YES</v>
      </c>
      <c r="F129" s="3" t="str">
        <f>IF(E129="NO","UNDEF",IF(IN!$B$12+D129&lt;IN!$B$13,"WIN","LOSE"))</f>
        <v>LOSE</v>
      </c>
    </row>
    <row r="130" spans="1:6" x14ac:dyDescent="0.25">
      <c r="A130" s="3" t="s">
        <v>24</v>
      </c>
      <c r="B130" s="3" t="s">
        <v>67</v>
      </c>
      <c r="C130" s="3" t="s">
        <v>127</v>
      </c>
      <c r="D130" s="5">
        <v>-22.5</v>
      </c>
      <c r="E130" s="3" t="str">
        <f>IF(OR(IN!$B$2&gt;=3,IN!$B$1=2),"YES","NO")</f>
        <v>YES</v>
      </c>
      <c r="F130" s="3" t="str">
        <f>IF(E130="NO","UNDEF",IF(IN!$B$12+D130&gt;IN!$B$13,"WIN","LOSE"))</f>
        <v>LOSE</v>
      </c>
    </row>
    <row r="131" spans="1:6" x14ac:dyDescent="0.25">
      <c r="A131" s="3" t="s">
        <v>24</v>
      </c>
      <c r="B131" s="3" t="s">
        <v>67</v>
      </c>
      <c r="C131" s="3" t="s">
        <v>129</v>
      </c>
      <c r="D131" s="5">
        <v>-22.5</v>
      </c>
      <c r="E131" s="3" t="str">
        <f>IF(OR(IN!$B$2&gt;=3,IN!$B$1=2),"YES","NO")</f>
        <v>YES</v>
      </c>
      <c r="F131" s="3" t="str">
        <f>IF(E131="NO","UNDEF",IF(IN!$B$12+D131&lt;IN!$B$13,"WIN","LOSE"))</f>
        <v>WIN</v>
      </c>
    </row>
    <row r="132" spans="1:6" x14ac:dyDescent="0.25">
      <c r="A132" s="3" t="s">
        <v>24</v>
      </c>
      <c r="B132" s="3" t="s">
        <v>67</v>
      </c>
      <c r="C132" s="3" t="s">
        <v>127</v>
      </c>
      <c r="D132" s="5">
        <v>-21.5</v>
      </c>
      <c r="E132" s="3" t="str">
        <f>IF(OR(IN!$B$2&gt;=3,IN!$B$1=2),"YES","NO")</f>
        <v>YES</v>
      </c>
      <c r="F132" s="3" t="str">
        <f>IF(E132="NO","UNDEF",IF(IN!$B$12+D132&gt;IN!$B$13,"WIN","LOSE"))</f>
        <v>LOSE</v>
      </c>
    </row>
    <row r="133" spans="1:6" x14ac:dyDescent="0.25">
      <c r="A133" s="3" t="s">
        <v>24</v>
      </c>
      <c r="B133" s="3" t="s">
        <v>67</v>
      </c>
      <c r="C133" s="3" t="s">
        <v>129</v>
      </c>
      <c r="D133" s="5">
        <v>-21.5</v>
      </c>
      <c r="E133" s="3" t="str">
        <f>IF(OR(IN!$B$2&gt;=3,IN!$B$1=2),"YES","NO")</f>
        <v>YES</v>
      </c>
      <c r="F133" s="3" t="str">
        <f>IF(E133="NO","UNDEF",IF(IN!$B$12+D133&lt;IN!$B$13,"WIN","LOSE"))</f>
        <v>WIN</v>
      </c>
    </row>
    <row r="134" spans="1:6" x14ac:dyDescent="0.25">
      <c r="A134" s="3" t="s">
        <v>24</v>
      </c>
      <c r="B134" s="3" t="s">
        <v>67</v>
      </c>
      <c r="C134" s="3" t="s">
        <v>127</v>
      </c>
      <c r="D134" s="5">
        <v>-20.5</v>
      </c>
      <c r="E134" s="3" t="str">
        <f>IF(OR(IN!$B$2&gt;=3,IN!$B$1=2),"YES","NO")</f>
        <v>YES</v>
      </c>
      <c r="F134" s="3" t="str">
        <f>IF(E134="NO","UNDEF",IF(IN!$B$12+D134&gt;IN!$B$13,"WIN","LOSE"))</f>
        <v>LOSE</v>
      </c>
    </row>
    <row r="135" spans="1:6" x14ac:dyDescent="0.25">
      <c r="A135" s="3" t="s">
        <v>24</v>
      </c>
      <c r="B135" s="3" t="s">
        <v>67</v>
      </c>
      <c r="C135" s="3" t="s">
        <v>129</v>
      </c>
      <c r="D135" s="5">
        <v>-20.5</v>
      </c>
      <c r="E135" s="3" t="str">
        <f>IF(OR(IN!$B$2&gt;=3,IN!$B$1=2),"YES","NO")</f>
        <v>YES</v>
      </c>
      <c r="F135" s="3" t="str">
        <f>IF(E135="NO","UNDEF",IF(IN!$B$12+D135&lt;IN!$B$13,"WIN","LOSE"))</f>
        <v>WIN</v>
      </c>
    </row>
    <row r="136" spans="1:6" x14ac:dyDescent="0.25">
      <c r="A136" s="3" t="s">
        <v>24</v>
      </c>
      <c r="B136" s="3" t="s">
        <v>67</v>
      </c>
      <c r="C136" s="3" t="s">
        <v>127</v>
      </c>
      <c r="D136" s="5">
        <v>-19.5</v>
      </c>
      <c r="E136" s="3" t="str">
        <f>IF(OR(IN!$B$2&gt;=3,IN!$B$1=2),"YES","NO")</f>
        <v>YES</v>
      </c>
      <c r="F136" s="3" t="str">
        <f>IF(E136="NO","UNDEF",IF(IN!$B$12+D136&gt;IN!$B$13,"WIN","LOSE"))</f>
        <v>LOSE</v>
      </c>
    </row>
    <row r="137" spans="1:6" x14ac:dyDescent="0.25">
      <c r="A137" s="3" t="s">
        <v>24</v>
      </c>
      <c r="B137" s="3" t="s">
        <v>67</v>
      </c>
      <c r="C137" s="3" t="s">
        <v>129</v>
      </c>
      <c r="D137" s="5">
        <v>-19.5</v>
      </c>
      <c r="E137" s="3" t="str">
        <f>IF(OR(IN!$B$2&gt;=3,IN!$B$1=2),"YES","NO")</f>
        <v>YES</v>
      </c>
      <c r="F137" s="3" t="str">
        <f>IF(E137="NO","UNDEF",IF(IN!$B$12+D137&lt;IN!$B$13,"WIN","LOSE"))</f>
        <v>WIN</v>
      </c>
    </row>
    <row r="138" spans="1:6" x14ac:dyDescent="0.25">
      <c r="A138" s="3" t="s">
        <v>24</v>
      </c>
      <c r="B138" s="3" t="s">
        <v>67</v>
      </c>
      <c r="C138" s="3" t="s">
        <v>127</v>
      </c>
      <c r="D138" s="5">
        <v>-18.5</v>
      </c>
      <c r="E138" s="3" t="str">
        <f>IF(OR(IN!$B$2&gt;=3,IN!$B$1=2),"YES","NO")</f>
        <v>YES</v>
      </c>
      <c r="F138" s="3" t="str">
        <f>IF(E138="NO","UNDEF",IF(IN!$B$12+D138&gt;IN!$B$13,"WIN","LOSE"))</f>
        <v>LOSE</v>
      </c>
    </row>
    <row r="139" spans="1:6" x14ac:dyDescent="0.25">
      <c r="A139" s="3" t="s">
        <v>24</v>
      </c>
      <c r="B139" s="3" t="s">
        <v>67</v>
      </c>
      <c r="C139" s="3" t="s">
        <v>129</v>
      </c>
      <c r="D139" s="5">
        <v>-18.5</v>
      </c>
      <c r="E139" s="3" t="str">
        <f>IF(OR(IN!$B$2&gt;=3,IN!$B$1=2),"YES","NO")</f>
        <v>YES</v>
      </c>
      <c r="F139" s="3" t="str">
        <f>IF(E139="NO","UNDEF",IF(IN!$B$12+D139&lt;IN!$B$13,"WIN","LOSE"))</f>
        <v>WIN</v>
      </c>
    </row>
    <row r="140" spans="1:6" x14ac:dyDescent="0.25">
      <c r="A140" s="3" t="s">
        <v>24</v>
      </c>
      <c r="B140" s="3" t="s">
        <v>67</v>
      </c>
      <c r="C140" s="3" t="s">
        <v>127</v>
      </c>
      <c r="D140" s="5">
        <v>-17.5</v>
      </c>
      <c r="E140" s="3" t="str">
        <f>IF(OR(IN!$B$2&gt;=3,IN!$B$1=2),"YES","NO")</f>
        <v>YES</v>
      </c>
      <c r="F140" s="3" t="str">
        <f>IF(E140="NO","UNDEF",IF(IN!$B$12+D140&gt;IN!$B$13,"WIN","LOSE"))</f>
        <v>LOSE</v>
      </c>
    </row>
    <row r="141" spans="1:6" x14ac:dyDescent="0.25">
      <c r="A141" s="3" t="s">
        <v>24</v>
      </c>
      <c r="B141" s="3" t="s">
        <v>67</v>
      </c>
      <c r="C141" s="3" t="s">
        <v>129</v>
      </c>
      <c r="D141" s="5">
        <v>-17.5</v>
      </c>
      <c r="E141" s="3" t="str">
        <f>IF(OR(IN!$B$2&gt;=3,IN!$B$1=2),"YES","NO")</f>
        <v>YES</v>
      </c>
      <c r="F141" s="3" t="str">
        <f>IF(E141="NO","UNDEF",IF(IN!$B$12+D141&lt;IN!$B$13,"WIN","LOSE"))</f>
        <v>WIN</v>
      </c>
    </row>
    <row r="142" spans="1:6" x14ac:dyDescent="0.25">
      <c r="A142" s="3" t="s">
        <v>24</v>
      </c>
      <c r="B142" s="3" t="s">
        <v>67</v>
      </c>
      <c r="C142" s="3" t="s">
        <v>127</v>
      </c>
      <c r="D142" s="5">
        <v>-16.5</v>
      </c>
      <c r="E142" s="3" t="str">
        <f>IF(OR(IN!$B$2&gt;=3,IN!$B$1=2),"YES","NO")</f>
        <v>YES</v>
      </c>
      <c r="F142" s="3" t="str">
        <f>IF(E142="NO","UNDEF",IF(IN!$B$12+D142&gt;IN!$B$13,"WIN","LOSE"))</f>
        <v>LOSE</v>
      </c>
    </row>
    <row r="143" spans="1:6" x14ac:dyDescent="0.25">
      <c r="A143" s="3" t="s">
        <v>24</v>
      </c>
      <c r="B143" s="3" t="s">
        <v>67</v>
      </c>
      <c r="C143" s="3" t="s">
        <v>129</v>
      </c>
      <c r="D143" s="5">
        <v>-16.5</v>
      </c>
      <c r="E143" s="3" t="str">
        <f>IF(OR(IN!$B$2&gt;=3,IN!$B$1=2),"YES","NO")</f>
        <v>YES</v>
      </c>
      <c r="F143" s="3" t="str">
        <f>IF(E143="NO","UNDEF",IF(IN!$B$12+D143&lt;IN!$B$13,"WIN","LOSE"))</f>
        <v>WIN</v>
      </c>
    </row>
    <row r="144" spans="1:6" x14ac:dyDescent="0.25">
      <c r="A144" s="3" t="s">
        <v>24</v>
      </c>
      <c r="B144" s="3" t="s">
        <v>67</v>
      </c>
      <c r="C144" s="3" t="s">
        <v>127</v>
      </c>
      <c r="D144" s="5">
        <v>-15.5</v>
      </c>
      <c r="E144" s="3" t="str">
        <f>IF(OR(IN!$B$2&gt;=3,IN!$B$1=2),"YES","NO")</f>
        <v>YES</v>
      </c>
      <c r="F144" s="3" t="str">
        <f>IF(E144="NO","UNDEF",IF(IN!$B$12+D144&gt;IN!$B$13,"WIN","LOSE"))</f>
        <v>LOSE</v>
      </c>
    </row>
    <row r="145" spans="1:6" x14ac:dyDescent="0.25">
      <c r="A145" s="3" t="s">
        <v>24</v>
      </c>
      <c r="B145" s="3" t="s">
        <v>67</v>
      </c>
      <c r="C145" s="3" t="s">
        <v>129</v>
      </c>
      <c r="D145" s="5">
        <v>-15.5</v>
      </c>
      <c r="E145" s="3" t="str">
        <f>IF(OR(IN!$B$2&gt;=3,IN!$B$1=2),"YES","NO")</f>
        <v>YES</v>
      </c>
      <c r="F145" s="3" t="str">
        <f>IF(E145="NO","UNDEF",IF(IN!$B$12+D145&lt;IN!$B$13,"WIN","LOSE"))</f>
        <v>WIN</v>
      </c>
    </row>
    <row r="146" spans="1:6" x14ac:dyDescent="0.25">
      <c r="A146" s="3" t="s">
        <v>24</v>
      </c>
      <c r="B146" s="3" t="s">
        <v>67</v>
      </c>
      <c r="C146" s="3" t="s">
        <v>127</v>
      </c>
      <c r="D146" s="5">
        <v>-14.5</v>
      </c>
      <c r="E146" s="3" t="str">
        <f>IF(OR(IN!$B$2&gt;=3,IN!$B$1=2),"YES","NO")</f>
        <v>YES</v>
      </c>
      <c r="F146" s="3" t="str">
        <f>IF(E146="NO","UNDEF",IF(IN!$B$12+D146&gt;IN!$B$13,"WIN","LOSE"))</f>
        <v>LOSE</v>
      </c>
    </row>
    <row r="147" spans="1:6" x14ac:dyDescent="0.25">
      <c r="A147" s="3" t="s">
        <v>24</v>
      </c>
      <c r="B147" s="3" t="s">
        <v>67</v>
      </c>
      <c r="C147" s="3" t="s">
        <v>129</v>
      </c>
      <c r="D147" s="5">
        <v>-14.5</v>
      </c>
      <c r="E147" s="3" t="str">
        <f>IF(OR(IN!$B$2&gt;=3,IN!$B$1=2),"YES","NO")</f>
        <v>YES</v>
      </c>
      <c r="F147" s="3" t="str">
        <f>IF(E147="NO","UNDEF",IF(IN!$B$12+D147&lt;IN!$B$13,"WIN","LOSE"))</f>
        <v>WIN</v>
      </c>
    </row>
    <row r="148" spans="1:6" x14ac:dyDescent="0.25">
      <c r="A148" s="3" t="s">
        <v>24</v>
      </c>
      <c r="B148" s="3" t="s">
        <v>67</v>
      </c>
      <c r="C148" s="3" t="s">
        <v>127</v>
      </c>
      <c r="D148" s="5">
        <v>-13.5</v>
      </c>
      <c r="E148" s="3" t="str">
        <f>IF(OR(IN!$B$2&gt;=3,IN!$B$1=2),"YES","NO")</f>
        <v>YES</v>
      </c>
      <c r="F148" s="3" t="str">
        <f>IF(E148="NO","UNDEF",IF(IN!$B$12+D148&gt;IN!$B$13,"WIN","LOSE"))</f>
        <v>LOSE</v>
      </c>
    </row>
    <row r="149" spans="1:6" x14ac:dyDescent="0.25">
      <c r="A149" s="3" t="s">
        <v>24</v>
      </c>
      <c r="B149" s="3" t="s">
        <v>67</v>
      </c>
      <c r="C149" s="3" t="s">
        <v>129</v>
      </c>
      <c r="D149" s="5">
        <v>-13.5</v>
      </c>
      <c r="E149" s="3" t="str">
        <f>IF(OR(IN!$B$2&gt;=3,IN!$B$1=2),"YES","NO")</f>
        <v>YES</v>
      </c>
      <c r="F149" s="3" t="str">
        <f>IF(E149="NO","UNDEF",IF(IN!$B$12+D149&lt;IN!$B$13,"WIN","LOSE"))</f>
        <v>WIN</v>
      </c>
    </row>
    <row r="150" spans="1:6" x14ac:dyDescent="0.25">
      <c r="A150" s="3" t="s">
        <v>24</v>
      </c>
      <c r="B150" s="3" t="s">
        <v>67</v>
      </c>
      <c r="C150" s="3" t="s">
        <v>127</v>
      </c>
      <c r="D150" s="5">
        <v>-12.5</v>
      </c>
      <c r="E150" s="3" t="str">
        <f>IF(OR(IN!$B$2&gt;=3,IN!$B$1=2),"YES","NO")</f>
        <v>YES</v>
      </c>
      <c r="F150" s="3" t="str">
        <f>IF(E150="NO","UNDEF",IF(IN!$B$12+D150&gt;IN!$B$13,"WIN","LOSE"))</f>
        <v>LOSE</v>
      </c>
    </row>
    <row r="151" spans="1:6" x14ac:dyDescent="0.25">
      <c r="A151" s="3" t="s">
        <v>24</v>
      </c>
      <c r="B151" s="3" t="s">
        <v>67</v>
      </c>
      <c r="C151" s="3" t="s">
        <v>129</v>
      </c>
      <c r="D151" s="5">
        <v>-12.5</v>
      </c>
      <c r="E151" s="3" t="str">
        <f>IF(OR(IN!$B$2&gt;=3,IN!$B$1=2),"YES","NO")</f>
        <v>YES</v>
      </c>
      <c r="F151" s="3" t="str">
        <f>IF(E151="NO","UNDEF",IF(IN!$B$12+D151&lt;IN!$B$13,"WIN","LOSE"))</f>
        <v>WIN</v>
      </c>
    </row>
    <row r="152" spans="1:6" x14ac:dyDescent="0.25">
      <c r="A152" s="3" t="s">
        <v>24</v>
      </c>
      <c r="B152" s="3" t="s">
        <v>67</v>
      </c>
      <c r="C152" s="3" t="s">
        <v>127</v>
      </c>
      <c r="D152" s="5">
        <v>-11.5</v>
      </c>
      <c r="E152" s="3" t="str">
        <f>IF(OR(IN!$B$2&gt;=3,IN!$B$1=2),"YES","NO")</f>
        <v>YES</v>
      </c>
      <c r="F152" s="3" t="str">
        <f>IF(E152="NO","UNDEF",IF(IN!$B$12+D152&gt;IN!$B$13,"WIN","LOSE"))</f>
        <v>LOSE</v>
      </c>
    </row>
    <row r="153" spans="1:6" x14ac:dyDescent="0.25">
      <c r="A153" s="3" t="s">
        <v>24</v>
      </c>
      <c r="B153" s="3" t="s">
        <v>67</v>
      </c>
      <c r="C153" s="3" t="s">
        <v>129</v>
      </c>
      <c r="D153" s="5">
        <v>-11.5</v>
      </c>
      <c r="E153" s="3" t="str">
        <f>IF(OR(IN!$B$2&gt;=3,IN!$B$1=2),"YES","NO")</f>
        <v>YES</v>
      </c>
      <c r="F153" s="3" t="str">
        <f>IF(E153="NO","UNDEF",IF(IN!$B$12+D153&lt;IN!$B$13,"WIN","LOSE"))</f>
        <v>WIN</v>
      </c>
    </row>
    <row r="154" spans="1:6" x14ac:dyDescent="0.25">
      <c r="A154" s="3" t="s">
        <v>24</v>
      </c>
      <c r="B154" s="3" t="s">
        <v>67</v>
      </c>
      <c r="C154" s="3" t="s">
        <v>127</v>
      </c>
      <c r="D154" s="5">
        <v>-10.5</v>
      </c>
      <c r="E154" s="3" t="str">
        <f>IF(OR(IN!$B$2&gt;=3,IN!$B$1=2),"YES","NO")</f>
        <v>YES</v>
      </c>
      <c r="F154" s="3" t="str">
        <f>IF(E154="NO","UNDEF",IF(IN!$B$12+D154&gt;IN!$B$13,"WIN","LOSE"))</f>
        <v>LOSE</v>
      </c>
    </row>
    <row r="155" spans="1:6" x14ac:dyDescent="0.25">
      <c r="A155" s="3" t="s">
        <v>24</v>
      </c>
      <c r="B155" s="3" t="s">
        <v>67</v>
      </c>
      <c r="C155" s="3" t="s">
        <v>129</v>
      </c>
      <c r="D155" s="5">
        <v>-10.5</v>
      </c>
      <c r="E155" s="3" t="str">
        <f>IF(OR(IN!$B$2&gt;=3,IN!$B$1=2),"YES","NO")</f>
        <v>YES</v>
      </c>
      <c r="F155" s="3" t="str">
        <f>IF(E155="NO","UNDEF",IF(IN!$B$12+D155&lt;IN!$B$13,"WIN","LOSE"))</f>
        <v>WIN</v>
      </c>
    </row>
    <row r="156" spans="1:6" x14ac:dyDescent="0.25">
      <c r="A156" s="3" t="s">
        <v>24</v>
      </c>
      <c r="B156" s="3" t="s">
        <v>67</v>
      </c>
      <c r="C156" s="3" t="s">
        <v>127</v>
      </c>
      <c r="D156" s="5">
        <v>-9.5</v>
      </c>
      <c r="E156" s="3" t="str">
        <f>IF(OR(IN!$B$2&gt;=3,IN!$B$1=2),"YES","NO")</f>
        <v>YES</v>
      </c>
      <c r="F156" s="3" t="str">
        <f>IF(E156="NO","UNDEF",IF(IN!$B$12+D156&gt;IN!$B$13,"WIN","LOSE"))</f>
        <v>LOSE</v>
      </c>
    </row>
    <row r="157" spans="1:6" x14ac:dyDescent="0.25">
      <c r="A157" s="3" t="s">
        <v>24</v>
      </c>
      <c r="B157" s="3" t="s">
        <v>67</v>
      </c>
      <c r="C157" s="3" t="s">
        <v>129</v>
      </c>
      <c r="D157" s="5">
        <v>-9.5</v>
      </c>
      <c r="E157" s="3" t="str">
        <f>IF(OR(IN!$B$2&gt;=3,IN!$B$1=2),"YES","NO")</f>
        <v>YES</v>
      </c>
      <c r="F157" s="3" t="str">
        <f>IF(E157="NO","UNDEF",IF(IN!$B$12+D157&lt;IN!$B$13,"WIN","LOSE"))</f>
        <v>WIN</v>
      </c>
    </row>
    <row r="158" spans="1:6" x14ac:dyDescent="0.25">
      <c r="A158" s="3" t="s">
        <v>24</v>
      </c>
      <c r="B158" s="3" t="s">
        <v>67</v>
      </c>
      <c r="C158" s="3" t="s">
        <v>127</v>
      </c>
      <c r="D158" s="5">
        <v>-8.5</v>
      </c>
      <c r="E158" s="3" t="str">
        <f>IF(OR(IN!$B$2&gt;=3,IN!$B$1=2),"YES","NO")</f>
        <v>YES</v>
      </c>
      <c r="F158" s="3" t="str">
        <f>IF(E158="NO","UNDEF",IF(IN!$B$12+D158&gt;IN!$B$13,"WIN","LOSE"))</f>
        <v>LOSE</v>
      </c>
    </row>
    <row r="159" spans="1:6" x14ac:dyDescent="0.25">
      <c r="A159" s="3" t="s">
        <v>24</v>
      </c>
      <c r="B159" s="3" t="s">
        <v>67</v>
      </c>
      <c r="C159" s="3" t="s">
        <v>129</v>
      </c>
      <c r="D159" s="5">
        <v>-8.5</v>
      </c>
      <c r="E159" s="3" t="str">
        <f>IF(OR(IN!$B$2&gt;=3,IN!$B$1=2),"YES","NO")</f>
        <v>YES</v>
      </c>
      <c r="F159" s="3" t="str">
        <f>IF(E159="NO","UNDEF",IF(IN!$B$12+D159&lt;IN!$B$13,"WIN","LOSE"))</f>
        <v>WIN</v>
      </c>
    </row>
    <row r="160" spans="1:6" x14ac:dyDescent="0.25">
      <c r="A160" s="3" t="s">
        <v>24</v>
      </c>
      <c r="B160" s="3" t="s">
        <v>67</v>
      </c>
      <c r="C160" s="3" t="s">
        <v>127</v>
      </c>
      <c r="D160" s="5">
        <v>-7.5</v>
      </c>
      <c r="E160" s="3" t="str">
        <f>IF(OR(IN!$B$2&gt;=3,IN!$B$1=2),"YES","NO")</f>
        <v>YES</v>
      </c>
      <c r="F160" s="3" t="str">
        <f>IF(E160="NO","UNDEF",IF(IN!$B$12+D160&gt;IN!$B$13,"WIN","LOSE"))</f>
        <v>LOSE</v>
      </c>
    </row>
    <row r="161" spans="1:6" x14ac:dyDescent="0.25">
      <c r="A161" s="3" t="s">
        <v>24</v>
      </c>
      <c r="B161" s="3" t="s">
        <v>67</v>
      </c>
      <c r="C161" s="3" t="s">
        <v>129</v>
      </c>
      <c r="D161" s="5">
        <v>-7.5</v>
      </c>
      <c r="E161" s="3" t="str">
        <f>IF(OR(IN!$B$2&gt;=3,IN!$B$1=2),"YES","NO")</f>
        <v>YES</v>
      </c>
      <c r="F161" s="3" t="str">
        <f>IF(E161="NO","UNDEF",IF(IN!$B$12+D161&lt;IN!$B$13,"WIN","LOSE"))</f>
        <v>WIN</v>
      </c>
    </row>
    <row r="162" spans="1:6" x14ac:dyDescent="0.25">
      <c r="A162" s="3" t="s">
        <v>24</v>
      </c>
      <c r="B162" s="3" t="s">
        <v>67</v>
      </c>
      <c r="C162" s="3" t="s">
        <v>127</v>
      </c>
      <c r="D162" s="5">
        <v>-6.5</v>
      </c>
      <c r="E162" s="3" t="str">
        <f>IF(OR(IN!$B$2&gt;=3,IN!$B$1=2),"YES","NO")</f>
        <v>YES</v>
      </c>
      <c r="F162" s="3" t="str">
        <f>IF(E162="NO","UNDEF",IF(IN!$B$12+D162&gt;IN!$B$13,"WIN","LOSE"))</f>
        <v>LOSE</v>
      </c>
    </row>
    <row r="163" spans="1:6" x14ac:dyDescent="0.25">
      <c r="A163" s="3" t="s">
        <v>24</v>
      </c>
      <c r="B163" s="3" t="s">
        <v>67</v>
      </c>
      <c r="C163" s="3" t="s">
        <v>129</v>
      </c>
      <c r="D163" s="5">
        <v>-6.5</v>
      </c>
      <c r="E163" s="3" t="str">
        <f>IF(OR(IN!$B$2&gt;=3,IN!$B$1=2),"YES","NO")</f>
        <v>YES</v>
      </c>
      <c r="F163" s="3" t="str">
        <f>IF(E163="NO","UNDEF",IF(IN!$B$12+D163&lt;IN!$B$13,"WIN","LOSE"))</f>
        <v>WIN</v>
      </c>
    </row>
    <row r="164" spans="1:6" x14ac:dyDescent="0.25">
      <c r="A164" s="3" t="s">
        <v>24</v>
      </c>
      <c r="B164" s="3" t="s">
        <v>67</v>
      </c>
      <c r="C164" s="3" t="s">
        <v>127</v>
      </c>
      <c r="D164" s="5">
        <v>-5.5</v>
      </c>
      <c r="E164" s="3" t="str">
        <f>IF(OR(IN!$B$2&gt;=3,IN!$B$1=2),"YES","NO")</f>
        <v>YES</v>
      </c>
      <c r="F164" s="3" t="str">
        <f>IF(E164="NO","UNDEF",IF(IN!$B$12+D164&gt;IN!$B$13,"WIN","LOSE"))</f>
        <v>LOSE</v>
      </c>
    </row>
    <row r="165" spans="1:6" x14ac:dyDescent="0.25">
      <c r="A165" s="3" t="s">
        <v>24</v>
      </c>
      <c r="B165" s="3" t="s">
        <v>67</v>
      </c>
      <c r="C165" s="3" t="s">
        <v>129</v>
      </c>
      <c r="D165" s="5">
        <v>-5.5</v>
      </c>
      <c r="E165" s="3" t="str">
        <f>IF(OR(IN!$B$2&gt;=3,IN!$B$1=2),"YES","NO")</f>
        <v>YES</v>
      </c>
      <c r="F165" s="3" t="str">
        <f>IF(E165="NO","UNDEF",IF(IN!$B$12+D165&lt;IN!$B$13,"WIN","LOSE"))</f>
        <v>WIN</v>
      </c>
    </row>
    <row r="166" spans="1:6" x14ac:dyDescent="0.25">
      <c r="A166" s="3" t="s">
        <v>24</v>
      </c>
      <c r="B166" s="3" t="s">
        <v>67</v>
      </c>
      <c r="C166" s="3" t="s">
        <v>127</v>
      </c>
      <c r="D166" s="5">
        <v>-4.5</v>
      </c>
      <c r="E166" s="3" t="str">
        <f>IF(OR(IN!$B$2&gt;=3,IN!$B$1=2),"YES","NO")</f>
        <v>YES</v>
      </c>
      <c r="F166" s="3" t="str">
        <f>IF(E166="NO","UNDEF",IF(IN!$B$12+D166&gt;IN!$B$13,"WIN","LOSE"))</f>
        <v>LOSE</v>
      </c>
    </row>
    <row r="167" spans="1:6" x14ac:dyDescent="0.25">
      <c r="A167" s="3" t="s">
        <v>24</v>
      </c>
      <c r="B167" s="3" t="s">
        <v>67</v>
      </c>
      <c r="C167" s="3" t="s">
        <v>129</v>
      </c>
      <c r="D167" s="5">
        <v>-4.5</v>
      </c>
      <c r="E167" s="3" t="str">
        <f>IF(OR(IN!$B$2&gt;=3,IN!$B$1=2),"YES","NO")</f>
        <v>YES</v>
      </c>
      <c r="F167" s="3" t="str">
        <f>IF(E167="NO","UNDEF",IF(IN!$B$12+D167&lt;IN!$B$13,"WIN","LOSE"))</f>
        <v>WIN</v>
      </c>
    </row>
    <row r="168" spans="1:6" x14ac:dyDescent="0.25">
      <c r="A168" s="3" t="s">
        <v>24</v>
      </c>
      <c r="B168" s="3" t="s">
        <v>67</v>
      </c>
      <c r="C168" s="3" t="s">
        <v>127</v>
      </c>
      <c r="D168" s="5">
        <v>-3.5</v>
      </c>
      <c r="E168" s="3" t="str">
        <f>IF(OR(IN!$B$2&gt;=3,IN!$B$1=2),"YES","NO")</f>
        <v>YES</v>
      </c>
      <c r="F168" s="3" t="str">
        <f>IF(E168="NO","UNDEF",IF(IN!$B$12+D168&gt;IN!$B$13,"WIN","LOSE"))</f>
        <v>LOSE</v>
      </c>
    </row>
    <row r="169" spans="1:6" x14ac:dyDescent="0.25">
      <c r="A169" s="3" t="s">
        <v>24</v>
      </c>
      <c r="B169" s="3" t="s">
        <v>67</v>
      </c>
      <c r="C169" s="3" t="s">
        <v>129</v>
      </c>
      <c r="D169" s="5">
        <v>-3.5</v>
      </c>
      <c r="E169" s="3" t="str">
        <f>IF(OR(IN!$B$2&gt;=3,IN!$B$1=2),"YES","NO")</f>
        <v>YES</v>
      </c>
      <c r="F169" s="3" t="str">
        <f>IF(E169="NO","UNDEF",IF(IN!$B$12+D169&lt;IN!$B$13,"WIN","LOSE"))</f>
        <v>WIN</v>
      </c>
    </row>
    <row r="170" spans="1:6" x14ac:dyDescent="0.25">
      <c r="A170" s="3" t="s">
        <v>24</v>
      </c>
      <c r="B170" s="3" t="s">
        <v>67</v>
      </c>
      <c r="C170" s="3" t="s">
        <v>127</v>
      </c>
      <c r="D170" s="5">
        <v>-2.5</v>
      </c>
      <c r="E170" s="3" t="str">
        <f>IF(OR(IN!$B$2&gt;=3,IN!$B$1=2),"YES","NO")</f>
        <v>YES</v>
      </c>
      <c r="F170" s="3" t="str">
        <f>IF(E170="NO","UNDEF",IF(IN!$B$12+D170&gt;IN!$B$13,"WIN","LOSE"))</f>
        <v>LOSE</v>
      </c>
    </row>
    <row r="171" spans="1:6" x14ac:dyDescent="0.25">
      <c r="A171" s="3" t="s">
        <v>24</v>
      </c>
      <c r="B171" s="3" t="s">
        <v>67</v>
      </c>
      <c r="C171" s="3" t="s">
        <v>129</v>
      </c>
      <c r="D171" s="5">
        <v>-2.5</v>
      </c>
      <c r="E171" s="3" t="str">
        <f>IF(OR(IN!$B$2&gt;=3,IN!$B$1=2),"YES","NO")</f>
        <v>YES</v>
      </c>
      <c r="F171" s="3" t="str">
        <f>IF(E171="NO","UNDEF",IF(IN!$B$12+D171&lt;IN!$B$13,"WIN","LOSE"))</f>
        <v>WIN</v>
      </c>
    </row>
    <row r="172" spans="1:6" x14ac:dyDescent="0.25">
      <c r="A172" s="3" t="s">
        <v>24</v>
      </c>
      <c r="B172" s="3" t="s">
        <v>67</v>
      </c>
      <c r="C172" s="3" t="s">
        <v>127</v>
      </c>
      <c r="D172" s="5">
        <v>-1.5</v>
      </c>
      <c r="E172" s="3" t="str">
        <f>IF(OR(IN!$B$2&gt;=3,IN!$B$1=2),"YES","NO")</f>
        <v>YES</v>
      </c>
      <c r="F172" s="3" t="str">
        <f>IF(E172="NO","UNDEF",IF(IN!$B$12+D172&gt;IN!$B$13,"WIN","LOSE"))</f>
        <v>LOSE</v>
      </c>
    </row>
    <row r="173" spans="1:6" x14ac:dyDescent="0.25">
      <c r="A173" s="3" t="s">
        <v>24</v>
      </c>
      <c r="B173" s="3" t="s">
        <v>67</v>
      </c>
      <c r="C173" s="3" t="s">
        <v>129</v>
      </c>
      <c r="D173" s="5">
        <v>-1.5</v>
      </c>
      <c r="E173" s="3" t="str">
        <f>IF(OR(IN!$B$2&gt;=3,IN!$B$1=2),"YES","NO")</f>
        <v>YES</v>
      </c>
      <c r="F173" s="3" t="str">
        <f>IF(E173="NO","UNDEF",IF(IN!$B$12+D173&lt;IN!$B$13,"WIN","LOSE"))</f>
        <v>WIN</v>
      </c>
    </row>
    <row r="174" spans="1:6" x14ac:dyDescent="0.25">
      <c r="A174" s="3" t="s">
        <v>24</v>
      </c>
      <c r="B174" s="3" t="s">
        <v>67</v>
      </c>
      <c r="C174" s="3" t="s">
        <v>127</v>
      </c>
      <c r="D174" s="5">
        <v>-0.5</v>
      </c>
      <c r="E174" s="3" t="str">
        <f>IF(OR(IN!$B$2&gt;=3,IN!$B$1=2),"YES","NO")</f>
        <v>YES</v>
      </c>
      <c r="F174" s="3" t="str">
        <f>IF(E174="NO","UNDEF",IF(IN!$B$12+D174&gt;IN!$B$13,"WIN","LOSE"))</f>
        <v>LOSE</v>
      </c>
    </row>
    <row r="175" spans="1:6" x14ac:dyDescent="0.25">
      <c r="A175" s="3" t="s">
        <v>24</v>
      </c>
      <c r="B175" s="3" t="s">
        <v>67</v>
      </c>
      <c r="C175" s="3" t="s">
        <v>129</v>
      </c>
      <c r="D175" s="5">
        <v>-0.5</v>
      </c>
      <c r="E175" s="3" t="str">
        <f>IF(OR(IN!$B$2&gt;=3,IN!$B$1=2),"YES","NO")</f>
        <v>YES</v>
      </c>
      <c r="F175" s="3" t="str">
        <f>IF(E175="NO","UNDEF",IF(IN!$B$12+D175&lt;IN!$B$13,"WIN","LOSE"))</f>
        <v>WIN</v>
      </c>
    </row>
    <row r="176" spans="1:6" x14ac:dyDescent="0.25">
      <c r="A176" s="3" t="s">
        <v>24</v>
      </c>
      <c r="B176" s="3" t="s">
        <v>67</v>
      </c>
      <c r="C176" s="3" t="s">
        <v>127</v>
      </c>
      <c r="D176" s="5">
        <v>0.5</v>
      </c>
      <c r="E176" s="3" t="str">
        <f>IF(OR(IN!$B$2&gt;=3,IN!$B$1=2),"YES","NO")</f>
        <v>YES</v>
      </c>
      <c r="F176" s="3" t="str">
        <f>IF(E176="NO","UNDEF",IF(IN!$B$12+D176&gt;IN!$B$13,"WIN","LOSE"))</f>
        <v>WIN</v>
      </c>
    </row>
    <row r="177" spans="1:6" x14ac:dyDescent="0.25">
      <c r="A177" s="3" t="s">
        <v>24</v>
      </c>
      <c r="B177" s="3" t="s">
        <v>67</v>
      </c>
      <c r="C177" s="3" t="s">
        <v>129</v>
      </c>
      <c r="D177" s="5">
        <v>0.5</v>
      </c>
      <c r="E177" s="3" t="str">
        <f>IF(OR(IN!$B$2&gt;=3,IN!$B$1=2),"YES","NO")</f>
        <v>YES</v>
      </c>
      <c r="F177" s="3" t="str">
        <f>IF(E177="NO","UNDEF",IF(IN!$B$12+D177&lt;IN!$B$13,"WIN","LOSE"))</f>
        <v>LOSE</v>
      </c>
    </row>
    <row r="178" spans="1:6" x14ac:dyDescent="0.25">
      <c r="A178" s="3" t="s">
        <v>24</v>
      </c>
      <c r="B178" s="3" t="s">
        <v>67</v>
      </c>
      <c r="C178" s="3" t="s">
        <v>127</v>
      </c>
      <c r="D178" s="5">
        <v>1.5</v>
      </c>
      <c r="E178" s="3" t="str">
        <f>IF(OR(IN!$B$2&gt;=3,IN!$B$1=2),"YES","NO")</f>
        <v>YES</v>
      </c>
      <c r="F178" s="3" t="str">
        <f>IF(E178="NO","UNDEF",IF(IN!$B$12+D178&gt;IN!$B$13,"WIN","LOSE"))</f>
        <v>WIN</v>
      </c>
    </row>
    <row r="179" spans="1:6" x14ac:dyDescent="0.25">
      <c r="A179" s="3" t="s">
        <v>24</v>
      </c>
      <c r="B179" s="3" t="s">
        <v>67</v>
      </c>
      <c r="C179" s="3" t="s">
        <v>129</v>
      </c>
      <c r="D179" s="5">
        <v>1.5</v>
      </c>
      <c r="E179" s="3" t="str">
        <f>IF(OR(IN!$B$2&gt;=3,IN!$B$1=2),"YES","NO")</f>
        <v>YES</v>
      </c>
      <c r="F179" s="3" t="str">
        <f>IF(E179="NO","UNDEF",IF(IN!$B$12+D179&lt;IN!$B$13,"WIN","LOSE"))</f>
        <v>LOSE</v>
      </c>
    </row>
    <row r="180" spans="1:6" x14ac:dyDescent="0.25">
      <c r="A180" s="3" t="s">
        <v>24</v>
      </c>
      <c r="B180" s="3" t="s">
        <v>67</v>
      </c>
      <c r="C180" s="3" t="s">
        <v>127</v>
      </c>
      <c r="D180" s="5">
        <v>2.5</v>
      </c>
      <c r="E180" s="3" t="str">
        <f>IF(OR(IN!$B$2&gt;=3,IN!$B$1=2),"YES","NO")</f>
        <v>YES</v>
      </c>
      <c r="F180" s="3" t="str">
        <f>IF(E180="NO","UNDEF",IF(IN!$B$12+D180&gt;IN!$B$13,"WIN","LOSE"))</f>
        <v>WIN</v>
      </c>
    </row>
    <row r="181" spans="1:6" x14ac:dyDescent="0.25">
      <c r="A181" s="3" t="s">
        <v>24</v>
      </c>
      <c r="B181" s="3" t="s">
        <v>67</v>
      </c>
      <c r="C181" s="3" t="s">
        <v>129</v>
      </c>
      <c r="D181" s="5">
        <v>2.5</v>
      </c>
      <c r="E181" s="3" t="str">
        <f>IF(OR(IN!$B$2&gt;=3,IN!$B$1=2),"YES","NO")</f>
        <v>YES</v>
      </c>
      <c r="F181" s="3" t="str">
        <f>IF(E181="NO","UNDEF",IF(IN!$B$12+D181&lt;IN!$B$13,"WIN","LOSE"))</f>
        <v>LOSE</v>
      </c>
    </row>
    <row r="182" spans="1:6" x14ac:dyDescent="0.25">
      <c r="A182" s="3" t="s">
        <v>24</v>
      </c>
      <c r="B182" s="3" t="s">
        <v>67</v>
      </c>
      <c r="C182" s="3" t="s">
        <v>127</v>
      </c>
      <c r="D182" s="5">
        <v>3.5</v>
      </c>
      <c r="E182" s="3" t="str">
        <f>IF(OR(IN!$B$2&gt;=3,IN!$B$1=2),"YES","NO")</f>
        <v>YES</v>
      </c>
      <c r="F182" s="3" t="str">
        <f>IF(E182="NO","UNDEF",IF(IN!$B$12+D182&gt;IN!$B$13,"WIN","LOSE"))</f>
        <v>WIN</v>
      </c>
    </row>
    <row r="183" spans="1:6" x14ac:dyDescent="0.25">
      <c r="A183" s="3" t="s">
        <v>24</v>
      </c>
      <c r="B183" s="3" t="s">
        <v>67</v>
      </c>
      <c r="C183" s="3" t="s">
        <v>129</v>
      </c>
      <c r="D183" s="5">
        <v>3.5</v>
      </c>
      <c r="E183" s="3" t="str">
        <f>IF(OR(IN!$B$2&gt;=3,IN!$B$1=2),"YES","NO")</f>
        <v>YES</v>
      </c>
      <c r="F183" s="3" t="str">
        <f>IF(E183="NO","UNDEF",IF(IN!$B$12+D183&lt;IN!$B$13,"WIN","LOSE"))</f>
        <v>LOSE</v>
      </c>
    </row>
    <row r="184" spans="1:6" x14ac:dyDescent="0.25">
      <c r="A184" s="3" t="s">
        <v>24</v>
      </c>
      <c r="B184" s="3" t="s">
        <v>67</v>
      </c>
      <c r="C184" s="3" t="s">
        <v>127</v>
      </c>
      <c r="D184" s="5">
        <v>4.5</v>
      </c>
      <c r="E184" s="3" t="str">
        <f>IF(OR(IN!$B$2&gt;=3,IN!$B$1=2),"YES","NO")</f>
        <v>YES</v>
      </c>
      <c r="F184" s="3" t="str">
        <f>IF(E184="NO","UNDEF",IF(IN!$B$12+D184&gt;IN!$B$13,"WIN","LOSE"))</f>
        <v>WIN</v>
      </c>
    </row>
    <row r="185" spans="1:6" x14ac:dyDescent="0.25">
      <c r="A185" s="3" t="s">
        <v>24</v>
      </c>
      <c r="B185" s="3" t="s">
        <v>67</v>
      </c>
      <c r="C185" s="3" t="s">
        <v>129</v>
      </c>
      <c r="D185" s="5">
        <v>4.5</v>
      </c>
      <c r="E185" s="3" t="str">
        <f>IF(OR(IN!$B$2&gt;=3,IN!$B$1=2),"YES","NO")</f>
        <v>YES</v>
      </c>
      <c r="F185" s="3" t="str">
        <f>IF(E185="NO","UNDEF",IF(IN!$B$12+D185&lt;IN!$B$13,"WIN","LOSE"))</f>
        <v>LOSE</v>
      </c>
    </row>
    <row r="186" spans="1:6" x14ac:dyDescent="0.25">
      <c r="A186" s="3" t="s">
        <v>24</v>
      </c>
      <c r="B186" s="3" t="s">
        <v>67</v>
      </c>
      <c r="C186" s="3" t="s">
        <v>127</v>
      </c>
      <c r="D186" s="5">
        <v>5.5</v>
      </c>
      <c r="E186" s="3" t="str">
        <f>IF(OR(IN!$B$2&gt;=3,IN!$B$1=2),"YES","NO")</f>
        <v>YES</v>
      </c>
      <c r="F186" s="3" t="str">
        <f>IF(E186="NO","UNDEF",IF(IN!$B$12+D186&gt;IN!$B$13,"WIN","LOSE"))</f>
        <v>WIN</v>
      </c>
    </row>
    <row r="187" spans="1:6" x14ac:dyDescent="0.25">
      <c r="A187" s="3" t="s">
        <v>24</v>
      </c>
      <c r="B187" s="3" t="s">
        <v>67</v>
      </c>
      <c r="C187" s="3" t="s">
        <v>129</v>
      </c>
      <c r="D187" s="5">
        <v>5.5</v>
      </c>
      <c r="E187" s="3" t="str">
        <f>IF(OR(IN!$B$2&gt;=3,IN!$B$1=2),"YES","NO")</f>
        <v>YES</v>
      </c>
      <c r="F187" s="3" t="str">
        <f>IF(E187="NO","UNDEF",IF(IN!$B$12+D187&lt;IN!$B$13,"WIN","LOSE"))</f>
        <v>LOSE</v>
      </c>
    </row>
    <row r="188" spans="1:6" x14ac:dyDescent="0.25">
      <c r="A188" s="3" t="s">
        <v>24</v>
      </c>
      <c r="B188" s="3" t="s">
        <v>67</v>
      </c>
      <c r="C188" s="3" t="s">
        <v>127</v>
      </c>
      <c r="D188" s="5">
        <v>6.5</v>
      </c>
      <c r="E188" s="3" t="str">
        <f>IF(OR(IN!$B$2&gt;=3,IN!$B$1=2),"YES","NO")</f>
        <v>YES</v>
      </c>
      <c r="F188" s="3" t="str">
        <f>IF(E188="NO","UNDEF",IF(IN!$B$12+D188&gt;IN!$B$13,"WIN","LOSE"))</f>
        <v>WIN</v>
      </c>
    </row>
    <row r="189" spans="1:6" x14ac:dyDescent="0.25">
      <c r="A189" s="3" t="s">
        <v>24</v>
      </c>
      <c r="B189" s="3" t="s">
        <v>67</v>
      </c>
      <c r="C189" s="3" t="s">
        <v>129</v>
      </c>
      <c r="D189" s="5">
        <v>6.5</v>
      </c>
      <c r="E189" s="3" t="str">
        <f>IF(OR(IN!$B$2&gt;=3,IN!$B$1=2),"YES","NO")</f>
        <v>YES</v>
      </c>
      <c r="F189" s="3" t="str">
        <f>IF(E189="NO","UNDEF",IF(IN!$B$12+D189&lt;IN!$B$13,"WIN","LOSE"))</f>
        <v>LOSE</v>
      </c>
    </row>
    <row r="190" spans="1:6" x14ac:dyDescent="0.25">
      <c r="A190" s="3" t="s">
        <v>24</v>
      </c>
      <c r="B190" s="3" t="s">
        <v>67</v>
      </c>
      <c r="C190" s="3" t="s">
        <v>127</v>
      </c>
      <c r="D190" s="5">
        <v>7.5</v>
      </c>
      <c r="E190" s="3" t="str">
        <f>IF(OR(IN!$B$2&gt;=3,IN!$B$1=2),"YES","NO")</f>
        <v>YES</v>
      </c>
      <c r="F190" s="3" t="str">
        <f>IF(E190="NO","UNDEF",IF(IN!$B$12+D190&gt;IN!$B$13,"WIN","LOSE"))</f>
        <v>WIN</v>
      </c>
    </row>
    <row r="191" spans="1:6" x14ac:dyDescent="0.25">
      <c r="A191" s="3" t="s">
        <v>24</v>
      </c>
      <c r="B191" s="3" t="s">
        <v>67</v>
      </c>
      <c r="C191" s="3" t="s">
        <v>129</v>
      </c>
      <c r="D191" s="5">
        <v>7.5</v>
      </c>
      <c r="E191" s="3" t="str">
        <f>IF(OR(IN!$B$2&gt;=3,IN!$B$1=2),"YES","NO")</f>
        <v>YES</v>
      </c>
      <c r="F191" s="3" t="str">
        <f>IF(E191="NO","UNDEF",IF(IN!$B$12+D191&lt;IN!$B$13,"WIN","LOSE"))</f>
        <v>LOSE</v>
      </c>
    </row>
    <row r="192" spans="1:6" x14ac:dyDescent="0.25">
      <c r="A192" s="3" t="s">
        <v>24</v>
      </c>
      <c r="B192" s="3" t="s">
        <v>67</v>
      </c>
      <c r="C192" s="3" t="s">
        <v>127</v>
      </c>
      <c r="D192" s="5">
        <v>8.5</v>
      </c>
      <c r="E192" s="3" t="str">
        <f>IF(OR(IN!$B$2&gt;=3,IN!$B$1=2),"YES","NO")</f>
        <v>YES</v>
      </c>
      <c r="F192" s="3" t="str">
        <f>IF(E192="NO","UNDEF",IF(IN!$B$12+D192&gt;IN!$B$13,"WIN","LOSE"))</f>
        <v>WIN</v>
      </c>
    </row>
    <row r="193" spans="1:6" x14ac:dyDescent="0.25">
      <c r="A193" s="3" t="s">
        <v>24</v>
      </c>
      <c r="B193" s="3" t="s">
        <v>67</v>
      </c>
      <c r="C193" s="3" t="s">
        <v>129</v>
      </c>
      <c r="D193" s="5">
        <v>8.5</v>
      </c>
      <c r="E193" s="3" t="str">
        <f>IF(OR(IN!$B$2&gt;=3,IN!$B$1=2),"YES","NO")</f>
        <v>YES</v>
      </c>
      <c r="F193" s="3" t="str">
        <f>IF(E193="NO","UNDEF",IF(IN!$B$12+D193&lt;IN!$B$13,"WIN","LOSE"))</f>
        <v>LOSE</v>
      </c>
    </row>
    <row r="194" spans="1:6" x14ac:dyDescent="0.25">
      <c r="A194" s="3" t="s">
        <v>24</v>
      </c>
      <c r="B194" s="3" t="s">
        <v>67</v>
      </c>
      <c r="C194" s="3" t="s">
        <v>127</v>
      </c>
      <c r="D194" s="5">
        <v>9.5</v>
      </c>
      <c r="E194" s="3" t="str">
        <f>IF(OR(IN!$B$2&gt;=3,IN!$B$1=2),"YES","NO")</f>
        <v>YES</v>
      </c>
      <c r="F194" s="3" t="str">
        <f>IF(E194="NO","UNDEF",IF(IN!$B$12+D194&gt;IN!$B$13,"WIN","LOSE"))</f>
        <v>WIN</v>
      </c>
    </row>
    <row r="195" spans="1:6" x14ac:dyDescent="0.25">
      <c r="A195" s="3" t="s">
        <v>24</v>
      </c>
      <c r="B195" s="3" t="s">
        <v>67</v>
      </c>
      <c r="C195" s="3" t="s">
        <v>129</v>
      </c>
      <c r="D195" s="5">
        <v>9.5</v>
      </c>
      <c r="E195" s="3" t="str">
        <f>IF(OR(IN!$B$2&gt;=3,IN!$B$1=2),"YES","NO")</f>
        <v>YES</v>
      </c>
      <c r="F195" s="3" t="str">
        <f>IF(E195="NO","UNDEF",IF(IN!$B$12+D195&lt;IN!$B$13,"WIN","LOSE"))</f>
        <v>LOSE</v>
      </c>
    </row>
    <row r="196" spans="1:6" x14ac:dyDescent="0.25">
      <c r="A196" s="3" t="s">
        <v>24</v>
      </c>
      <c r="B196" s="3" t="s">
        <v>67</v>
      </c>
      <c r="C196" s="3" t="s">
        <v>127</v>
      </c>
      <c r="D196" s="5">
        <v>10.5</v>
      </c>
      <c r="E196" s="3" t="str">
        <f>IF(OR(IN!$B$2&gt;=3,IN!$B$1=2),"YES","NO")</f>
        <v>YES</v>
      </c>
      <c r="F196" s="3" t="str">
        <f>IF(E196="NO","UNDEF",IF(IN!$B$12+D196&gt;IN!$B$13,"WIN","LOSE"))</f>
        <v>WIN</v>
      </c>
    </row>
    <row r="197" spans="1:6" x14ac:dyDescent="0.25">
      <c r="A197" s="3" t="s">
        <v>24</v>
      </c>
      <c r="B197" s="3" t="s">
        <v>67</v>
      </c>
      <c r="C197" s="3" t="s">
        <v>129</v>
      </c>
      <c r="D197" s="5">
        <v>10.5</v>
      </c>
      <c r="E197" s="3" t="str">
        <f>IF(OR(IN!$B$2&gt;=3,IN!$B$1=2),"YES","NO")</f>
        <v>YES</v>
      </c>
      <c r="F197" s="3" t="str">
        <f>IF(E197="NO","UNDEF",IF(IN!$B$12+D197&lt;IN!$B$13,"WIN","LOSE"))</f>
        <v>LOSE</v>
      </c>
    </row>
    <row r="198" spans="1:6" x14ac:dyDescent="0.25">
      <c r="A198" s="3" t="s">
        <v>24</v>
      </c>
      <c r="B198" s="3" t="s">
        <v>67</v>
      </c>
      <c r="C198" s="3" t="s">
        <v>127</v>
      </c>
      <c r="D198" s="5">
        <v>11.5</v>
      </c>
      <c r="E198" s="3" t="str">
        <f>IF(OR(IN!$B$2&gt;=3,IN!$B$1=2),"YES","NO")</f>
        <v>YES</v>
      </c>
      <c r="F198" s="3" t="str">
        <f>IF(E198="NO","UNDEF",IF(IN!$B$12+D198&gt;IN!$B$13,"WIN","LOSE"))</f>
        <v>WIN</v>
      </c>
    </row>
    <row r="199" spans="1:6" x14ac:dyDescent="0.25">
      <c r="A199" s="3" t="s">
        <v>24</v>
      </c>
      <c r="B199" s="3" t="s">
        <v>67</v>
      </c>
      <c r="C199" s="3" t="s">
        <v>129</v>
      </c>
      <c r="D199" s="5">
        <v>11.5</v>
      </c>
      <c r="E199" s="3" t="str">
        <f>IF(OR(IN!$B$2&gt;=3,IN!$B$1=2),"YES","NO")</f>
        <v>YES</v>
      </c>
      <c r="F199" s="3" t="str">
        <f>IF(E199="NO","UNDEF",IF(IN!$B$12+D199&lt;IN!$B$13,"WIN","LOSE"))</f>
        <v>LOSE</v>
      </c>
    </row>
    <row r="200" spans="1:6" x14ac:dyDescent="0.25">
      <c r="A200" s="3" t="s">
        <v>24</v>
      </c>
      <c r="B200" s="3" t="s">
        <v>67</v>
      </c>
      <c r="C200" s="3" t="s">
        <v>127</v>
      </c>
      <c r="D200" s="5">
        <v>12.5</v>
      </c>
      <c r="E200" s="3" t="str">
        <f>IF(OR(IN!$B$2&gt;=3,IN!$B$1=2),"YES","NO")</f>
        <v>YES</v>
      </c>
      <c r="F200" s="3" t="str">
        <f>IF(E200="NO","UNDEF",IF(IN!$B$12+D200&gt;IN!$B$13,"WIN","LOSE"))</f>
        <v>WIN</v>
      </c>
    </row>
    <row r="201" spans="1:6" x14ac:dyDescent="0.25">
      <c r="A201" s="3" t="s">
        <v>24</v>
      </c>
      <c r="B201" s="3" t="s">
        <v>67</v>
      </c>
      <c r="C201" s="3" t="s">
        <v>129</v>
      </c>
      <c r="D201" s="5">
        <v>12.5</v>
      </c>
      <c r="E201" s="3" t="str">
        <f>IF(OR(IN!$B$2&gt;=3,IN!$B$1=2),"YES","NO")</f>
        <v>YES</v>
      </c>
      <c r="F201" s="3" t="str">
        <f>IF(E201="NO","UNDEF",IF(IN!$B$12+D201&lt;IN!$B$13,"WIN","LOSE"))</f>
        <v>LOSE</v>
      </c>
    </row>
    <row r="202" spans="1:6" x14ac:dyDescent="0.25">
      <c r="A202" s="3" t="s">
        <v>24</v>
      </c>
      <c r="B202" s="3" t="s">
        <v>67</v>
      </c>
      <c r="C202" s="3" t="s">
        <v>127</v>
      </c>
      <c r="D202" s="5">
        <v>13.5</v>
      </c>
      <c r="E202" s="3" t="str">
        <f>IF(OR(IN!$B$2&gt;=3,IN!$B$1=2),"YES","NO")</f>
        <v>YES</v>
      </c>
      <c r="F202" s="3" t="str">
        <f>IF(E202="NO","UNDEF",IF(IN!$B$12+D202&gt;IN!$B$13,"WIN","LOSE"))</f>
        <v>WIN</v>
      </c>
    </row>
    <row r="203" spans="1:6" x14ac:dyDescent="0.25">
      <c r="A203" s="3" t="s">
        <v>24</v>
      </c>
      <c r="B203" s="3" t="s">
        <v>67</v>
      </c>
      <c r="C203" s="3" t="s">
        <v>129</v>
      </c>
      <c r="D203" s="5">
        <v>13.5</v>
      </c>
      <c r="E203" s="3" t="str">
        <f>IF(OR(IN!$B$2&gt;=3,IN!$B$1=2),"YES","NO")</f>
        <v>YES</v>
      </c>
      <c r="F203" s="3" t="str">
        <f>IF(E203="NO","UNDEF",IF(IN!$B$12+D203&lt;IN!$B$13,"WIN","LOSE"))</f>
        <v>LOSE</v>
      </c>
    </row>
    <row r="204" spans="1:6" x14ac:dyDescent="0.25">
      <c r="A204" s="3" t="s">
        <v>24</v>
      </c>
      <c r="B204" s="3" t="s">
        <v>67</v>
      </c>
      <c r="C204" s="3" t="s">
        <v>127</v>
      </c>
      <c r="D204" s="5">
        <v>14.5</v>
      </c>
      <c r="E204" s="3" t="str">
        <f>IF(OR(IN!$B$2&gt;=3,IN!$B$1=2),"YES","NO")</f>
        <v>YES</v>
      </c>
      <c r="F204" s="3" t="str">
        <f>IF(E204="NO","UNDEF",IF(IN!$B$12+D204&gt;IN!$B$13,"WIN","LOSE"))</f>
        <v>WIN</v>
      </c>
    </row>
    <row r="205" spans="1:6" x14ac:dyDescent="0.25">
      <c r="A205" s="3" t="s">
        <v>24</v>
      </c>
      <c r="B205" s="3" t="s">
        <v>67</v>
      </c>
      <c r="C205" s="3" t="s">
        <v>129</v>
      </c>
      <c r="D205" s="5">
        <v>14.5</v>
      </c>
      <c r="E205" s="3" t="str">
        <f>IF(OR(IN!$B$2&gt;=3,IN!$B$1=2),"YES","NO")</f>
        <v>YES</v>
      </c>
      <c r="F205" s="3" t="str">
        <f>IF(E205="NO","UNDEF",IF(IN!$B$12+D205&lt;IN!$B$13,"WIN","LOSE"))</f>
        <v>LOSE</v>
      </c>
    </row>
    <row r="206" spans="1:6" x14ac:dyDescent="0.25">
      <c r="A206" s="3" t="s">
        <v>24</v>
      </c>
      <c r="B206" s="3" t="s">
        <v>67</v>
      </c>
      <c r="C206" s="3" t="s">
        <v>127</v>
      </c>
      <c r="D206" s="5">
        <v>15.5</v>
      </c>
      <c r="E206" s="3" t="str">
        <f>IF(OR(IN!$B$2&gt;=3,IN!$B$1=2),"YES","NO")</f>
        <v>YES</v>
      </c>
      <c r="F206" s="3" t="str">
        <f>IF(E206="NO","UNDEF",IF(IN!$B$12+D206&gt;IN!$B$13,"WIN","LOSE"))</f>
        <v>WIN</v>
      </c>
    </row>
    <row r="207" spans="1:6" x14ac:dyDescent="0.25">
      <c r="A207" s="3" t="s">
        <v>24</v>
      </c>
      <c r="B207" s="3" t="s">
        <v>67</v>
      </c>
      <c r="C207" s="3" t="s">
        <v>129</v>
      </c>
      <c r="D207" s="5">
        <v>15.5</v>
      </c>
      <c r="E207" s="3" t="str">
        <f>IF(OR(IN!$B$2&gt;=3,IN!$B$1=2),"YES","NO")</f>
        <v>YES</v>
      </c>
      <c r="F207" s="3" t="str">
        <f>IF(E207="NO","UNDEF",IF(IN!$B$12+D207&lt;IN!$B$13,"WIN","LOSE"))</f>
        <v>LOSE</v>
      </c>
    </row>
    <row r="208" spans="1:6" x14ac:dyDescent="0.25">
      <c r="A208" s="3" t="s">
        <v>24</v>
      </c>
      <c r="B208" s="3" t="s">
        <v>67</v>
      </c>
      <c r="C208" s="3" t="s">
        <v>127</v>
      </c>
      <c r="D208" s="5">
        <v>16.5</v>
      </c>
      <c r="E208" s="3" t="str">
        <f>IF(OR(IN!$B$2&gt;=3,IN!$B$1=2),"YES","NO")</f>
        <v>YES</v>
      </c>
      <c r="F208" s="3" t="str">
        <f>IF(E208="NO","UNDEF",IF(IN!$B$12+D208&gt;IN!$B$13,"WIN","LOSE"))</f>
        <v>WIN</v>
      </c>
    </row>
    <row r="209" spans="1:6" x14ac:dyDescent="0.25">
      <c r="A209" s="3" t="s">
        <v>24</v>
      </c>
      <c r="B209" s="3" t="s">
        <v>67</v>
      </c>
      <c r="C209" s="3" t="s">
        <v>129</v>
      </c>
      <c r="D209" s="5">
        <v>16.5</v>
      </c>
      <c r="E209" s="3" t="str">
        <f>IF(OR(IN!$B$2&gt;=3,IN!$B$1=2),"YES","NO")</f>
        <v>YES</v>
      </c>
      <c r="F209" s="3" t="str">
        <f>IF(E209="NO","UNDEF",IF(IN!$B$12+D209&lt;IN!$B$13,"WIN","LOSE"))</f>
        <v>LOSE</v>
      </c>
    </row>
    <row r="210" spans="1:6" x14ac:dyDescent="0.25">
      <c r="A210" s="3" t="s">
        <v>24</v>
      </c>
      <c r="B210" s="3" t="s">
        <v>67</v>
      </c>
      <c r="C210" s="3" t="s">
        <v>127</v>
      </c>
      <c r="D210" s="5">
        <v>17.5</v>
      </c>
      <c r="E210" s="3" t="str">
        <f>IF(OR(IN!$B$2&gt;=3,IN!$B$1=2),"YES","NO")</f>
        <v>YES</v>
      </c>
      <c r="F210" s="3" t="str">
        <f>IF(E210="NO","UNDEF",IF(IN!$B$12+D210&gt;IN!$B$13,"WIN","LOSE"))</f>
        <v>WIN</v>
      </c>
    </row>
    <row r="211" spans="1:6" x14ac:dyDescent="0.25">
      <c r="A211" s="3" t="s">
        <v>24</v>
      </c>
      <c r="B211" s="3" t="s">
        <v>67</v>
      </c>
      <c r="C211" s="3" t="s">
        <v>129</v>
      </c>
      <c r="D211" s="5">
        <v>17.5</v>
      </c>
      <c r="E211" s="3" t="str">
        <f>IF(OR(IN!$B$2&gt;=3,IN!$B$1=2),"YES","NO")</f>
        <v>YES</v>
      </c>
      <c r="F211" s="3" t="str">
        <f>IF(E211="NO","UNDEF",IF(IN!$B$12+D211&lt;IN!$B$13,"WIN","LOSE"))</f>
        <v>LOSE</v>
      </c>
    </row>
    <row r="212" spans="1:6" x14ac:dyDescent="0.25">
      <c r="A212" s="3" t="s">
        <v>24</v>
      </c>
      <c r="B212" s="3" t="s">
        <v>67</v>
      </c>
      <c r="C212" s="3" t="s">
        <v>127</v>
      </c>
      <c r="D212" s="5">
        <v>18.5</v>
      </c>
      <c r="E212" s="3" t="str">
        <f>IF(OR(IN!$B$2&gt;=3,IN!$B$1=2),"YES","NO")</f>
        <v>YES</v>
      </c>
      <c r="F212" s="3" t="str">
        <f>IF(E212="NO","UNDEF",IF(IN!$B$12+D212&gt;IN!$B$13,"WIN","LOSE"))</f>
        <v>WIN</v>
      </c>
    </row>
    <row r="213" spans="1:6" x14ac:dyDescent="0.25">
      <c r="A213" s="3" t="s">
        <v>24</v>
      </c>
      <c r="B213" s="3" t="s">
        <v>67</v>
      </c>
      <c r="C213" s="3" t="s">
        <v>129</v>
      </c>
      <c r="D213" s="5">
        <v>18.5</v>
      </c>
      <c r="E213" s="3" t="str">
        <f>IF(OR(IN!$B$2&gt;=3,IN!$B$1=2),"YES","NO")</f>
        <v>YES</v>
      </c>
      <c r="F213" s="3" t="str">
        <f>IF(E213="NO","UNDEF",IF(IN!$B$12+D213&lt;IN!$B$13,"WIN","LOSE"))</f>
        <v>LOSE</v>
      </c>
    </row>
    <row r="214" spans="1:6" x14ac:dyDescent="0.25">
      <c r="A214" s="3" t="s">
        <v>24</v>
      </c>
      <c r="B214" s="3" t="s">
        <v>67</v>
      </c>
      <c r="C214" s="3" t="s">
        <v>127</v>
      </c>
      <c r="D214" s="5">
        <v>19.5</v>
      </c>
      <c r="E214" s="3" t="str">
        <f>IF(OR(IN!$B$2&gt;=3,IN!$B$1=2),"YES","NO")</f>
        <v>YES</v>
      </c>
      <c r="F214" s="3" t="str">
        <f>IF(E214="NO","UNDEF",IF(IN!$B$12+D214&gt;IN!$B$13,"WIN","LOSE"))</f>
        <v>WIN</v>
      </c>
    </row>
    <row r="215" spans="1:6" x14ac:dyDescent="0.25">
      <c r="A215" s="3" t="s">
        <v>24</v>
      </c>
      <c r="B215" s="3" t="s">
        <v>67</v>
      </c>
      <c r="C215" s="3" t="s">
        <v>129</v>
      </c>
      <c r="D215" s="5">
        <v>19.5</v>
      </c>
      <c r="E215" s="3" t="str">
        <f>IF(OR(IN!$B$2&gt;=3,IN!$B$1=2),"YES","NO")</f>
        <v>YES</v>
      </c>
      <c r="F215" s="3" t="str">
        <f>IF(E215="NO","UNDEF",IF(IN!$B$12+D215&lt;IN!$B$13,"WIN","LOSE"))</f>
        <v>LOSE</v>
      </c>
    </row>
    <row r="216" spans="1:6" x14ac:dyDescent="0.25">
      <c r="A216" s="3" t="s">
        <v>24</v>
      </c>
      <c r="B216" s="3" t="s">
        <v>67</v>
      </c>
      <c r="C216" s="3" t="s">
        <v>127</v>
      </c>
      <c r="D216" s="5">
        <v>20.5</v>
      </c>
      <c r="E216" s="3" t="str">
        <f>IF(OR(IN!$B$2&gt;=3,IN!$B$1=2),"YES","NO")</f>
        <v>YES</v>
      </c>
      <c r="F216" s="3" t="str">
        <f>IF(E216="NO","UNDEF",IF(IN!$B$12+D216&gt;IN!$B$13,"WIN","LOSE"))</f>
        <v>WIN</v>
      </c>
    </row>
    <row r="217" spans="1:6" x14ac:dyDescent="0.25">
      <c r="A217" s="3" t="s">
        <v>24</v>
      </c>
      <c r="B217" s="3" t="s">
        <v>67</v>
      </c>
      <c r="C217" s="3" t="s">
        <v>129</v>
      </c>
      <c r="D217" s="5">
        <v>20.5</v>
      </c>
      <c r="E217" s="3" t="str">
        <f>IF(OR(IN!$B$2&gt;=3,IN!$B$1=2),"YES","NO")</f>
        <v>YES</v>
      </c>
      <c r="F217" s="3" t="str">
        <f>IF(E217="NO","UNDEF",IF(IN!$B$12+D217&lt;IN!$B$13,"WIN","LOSE"))</f>
        <v>LOSE</v>
      </c>
    </row>
    <row r="218" spans="1:6" x14ac:dyDescent="0.25">
      <c r="A218" s="3" t="s">
        <v>24</v>
      </c>
      <c r="B218" s="3" t="s">
        <v>67</v>
      </c>
      <c r="C218" s="3" t="s">
        <v>127</v>
      </c>
      <c r="D218" s="5">
        <v>21.5</v>
      </c>
      <c r="E218" s="3" t="str">
        <f>IF(OR(IN!$B$2&gt;=3,IN!$B$1=2),"YES","NO")</f>
        <v>YES</v>
      </c>
      <c r="F218" s="3" t="str">
        <f>IF(E218="NO","UNDEF",IF(IN!$B$12+D218&gt;IN!$B$13,"WIN","LOSE"))</f>
        <v>WIN</v>
      </c>
    </row>
    <row r="219" spans="1:6" x14ac:dyDescent="0.25">
      <c r="A219" s="3" t="s">
        <v>24</v>
      </c>
      <c r="B219" s="3" t="s">
        <v>67</v>
      </c>
      <c r="C219" s="3" t="s">
        <v>129</v>
      </c>
      <c r="D219" s="5">
        <v>21.5</v>
      </c>
      <c r="E219" s="3" t="str">
        <f>IF(OR(IN!$B$2&gt;=3,IN!$B$1=2),"YES","NO")</f>
        <v>YES</v>
      </c>
      <c r="F219" s="3" t="str">
        <f>IF(E219="NO","UNDEF",IF(IN!$B$12+D219&lt;IN!$B$13,"WIN","LOSE"))</f>
        <v>LOSE</v>
      </c>
    </row>
    <row r="220" spans="1:6" x14ac:dyDescent="0.25">
      <c r="A220" s="3" t="s">
        <v>24</v>
      </c>
      <c r="B220" s="3" t="s">
        <v>67</v>
      </c>
      <c r="C220" s="3" t="s">
        <v>127</v>
      </c>
      <c r="D220" s="5">
        <v>22.5</v>
      </c>
      <c r="E220" s="3" t="str">
        <f>IF(OR(IN!$B$2&gt;=3,IN!$B$1=2),"YES","NO")</f>
        <v>YES</v>
      </c>
      <c r="F220" s="3" t="str">
        <f>IF(E220="NO","UNDEF",IF(IN!$B$12+D220&gt;IN!$B$13,"WIN","LOSE"))</f>
        <v>WIN</v>
      </c>
    </row>
    <row r="221" spans="1:6" x14ac:dyDescent="0.25">
      <c r="A221" s="3" t="s">
        <v>24</v>
      </c>
      <c r="B221" s="3" t="s">
        <v>67</v>
      </c>
      <c r="C221" s="3" t="s">
        <v>129</v>
      </c>
      <c r="D221" s="5">
        <v>22.5</v>
      </c>
      <c r="E221" s="3" t="str">
        <f>IF(OR(IN!$B$2&gt;=3,IN!$B$1=2),"YES","NO")</f>
        <v>YES</v>
      </c>
      <c r="F221" s="3" t="str">
        <f>IF(E221="NO","UNDEF",IF(IN!$B$12+D221&lt;IN!$B$13,"WIN","LOSE"))</f>
        <v>LOSE</v>
      </c>
    </row>
    <row r="222" spans="1:6" x14ac:dyDescent="0.25">
      <c r="A222" s="3" t="s">
        <v>24</v>
      </c>
      <c r="B222" s="3" t="s">
        <v>67</v>
      </c>
      <c r="C222" s="3" t="s">
        <v>127</v>
      </c>
      <c r="D222" s="5">
        <v>-22</v>
      </c>
      <c r="E222" s="3" t="str">
        <f>IF(OR(IN!$B$2&gt;=3,IN!$B$1=2),"YES","NO")</f>
        <v>YES</v>
      </c>
      <c r="F222" s="3" t="str">
        <f>IF(E222="NO","UNDEF",IF(IN!$B$12+D222&gt;IN!$B$13,"WIN",IF(IN!$B$12+D222&lt;IN!$B$13,"LOSE","RETURN")))</f>
        <v>LOSE</v>
      </c>
    </row>
    <row r="223" spans="1:6" x14ac:dyDescent="0.25">
      <c r="A223" s="3" t="s">
        <v>24</v>
      </c>
      <c r="B223" s="3" t="s">
        <v>67</v>
      </c>
      <c r="C223" s="3" t="s">
        <v>129</v>
      </c>
      <c r="D223" s="5">
        <v>-22</v>
      </c>
      <c r="E223" s="3" t="str">
        <f>IF(OR(IN!$B$2&gt;=3,IN!$B$1=2),"YES","NO")</f>
        <v>YES</v>
      </c>
      <c r="F223" s="3" t="str">
        <f>IF(E223="NO","UNDEF",IF(IN!$B$12+D223&lt;IN!$B$13,"WIN",IF(IN!$B$12+D223&gt;IN!$B$13,"LOSE","RETURN")))</f>
        <v>WIN</v>
      </c>
    </row>
    <row r="224" spans="1:6" x14ac:dyDescent="0.25">
      <c r="A224" s="3" t="s">
        <v>24</v>
      </c>
      <c r="B224" s="3" t="s">
        <v>67</v>
      </c>
      <c r="C224" s="3" t="s">
        <v>127</v>
      </c>
      <c r="D224" s="5">
        <v>-19</v>
      </c>
      <c r="E224" s="3" t="str">
        <f>IF(OR(IN!$B$2&gt;=3,IN!$B$1=2),"YES","NO")</f>
        <v>YES</v>
      </c>
      <c r="F224" s="3" t="str">
        <f>IF(E224="NO","UNDEF",IF(IN!$B$12+D224&gt;IN!$B$13,"WIN",IF(IN!$B$12+D224&lt;IN!$B$13,"LOSE","RETURN")))</f>
        <v>LOSE</v>
      </c>
    </row>
    <row r="225" spans="1:6" x14ac:dyDescent="0.25">
      <c r="A225" s="3" t="s">
        <v>24</v>
      </c>
      <c r="B225" s="3" t="s">
        <v>67</v>
      </c>
      <c r="C225" s="3" t="s">
        <v>129</v>
      </c>
      <c r="D225" s="5">
        <v>-19</v>
      </c>
      <c r="E225" s="3" t="str">
        <f>IF(OR(IN!$B$2&gt;=3,IN!$B$1=2),"YES","NO")</f>
        <v>YES</v>
      </c>
      <c r="F225" s="3" t="str">
        <f>IF(E225="NO","UNDEF",IF(IN!$B$12+D225&lt;IN!$B$13,"WIN",IF(IN!$B$12+D225&gt;IN!$B$13,"LOSE","RETURN")))</f>
        <v>WIN</v>
      </c>
    </row>
    <row r="226" spans="1:6" x14ac:dyDescent="0.25">
      <c r="A226" s="3" t="s">
        <v>24</v>
      </c>
      <c r="B226" s="3" t="s">
        <v>67</v>
      </c>
      <c r="C226" s="3" t="s">
        <v>127</v>
      </c>
      <c r="D226" s="5">
        <v>-18</v>
      </c>
      <c r="E226" s="3" t="str">
        <f>IF(OR(IN!$B$2&gt;=3,IN!$B$1=2),"YES","NO")</f>
        <v>YES</v>
      </c>
      <c r="F226" s="3" t="str">
        <f>IF(E226="NO","UNDEF",IF(IN!$B$12+D226&gt;IN!$B$13,"WIN",IF(IN!$B$12+D226&lt;IN!$B$13,"LOSE","RETURN")))</f>
        <v>LOSE</v>
      </c>
    </row>
    <row r="227" spans="1:6" x14ac:dyDescent="0.25">
      <c r="A227" s="3" t="s">
        <v>24</v>
      </c>
      <c r="B227" s="3" t="s">
        <v>67</v>
      </c>
      <c r="C227" s="3" t="s">
        <v>129</v>
      </c>
      <c r="D227" s="5">
        <v>-18</v>
      </c>
      <c r="E227" s="3" t="str">
        <f>IF(OR(IN!$B$2&gt;=3,IN!$B$1=2),"YES","NO")</f>
        <v>YES</v>
      </c>
      <c r="F227" s="3" t="str">
        <f>IF(E227="NO","UNDEF",IF(IN!$B$12+D227&lt;IN!$B$13,"WIN",IF(IN!$B$12+D227&gt;IN!$B$13,"LOSE","RETURN")))</f>
        <v>WIN</v>
      </c>
    </row>
    <row r="228" spans="1:6" x14ac:dyDescent="0.25">
      <c r="A228" s="3" t="s">
        <v>24</v>
      </c>
      <c r="B228" s="3" t="s">
        <v>67</v>
      </c>
      <c r="C228" s="3" t="s">
        <v>127</v>
      </c>
      <c r="D228" s="5">
        <v>-17</v>
      </c>
      <c r="E228" s="3" t="str">
        <f>IF(OR(IN!$B$2&gt;=3,IN!$B$1=2),"YES","NO")</f>
        <v>YES</v>
      </c>
      <c r="F228" s="3" t="str">
        <f>IF(E228="NO","UNDEF",IF(IN!$B$12+D228&gt;IN!$B$13,"WIN",IF(IN!$B$12+D228&lt;IN!$B$13,"LOSE","RETURN")))</f>
        <v>LOSE</v>
      </c>
    </row>
    <row r="229" spans="1:6" x14ac:dyDescent="0.25">
      <c r="A229" s="3" t="s">
        <v>24</v>
      </c>
      <c r="B229" s="3" t="s">
        <v>67</v>
      </c>
      <c r="C229" s="3" t="s">
        <v>129</v>
      </c>
      <c r="D229" s="5">
        <v>-17</v>
      </c>
      <c r="E229" s="3" t="str">
        <f>IF(OR(IN!$B$2&gt;=3,IN!$B$1=2),"YES","NO")</f>
        <v>YES</v>
      </c>
      <c r="F229" s="3" t="str">
        <f>IF(E229="NO","UNDEF",IF(IN!$B$12+D229&lt;IN!$B$13,"WIN",IF(IN!$B$12+D229&gt;IN!$B$13,"LOSE","RETURN")))</f>
        <v>WIN</v>
      </c>
    </row>
    <row r="230" spans="1:6" x14ac:dyDescent="0.25">
      <c r="A230" s="3" t="s">
        <v>24</v>
      </c>
      <c r="B230" s="3" t="s">
        <v>67</v>
      </c>
      <c r="C230" s="3" t="s">
        <v>127</v>
      </c>
      <c r="D230" s="5">
        <v>-16</v>
      </c>
      <c r="E230" s="3" t="str">
        <f>IF(OR(IN!$B$2&gt;=3,IN!$B$1=2),"YES","NO")</f>
        <v>YES</v>
      </c>
      <c r="F230" s="3" t="str">
        <f>IF(E230="NO","UNDEF",IF(IN!$B$12+D230&gt;IN!$B$13,"WIN",IF(IN!$B$12+D230&lt;IN!$B$13,"LOSE","RETURN")))</f>
        <v>LOSE</v>
      </c>
    </row>
    <row r="231" spans="1:6" x14ac:dyDescent="0.25">
      <c r="A231" s="3" t="s">
        <v>24</v>
      </c>
      <c r="B231" s="3" t="s">
        <v>67</v>
      </c>
      <c r="C231" s="3" t="s">
        <v>129</v>
      </c>
      <c r="D231" s="5">
        <v>-16</v>
      </c>
      <c r="E231" s="3" t="str">
        <f>IF(OR(IN!$B$2&gt;=3,IN!$B$1=2),"YES","NO")</f>
        <v>YES</v>
      </c>
      <c r="F231" s="3" t="str">
        <f>IF(E231="NO","UNDEF",IF(IN!$B$12+D231&lt;IN!$B$13,"WIN",IF(IN!$B$12+D231&gt;IN!$B$13,"LOSE","RETURN")))</f>
        <v>WIN</v>
      </c>
    </row>
    <row r="232" spans="1:6" x14ac:dyDescent="0.25">
      <c r="A232" s="3" t="s">
        <v>24</v>
      </c>
      <c r="B232" s="3" t="s">
        <v>67</v>
      </c>
      <c r="C232" s="3" t="s">
        <v>127</v>
      </c>
      <c r="D232" s="5">
        <v>-15</v>
      </c>
      <c r="E232" s="3" t="str">
        <f>IF(OR(IN!$B$2&gt;=3,IN!$B$1=2),"YES","NO")</f>
        <v>YES</v>
      </c>
      <c r="F232" s="3" t="str">
        <f>IF(E232="NO","UNDEF",IF(IN!$B$12+D232&gt;IN!$B$13,"WIN",IF(IN!$B$12+D232&lt;IN!$B$13,"LOSE","RETURN")))</f>
        <v>LOSE</v>
      </c>
    </row>
    <row r="233" spans="1:6" x14ac:dyDescent="0.25">
      <c r="A233" s="3" t="s">
        <v>24</v>
      </c>
      <c r="B233" s="3" t="s">
        <v>67</v>
      </c>
      <c r="C233" s="3" t="s">
        <v>129</v>
      </c>
      <c r="D233" s="5">
        <v>-15</v>
      </c>
      <c r="E233" s="3" t="str">
        <f>IF(OR(IN!$B$2&gt;=3,IN!$B$1=2),"YES","NO")</f>
        <v>YES</v>
      </c>
      <c r="F233" s="3" t="str">
        <f>IF(E233="NO","UNDEF",IF(IN!$B$12+D233&lt;IN!$B$13,"WIN",IF(IN!$B$12+D233&gt;IN!$B$13,"LOSE","RETURN")))</f>
        <v>WIN</v>
      </c>
    </row>
    <row r="234" spans="1:6" x14ac:dyDescent="0.25">
      <c r="A234" s="3" t="s">
        <v>24</v>
      </c>
      <c r="B234" s="3" t="s">
        <v>67</v>
      </c>
      <c r="C234" s="3" t="s">
        <v>127</v>
      </c>
      <c r="D234" s="5">
        <v>-14</v>
      </c>
      <c r="E234" s="3" t="str">
        <f>IF(OR(IN!$B$2&gt;=3,IN!$B$1=2),"YES","NO")</f>
        <v>YES</v>
      </c>
      <c r="F234" s="3" t="str">
        <f>IF(E234="NO","UNDEF",IF(IN!$B$12+D234&gt;IN!$B$13,"WIN",IF(IN!$B$12+D234&lt;IN!$B$13,"LOSE","RETURN")))</f>
        <v>LOSE</v>
      </c>
    </row>
    <row r="235" spans="1:6" x14ac:dyDescent="0.25">
      <c r="A235" s="3" t="s">
        <v>24</v>
      </c>
      <c r="B235" s="3" t="s">
        <v>67</v>
      </c>
      <c r="C235" s="3" t="s">
        <v>129</v>
      </c>
      <c r="D235" s="5">
        <v>-14</v>
      </c>
      <c r="E235" s="3" t="str">
        <f>IF(OR(IN!$B$2&gt;=3,IN!$B$1=2),"YES","NO")</f>
        <v>YES</v>
      </c>
      <c r="F235" s="3" t="str">
        <f>IF(E235="NO","UNDEF",IF(IN!$B$12+D235&lt;IN!$B$13,"WIN",IF(IN!$B$12+D235&gt;IN!$B$13,"LOSE","RETURN")))</f>
        <v>WIN</v>
      </c>
    </row>
    <row r="236" spans="1:6" x14ac:dyDescent="0.25">
      <c r="A236" s="3" t="s">
        <v>24</v>
      </c>
      <c r="B236" s="3" t="s">
        <v>67</v>
      </c>
      <c r="C236" s="3" t="s">
        <v>127</v>
      </c>
      <c r="D236" s="5">
        <v>-13</v>
      </c>
      <c r="E236" s="3" t="str">
        <f>IF(OR(IN!$B$2&gt;=3,IN!$B$1=2),"YES","NO")</f>
        <v>YES</v>
      </c>
      <c r="F236" s="3" t="str">
        <f>IF(E236="NO","UNDEF",IF(IN!$B$12+D236&gt;IN!$B$13,"WIN",IF(IN!$B$12+D236&lt;IN!$B$13,"LOSE","RETURN")))</f>
        <v>LOSE</v>
      </c>
    </row>
    <row r="237" spans="1:6" x14ac:dyDescent="0.25">
      <c r="A237" s="3" t="s">
        <v>24</v>
      </c>
      <c r="B237" s="3" t="s">
        <v>67</v>
      </c>
      <c r="C237" s="3" t="s">
        <v>129</v>
      </c>
      <c r="D237" s="5">
        <v>-13</v>
      </c>
      <c r="E237" s="3" t="str">
        <f>IF(OR(IN!$B$2&gt;=3,IN!$B$1=2),"YES","NO")</f>
        <v>YES</v>
      </c>
      <c r="F237" s="3" t="str">
        <f>IF(E237="NO","UNDEF",IF(IN!$B$12+D237&lt;IN!$B$13,"WIN",IF(IN!$B$12+D237&gt;IN!$B$13,"LOSE","RETURN")))</f>
        <v>WIN</v>
      </c>
    </row>
    <row r="238" spans="1:6" x14ac:dyDescent="0.25">
      <c r="A238" s="3" t="s">
        <v>24</v>
      </c>
      <c r="B238" s="3" t="s">
        <v>67</v>
      </c>
      <c r="C238" s="3" t="s">
        <v>127</v>
      </c>
      <c r="D238" s="5">
        <v>-12</v>
      </c>
      <c r="E238" s="3" t="str">
        <f>IF(OR(IN!$B$2&gt;=3,IN!$B$1=2),"YES","NO")</f>
        <v>YES</v>
      </c>
      <c r="F238" s="3" t="str">
        <f>IF(E238="NO","UNDEF",IF(IN!$B$12+D238&gt;IN!$B$13,"WIN",IF(IN!$B$12+D238&lt;IN!$B$13,"LOSE","RETURN")))</f>
        <v>LOSE</v>
      </c>
    </row>
    <row r="239" spans="1:6" x14ac:dyDescent="0.25">
      <c r="A239" s="3" t="s">
        <v>24</v>
      </c>
      <c r="B239" s="3" t="s">
        <v>67</v>
      </c>
      <c r="C239" s="3" t="s">
        <v>129</v>
      </c>
      <c r="D239" s="5">
        <v>-12</v>
      </c>
      <c r="E239" s="3" t="str">
        <f>IF(OR(IN!$B$2&gt;=3,IN!$B$1=2),"YES","NO")</f>
        <v>YES</v>
      </c>
      <c r="F239" s="3" t="str">
        <f>IF(E239="NO","UNDEF",IF(IN!$B$12+D239&lt;IN!$B$13,"WIN",IF(IN!$B$12+D239&gt;IN!$B$13,"LOSE","RETURN")))</f>
        <v>WIN</v>
      </c>
    </row>
    <row r="240" spans="1:6" x14ac:dyDescent="0.25">
      <c r="A240" s="3" t="s">
        <v>24</v>
      </c>
      <c r="B240" s="3" t="s">
        <v>67</v>
      </c>
      <c r="C240" s="3" t="s">
        <v>127</v>
      </c>
      <c r="D240" s="5">
        <v>-11</v>
      </c>
      <c r="E240" s="3" t="str">
        <f>IF(OR(IN!$B$2&gt;=3,IN!$B$1=2),"YES","NO")</f>
        <v>YES</v>
      </c>
      <c r="F240" s="3" t="str">
        <f>IF(E240="NO","UNDEF",IF(IN!$B$12+D240&gt;IN!$B$13,"WIN",IF(IN!$B$12+D240&lt;IN!$B$13,"LOSE","RETURN")))</f>
        <v>LOSE</v>
      </c>
    </row>
    <row r="241" spans="1:6" x14ac:dyDescent="0.25">
      <c r="A241" s="3" t="s">
        <v>24</v>
      </c>
      <c r="B241" s="3" t="s">
        <v>67</v>
      </c>
      <c r="C241" s="3" t="s">
        <v>129</v>
      </c>
      <c r="D241" s="5">
        <v>-11</v>
      </c>
      <c r="E241" s="3" t="str">
        <f>IF(OR(IN!$B$2&gt;=3,IN!$B$1=2),"YES","NO")</f>
        <v>YES</v>
      </c>
      <c r="F241" s="3" t="str">
        <f>IF(E241="NO","UNDEF",IF(IN!$B$12+D241&lt;IN!$B$13,"WIN",IF(IN!$B$12+D241&gt;IN!$B$13,"LOSE","RETURN")))</f>
        <v>WIN</v>
      </c>
    </row>
    <row r="242" spans="1:6" x14ac:dyDescent="0.25">
      <c r="A242" s="3" t="s">
        <v>24</v>
      </c>
      <c r="B242" s="3" t="s">
        <v>67</v>
      </c>
      <c r="C242" s="3" t="s">
        <v>127</v>
      </c>
      <c r="D242" s="5">
        <v>-10</v>
      </c>
      <c r="E242" s="3" t="str">
        <f>IF(OR(IN!$B$2&gt;=3,IN!$B$1=2),"YES","NO")</f>
        <v>YES</v>
      </c>
      <c r="F242" s="3" t="str">
        <f>IF(E242="NO","UNDEF",IF(IN!$B$12+D242&gt;IN!$B$13,"WIN",IF(IN!$B$12+D242&lt;IN!$B$13,"LOSE","RETURN")))</f>
        <v>LOSE</v>
      </c>
    </row>
    <row r="243" spans="1:6" x14ac:dyDescent="0.25">
      <c r="A243" s="3" t="s">
        <v>24</v>
      </c>
      <c r="B243" s="3" t="s">
        <v>67</v>
      </c>
      <c r="C243" s="3" t="s">
        <v>129</v>
      </c>
      <c r="D243" s="5">
        <v>-10</v>
      </c>
      <c r="E243" s="3" t="str">
        <f>IF(OR(IN!$B$2&gt;=3,IN!$B$1=2),"YES","NO")</f>
        <v>YES</v>
      </c>
      <c r="F243" s="3" t="str">
        <f>IF(E243="NO","UNDEF",IF(IN!$B$12+D243&lt;IN!$B$13,"WIN",IF(IN!$B$12+D243&gt;IN!$B$13,"LOSE","RETURN")))</f>
        <v>WIN</v>
      </c>
    </row>
    <row r="244" spans="1:6" x14ac:dyDescent="0.25">
      <c r="A244" s="3" t="s">
        <v>24</v>
      </c>
      <c r="B244" s="3" t="s">
        <v>67</v>
      </c>
      <c r="C244" s="3" t="s">
        <v>127</v>
      </c>
      <c r="D244" s="5">
        <v>-9</v>
      </c>
      <c r="E244" s="3" t="str">
        <f>IF(OR(IN!$B$2&gt;=3,IN!$B$1=2),"YES","NO")</f>
        <v>YES</v>
      </c>
      <c r="F244" s="3" t="str">
        <f>IF(E244="NO","UNDEF",IF(IN!$B$12+D244&gt;IN!$B$13,"WIN",IF(IN!$B$12+D244&lt;IN!$B$13,"LOSE","RETURN")))</f>
        <v>LOSE</v>
      </c>
    </row>
    <row r="245" spans="1:6" x14ac:dyDescent="0.25">
      <c r="A245" s="3" t="s">
        <v>24</v>
      </c>
      <c r="B245" s="3" t="s">
        <v>67</v>
      </c>
      <c r="C245" s="3" t="s">
        <v>129</v>
      </c>
      <c r="D245" s="5">
        <v>-9</v>
      </c>
      <c r="E245" s="3" t="str">
        <f>IF(OR(IN!$B$2&gt;=3,IN!$B$1=2),"YES","NO")</f>
        <v>YES</v>
      </c>
      <c r="F245" s="3" t="str">
        <f>IF(E245="NO","UNDEF",IF(IN!$B$12+D245&lt;IN!$B$13,"WIN",IF(IN!$B$12+D245&gt;IN!$B$13,"LOSE","RETURN")))</f>
        <v>WIN</v>
      </c>
    </row>
    <row r="246" spans="1:6" x14ac:dyDescent="0.25">
      <c r="A246" s="3" t="s">
        <v>24</v>
      </c>
      <c r="B246" s="3" t="s">
        <v>67</v>
      </c>
      <c r="C246" s="3" t="s">
        <v>127</v>
      </c>
      <c r="D246" s="5">
        <v>-8</v>
      </c>
      <c r="E246" s="3" t="str">
        <f>IF(OR(IN!$B$2&gt;=3,IN!$B$1=2),"YES","NO")</f>
        <v>YES</v>
      </c>
      <c r="F246" s="3" t="str">
        <f>IF(E246="NO","UNDEF",IF(IN!$B$12+D246&gt;IN!$B$13,"WIN",IF(IN!$B$12+D246&lt;IN!$B$13,"LOSE","RETURN")))</f>
        <v>LOSE</v>
      </c>
    </row>
    <row r="247" spans="1:6" x14ac:dyDescent="0.25">
      <c r="A247" s="3" t="s">
        <v>24</v>
      </c>
      <c r="B247" s="3" t="s">
        <v>67</v>
      </c>
      <c r="C247" s="3" t="s">
        <v>129</v>
      </c>
      <c r="D247" s="5">
        <v>-8</v>
      </c>
      <c r="E247" s="3" t="str">
        <f>IF(OR(IN!$B$2&gt;=3,IN!$B$1=2),"YES","NO")</f>
        <v>YES</v>
      </c>
      <c r="F247" s="3" t="str">
        <f>IF(E247="NO","UNDEF",IF(IN!$B$12+D247&lt;IN!$B$13,"WIN",IF(IN!$B$12+D247&gt;IN!$B$13,"LOSE","RETURN")))</f>
        <v>WIN</v>
      </c>
    </row>
    <row r="248" spans="1:6" x14ac:dyDescent="0.25">
      <c r="A248" s="3" t="s">
        <v>24</v>
      </c>
      <c r="B248" s="3" t="s">
        <v>67</v>
      </c>
      <c r="C248" s="3" t="s">
        <v>127</v>
      </c>
      <c r="D248" s="5">
        <v>-7</v>
      </c>
      <c r="E248" s="3" t="str">
        <f>IF(OR(IN!$B$2&gt;=3,IN!$B$1=2),"YES","NO")</f>
        <v>YES</v>
      </c>
      <c r="F248" s="3" t="str">
        <f>IF(E248="NO","UNDEF",IF(IN!$B$12+D248&gt;IN!$B$13,"WIN",IF(IN!$B$12+D248&lt;IN!$B$13,"LOSE","RETURN")))</f>
        <v>LOSE</v>
      </c>
    </row>
    <row r="249" spans="1:6" x14ac:dyDescent="0.25">
      <c r="A249" s="3" t="s">
        <v>24</v>
      </c>
      <c r="B249" s="3" t="s">
        <v>67</v>
      </c>
      <c r="C249" s="3" t="s">
        <v>129</v>
      </c>
      <c r="D249" s="5">
        <v>-7</v>
      </c>
      <c r="E249" s="3" t="str">
        <f>IF(OR(IN!$B$2&gt;=3,IN!$B$1=2),"YES","NO")</f>
        <v>YES</v>
      </c>
      <c r="F249" s="3" t="str">
        <f>IF(E249="NO","UNDEF",IF(IN!$B$12+D249&lt;IN!$B$13,"WIN",IF(IN!$B$12+D249&gt;IN!$B$13,"LOSE","RETURN")))</f>
        <v>WIN</v>
      </c>
    </row>
    <row r="250" spans="1:6" x14ac:dyDescent="0.25">
      <c r="A250" s="3" t="s">
        <v>24</v>
      </c>
      <c r="B250" s="3" t="s">
        <v>67</v>
      </c>
      <c r="C250" s="3" t="s">
        <v>127</v>
      </c>
      <c r="D250" s="5">
        <v>-6</v>
      </c>
      <c r="E250" s="3" t="str">
        <f>IF(OR(IN!$B$2&gt;=3,IN!$B$1=2),"YES","NO")</f>
        <v>YES</v>
      </c>
      <c r="F250" s="3" t="str">
        <f>IF(E250="NO","UNDEF",IF(IN!$B$12+D250&gt;IN!$B$13,"WIN",IF(IN!$B$12+D250&lt;IN!$B$13,"LOSE","RETURN")))</f>
        <v>LOSE</v>
      </c>
    </row>
    <row r="251" spans="1:6" x14ac:dyDescent="0.25">
      <c r="A251" s="3" t="s">
        <v>24</v>
      </c>
      <c r="B251" s="3" t="s">
        <v>67</v>
      </c>
      <c r="C251" s="3" t="s">
        <v>129</v>
      </c>
      <c r="D251" s="5">
        <v>-6</v>
      </c>
      <c r="E251" s="3" t="str">
        <f>IF(OR(IN!$B$2&gt;=3,IN!$B$1=2),"YES","NO")</f>
        <v>YES</v>
      </c>
      <c r="F251" s="3" t="str">
        <f>IF(E251="NO","UNDEF",IF(IN!$B$12+D251&lt;IN!$B$13,"WIN",IF(IN!$B$12+D251&gt;IN!$B$13,"LOSE","RETURN")))</f>
        <v>WIN</v>
      </c>
    </row>
    <row r="252" spans="1:6" x14ac:dyDescent="0.25">
      <c r="A252" s="3" t="s">
        <v>24</v>
      </c>
      <c r="B252" s="3" t="s">
        <v>67</v>
      </c>
      <c r="C252" s="3" t="s">
        <v>127</v>
      </c>
      <c r="D252" s="5">
        <v>-5</v>
      </c>
      <c r="E252" s="3" t="str">
        <f>IF(OR(IN!$B$2&gt;=3,IN!$B$1=2),"YES","NO")</f>
        <v>YES</v>
      </c>
      <c r="F252" s="3" t="str">
        <f>IF(E252="NO","UNDEF",IF(IN!$B$12+D252&gt;IN!$B$13,"WIN",IF(IN!$B$12+D252&lt;IN!$B$13,"LOSE","RETURN")))</f>
        <v>LOSE</v>
      </c>
    </row>
    <row r="253" spans="1:6" x14ac:dyDescent="0.25">
      <c r="A253" s="3" t="s">
        <v>24</v>
      </c>
      <c r="B253" s="3" t="s">
        <v>67</v>
      </c>
      <c r="C253" s="3" t="s">
        <v>129</v>
      </c>
      <c r="D253" s="5">
        <v>-5</v>
      </c>
      <c r="E253" s="3" t="str">
        <f>IF(OR(IN!$B$2&gt;=3,IN!$B$1=2),"YES","NO")</f>
        <v>YES</v>
      </c>
      <c r="F253" s="3" t="str">
        <f>IF(E253="NO","UNDEF",IF(IN!$B$12+D253&lt;IN!$B$13,"WIN",IF(IN!$B$12+D253&gt;IN!$B$13,"LOSE","RETURN")))</f>
        <v>WIN</v>
      </c>
    </row>
    <row r="254" spans="1:6" x14ac:dyDescent="0.25">
      <c r="A254" s="3" t="s">
        <v>24</v>
      </c>
      <c r="B254" s="3" t="s">
        <v>67</v>
      </c>
      <c r="C254" s="3" t="s">
        <v>127</v>
      </c>
      <c r="D254" s="5">
        <v>-4</v>
      </c>
      <c r="E254" s="3" t="str">
        <f>IF(OR(IN!$B$2&gt;=3,IN!$B$1=2),"YES","NO")</f>
        <v>YES</v>
      </c>
      <c r="F254" s="3" t="str">
        <f>IF(E254="NO","UNDEF",IF(IN!$B$12+D254&gt;IN!$B$13,"WIN",IF(IN!$B$12+D254&lt;IN!$B$13,"LOSE","RETURN")))</f>
        <v>LOSE</v>
      </c>
    </row>
    <row r="255" spans="1:6" x14ac:dyDescent="0.25">
      <c r="A255" s="3" t="s">
        <v>24</v>
      </c>
      <c r="B255" s="3" t="s">
        <v>67</v>
      </c>
      <c r="C255" s="3" t="s">
        <v>129</v>
      </c>
      <c r="D255" s="5">
        <v>-4</v>
      </c>
      <c r="E255" s="3" t="str">
        <f>IF(OR(IN!$B$2&gt;=3,IN!$B$1=2),"YES","NO")</f>
        <v>YES</v>
      </c>
      <c r="F255" s="3" t="str">
        <f>IF(E255="NO","UNDEF",IF(IN!$B$12+D255&lt;IN!$B$13,"WIN",IF(IN!$B$12+D255&gt;IN!$B$13,"LOSE","RETURN")))</f>
        <v>WIN</v>
      </c>
    </row>
    <row r="256" spans="1:6" x14ac:dyDescent="0.25">
      <c r="A256" s="3" t="s">
        <v>24</v>
      </c>
      <c r="B256" s="3" t="s">
        <v>67</v>
      </c>
      <c r="C256" s="3" t="s">
        <v>127</v>
      </c>
      <c r="D256" s="5">
        <v>-3</v>
      </c>
      <c r="E256" s="3" t="str">
        <f>IF(OR(IN!$B$2&gt;=3,IN!$B$1=2),"YES","NO")</f>
        <v>YES</v>
      </c>
      <c r="F256" s="3" t="str">
        <f>IF(E256="NO","UNDEF",IF(IN!$B$12+D256&gt;IN!$B$13,"WIN",IF(IN!$B$12+D256&lt;IN!$B$13,"LOSE","RETURN")))</f>
        <v>LOSE</v>
      </c>
    </row>
    <row r="257" spans="1:6" x14ac:dyDescent="0.25">
      <c r="A257" s="3" t="s">
        <v>24</v>
      </c>
      <c r="B257" s="3" t="s">
        <v>67</v>
      </c>
      <c r="C257" s="3" t="s">
        <v>129</v>
      </c>
      <c r="D257" s="5">
        <v>-3</v>
      </c>
      <c r="E257" s="3" t="str">
        <f>IF(OR(IN!$B$2&gt;=3,IN!$B$1=2),"YES","NO")</f>
        <v>YES</v>
      </c>
      <c r="F257" s="3" t="str">
        <f>IF(E257="NO","UNDEF",IF(IN!$B$12+D257&lt;IN!$B$13,"WIN",IF(IN!$B$12+D257&gt;IN!$B$13,"LOSE","RETURN")))</f>
        <v>WIN</v>
      </c>
    </row>
    <row r="258" spans="1:6" x14ac:dyDescent="0.25">
      <c r="A258" s="3" t="s">
        <v>24</v>
      </c>
      <c r="B258" s="3" t="s">
        <v>67</v>
      </c>
      <c r="C258" s="3" t="s">
        <v>127</v>
      </c>
      <c r="D258" s="5">
        <v>-2</v>
      </c>
      <c r="E258" s="3" t="str">
        <f>IF(OR(IN!$B$2&gt;=3,IN!$B$1=2),"YES","NO")</f>
        <v>YES</v>
      </c>
      <c r="F258" s="3" t="str">
        <f>IF(E258="NO","UNDEF",IF(IN!$B$12+D258&gt;IN!$B$13,"WIN",IF(IN!$B$12+D258&lt;IN!$B$13,"LOSE","RETURN")))</f>
        <v>LOSE</v>
      </c>
    </row>
    <row r="259" spans="1:6" x14ac:dyDescent="0.25">
      <c r="A259" s="3" t="s">
        <v>24</v>
      </c>
      <c r="B259" s="3" t="s">
        <v>67</v>
      </c>
      <c r="C259" s="3" t="s">
        <v>129</v>
      </c>
      <c r="D259" s="5">
        <v>-2</v>
      </c>
      <c r="E259" s="3" t="str">
        <f>IF(OR(IN!$B$2&gt;=3,IN!$B$1=2),"YES","NO")</f>
        <v>YES</v>
      </c>
      <c r="F259" s="3" t="str">
        <f>IF(E259="NO","UNDEF",IF(IN!$B$12+D259&lt;IN!$B$13,"WIN",IF(IN!$B$12+D259&gt;IN!$B$13,"LOSE","RETURN")))</f>
        <v>WIN</v>
      </c>
    </row>
    <row r="260" spans="1:6" x14ac:dyDescent="0.25">
      <c r="A260" s="3" t="s">
        <v>24</v>
      </c>
      <c r="B260" s="3" t="s">
        <v>67</v>
      </c>
      <c r="C260" s="3" t="s">
        <v>127</v>
      </c>
      <c r="D260" s="5">
        <v>-1</v>
      </c>
      <c r="E260" s="3" t="str">
        <f>IF(OR(IN!$B$2&gt;=3,IN!$B$1=2),"YES","NO")</f>
        <v>YES</v>
      </c>
      <c r="F260" s="3" t="str">
        <f>IF(E260="NO","UNDEF",IF(IN!$B$12+D260&gt;IN!$B$13,"WIN",IF(IN!$B$12+D260&lt;IN!$B$13,"LOSE","RETURN")))</f>
        <v>LOSE</v>
      </c>
    </row>
    <row r="261" spans="1:6" x14ac:dyDescent="0.25">
      <c r="A261" s="3" t="s">
        <v>24</v>
      </c>
      <c r="B261" s="3" t="s">
        <v>67</v>
      </c>
      <c r="C261" s="3" t="s">
        <v>129</v>
      </c>
      <c r="D261" s="5">
        <v>-1</v>
      </c>
      <c r="E261" s="3" t="str">
        <f>IF(OR(IN!$B$2&gt;=3,IN!$B$1=2),"YES","NO")</f>
        <v>YES</v>
      </c>
      <c r="F261" s="3" t="str">
        <f>IF(E261="NO","UNDEF",IF(IN!$B$12+D261&lt;IN!$B$13,"WIN",IF(IN!$B$12+D261&gt;IN!$B$13,"LOSE","RETURN")))</f>
        <v>WIN</v>
      </c>
    </row>
    <row r="262" spans="1:6" x14ac:dyDescent="0.25">
      <c r="A262" s="3" t="s">
        <v>24</v>
      </c>
      <c r="B262" s="3" t="s">
        <v>67</v>
      </c>
      <c r="C262" s="3" t="s">
        <v>127</v>
      </c>
      <c r="D262" s="5">
        <v>0</v>
      </c>
      <c r="E262" s="3" t="str">
        <f>IF(OR(IN!$B$2&gt;=3,IN!$B$1=2),"YES","NO")</f>
        <v>YES</v>
      </c>
      <c r="F262" s="3" t="str">
        <f>IF(E262="NO","UNDEF",IF(IN!$B$12+D262&gt;IN!$B$13,"WIN",IF(IN!$B$12+D262&lt;IN!$B$13,"LOSE","RETURN")))</f>
        <v>RETURN</v>
      </c>
    </row>
    <row r="263" spans="1:6" x14ac:dyDescent="0.25">
      <c r="A263" s="3" t="s">
        <v>24</v>
      </c>
      <c r="B263" s="3" t="s">
        <v>67</v>
      </c>
      <c r="C263" s="3" t="s">
        <v>129</v>
      </c>
      <c r="D263" s="5">
        <v>0</v>
      </c>
      <c r="E263" s="3" t="str">
        <f>IF(OR(IN!$B$2&gt;=3,IN!$B$1=2),"YES","NO")</f>
        <v>YES</v>
      </c>
      <c r="F263" s="3" t="str">
        <f>IF(E263="NO","UNDEF",IF(IN!$B$12+D263&lt;IN!$B$13,"WIN",IF(IN!$B$12+D263&gt;IN!$B$13,"LOSE","RETURN")))</f>
        <v>RETURN</v>
      </c>
    </row>
    <row r="264" spans="1:6" x14ac:dyDescent="0.25">
      <c r="A264" s="3" t="s">
        <v>24</v>
      </c>
      <c r="B264" s="3" t="s">
        <v>67</v>
      </c>
      <c r="C264" s="3" t="s">
        <v>127</v>
      </c>
      <c r="D264" s="5">
        <v>1</v>
      </c>
      <c r="E264" s="3" t="str">
        <f>IF(OR(IN!$B$2&gt;=3,IN!$B$1=2),"YES","NO")</f>
        <v>YES</v>
      </c>
      <c r="F264" s="3" t="str">
        <f>IF(E264="NO","UNDEF",IF(IN!$B$12+D264&gt;IN!$B$13,"WIN",IF(IN!$B$12+D264&lt;IN!$B$13,"LOSE","RETURN")))</f>
        <v>WIN</v>
      </c>
    </row>
    <row r="265" spans="1:6" x14ac:dyDescent="0.25">
      <c r="A265" s="3" t="s">
        <v>24</v>
      </c>
      <c r="B265" s="3" t="s">
        <v>67</v>
      </c>
      <c r="C265" s="3" t="s">
        <v>129</v>
      </c>
      <c r="D265" s="5">
        <v>1</v>
      </c>
      <c r="E265" s="3" t="str">
        <f>IF(OR(IN!$B$2&gt;=3,IN!$B$1=2),"YES","NO")</f>
        <v>YES</v>
      </c>
      <c r="F265" s="3" t="str">
        <f>IF(E265="NO","UNDEF",IF(IN!$B$12+D265&lt;IN!$B$13,"WIN",IF(IN!$B$12+D265&gt;IN!$B$13,"LOSE","RETURN")))</f>
        <v>LOSE</v>
      </c>
    </row>
    <row r="266" spans="1:6" x14ac:dyDescent="0.25">
      <c r="A266" s="3" t="s">
        <v>24</v>
      </c>
      <c r="B266" s="3" t="s">
        <v>67</v>
      </c>
      <c r="C266" s="3" t="s">
        <v>127</v>
      </c>
      <c r="D266" s="5">
        <v>2</v>
      </c>
      <c r="E266" s="3" t="str">
        <f>IF(OR(IN!$B$2&gt;=3,IN!$B$1=2),"YES","NO")</f>
        <v>YES</v>
      </c>
      <c r="F266" s="3" t="str">
        <f>IF(E266="NO","UNDEF",IF(IN!$B$12+D266&gt;IN!$B$13,"WIN",IF(IN!$B$12+D266&lt;IN!$B$13,"LOSE","RETURN")))</f>
        <v>WIN</v>
      </c>
    </row>
    <row r="267" spans="1:6" x14ac:dyDescent="0.25">
      <c r="A267" s="3" t="s">
        <v>24</v>
      </c>
      <c r="B267" s="3" t="s">
        <v>67</v>
      </c>
      <c r="C267" s="3" t="s">
        <v>129</v>
      </c>
      <c r="D267" s="5">
        <v>2</v>
      </c>
      <c r="E267" s="3" t="str">
        <f>IF(OR(IN!$B$2&gt;=3,IN!$B$1=2),"YES","NO")</f>
        <v>YES</v>
      </c>
      <c r="F267" s="3" t="str">
        <f>IF(E267="NO","UNDEF",IF(IN!$B$12+D267&lt;IN!$B$13,"WIN",IF(IN!$B$12+D267&gt;IN!$B$13,"LOSE","RETURN")))</f>
        <v>LOSE</v>
      </c>
    </row>
    <row r="268" spans="1:6" x14ac:dyDescent="0.25">
      <c r="A268" s="3" t="s">
        <v>24</v>
      </c>
      <c r="B268" s="3" t="s">
        <v>67</v>
      </c>
      <c r="C268" s="3" t="s">
        <v>127</v>
      </c>
      <c r="D268" s="5">
        <v>3</v>
      </c>
      <c r="E268" s="3" t="str">
        <f>IF(OR(IN!$B$2&gt;=3,IN!$B$1=2),"YES","NO")</f>
        <v>YES</v>
      </c>
      <c r="F268" s="3" t="str">
        <f>IF(E268="NO","UNDEF",IF(IN!$B$12+D268&gt;IN!$B$13,"WIN",IF(IN!$B$12+D268&lt;IN!$B$13,"LOSE","RETURN")))</f>
        <v>WIN</v>
      </c>
    </row>
    <row r="269" spans="1:6" x14ac:dyDescent="0.25">
      <c r="A269" s="3" t="s">
        <v>24</v>
      </c>
      <c r="B269" s="3" t="s">
        <v>67</v>
      </c>
      <c r="C269" s="3" t="s">
        <v>129</v>
      </c>
      <c r="D269" s="5">
        <v>3</v>
      </c>
      <c r="E269" s="3" t="str">
        <f>IF(OR(IN!$B$2&gt;=3,IN!$B$1=2),"YES","NO")</f>
        <v>YES</v>
      </c>
      <c r="F269" s="3" t="str">
        <f>IF(E269="NO","UNDEF",IF(IN!$B$12+D269&lt;IN!$B$13,"WIN",IF(IN!$B$12+D269&gt;IN!$B$13,"LOSE","RETURN")))</f>
        <v>LOSE</v>
      </c>
    </row>
    <row r="270" spans="1:6" x14ac:dyDescent="0.25">
      <c r="A270" s="3" t="s">
        <v>24</v>
      </c>
      <c r="B270" s="3" t="s">
        <v>67</v>
      </c>
      <c r="C270" s="3" t="s">
        <v>127</v>
      </c>
      <c r="D270" s="5">
        <v>4</v>
      </c>
      <c r="E270" s="3" t="str">
        <f>IF(OR(IN!$B$2&gt;=3,IN!$B$1=2),"YES","NO")</f>
        <v>YES</v>
      </c>
      <c r="F270" s="3" t="str">
        <f>IF(E270="NO","UNDEF",IF(IN!$B$12+D270&gt;IN!$B$13,"WIN",IF(IN!$B$12+D270&lt;IN!$B$13,"LOSE","RETURN")))</f>
        <v>WIN</v>
      </c>
    </row>
    <row r="271" spans="1:6" x14ac:dyDescent="0.25">
      <c r="A271" s="3" t="s">
        <v>24</v>
      </c>
      <c r="B271" s="3" t="s">
        <v>67</v>
      </c>
      <c r="C271" s="3" t="s">
        <v>129</v>
      </c>
      <c r="D271" s="5">
        <v>4</v>
      </c>
      <c r="E271" s="3" t="str">
        <f>IF(OR(IN!$B$2&gt;=3,IN!$B$1=2),"YES","NO")</f>
        <v>YES</v>
      </c>
      <c r="F271" s="3" t="str">
        <f>IF(E271="NO","UNDEF",IF(IN!$B$12+D271&lt;IN!$B$13,"WIN",IF(IN!$B$12+D271&gt;IN!$B$13,"LOSE","RETURN")))</f>
        <v>LOSE</v>
      </c>
    </row>
    <row r="272" spans="1:6" x14ac:dyDescent="0.25">
      <c r="A272" s="3" t="s">
        <v>24</v>
      </c>
      <c r="B272" s="3" t="s">
        <v>67</v>
      </c>
      <c r="C272" s="3" t="s">
        <v>127</v>
      </c>
      <c r="D272" s="5">
        <v>5</v>
      </c>
      <c r="E272" s="3" t="str">
        <f>IF(OR(IN!$B$2&gt;=3,IN!$B$1=2),"YES","NO")</f>
        <v>YES</v>
      </c>
      <c r="F272" s="3" t="str">
        <f>IF(E272="NO","UNDEF",IF(IN!$B$12+D272&gt;IN!$B$13,"WIN",IF(IN!$B$12+D272&lt;IN!$B$13,"LOSE","RETURN")))</f>
        <v>WIN</v>
      </c>
    </row>
    <row r="273" spans="1:6" x14ac:dyDescent="0.25">
      <c r="A273" s="3" t="s">
        <v>24</v>
      </c>
      <c r="B273" s="3" t="s">
        <v>67</v>
      </c>
      <c r="C273" s="3" t="s">
        <v>129</v>
      </c>
      <c r="D273" s="5">
        <v>5</v>
      </c>
      <c r="E273" s="3" t="str">
        <f>IF(OR(IN!$B$2&gt;=3,IN!$B$1=2),"YES","NO")</f>
        <v>YES</v>
      </c>
      <c r="F273" s="3" t="str">
        <f>IF(E273="NO","UNDEF",IF(IN!$B$12+D273&lt;IN!$B$13,"WIN",IF(IN!$B$12+D273&gt;IN!$B$13,"LOSE","RETURN")))</f>
        <v>LOSE</v>
      </c>
    </row>
    <row r="274" spans="1:6" x14ac:dyDescent="0.25">
      <c r="A274" s="3" t="s">
        <v>24</v>
      </c>
      <c r="B274" s="3" t="s">
        <v>67</v>
      </c>
      <c r="C274" s="3" t="s">
        <v>127</v>
      </c>
      <c r="D274" s="5">
        <v>6</v>
      </c>
      <c r="E274" s="3" t="str">
        <f>IF(OR(IN!$B$2&gt;=3,IN!$B$1=2),"YES","NO")</f>
        <v>YES</v>
      </c>
      <c r="F274" s="3" t="str">
        <f>IF(E274="NO","UNDEF",IF(IN!$B$12+D274&gt;IN!$B$13,"WIN",IF(IN!$B$12+D274&lt;IN!$B$13,"LOSE","RETURN")))</f>
        <v>WIN</v>
      </c>
    </row>
    <row r="275" spans="1:6" x14ac:dyDescent="0.25">
      <c r="A275" s="3" t="s">
        <v>24</v>
      </c>
      <c r="B275" s="3" t="s">
        <v>67</v>
      </c>
      <c r="C275" s="3" t="s">
        <v>129</v>
      </c>
      <c r="D275" s="5">
        <v>6</v>
      </c>
      <c r="E275" s="3" t="str">
        <f>IF(OR(IN!$B$2&gt;=3,IN!$B$1=2),"YES","NO")</f>
        <v>YES</v>
      </c>
      <c r="F275" s="3" t="str">
        <f>IF(E275="NO","UNDEF",IF(IN!$B$12+D275&lt;IN!$B$13,"WIN",IF(IN!$B$12+D275&gt;IN!$B$13,"LOSE","RETURN")))</f>
        <v>LOSE</v>
      </c>
    </row>
    <row r="276" spans="1:6" x14ac:dyDescent="0.25">
      <c r="A276" s="3" t="s">
        <v>24</v>
      </c>
      <c r="B276" s="3" t="s">
        <v>67</v>
      </c>
      <c r="C276" s="3" t="s">
        <v>127</v>
      </c>
      <c r="D276" s="5">
        <v>7</v>
      </c>
      <c r="E276" s="3" t="str">
        <f>IF(OR(IN!$B$2&gt;=3,IN!$B$1=2),"YES","NO")</f>
        <v>YES</v>
      </c>
      <c r="F276" s="3" t="str">
        <f>IF(E276="NO","UNDEF",IF(IN!$B$12+D276&gt;IN!$B$13,"WIN",IF(IN!$B$12+D276&lt;IN!$B$13,"LOSE","RETURN")))</f>
        <v>WIN</v>
      </c>
    </row>
    <row r="277" spans="1:6" x14ac:dyDescent="0.25">
      <c r="A277" s="3" t="s">
        <v>24</v>
      </c>
      <c r="B277" s="3" t="s">
        <v>67</v>
      </c>
      <c r="C277" s="3" t="s">
        <v>129</v>
      </c>
      <c r="D277" s="5">
        <v>7</v>
      </c>
      <c r="E277" s="3" t="str">
        <f>IF(OR(IN!$B$2&gt;=3,IN!$B$1=2),"YES","NO")</f>
        <v>YES</v>
      </c>
      <c r="F277" s="3" t="str">
        <f>IF(E277="NO","UNDEF",IF(IN!$B$12+D277&lt;IN!$B$13,"WIN",IF(IN!$B$12+D277&gt;IN!$B$13,"LOSE","RETURN")))</f>
        <v>LOSE</v>
      </c>
    </row>
    <row r="278" spans="1:6" x14ac:dyDescent="0.25">
      <c r="A278" s="3" t="s">
        <v>24</v>
      </c>
      <c r="B278" s="3" t="s">
        <v>67</v>
      </c>
      <c r="C278" s="3" t="s">
        <v>127</v>
      </c>
      <c r="D278" s="5">
        <v>8</v>
      </c>
      <c r="E278" s="3" t="str">
        <f>IF(OR(IN!$B$2&gt;=3,IN!$B$1=2),"YES","NO")</f>
        <v>YES</v>
      </c>
      <c r="F278" s="3" t="str">
        <f>IF(E278="NO","UNDEF",IF(IN!$B$12+D278&gt;IN!$B$13,"WIN",IF(IN!$B$12+D278&lt;IN!$B$13,"LOSE","RETURN")))</f>
        <v>WIN</v>
      </c>
    </row>
    <row r="279" spans="1:6" x14ac:dyDescent="0.25">
      <c r="A279" s="3" t="s">
        <v>24</v>
      </c>
      <c r="B279" s="3" t="s">
        <v>67</v>
      </c>
      <c r="C279" s="3" t="s">
        <v>129</v>
      </c>
      <c r="D279" s="5">
        <v>8</v>
      </c>
      <c r="E279" s="3" t="str">
        <f>IF(OR(IN!$B$2&gt;=3,IN!$B$1=2),"YES","NO")</f>
        <v>YES</v>
      </c>
      <c r="F279" s="3" t="str">
        <f>IF(E279="NO","UNDEF",IF(IN!$B$12+D279&lt;IN!$B$13,"WIN",IF(IN!$B$12+D279&gt;IN!$B$13,"LOSE","RETURN")))</f>
        <v>LOSE</v>
      </c>
    </row>
    <row r="280" spans="1:6" x14ac:dyDescent="0.25">
      <c r="A280" s="3" t="s">
        <v>24</v>
      </c>
      <c r="B280" s="3" t="s">
        <v>67</v>
      </c>
      <c r="C280" s="3" t="s">
        <v>127</v>
      </c>
      <c r="D280" s="5">
        <v>9</v>
      </c>
      <c r="E280" s="3" t="str">
        <f>IF(OR(IN!$B$2&gt;=3,IN!$B$1=2),"YES","NO")</f>
        <v>YES</v>
      </c>
      <c r="F280" s="3" t="str">
        <f>IF(E280="NO","UNDEF",IF(IN!$B$12+D280&gt;IN!$B$13,"WIN",IF(IN!$B$12+D280&lt;IN!$B$13,"LOSE","RETURN")))</f>
        <v>WIN</v>
      </c>
    </row>
    <row r="281" spans="1:6" x14ac:dyDescent="0.25">
      <c r="A281" s="3" t="s">
        <v>24</v>
      </c>
      <c r="B281" s="3" t="s">
        <v>67</v>
      </c>
      <c r="C281" s="3" t="s">
        <v>129</v>
      </c>
      <c r="D281" s="5">
        <v>9</v>
      </c>
      <c r="E281" s="3" t="str">
        <f>IF(OR(IN!$B$2&gt;=3,IN!$B$1=2),"YES","NO")</f>
        <v>YES</v>
      </c>
      <c r="F281" s="3" t="str">
        <f>IF(E281="NO","UNDEF",IF(IN!$B$12+D281&lt;IN!$B$13,"WIN",IF(IN!$B$12+D281&gt;IN!$B$13,"LOSE","RETURN")))</f>
        <v>LOSE</v>
      </c>
    </row>
    <row r="282" spans="1:6" x14ac:dyDescent="0.25">
      <c r="A282" s="3" t="s">
        <v>24</v>
      </c>
      <c r="B282" s="3" t="s">
        <v>67</v>
      </c>
      <c r="C282" s="3" t="s">
        <v>127</v>
      </c>
      <c r="D282" s="5">
        <v>10</v>
      </c>
      <c r="E282" s="3" t="str">
        <f>IF(OR(IN!$B$2&gt;=3,IN!$B$1=2),"YES","NO")</f>
        <v>YES</v>
      </c>
      <c r="F282" s="3" t="str">
        <f>IF(E282="NO","UNDEF",IF(IN!$B$12+D282&gt;IN!$B$13,"WIN",IF(IN!$B$12+D282&lt;IN!$B$13,"LOSE","RETURN")))</f>
        <v>WIN</v>
      </c>
    </row>
    <row r="283" spans="1:6" x14ac:dyDescent="0.25">
      <c r="A283" s="3" t="s">
        <v>24</v>
      </c>
      <c r="B283" s="3" t="s">
        <v>67</v>
      </c>
      <c r="C283" s="3" t="s">
        <v>129</v>
      </c>
      <c r="D283" s="5">
        <v>10</v>
      </c>
      <c r="E283" s="3" t="str">
        <f>IF(OR(IN!$B$2&gt;=3,IN!$B$1=2),"YES","NO")</f>
        <v>YES</v>
      </c>
      <c r="F283" s="3" t="str">
        <f>IF(E283="NO","UNDEF",IF(IN!$B$12+D283&lt;IN!$B$13,"WIN",IF(IN!$B$12+D283&gt;IN!$B$13,"LOSE","RETURN")))</f>
        <v>LOSE</v>
      </c>
    </row>
    <row r="284" spans="1:6" x14ac:dyDescent="0.25">
      <c r="A284" s="3" t="s">
        <v>24</v>
      </c>
      <c r="B284" s="3" t="s">
        <v>67</v>
      </c>
      <c r="C284" s="3" t="s">
        <v>127</v>
      </c>
      <c r="D284" s="5">
        <v>11</v>
      </c>
      <c r="E284" s="3" t="str">
        <f>IF(OR(IN!$B$2&gt;=3,IN!$B$1=2),"YES","NO")</f>
        <v>YES</v>
      </c>
      <c r="F284" s="3" t="str">
        <f>IF(E284="NO","UNDEF",IF(IN!$B$12+D284&gt;IN!$B$13,"WIN",IF(IN!$B$12+D284&lt;IN!$B$13,"LOSE","RETURN")))</f>
        <v>WIN</v>
      </c>
    </row>
    <row r="285" spans="1:6" x14ac:dyDescent="0.25">
      <c r="A285" s="3" t="s">
        <v>24</v>
      </c>
      <c r="B285" s="3" t="s">
        <v>67</v>
      </c>
      <c r="C285" s="3" t="s">
        <v>129</v>
      </c>
      <c r="D285" s="5">
        <v>11</v>
      </c>
      <c r="E285" s="3" t="str">
        <f>IF(OR(IN!$B$2&gt;=3,IN!$B$1=2),"YES","NO")</f>
        <v>YES</v>
      </c>
      <c r="F285" s="3" t="str">
        <f>IF(E285="NO","UNDEF",IF(IN!$B$12+D285&lt;IN!$B$13,"WIN",IF(IN!$B$12+D285&gt;IN!$B$13,"LOSE","RETURN")))</f>
        <v>LOSE</v>
      </c>
    </row>
    <row r="286" spans="1:6" x14ac:dyDescent="0.25">
      <c r="A286" s="3" t="s">
        <v>24</v>
      </c>
      <c r="B286" s="3" t="s">
        <v>67</v>
      </c>
      <c r="C286" s="3" t="s">
        <v>127</v>
      </c>
      <c r="D286" s="5">
        <v>12</v>
      </c>
      <c r="E286" s="3" t="str">
        <f>IF(OR(IN!$B$2&gt;=3,IN!$B$1=2),"YES","NO")</f>
        <v>YES</v>
      </c>
      <c r="F286" s="3" t="str">
        <f>IF(E286="NO","UNDEF",IF(IN!$B$12+D286&gt;IN!$B$13,"WIN",IF(IN!$B$12+D286&lt;IN!$B$13,"LOSE","RETURN")))</f>
        <v>WIN</v>
      </c>
    </row>
    <row r="287" spans="1:6" x14ac:dyDescent="0.25">
      <c r="A287" s="3" t="s">
        <v>24</v>
      </c>
      <c r="B287" s="3" t="s">
        <v>67</v>
      </c>
      <c r="C287" s="3" t="s">
        <v>129</v>
      </c>
      <c r="D287" s="5">
        <v>12</v>
      </c>
      <c r="E287" s="3" t="str">
        <f>IF(OR(IN!$B$2&gt;=3,IN!$B$1=2),"YES","NO")</f>
        <v>YES</v>
      </c>
      <c r="F287" s="3" t="str">
        <f>IF(E287="NO","UNDEF",IF(IN!$B$12+D287&lt;IN!$B$13,"WIN",IF(IN!$B$12+D287&gt;IN!$B$13,"LOSE","RETURN")))</f>
        <v>LOSE</v>
      </c>
    </row>
    <row r="288" spans="1:6" x14ac:dyDescent="0.25">
      <c r="A288" s="3" t="s">
        <v>24</v>
      </c>
      <c r="B288" s="3" t="s">
        <v>67</v>
      </c>
      <c r="C288" s="3" t="s">
        <v>127</v>
      </c>
      <c r="D288" s="5">
        <v>13</v>
      </c>
      <c r="E288" s="3" t="str">
        <f>IF(OR(IN!$B$2&gt;=3,IN!$B$1=2),"YES","NO")</f>
        <v>YES</v>
      </c>
      <c r="F288" s="3" t="str">
        <f>IF(E288="NO","UNDEF",IF(IN!$B$12+D288&gt;IN!$B$13,"WIN",IF(IN!$B$12+D288&lt;IN!$B$13,"LOSE","RETURN")))</f>
        <v>WIN</v>
      </c>
    </row>
    <row r="289" spans="1:6" x14ac:dyDescent="0.25">
      <c r="A289" s="3" t="s">
        <v>24</v>
      </c>
      <c r="B289" s="3" t="s">
        <v>67</v>
      </c>
      <c r="C289" s="3" t="s">
        <v>129</v>
      </c>
      <c r="D289" s="5">
        <v>13</v>
      </c>
      <c r="E289" s="3" t="str">
        <f>IF(OR(IN!$B$2&gt;=3,IN!$B$1=2),"YES","NO")</f>
        <v>YES</v>
      </c>
      <c r="F289" s="3" t="str">
        <f>IF(E289="NO","UNDEF",IF(IN!$B$12+D289&lt;IN!$B$13,"WIN",IF(IN!$B$12+D289&gt;IN!$B$13,"LOSE","RETURN")))</f>
        <v>LOSE</v>
      </c>
    </row>
    <row r="290" spans="1:6" x14ac:dyDescent="0.25">
      <c r="A290" s="3" t="s">
        <v>24</v>
      </c>
      <c r="B290" s="3" t="s">
        <v>67</v>
      </c>
      <c r="C290" s="3" t="s">
        <v>127</v>
      </c>
      <c r="D290" s="5">
        <v>14</v>
      </c>
      <c r="E290" s="3" t="str">
        <f>IF(OR(IN!$B$2&gt;=3,IN!$B$1=2),"YES","NO")</f>
        <v>YES</v>
      </c>
      <c r="F290" s="3" t="str">
        <f>IF(E290="NO","UNDEF",IF(IN!$B$12+D290&gt;IN!$B$13,"WIN",IF(IN!$B$12+D290&lt;IN!$B$13,"LOSE","RETURN")))</f>
        <v>WIN</v>
      </c>
    </row>
    <row r="291" spans="1:6" x14ac:dyDescent="0.25">
      <c r="A291" s="3" t="s">
        <v>24</v>
      </c>
      <c r="B291" s="3" t="s">
        <v>67</v>
      </c>
      <c r="C291" s="3" t="s">
        <v>129</v>
      </c>
      <c r="D291" s="5">
        <v>14</v>
      </c>
      <c r="E291" s="3" t="str">
        <f>IF(OR(IN!$B$2&gt;=3,IN!$B$1=2),"YES","NO")</f>
        <v>YES</v>
      </c>
      <c r="F291" s="3" t="str">
        <f>IF(E291="NO","UNDEF",IF(IN!$B$12+D291&lt;IN!$B$13,"WIN",IF(IN!$B$12+D291&gt;IN!$B$13,"LOSE","RETURN")))</f>
        <v>LOSE</v>
      </c>
    </row>
    <row r="292" spans="1:6" x14ac:dyDescent="0.25">
      <c r="A292" s="3" t="s">
        <v>24</v>
      </c>
      <c r="B292" s="3" t="s">
        <v>67</v>
      </c>
      <c r="C292" s="3" t="s">
        <v>127</v>
      </c>
      <c r="D292" s="5">
        <v>15</v>
      </c>
      <c r="E292" s="3" t="str">
        <f>IF(OR(IN!$B$2&gt;=3,IN!$B$1=2),"YES","NO")</f>
        <v>YES</v>
      </c>
      <c r="F292" s="3" t="str">
        <f>IF(E292="NO","UNDEF",IF(IN!$B$12+D292&gt;IN!$B$13,"WIN",IF(IN!$B$12+D292&lt;IN!$B$13,"LOSE","RETURN")))</f>
        <v>WIN</v>
      </c>
    </row>
    <row r="293" spans="1:6" x14ac:dyDescent="0.25">
      <c r="A293" s="3" t="s">
        <v>24</v>
      </c>
      <c r="B293" s="3" t="s">
        <v>67</v>
      </c>
      <c r="C293" s="3" t="s">
        <v>129</v>
      </c>
      <c r="D293" s="5">
        <v>15</v>
      </c>
      <c r="E293" s="3" t="str">
        <f>IF(OR(IN!$B$2&gt;=3,IN!$B$1=2),"YES","NO")</f>
        <v>YES</v>
      </c>
      <c r="F293" s="3" t="str">
        <f>IF(E293="NO","UNDEF",IF(IN!$B$12+D293&lt;IN!$B$13,"WIN",IF(IN!$B$12+D293&gt;IN!$B$13,"LOSE","RETURN")))</f>
        <v>LOSE</v>
      </c>
    </row>
    <row r="294" spans="1:6" x14ac:dyDescent="0.25">
      <c r="A294" s="3" t="s">
        <v>24</v>
      </c>
      <c r="B294" s="3" t="s">
        <v>67</v>
      </c>
      <c r="C294" s="3" t="s">
        <v>127</v>
      </c>
      <c r="D294" s="5">
        <v>16</v>
      </c>
      <c r="E294" s="3" t="str">
        <f>IF(OR(IN!$B$2&gt;=3,IN!$B$1=2),"YES","NO")</f>
        <v>YES</v>
      </c>
      <c r="F294" s="3" t="str">
        <f>IF(E294="NO","UNDEF",IF(IN!$B$12+D294&gt;IN!$B$13,"WIN",IF(IN!$B$12+D294&lt;IN!$B$13,"LOSE","RETURN")))</f>
        <v>WIN</v>
      </c>
    </row>
    <row r="295" spans="1:6" x14ac:dyDescent="0.25">
      <c r="A295" s="3" t="s">
        <v>24</v>
      </c>
      <c r="B295" s="3" t="s">
        <v>67</v>
      </c>
      <c r="C295" s="3" t="s">
        <v>129</v>
      </c>
      <c r="D295" s="5">
        <v>16</v>
      </c>
      <c r="E295" s="3" t="str">
        <f>IF(OR(IN!$B$2&gt;=3,IN!$B$1=2),"YES","NO")</f>
        <v>YES</v>
      </c>
      <c r="F295" s="3" t="str">
        <f>IF(E295="NO","UNDEF",IF(IN!$B$12+D295&lt;IN!$B$13,"WIN",IF(IN!$B$12+D295&gt;IN!$B$13,"LOSE","RETURN")))</f>
        <v>LOSE</v>
      </c>
    </row>
    <row r="296" spans="1:6" x14ac:dyDescent="0.25">
      <c r="A296" s="3" t="s">
        <v>24</v>
      </c>
      <c r="B296" s="3" t="s">
        <v>67</v>
      </c>
      <c r="C296" s="3" t="s">
        <v>127</v>
      </c>
      <c r="D296" s="5">
        <v>17</v>
      </c>
      <c r="E296" s="3" t="str">
        <f>IF(OR(IN!$B$2&gt;=3,IN!$B$1=2),"YES","NO")</f>
        <v>YES</v>
      </c>
      <c r="F296" s="3" t="str">
        <f>IF(E296="NO","UNDEF",IF(IN!$B$12+D296&gt;IN!$B$13,"WIN",IF(IN!$B$12+D296&lt;IN!$B$13,"LOSE","RETURN")))</f>
        <v>WIN</v>
      </c>
    </row>
    <row r="297" spans="1:6" x14ac:dyDescent="0.25">
      <c r="A297" s="3" t="s">
        <v>24</v>
      </c>
      <c r="B297" s="3" t="s">
        <v>67</v>
      </c>
      <c r="C297" s="3" t="s">
        <v>129</v>
      </c>
      <c r="D297" s="5">
        <v>17</v>
      </c>
      <c r="E297" s="3" t="str">
        <f>IF(OR(IN!$B$2&gt;=3,IN!$B$1=2),"YES","NO")</f>
        <v>YES</v>
      </c>
      <c r="F297" s="3" t="str">
        <f>IF(E297="NO","UNDEF",IF(IN!$B$12+D297&lt;IN!$B$13,"WIN",IF(IN!$B$12+D297&gt;IN!$B$13,"LOSE","RETURN")))</f>
        <v>LOSE</v>
      </c>
    </row>
    <row r="298" spans="1:6" x14ac:dyDescent="0.25">
      <c r="A298" s="3" t="s">
        <v>24</v>
      </c>
      <c r="B298" s="3" t="s">
        <v>67</v>
      </c>
      <c r="C298" s="3" t="s">
        <v>127</v>
      </c>
      <c r="D298" s="5">
        <v>18</v>
      </c>
      <c r="E298" s="3" t="str">
        <f>IF(OR(IN!$B$2&gt;=3,IN!$B$1=2),"YES","NO")</f>
        <v>YES</v>
      </c>
      <c r="F298" s="3" t="str">
        <f>IF(E298="NO","UNDEF",IF(IN!$B$12+D298&gt;IN!$B$13,"WIN",IF(IN!$B$12+D298&lt;IN!$B$13,"LOSE","RETURN")))</f>
        <v>WIN</v>
      </c>
    </row>
    <row r="299" spans="1:6" x14ac:dyDescent="0.25">
      <c r="A299" s="3" t="s">
        <v>24</v>
      </c>
      <c r="B299" s="3" t="s">
        <v>67</v>
      </c>
      <c r="C299" s="3" t="s">
        <v>129</v>
      </c>
      <c r="D299" s="5">
        <v>18</v>
      </c>
      <c r="E299" s="3" t="str">
        <f>IF(OR(IN!$B$2&gt;=3,IN!$B$1=2),"YES","NO")</f>
        <v>YES</v>
      </c>
      <c r="F299" s="3" t="str">
        <f>IF(E299="NO","UNDEF",IF(IN!$B$12+D299&lt;IN!$B$13,"WIN",IF(IN!$B$12+D299&gt;IN!$B$13,"LOSE","RETURN")))</f>
        <v>LOSE</v>
      </c>
    </row>
    <row r="300" spans="1:6" x14ac:dyDescent="0.25">
      <c r="A300" s="3" t="s">
        <v>24</v>
      </c>
      <c r="B300" s="3" t="s">
        <v>67</v>
      </c>
      <c r="C300" s="3" t="s">
        <v>127</v>
      </c>
      <c r="D300" s="5">
        <v>19</v>
      </c>
      <c r="E300" s="3" t="str">
        <f>IF(OR(IN!$B$2&gt;=3,IN!$B$1=2),"YES","NO")</f>
        <v>YES</v>
      </c>
      <c r="F300" s="3" t="str">
        <f>IF(E300="NO","UNDEF",IF(IN!$B$12+D300&gt;IN!$B$13,"WIN",IF(IN!$B$12+D300&lt;IN!$B$13,"LOSE","RETURN")))</f>
        <v>WIN</v>
      </c>
    </row>
    <row r="301" spans="1:6" x14ac:dyDescent="0.25">
      <c r="A301" s="3" t="s">
        <v>24</v>
      </c>
      <c r="B301" s="3" t="s">
        <v>67</v>
      </c>
      <c r="C301" s="3" t="s">
        <v>129</v>
      </c>
      <c r="D301" s="5">
        <v>19</v>
      </c>
      <c r="E301" s="3" t="str">
        <f>IF(OR(IN!$B$2&gt;=3,IN!$B$1=2),"YES","NO")</f>
        <v>YES</v>
      </c>
      <c r="F301" s="3" t="str">
        <f>IF(E301="NO","UNDEF",IF(IN!$B$12+D301&lt;IN!$B$13,"WIN",IF(IN!$B$12+D301&gt;IN!$B$13,"LOSE","RETURN")))</f>
        <v>LOSE</v>
      </c>
    </row>
    <row r="302" spans="1:6" x14ac:dyDescent="0.25">
      <c r="A302" s="3" t="s">
        <v>24</v>
      </c>
      <c r="B302" s="3" t="s">
        <v>67</v>
      </c>
      <c r="C302" s="3" t="s">
        <v>127</v>
      </c>
      <c r="D302" s="5">
        <v>20</v>
      </c>
      <c r="E302" s="3" t="str">
        <f>IF(OR(IN!$B$2&gt;=3,IN!$B$1=2),"YES","NO")</f>
        <v>YES</v>
      </c>
      <c r="F302" s="3" t="str">
        <f>IF(E302="NO","UNDEF",IF(IN!$B$12+D302&gt;IN!$B$13,"WIN",IF(IN!$B$12+D302&lt;IN!$B$13,"LOSE","RETURN")))</f>
        <v>WIN</v>
      </c>
    </row>
    <row r="303" spans="1:6" x14ac:dyDescent="0.25">
      <c r="A303" s="3" t="s">
        <v>24</v>
      </c>
      <c r="B303" s="3" t="s">
        <v>67</v>
      </c>
      <c r="C303" s="3" t="s">
        <v>129</v>
      </c>
      <c r="D303" s="5">
        <v>20</v>
      </c>
      <c r="E303" s="3" t="str">
        <f>IF(OR(IN!$B$2&gt;=3,IN!$B$1=2),"YES","NO")</f>
        <v>YES</v>
      </c>
      <c r="F303" s="3" t="str">
        <f>IF(E303="NO","UNDEF",IF(IN!$B$12+D303&lt;IN!$B$13,"WIN",IF(IN!$B$12+D303&gt;IN!$B$13,"LOSE","RETURN")))</f>
        <v>LOSE</v>
      </c>
    </row>
    <row r="304" spans="1:6" x14ac:dyDescent="0.25">
      <c r="A304" s="3" t="s">
        <v>24</v>
      </c>
      <c r="B304" s="3" t="s">
        <v>67</v>
      </c>
      <c r="C304" s="3" t="s">
        <v>127</v>
      </c>
      <c r="D304" s="5">
        <v>21</v>
      </c>
      <c r="E304" s="3" t="str">
        <f>IF(OR(IN!$B$2&gt;=3,IN!$B$1=2),"YES","NO")</f>
        <v>YES</v>
      </c>
      <c r="F304" s="3" t="str">
        <f>IF(E304="NO","UNDEF",IF(IN!$B$12+D304&gt;IN!$B$13,"WIN",IF(IN!$B$12+D304&lt;IN!$B$13,"LOSE","RETURN")))</f>
        <v>WIN</v>
      </c>
    </row>
    <row r="305" spans="1:6" x14ac:dyDescent="0.25">
      <c r="A305" s="3" t="s">
        <v>24</v>
      </c>
      <c r="B305" s="3" t="s">
        <v>67</v>
      </c>
      <c r="C305" s="3" t="s">
        <v>129</v>
      </c>
      <c r="D305" s="5">
        <v>21</v>
      </c>
      <c r="E305" s="3" t="str">
        <f>IF(OR(IN!$B$2&gt;=3,IN!$B$1=2),"YES","NO")</f>
        <v>YES</v>
      </c>
      <c r="F305" s="3" t="str">
        <f>IF(E305="NO","UNDEF",IF(IN!$B$12+D305&lt;IN!$B$13,"WIN",IF(IN!$B$12+D305&gt;IN!$B$13,"LOSE","RETURN")))</f>
        <v>LOSE</v>
      </c>
    </row>
    <row r="306" spans="1:6" x14ac:dyDescent="0.25">
      <c r="A306" s="3" t="s">
        <v>24</v>
      </c>
      <c r="B306" s="3" t="s">
        <v>67</v>
      </c>
      <c r="C306" s="3" t="s">
        <v>127</v>
      </c>
      <c r="D306" s="5">
        <v>22</v>
      </c>
      <c r="E306" s="3" t="str">
        <f>IF(OR(IN!$B$2&gt;=3,IN!$B$1=2),"YES","NO")</f>
        <v>YES</v>
      </c>
      <c r="F306" s="3" t="str">
        <f>IF(E306="NO","UNDEF",IF(IN!$B$12+D306&gt;IN!$B$13,"WIN",IF(IN!$B$12+D306&lt;IN!$B$13,"LOSE","RETURN")))</f>
        <v>WIN</v>
      </c>
    </row>
    <row r="307" spans="1:6" x14ac:dyDescent="0.25">
      <c r="A307" s="3" t="s">
        <v>24</v>
      </c>
      <c r="B307" s="3" t="s">
        <v>67</v>
      </c>
      <c r="C307" s="3" t="s">
        <v>129</v>
      </c>
      <c r="D307" s="5">
        <v>22</v>
      </c>
      <c r="E307" s="3" t="str">
        <f>IF(OR(IN!$B$2&gt;=3,IN!$B$1=2),"YES","NO")</f>
        <v>YES</v>
      </c>
      <c r="F307" s="3" t="str">
        <f>IF(E307="NO","UNDEF",IF(IN!$B$12+D307&lt;IN!$B$13,"WIN",IF(IN!$B$12+D307&gt;IN!$B$13,"LOSE","RETURN")))</f>
        <v>LOSE</v>
      </c>
    </row>
    <row r="308" spans="1:6" x14ac:dyDescent="0.25">
      <c r="A308" s="3" t="s">
        <v>24</v>
      </c>
      <c r="B308" s="3" t="s">
        <v>68</v>
      </c>
      <c r="C308" s="3" t="s">
        <v>133</v>
      </c>
      <c r="D308" s="5">
        <v>0.5</v>
      </c>
      <c r="E308" s="3" t="str">
        <f>IF(OR(IN!$B$2&gt;=3,IN!$B$1=2,IN!$B$14&gt;D308),"YES","NO")</f>
        <v>YES</v>
      </c>
      <c r="F308" s="3" t="str">
        <f>IF(E308="NO","UNDEF",IF(IN!$B$14&gt;D308,"WIN","LOSE"))</f>
        <v>WIN</v>
      </c>
    </row>
    <row r="309" spans="1:6" x14ac:dyDescent="0.25">
      <c r="A309" s="3" t="s">
        <v>24</v>
      </c>
      <c r="B309" s="3" t="s">
        <v>68</v>
      </c>
      <c r="C309" s="3" t="s">
        <v>134</v>
      </c>
      <c r="D309" s="5">
        <v>0.5</v>
      </c>
      <c r="E309" s="3" t="str">
        <f>IF(OR(IN!$B$2&gt;=3,IN!$B$1=2,IN!$B$14&gt;D309),"YES","NO")</f>
        <v>YES</v>
      </c>
      <c r="F309" s="3" t="str">
        <f>IF(E309="NO","UNDEF",IF(IN!$B$14&lt;D309,"WIN","LOSE"))</f>
        <v>LOSE</v>
      </c>
    </row>
    <row r="310" spans="1:6" x14ac:dyDescent="0.25">
      <c r="A310" s="3" t="s">
        <v>24</v>
      </c>
      <c r="B310" s="3" t="s">
        <v>68</v>
      </c>
      <c r="C310" s="3" t="s">
        <v>133</v>
      </c>
      <c r="D310" s="5">
        <v>1.5</v>
      </c>
      <c r="E310" s="3" t="str">
        <f>IF(OR(IN!$B$2&gt;=3,IN!$B$1=2,IN!$B$14&gt;D310),"YES","NO")</f>
        <v>YES</v>
      </c>
      <c r="F310" s="3" t="str">
        <f>IF(E310="NO","UNDEF",IF(IN!$B$14&gt;D310,"WIN","LOSE"))</f>
        <v>WIN</v>
      </c>
    </row>
    <row r="311" spans="1:6" x14ac:dyDescent="0.25">
      <c r="A311" s="3" t="s">
        <v>24</v>
      </c>
      <c r="B311" s="3" t="s">
        <v>68</v>
      </c>
      <c r="C311" s="3" t="s">
        <v>134</v>
      </c>
      <c r="D311" s="5">
        <v>1.5</v>
      </c>
      <c r="E311" s="3" t="str">
        <f>IF(OR(IN!$B$2&gt;=3,IN!$B$1=2,IN!$B$14&gt;D311),"YES","NO")</f>
        <v>YES</v>
      </c>
      <c r="F311" s="3" t="str">
        <f>IF(E311="NO","UNDEF",IF(IN!$B$14&lt;D311,"WIN","LOSE"))</f>
        <v>LOSE</v>
      </c>
    </row>
    <row r="312" spans="1:6" x14ac:dyDescent="0.25">
      <c r="A312" s="3" t="s">
        <v>24</v>
      </c>
      <c r="B312" s="3" t="s">
        <v>68</v>
      </c>
      <c r="C312" s="3" t="s">
        <v>133</v>
      </c>
      <c r="D312" s="5">
        <v>2.5</v>
      </c>
      <c r="E312" s="3" t="str">
        <f>IF(OR(IN!$B$2&gt;=3,IN!$B$1=2,IN!$B$14&gt;D312),"YES","NO")</f>
        <v>YES</v>
      </c>
      <c r="F312" s="3" t="str">
        <f>IF(E312="NO","UNDEF",IF(IN!$B$14&gt;D312,"WIN","LOSE"))</f>
        <v>WIN</v>
      </c>
    </row>
    <row r="313" spans="1:6" x14ac:dyDescent="0.25">
      <c r="A313" s="3" t="s">
        <v>24</v>
      </c>
      <c r="B313" s="3" t="s">
        <v>68</v>
      </c>
      <c r="C313" s="3" t="s">
        <v>134</v>
      </c>
      <c r="D313" s="5">
        <v>2.5</v>
      </c>
      <c r="E313" s="3" t="str">
        <f>IF(OR(IN!$B$2&gt;=3,IN!$B$1=2,IN!$B$14&gt;D313),"YES","NO")</f>
        <v>YES</v>
      </c>
      <c r="F313" s="3" t="str">
        <f>IF(E313="NO","UNDEF",IF(IN!$B$14&lt;D313,"WIN","LOSE"))</f>
        <v>LOSE</v>
      </c>
    </row>
    <row r="314" spans="1:6" x14ac:dyDescent="0.25">
      <c r="A314" s="3" t="s">
        <v>24</v>
      </c>
      <c r="B314" s="3" t="s">
        <v>68</v>
      </c>
      <c r="C314" s="3" t="s">
        <v>133</v>
      </c>
      <c r="D314" s="5">
        <v>3.5</v>
      </c>
      <c r="E314" s="3" t="str">
        <f>IF(OR(IN!$B$2&gt;=3,IN!$B$1=2,IN!$B$14&gt;D314),"YES","NO")</f>
        <v>YES</v>
      </c>
      <c r="F314" s="3" t="str">
        <f>IF(E314="NO","UNDEF",IF(IN!$B$14&gt;D314,"WIN","LOSE"))</f>
        <v>WIN</v>
      </c>
    </row>
    <row r="315" spans="1:6" x14ac:dyDescent="0.25">
      <c r="A315" s="3" t="s">
        <v>24</v>
      </c>
      <c r="B315" s="3" t="s">
        <v>68</v>
      </c>
      <c r="C315" s="3" t="s">
        <v>134</v>
      </c>
      <c r="D315" s="5">
        <v>3.5</v>
      </c>
      <c r="E315" s="3" t="str">
        <f>IF(OR(IN!$B$2&gt;=3,IN!$B$1=2,IN!$B$14&gt;D315),"YES","NO")</f>
        <v>YES</v>
      </c>
      <c r="F315" s="3" t="str">
        <f>IF(E315="NO","UNDEF",IF(IN!$B$14&lt;D315,"WIN","LOSE"))</f>
        <v>LOSE</v>
      </c>
    </row>
    <row r="316" spans="1:6" x14ac:dyDescent="0.25">
      <c r="A316" s="3" t="s">
        <v>24</v>
      </c>
      <c r="B316" s="3" t="s">
        <v>68</v>
      </c>
      <c r="C316" s="3" t="s">
        <v>133</v>
      </c>
      <c r="D316" s="5">
        <v>4.5</v>
      </c>
      <c r="E316" s="3" t="str">
        <f>IF(OR(IN!$B$2&gt;=3,IN!$B$1=2,IN!$B$14&gt;D316),"YES","NO")</f>
        <v>YES</v>
      </c>
      <c r="F316" s="3" t="str">
        <f>IF(E316="NO","UNDEF",IF(IN!$B$14&gt;D316,"WIN","LOSE"))</f>
        <v>WIN</v>
      </c>
    </row>
    <row r="317" spans="1:6" x14ac:dyDescent="0.25">
      <c r="A317" s="3" t="s">
        <v>24</v>
      </c>
      <c r="B317" s="3" t="s">
        <v>68</v>
      </c>
      <c r="C317" s="3" t="s">
        <v>134</v>
      </c>
      <c r="D317" s="5">
        <v>4.5</v>
      </c>
      <c r="E317" s="3" t="str">
        <f>IF(OR(IN!$B$2&gt;=3,IN!$B$1=2,IN!$B$14&gt;D317),"YES","NO")</f>
        <v>YES</v>
      </c>
      <c r="F317" s="3" t="str">
        <f>IF(E317="NO","UNDEF",IF(IN!$B$14&lt;D317,"WIN","LOSE"))</f>
        <v>LOSE</v>
      </c>
    </row>
    <row r="318" spans="1:6" x14ac:dyDescent="0.25">
      <c r="A318" s="3" t="s">
        <v>24</v>
      </c>
      <c r="B318" s="3" t="s">
        <v>68</v>
      </c>
      <c r="C318" s="3" t="s">
        <v>133</v>
      </c>
      <c r="D318" s="5">
        <v>5.5</v>
      </c>
      <c r="E318" s="3" t="str">
        <f>IF(OR(IN!$B$2&gt;=3,IN!$B$1=2,IN!$B$14&gt;D318),"YES","NO")</f>
        <v>YES</v>
      </c>
      <c r="F318" s="3" t="str">
        <f>IF(E318="NO","UNDEF",IF(IN!$B$14&gt;D318,"WIN","LOSE"))</f>
        <v>WIN</v>
      </c>
    </row>
    <row r="319" spans="1:6" x14ac:dyDescent="0.25">
      <c r="A319" s="3" t="s">
        <v>24</v>
      </c>
      <c r="B319" s="3" t="s">
        <v>68</v>
      </c>
      <c r="C319" s="3" t="s">
        <v>134</v>
      </c>
      <c r="D319" s="5">
        <v>5.5</v>
      </c>
      <c r="E319" s="3" t="str">
        <f>IF(OR(IN!$B$2&gt;=3,IN!$B$1=2,IN!$B$14&gt;D319),"YES","NO")</f>
        <v>YES</v>
      </c>
      <c r="F319" s="3" t="str">
        <f>IF(E319="NO","UNDEF",IF(IN!$B$14&lt;D319,"WIN","LOSE"))</f>
        <v>LOSE</v>
      </c>
    </row>
    <row r="320" spans="1:6" x14ac:dyDescent="0.25">
      <c r="A320" s="3" t="s">
        <v>24</v>
      </c>
      <c r="B320" s="3" t="s">
        <v>68</v>
      </c>
      <c r="C320" s="3" t="s">
        <v>133</v>
      </c>
      <c r="D320" s="5">
        <v>6.5</v>
      </c>
      <c r="E320" s="3" t="str">
        <f>IF(OR(IN!$B$2&gt;=3,IN!$B$1=2,IN!$B$14&gt;D320),"YES","NO")</f>
        <v>YES</v>
      </c>
      <c r="F320" s="3" t="str">
        <f>IF(E320="NO","UNDEF",IF(IN!$B$14&gt;D320,"WIN","LOSE"))</f>
        <v>LOSE</v>
      </c>
    </row>
    <row r="321" spans="1:6" x14ac:dyDescent="0.25">
      <c r="A321" s="3" t="s">
        <v>24</v>
      </c>
      <c r="B321" s="3" t="s">
        <v>68</v>
      </c>
      <c r="C321" s="3" t="s">
        <v>134</v>
      </c>
      <c r="D321" s="5">
        <v>6.5</v>
      </c>
      <c r="E321" s="3" t="str">
        <f>IF(OR(IN!$B$2&gt;=3,IN!$B$1=2,IN!$B$14&gt;D321),"YES","NO")</f>
        <v>YES</v>
      </c>
      <c r="F321" s="3" t="str">
        <f>IF(E321="NO","UNDEF",IF(IN!$B$14&lt;D321,"WIN","LOSE"))</f>
        <v>WIN</v>
      </c>
    </row>
    <row r="322" spans="1:6" x14ac:dyDescent="0.25">
      <c r="A322" s="3" t="s">
        <v>24</v>
      </c>
      <c r="B322" s="3" t="s">
        <v>68</v>
      </c>
      <c r="C322" s="3" t="s">
        <v>133</v>
      </c>
      <c r="D322" s="5">
        <v>7.5</v>
      </c>
      <c r="E322" s="3" t="str">
        <f>IF(OR(IN!$B$2&gt;=3,IN!$B$1=2,IN!$B$14&gt;D322),"YES","NO")</f>
        <v>YES</v>
      </c>
      <c r="F322" s="3" t="str">
        <f>IF(E322="NO","UNDEF",IF(IN!$B$14&gt;D322,"WIN","LOSE"))</f>
        <v>LOSE</v>
      </c>
    </row>
    <row r="323" spans="1:6" x14ac:dyDescent="0.25">
      <c r="A323" s="3" t="s">
        <v>24</v>
      </c>
      <c r="B323" s="3" t="s">
        <v>68</v>
      </c>
      <c r="C323" s="3" t="s">
        <v>134</v>
      </c>
      <c r="D323" s="5">
        <v>7.5</v>
      </c>
      <c r="E323" s="3" t="str">
        <f>IF(OR(IN!$B$2&gt;=3,IN!$B$1=2,IN!$B$14&gt;D323),"YES","NO")</f>
        <v>YES</v>
      </c>
      <c r="F323" s="3" t="str">
        <f>IF(E323="NO","UNDEF",IF(IN!$B$14&lt;D323,"WIN","LOSE"))</f>
        <v>WIN</v>
      </c>
    </row>
    <row r="324" spans="1:6" x14ac:dyDescent="0.25">
      <c r="A324" s="3" t="s">
        <v>24</v>
      </c>
      <c r="B324" s="3" t="s">
        <v>68</v>
      </c>
      <c r="C324" s="3" t="s">
        <v>133</v>
      </c>
      <c r="D324" s="5">
        <v>8.5</v>
      </c>
      <c r="E324" s="3" t="str">
        <f>IF(OR(IN!$B$2&gt;=3,IN!$B$1=2,IN!$B$14&gt;D324),"YES","NO")</f>
        <v>YES</v>
      </c>
      <c r="F324" s="3" t="str">
        <f>IF(E324="NO","UNDEF",IF(IN!$B$14&gt;D324,"WIN","LOSE"))</f>
        <v>LOSE</v>
      </c>
    </row>
    <row r="325" spans="1:6" x14ac:dyDescent="0.25">
      <c r="A325" s="3" t="s">
        <v>24</v>
      </c>
      <c r="B325" s="3" t="s">
        <v>68</v>
      </c>
      <c r="C325" s="3" t="s">
        <v>134</v>
      </c>
      <c r="D325" s="5">
        <v>8.5</v>
      </c>
      <c r="E325" s="3" t="str">
        <f>IF(OR(IN!$B$2&gt;=3,IN!$B$1=2,IN!$B$14&gt;D325),"YES","NO")</f>
        <v>YES</v>
      </c>
      <c r="F325" s="3" t="str">
        <f>IF(E325="NO","UNDEF",IF(IN!$B$14&lt;D325,"WIN","LOSE"))</f>
        <v>WIN</v>
      </c>
    </row>
    <row r="326" spans="1:6" x14ac:dyDescent="0.25">
      <c r="A326" s="3" t="s">
        <v>24</v>
      </c>
      <c r="B326" s="3" t="s">
        <v>68</v>
      </c>
      <c r="C326" s="3" t="s">
        <v>133</v>
      </c>
      <c r="D326" s="5">
        <v>9.5</v>
      </c>
      <c r="E326" s="3" t="str">
        <f>IF(OR(IN!$B$2&gt;=3,IN!$B$1=2,IN!$B$14&gt;D326),"YES","NO")</f>
        <v>YES</v>
      </c>
      <c r="F326" s="3" t="str">
        <f>IF(E326="NO","UNDEF",IF(IN!$B$14&gt;D326,"WIN","LOSE"))</f>
        <v>LOSE</v>
      </c>
    </row>
    <row r="327" spans="1:6" x14ac:dyDescent="0.25">
      <c r="A327" s="3" t="s">
        <v>24</v>
      </c>
      <c r="B327" s="3" t="s">
        <v>68</v>
      </c>
      <c r="C327" s="3" t="s">
        <v>134</v>
      </c>
      <c r="D327" s="5">
        <v>9.5</v>
      </c>
      <c r="E327" s="3" t="str">
        <f>IF(OR(IN!$B$2&gt;=3,IN!$B$1=2,IN!$B$14&gt;D327),"YES","NO")</f>
        <v>YES</v>
      </c>
      <c r="F327" s="3" t="str">
        <f>IF(E327="NO","UNDEF",IF(IN!$B$14&lt;D327,"WIN","LOSE"))</f>
        <v>WIN</v>
      </c>
    </row>
    <row r="328" spans="1:6" x14ac:dyDescent="0.25">
      <c r="A328" s="3" t="s">
        <v>24</v>
      </c>
      <c r="B328" s="3" t="s">
        <v>68</v>
      </c>
      <c r="C328" s="3" t="s">
        <v>133</v>
      </c>
      <c r="D328" s="5">
        <v>10.5</v>
      </c>
      <c r="E328" s="3" t="str">
        <f>IF(OR(IN!$B$2&gt;=3,IN!$B$1=2,IN!$B$14&gt;D328),"YES","NO")</f>
        <v>YES</v>
      </c>
      <c r="F328" s="3" t="str">
        <f>IF(E328="NO","UNDEF",IF(IN!$B$14&gt;D328,"WIN","LOSE"))</f>
        <v>LOSE</v>
      </c>
    </row>
    <row r="329" spans="1:6" x14ac:dyDescent="0.25">
      <c r="A329" s="3" t="s">
        <v>24</v>
      </c>
      <c r="B329" s="3" t="s">
        <v>68</v>
      </c>
      <c r="C329" s="3" t="s">
        <v>134</v>
      </c>
      <c r="D329" s="5">
        <v>10.5</v>
      </c>
      <c r="E329" s="3" t="str">
        <f>IF(OR(IN!$B$2&gt;=3,IN!$B$1=2,IN!$B$14&gt;D329),"YES","NO")</f>
        <v>YES</v>
      </c>
      <c r="F329" s="3" t="str">
        <f>IF(E329="NO","UNDEF",IF(IN!$B$14&lt;D329,"WIN","LOSE"))</f>
        <v>WIN</v>
      </c>
    </row>
    <row r="330" spans="1:6" x14ac:dyDescent="0.25">
      <c r="A330" s="3" t="s">
        <v>24</v>
      </c>
      <c r="B330" s="3" t="s">
        <v>68</v>
      </c>
      <c r="C330" s="3" t="s">
        <v>133</v>
      </c>
      <c r="D330" s="5">
        <v>11.5</v>
      </c>
      <c r="E330" s="3" t="str">
        <f>IF(OR(IN!$B$2&gt;=3,IN!$B$1=2,IN!$B$14&gt;D330),"YES","NO")</f>
        <v>YES</v>
      </c>
      <c r="F330" s="3" t="str">
        <f>IF(E330="NO","UNDEF",IF(IN!$B$14&gt;D330,"WIN","LOSE"))</f>
        <v>LOSE</v>
      </c>
    </row>
    <row r="331" spans="1:6" x14ac:dyDescent="0.25">
      <c r="A331" s="3" t="s">
        <v>24</v>
      </c>
      <c r="B331" s="3" t="s">
        <v>68</v>
      </c>
      <c r="C331" s="3" t="s">
        <v>134</v>
      </c>
      <c r="D331" s="5">
        <v>11.5</v>
      </c>
      <c r="E331" s="3" t="str">
        <f>IF(OR(IN!$B$2&gt;=3,IN!$B$1=2,IN!$B$14&gt;D331),"YES","NO")</f>
        <v>YES</v>
      </c>
      <c r="F331" s="3" t="str">
        <f>IF(E331="NO","UNDEF",IF(IN!$B$14&lt;D331,"WIN","LOSE"))</f>
        <v>WIN</v>
      </c>
    </row>
    <row r="332" spans="1:6" x14ac:dyDescent="0.25">
      <c r="A332" s="3" t="s">
        <v>24</v>
      </c>
      <c r="B332" s="3" t="s">
        <v>68</v>
      </c>
      <c r="C332" s="3" t="s">
        <v>133</v>
      </c>
      <c r="D332" s="5">
        <v>12.5</v>
      </c>
      <c r="E332" s="3" t="str">
        <f>IF(OR(IN!$B$2&gt;=3,IN!$B$1=2,IN!$B$14&gt;D332),"YES","NO")</f>
        <v>YES</v>
      </c>
      <c r="F332" s="3" t="str">
        <f>IF(E332="NO","UNDEF",IF(IN!$B$14&gt;D332,"WIN","LOSE"))</f>
        <v>LOSE</v>
      </c>
    </row>
    <row r="333" spans="1:6" x14ac:dyDescent="0.25">
      <c r="A333" s="3" t="s">
        <v>24</v>
      </c>
      <c r="B333" s="3" t="s">
        <v>68</v>
      </c>
      <c r="C333" s="3" t="s">
        <v>134</v>
      </c>
      <c r="D333" s="5">
        <v>12.5</v>
      </c>
      <c r="E333" s="3" t="str">
        <f>IF(OR(IN!$B$2&gt;=3,IN!$B$1=2,IN!$B$14&gt;D333),"YES","NO")</f>
        <v>YES</v>
      </c>
      <c r="F333" s="3" t="str">
        <f>IF(E333="NO","UNDEF",IF(IN!$B$14&lt;D333,"WIN","LOSE"))</f>
        <v>WIN</v>
      </c>
    </row>
    <row r="334" spans="1:6" x14ac:dyDescent="0.25">
      <c r="A334" s="3" t="s">
        <v>24</v>
      </c>
      <c r="B334" s="3" t="s">
        <v>68</v>
      </c>
      <c r="C334" s="3" t="s">
        <v>133</v>
      </c>
      <c r="D334" s="5">
        <v>1</v>
      </c>
      <c r="E334" s="3" t="str">
        <f>IF(OR(IN!$B$2&gt;=3,IN!$B$1=2,IN!$B$14&gt;D334),"YES","NO")</f>
        <v>YES</v>
      </c>
      <c r="F334" s="3" t="str">
        <f>IF(E334="NO","UNDEF",IF(IN!$B$14&gt;D334,"WIN",IF(IN!$B$14&lt;D334,"LOSE","RETURN")))</f>
        <v>WIN</v>
      </c>
    </row>
    <row r="335" spans="1:6" x14ac:dyDescent="0.25">
      <c r="A335" s="3" t="s">
        <v>24</v>
      </c>
      <c r="B335" s="3" t="s">
        <v>68</v>
      </c>
      <c r="C335" s="3" t="s">
        <v>134</v>
      </c>
      <c r="D335" s="5">
        <v>1</v>
      </c>
      <c r="E335" s="3" t="str">
        <f>IF(OR(IN!$B$2&gt;=3,IN!$B$1=2,IN!$B$14&gt;D335),"YES","NO")</f>
        <v>YES</v>
      </c>
      <c r="F335" s="3" t="str">
        <f>IF(E335="NO","UNDEF",IF(IN!$B$14&lt;D335,"WIN",IF(IN!$B$14&gt;D335,"LOSE","RETURN")))</f>
        <v>LOSE</v>
      </c>
    </row>
    <row r="336" spans="1:6" x14ac:dyDescent="0.25">
      <c r="A336" s="3" t="s">
        <v>24</v>
      </c>
      <c r="B336" s="3" t="s">
        <v>68</v>
      </c>
      <c r="C336" s="3" t="s">
        <v>133</v>
      </c>
      <c r="D336" s="5">
        <v>2</v>
      </c>
      <c r="E336" s="3" t="str">
        <f>IF(OR(IN!$B$2&gt;=3,IN!$B$1=2,IN!$B$14&gt;D336),"YES","NO")</f>
        <v>YES</v>
      </c>
      <c r="F336" s="3" t="str">
        <f>IF(E336="NO","UNDEF",IF(IN!$B$14&gt;D336,"WIN",IF(IN!$B$14&lt;D336,"LOSE","RETURN")))</f>
        <v>WIN</v>
      </c>
    </row>
    <row r="337" spans="1:6" x14ac:dyDescent="0.25">
      <c r="A337" s="3" t="s">
        <v>24</v>
      </c>
      <c r="B337" s="3" t="s">
        <v>68</v>
      </c>
      <c r="C337" s="3" t="s">
        <v>134</v>
      </c>
      <c r="D337" s="5">
        <v>2</v>
      </c>
      <c r="E337" s="3" t="str">
        <f>IF(OR(IN!$B$2&gt;=3,IN!$B$1=2,IN!$B$14&gt;D337),"YES","NO")</f>
        <v>YES</v>
      </c>
      <c r="F337" s="3" t="str">
        <f>IF(E337="NO","UNDEF",IF(IN!$B$14&lt;D337,"WIN",IF(IN!$B$14&gt;D337,"LOSE","RETURN")))</f>
        <v>LOSE</v>
      </c>
    </row>
    <row r="338" spans="1:6" x14ac:dyDescent="0.25">
      <c r="A338" s="3" t="s">
        <v>24</v>
      </c>
      <c r="B338" s="3" t="s">
        <v>68</v>
      </c>
      <c r="C338" s="3" t="s">
        <v>133</v>
      </c>
      <c r="D338" s="5">
        <v>3</v>
      </c>
      <c r="E338" s="3" t="str">
        <f>IF(OR(IN!$B$2&gt;=3,IN!$B$1=2,IN!$B$14&gt;D338),"YES","NO")</f>
        <v>YES</v>
      </c>
      <c r="F338" s="3" t="str">
        <f>IF(E338="NO","UNDEF",IF(IN!$B$14&gt;D338,"WIN",IF(IN!$B$14&lt;D338,"LOSE","RETURN")))</f>
        <v>WIN</v>
      </c>
    </row>
    <row r="339" spans="1:6" x14ac:dyDescent="0.25">
      <c r="A339" s="3" t="s">
        <v>24</v>
      </c>
      <c r="B339" s="3" t="s">
        <v>68</v>
      </c>
      <c r="C339" s="3" t="s">
        <v>134</v>
      </c>
      <c r="D339" s="5">
        <v>3</v>
      </c>
      <c r="E339" s="3" t="str">
        <f>IF(OR(IN!$B$2&gt;=3,IN!$B$1=2,IN!$B$14&gt;D339),"YES","NO")</f>
        <v>YES</v>
      </c>
      <c r="F339" s="3" t="str">
        <f>IF(E339="NO","UNDEF",IF(IN!$B$14&lt;D339,"WIN",IF(IN!$B$14&gt;D339,"LOSE","RETURN")))</f>
        <v>LOSE</v>
      </c>
    </row>
    <row r="340" spans="1:6" x14ac:dyDescent="0.25">
      <c r="A340" s="3" t="s">
        <v>24</v>
      </c>
      <c r="B340" s="3" t="s">
        <v>68</v>
      </c>
      <c r="C340" s="3" t="s">
        <v>133</v>
      </c>
      <c r="D340" s="5">
        <v>4</v>
      </c>
      <c r="E340" s="3" t="str">
        <f>IF(OR(IN!$B$2&gt;=3,IN!$B$1=2,IN!$B$14&gt;D340),"YES","NO")</f>
        <v>YES</v>
      </c>
      <c r="F340" s="3" t="str">
        <f>IF(E340="NO","UNDEF",IF(IN!$B$14&gt;D340,"WIN",IF(IN!$B$14&lt;D340,"LOSE","RETURN")))</f>
        <v>WIN</v>
      </c>
    </row>
    <row r="341" spans="1:6" x14ac:dyDescent="0.25">
      <c r="A341" s="3" t="s">
        <v>24</v>
      </c>
      <c r="B341" s="3" t="s">
        <v>68</v>
      </c>
      <c r="C341" s="3" t="s">
        <v>134</v>
      </c>
      <c r="D341" s="5">
        <v>4</v>
      </c>
      <c r="E341" s="3" t="str">
        <f>IF(OR(IN!$B$2&gt;=3,IN!$B$1=2,IN!$B$14&gt;D341),"YES","NO")</f>
        <v>YES</v>
      </c>
      <c r="F341" s="3" t="str">
        <f>IF(E341="NO","UNDEF",IF(IN!$B$14&lt;D341,"WIN",IF(IN!$B$14&gt;D341,"LOSE","RETURN")))</f>
        <v>LOSE</v>
      </c>
    </row>
    <row r="342" spans="1:6" x14ac:dyDescent="0.25">
      <c r="A342" s="3" t="s">
        <v>24</v>
      </c>
      <c r="B342" s="3" t="s">
        <v>68</v>
      </c>
      <c r="C342" s="3" t="s">
        <v>133</v>
      </c>
      <c r="D342" s="5">
        <v>5</v>
      </c>
      <c r="E342" s="3" t="str">
        <f>IF(OR(IN!$B$2&gt;=3,IN!$B$1=2,IN!$B$14&gt;D342),"YES","NO")</f>
        <v>YES</v>
      </c>
      <c r="F342" s="3" t="str">
        <f>IF(E342="NO","UNDEF",IF(IN!$B$14&gt;D342,"WIN",IF(IN!$B$14&lt;D342,"LOSE","RETURN")))</f>
        <v>WIN</v>
      </c>
    </row>
    <row r="343" spans="1:6" x14ac:dyDescent="0.25">
      <c r="A343" s="3" t="s">
        <v>24</v>
      </c>
      <c r="B343" s="3" t="s">
        <v>68</v>
      </c>
      <c r="C343" s="3" t="s">
        <v>134</v>
      </c>
      <c r="D343" s="5">
        <v>5</v>
      </c>
      <c r="E343" s="3" t="str">
        <f>IF(OR(IN!$B$2&gt;=3,IN!$B$1=2,IN!$B$14&gt;D343),"YES","NO")</f>
        <v>YES</v>
      </c>
      <c r="F343" s="3" t="str">
        <f>IF(E343="NO","UNDEF",IF(IN!$B$14&lt;D343,"WIN",IF(IN!$B$14&gt;D343,"LOSE","RETURN")))</f>
        <v>LOSE</v>
      </c>
    </row>
    <row r="344" spans="1:6" x14ac:dyDescent="0.25">
      <c r="A344" s="3" t="s">
        <v>24</v>
      </c>
      <c r="B344" s="3" t="s">
        <v>68</v>
      </c>
      <c r="C344" s="3" t="s">
        <v>133</v>
      </c>
      <c r="D344" s="5">
        <v>6</v>
      </c>
      <c r="E344" s="3" t="str">
        <f>IF(OR(IN!$B$2&gt;=3,IN!$B$1=2,IN!$B$14&gt;D344),"YES","NO")</f>
        <v>YES</v>
      </c>
      <c r="F344" s="3" t="str">
        <f>IF(E344="NO","UNDEF",IF(IN!$B$14&gt;D344,"WIN",IF(IN!$B$14&lt;D344,"LOSE","RETURN")))</f>
        <v>RETURN</v>
      </c>
    </row>
    <row r="345" spans="1:6" x14ac:dyDescent="0.25">
      <c r="A345" s="3" t="s">
        <v>24</v>
      </c>
      <c r="B345" s="3" t="s">
        <v>68</v>
      </c>
      <c r="C345" s="3" t="s">
        <v>134</v>
      </c>
      <c r="D345" s="5">
        <v>6</v>
      </c>
      <c r="E345" s="3" t="str">
        <f>IF(OR(IN!$B$2&gt;=3,IN!$B$1=2,IN!$B$14&gt;D345),"YES","NO")</f>
        <v>YES</v>
      </c>
      <c r="F345" s="3" t="str">
        <f>IF(E345="NO","UNDEF",IF(IN!$B$14&lt;D345,"WIN",IF(IN!$B$14&gt;D345,"LOSE","RETURN")))</f>
        <v>RETURN</v>
      </c>
    </row>
    <row r="346" spans="1:6" x14ac:dyDescent="0.25">
      <c r="A346" s="3" t="s">
        <v>24</v>
      </c>
      <c r="B346" s="3" t="s">
        <v>68</v>
      </c>
      <c r="C346" s="3" t="s">
        <v>133</v>
      </c>
      <c r="D346" s="5">
        <v>7</v>
      </c>
      <c r="E346" s="3" t="str">
        <f>IF(OR(IN!$B$2&gt;=3,IN!$B$1=2,IN!$B$14&gt;D346),"YES","NO")</f>
        <v>YES</v>
      </c>
      <c r="F346" s="3" t="str">
        <f>IF(E346="NO","UNDEF",IF(IN!$B$14&gt;D346,"WIN",IF(IN!$B$14&lt;D346,"LOSE","RETURN")))</f>
        <v>LOSE</v>
      </c>
    </row>
    <row r="347" spans="1:6" x14ac:dyDescent="0.25">
      <c r="A347" s="3" t="s">
        <v>24</v>
      </c>
      <c r="B347" s="3" t="s">
        <v>68</v>
      </c>
      <c r="C347" s="3" t="s">
        <v>134</v>
      </c>
      <c r="D347" s="5">
        <v>7</v>
      </c>
      <c r="E347" s="3" t="str">
        <f>IF(OR(IN!$B$2&gt;=3,IN!$B$1=2,IN!$B$14&gt;D347),"YES","NO")</f>
        <v>YES</v>
      </c>
      <c r="F347" s="3" t="str">
        <f>IF(E347="NO","UNDEF",IF(IN!$B$14&lt;D347,"WIN",IF(IN!$B$14&gt;D347,"LOSE","RETURN")))</f>
        <v>WIN</v>
      </c>
    </row>
    <row r="348" spans="1:6" x14ac:dyDescent="0.25">
      <c r="A348" s="3" t="s">
        <v>24</v>
      </c>
      <c r="B348" s="3" t="s">
        <v>68</v>
      </c>
      <c r="C348" s="3" t="s">
        <v>133</v>
      </c>
      <c r="D348" s="5">
        <v>8</v>
      </c>
      <c r="E348" s="3" t="str">
        <f>IF(OR(IN!$B$2&gt;=3,IN!$B$1=2,IN!$B$14&gt;D348),"YES","NO")</f>
        <v>YES</v>
      </c>
      <c r="F348" s="3" t="str">
        <f>IF(E348="NO","UNDEF",IF(IN!$B$14&gt;D348,"WIN",IF(IN!$B$14&lt;D348,"LOSE","RETURN")))</f>
        <v>LOSE</v>
      </c>
    </row>
    <row r="349" spans="1:6" x14ac:dyDescent="0.25">
      <c r="A349" s="3" t="s">
        <v>24</v>
      </c>
      <c r="B349" s="3" t="s">
        <v>68</v>
      </c>
      <c r="C349" s="3" t="s">
        <v>134</v>
      </c>
      <c r="D349" s="5">
        <v>8</v>
      </c>
      <c r="E349" s="3" t="str">
        <f>IF(OR(IN!$B$2&gt;=3,IN!$B$1=2,IN!$B$14&gt;D349),"YES","NO")</f>
        <v>YES</v>
      </c>
      <c r="F349" s="3" t="str">
        <f>IF(E349="NO","UNDEF",IF(IN!$B$14&lt;D349,"WIN",IF(IN!$B$14&gt;D349,"LOSE","RETURN")))</f>
        <v>WIN</v>
      </c>
    </row>
    <row r="350" spans="1:6" x14ac:dyDescent="0.25">
      <c r="A350" s="3" t="s">
        <v>24</v>
      </c>
      <c r="B350" s="3" t="s">
        <v>68</v>
      </c>
      <c r="C350" s="3" t="s">
        <v>133</v>
      </c>
      <c r="D350" s="5">
        <v>9</v>
      </c>
      <c r="E350" s="3" t="str">
        <f>IF(OR(IN!$B$2&gt;=3,IN!$B$1=2,IN!$B$14&gt;D350),"YES","NO")</f>
        <v>YES</v>
      </c>
      <c r="F350" s="3" t="str">
        <f>IF(E350="NO","UNDEF",IF(IN!$B$14&gt;D350,"WIN",IF(IN!$B$14&lt;D350,"LOSE","RETURN")))</f>
        <v>LOSE</v>
      </c>
    </row>
    <row r="351" spans="1:6" x14ac:dyDescent="0.25">
      <c r="A351" s="3" t="s">
        <v>24</v>
      </c>
      <c r="B351" s="3" t="s">
        <v>68</v>
      </c>
      <c r="C351" s="3" t="s">
        <v>134</v>
      </c>
      <c r="D351" s="5">
        <v>9</v>
      </c>
      <c r="E351" s="3" t="str">
        <f>IF(OR(IN!$B$2&gt;=3,IN!$B$1=2,IN!$B$14&gt;D351),"YES","NO")</f>
        <v>YES</v>
      </c>
      <c r="F351" s="3" t="str">
        <f>IF(E351="NO","UNDEF",IF(IN!$B$14&lt;D351,"WIN",IF(IN!$B$14&gt;D351,"LOSE","RETURN")))</f>
        <v>WIN</v>
      </c>
    </row>
    <row r="352" spans="1:6" x14ac:dyDescent="0.25">
      <c r="A352" s="3" t="s">
        <v>24</v>
      </c>
      <c r="B352" s="3" t="s">
        <v>68</v>
      </c>
      <c r="C352" s="3" t="s">
        <v>133</v>
      </c>
      <c r="D352" s="5">
        <v>10</v>
      </c>
      <c r="E352" s="3" t="str">
        <f>IF(OR(IN!$B$2&gt;=3,IN!$B$1=2,IN!$B$14&gt;D352),"YES","NO")</f>
        <v>YES</v>
      </c>
      <c r="F352" s="3" t="str">
        <f>IF(E352="NO","UNDEF",IF(IN!$B$14&gt;D352,"WIN",IF(IN!$B$14&lt;D352,"LOSE","RETURN")))</f>
        <v>LOSE</v>
      </c>
    </row>
    <row r="353" spans="1:6" x14ac:dyDescent="0.25">
      <c r="A353" s="3" t="s">
        <v>24</v>
      </c>
      <c r="B353" s="3" t="s">
        <v>68</v>
      </c>
      <c r="C353" s="3" t="s">
        <v>134</v>
      </c>
      <c r="D353" s="5">
        <v>10</v>
      </c>
      <c r="E353" s="3" t="str">
        <f>IF(OR(IN!$B$2&gt;=3,IN!$B$1=2,IN!$B$14&gt;D353),"YES","NO")</f>
        <v>YES</v>
      </c>
      <c r="F353" s="3" t="str">
        <f>IF(E353="NO","UNDEF",IF(IN!$B$14&lt;D353,"WIN",IF(IN!$B$14&gt;D353,"LOSE","RETURN")))</f>
        <v>WIN</v>
      </c>
    </row>
    <row r="354" spans="1:6" x14ac:dyDescent="0.25">
      <c r="A354" s="3" t="s">
        <v>24</v>
      </c>
      <c r="B354" s="3" t="s">
        <v>68</v>
      </c>
      <c r="C354" s="3" t="s">
        <v>133</v>
      </c>
      <c r="D354" s="5">
        <v>11</v>
      </c>
      <c r="E354" s="3" t="str">
        <f>IF(OR(IN!$B$2&gt;=3,IN!$B$1=2,IN!$B$14&gt;D354),"YES","NO")</f>
        <v>YES</v>
      </c>
      <c r="F354" s="3" t="str">
        <f>IF(E354="NO","UNDEF",IF(IN!$B$14&gt;D354,"WIN",IF(IN!$B$14&lt;D354,"LOSE","RETURN")))</f>
        <v>LOSE</v>
      </c>
    </row>
    <row r="355" spans="1:6" x14ac:dyDescent="0.25">
      <c r="A355" s="3" t="s">
        <v>24</v>
      </c>
      <c r="B355" s="3" t="s">
        <v>68</v>
      </c>
      <c r="C355" s="3" t="s">
        <v>134</v>
      </c>
      <c r="D355" s="5">
        <v>11</v>
      </c>
      <c r="E355" s="3" t="str">
        <f>IF(OR(IN!$B$2&gt;=3,IN!$B$1=2,IN!$B$14&gt;D355),"YES","NO")</f>
        <v>YES</v>
      </c>
      <c r="F355" s="3" t="str">
        <f>IF(E355="NO","UNDEF",IF(IN!$B$14&lt;D355,"WIN",IF(IN!$B$14&gt;D355,"LOSE","RETURN")))</f>
        <v>WIN</v>
      </c>
    </row>
    <row r="356" spans="1:6" x14ac:dyDescent="0.25">
      <c r="A356" s="3" t="s">
        <v>24</v>
      </c>
      <c r="B356" s="3" t="s">
        <v>68</v>
      </c>
      <c r="C356" s="3" t="s">
        <v>133</v>
      </c>
      <c r="D356" s="5">
        <v>12</v>
      </c>
      <c r="E356" s="3" t="str">
        <f>IF(OR(IN!$B$2&gt;=3,IN!$B$1=2,IN!$B$14&gt;D356),"YES","NO")</f>
        <v>YES</v>
      </c>
      <c r="F356" s="3" t="str">
        <f>IF(E356="NO","UNDEF",IF(IN!$B$14&gt;D356,"WIN",IF(IN!$B$14&lt;D356,"LOSE","RETURN")))</f>
        <v>LOSE</v>
      </c>
    </row>
    <row r="357" spans="1:6" x14ac:dyDescent="0.25">
      <c r="A357" s="3" t="s">
        <v>24</v>
      </c>
      <c r="B357" s="3" t="s">
        <v>68</v>
      </c>
      <c r="C357" s="3" t="s">
        <v>134</v>
      </c>
      <c r="D357" s="5">
        <v>12</v>
      </c>
      <c r="E357" s="3" t="str">
        <f>IF(OR(IN!$B$2&gt;=3,IN!$B$1=2,IN!$B$14&gt;D357),"YES","NO")</f>
        <v>YES</v>
      </c>
      <c r="F357" s="3" t="str">
        <f>IF(E357="NO","UNDEF",IF(IN!$B$14&lt;D357,"WIN",IF(IN!$B$14&gt;D357,"LOSE","RETURN")))</f>
        <v>WIN</v>
      </c>
    </row>
    <row r="358" spans="1:6" x14ac:dyDescent="0.25">
      <c r="A358" s="3" t="s">
        <v>24</v>
      </c>
      <c r="B358" s="3" t="s">
        <v>69</v>
      </c>
      <c r="C358" s="3" t="s">
        <v>133</v>
      </c>
      <c r="D358" s="5">
        <v>0.5</v>
      </c>
      <c r="E358" s="3" t="str">
        <f>IF(OR(IN!$B$2&gt;=3,IN!$B$1=2,IN!$B$12&gt;D358),"YES","NO")</f>
        <v>YES</v>
      </c>
      <c r="F358" s="3" t="str">
        <f>IF(E358="NO","UNDEF",IF(IN!$B$12&gt;D358,"WIN","LOSE"))</f>
        <v>WIN</v>
      </c>
    </row>
    <row r="359" spans="1:6" x14ac:dyDescent="0.25">
      <c r="A359" s="3" t="s">
        <v>24</v>
      </c>
      <c r="B359" s="3" t="s">
        <v>69</v>
      </c>
      <c r="C359" s="3" t="s">
        <v>134</v>
      </c>
      <c r="D359" s="5">
        <v>0.5</v>
      </c>
      <c r="E359" s="3" t="str">
        <f>IF(OR(IN!$B$2&gt;=3,IN!$B$1=2,IN!$B$12&gt;D359),"YES","NO")</f>
        <v>YES</v>
      </c>
      <c r="F359" s="3" t="str">
        <f>IF(E359="NO","UNDEF",IF(IN!$B$12&lt;D359,"WIN","LOSE"))</f>
        <v>LOSE</v>
      </c>
    </row>
    <row r="360" spans="1:6" x14ac:dyDescent="0.25">
      <c r="A360" s="3" t="s">
        <v>24</v>
      </c>
      <c r="B360" s="3" t="s">
        <v>69</v>
      </c>
      <c r="C360" s="3" t="s">
        <v>133</v>
      </c>
      <c r="D360" s="5">
        <v>1.5</v>
      </c>
      <c r="E360" s="3" t="str">
        <f>IF(OR(IN!$B$2&gt;=3,IN!$B$1=2,IN!$B$12&gt;D360),"YES","NO")</f>
        <v>YES</v>
      </c>
      <c r="F360" s="3" t="str">
        <f>IF(E360="NO","UNDEF",IF(IN!$B$12&gt;D360,"WIN","LOSE"))</f>
        <v>WIN</v>
      </c>
    </row>
    <row r="361" spans="1:6" x14ac:dyDescent="0.25">
      <c r="A361" s="3" t="s">
        <v>24</v>
      </c>
      <c r="B361" s="3" t="s">
        <v>69</v>
      </c>
      <c r="C361" s="3" t="s">
        <v>134</v>
      </c>
      <c r="D361" s="5">
        <v>1.5</v>
      </c>
      <c r="E361" s="3" t="str">
        <f>IF(OR(IN!$B$2&gt;=3,IN!$B$1=2,IN!$B$12&gt;D361),"YES","NO")</f>
        <v>YES</v>
      </c>
      <c r="F361" s="3" t="str">
        <f>IF(E361="NO","UNDEF",IF(IN!$B$12&lt;D361,"WIN","LOSE"))</f>
        <v>LOSE</v>
      </c>
    </row>
    <row r="362" spans="1:6" x14ac:dyDescent="0.25">
      <c r="A362" s="3" t="s">
        <v>24</v>
      </c>
      <c r="B362" s="3" t="s">
        <v>69</v>
      </c>
      <c r="C362" s="3" t="s">
        <v>133</v>
      </c>
      <c r="D362" s="5">
        <v>2.5</v>
      </c>
      <c r="E362" s="3" t="str">
        <f>IF(OR(IN!$B$2&gt;=3,IN!$B$1=2,IN!$B$12&gt;D362),"YES","NO")</f>
        <v>YES</v>
      </c>
      <c r="F362" s="3" t="str">
        <f>IF(E362="NO","UNDEF",IF(IN!$B$12&gt;D362,"WIN","LOSE"))</f>
        <v>WIN</v>
      </c>
    </row>
    <row r="363" spans="1:6" x14ac:dyDescent="0.25">
      <c r="A363" s="3" t="s">
        <v>24</v>
      </c>
      <c r="B363" s="3" t="s">
        <v>69</v>
      </c>
      <c r="C363" s="3" t="s">
        <v>134</v>
      </c>
      <c r="D363" s="5">
        <v>2.5</v>
      </c>
      <c r="E363" s="3" t="str">
        <f>IF(OR(IN!$B$2&gt;=3,IN!$B$1=2,IN!$B$12&gt;D363),"YES","NO")</f>
        <v>YES</v>
      </c>
      <c r="F363" s="3" t="str">
        <f>IF(E363="NO","UNDEF",IF(IN!$B$12&lt;D363,"WIN","LOSE"))</f>
        <v>LOSE</v>
      </c>
    </row>
    <row r="364" spans="1:6" x14ac:dyDescent="0.25">
      <c r="A364" s="3" t="s">
        <v>24</v>
      </c>
      <c r="B364" s="3" t="s">
        <v>69</v>
      </c>
      <c r="C364" s="3" t="s">
        <v>133</v>
      </c>
      <c r="D364" s="5">
        <v>3.5</v>
      </c>
      <c r="E364" s="3" t="str">
        <f>IF(OR(IN!$B$2&gt;=3,IN!$B$1=2,IN!$B$12&gt;D364),"YES","NO")</f>
        <v>YES</v>
      </c>
      <c r="F364" s="3" t="str">
        <f>IF(E364="NO","UNDEF",IF(IN!$B$12&gt;D364,"WIN","LOSE"))</f>
        <v>LOSE</v>
      </c>
    </row>
    <row r="365" spans="1:6" x14ac:dyDescent="0.25">
      <c r="A365" s="3" t="s">
        <v>24</v>
      </c>
      <c r="B365" s="3" t="s">
        <v>69</v>
      </c>
      <c r="C365" s="3" t="s">
        <v>134</v>
      </c>
      <c r="D365" s="5">
        <v>3.5</v>
      </c>
      <c r="E365" s="3" t="str">
        <f>IF(OR(IN!$B$2&gt;=3,IN!$B$1=2,IN!$B$12&gt;D365),"YES","NO")</f>
        <v>YES</v>
      </c>
      <c r="F365" s="3" t="str">
        <f>IF(E365="NO","UNDEF",IF(IN!$B$12&lt;D365,"WIN","LOSE"))</f>
        <v>WIN</v>
      </c>
    </row>
    <row r="366" spans="1:6" x14ac:dyDescent="0.25">
      <c r="A366" s="3" t="s">
        <v>24</v>
      </c>
      <c r="B366" s="3" t="s">
        <v>69</v>
      </c>
      <c r="C366" s="3" t="s">
        <v>133</v>
      </c>
      <c r="D366" s="5">
        <v>4.5</v>
      </c>
      <c r="E366" s="3" t="str">
        <f>IF(OR(IN!$B$2&gt;=3,IN!$B$1=2,IN!$B$12&gt;D366),"YES","NO")</f>
        <v>YES</v>
      </c>
      <c r="F366" s="3" t="str">
        <f>IF(E366="NO","UNDEF",IF(IN!$B$12&gt;D366,"WIN","LOSE"))</f>
        <v>LOSE</v>
      </c>
    </row>
    <row r="367" spans="1:6" x14ac:dyDescent="0.25">
      <c r="A367" s="3" t="s">
        <v>24</v>
      </c>
      <c r="B367" s="3" t="s">
        <v>69</v>
      </c>
      <c r="C367" s="3" t="s">
        <v>134</v>
      </c>
      <c r="D367" s="5">
        <v>4.5</v>
      </c>
      <c r="E367" s="3" t="str">
        <f>IF(OR(IN!$B$2&gt;=3,IN!$B$1=2,IN!$B$12&gt;D367),"YES","NO")</f>
        <v>YES</v>
      </c>
      <c r="F367" s="3" t="str">
        <f>IF(E367="NO","UNDEF",IF(IN!$B$12&lt;D367,"WIN","LOSE"))</f>
        <v>WIN</v>
      </c>
    </row>
    <row r="368" spans="1:6" x14ac:dyDescent="0.25">
      <c r="A368" s="3" t="s">
        <v>24</v>
      </c>
      <c r="B368" s="3" t="s">
        <v>69</v>
      </c>
      <c r="C368" s="3" t="s">
        <v>133</v>
      </c>
      <c r="D368" s="5">
        <v>5.5</v>
      </c>
      <c r="E368" s="3" t="str">
        <f>IF(OR(IN!$B$2&gt;=3,IN!$B$1=2,IN!$B$12&gt;D368),"YES","NO")</f>
        <v>YES</v>
      </c>
      <c r="F368" s="3" t="str">
        <f>IF(E368="NO","UNDEF",IF(IN!$B$12&gt;D368,"WIN","LOSE"))</f>
        <v>LOSE</v>
      </c>
    </row>
    <row r="369" spans="1:6" x14ac:dyDescent="0.25">
      <c r="A369" s="3" t="s">
        <v>24</v>
      </c>
      <c r="B369" s="3" t="s">
        <v>69</v>
      </c>
      <c r="C369" s="3" t="s">
        <v>134</v>
      </c>
      <c r="D369" s="5">
        <v>5.5</v>
      </c>
      <c r="E369" s="3" t="str">
        <f>IF(OR(IN!$B$2&gt;=3,IN!$B$1=2,IN!$B$12&gt;D369),"YES","NO")</f>
        <v>YES</v>
      </c>
      <c r="F369" s="3" t="str">
        <f>IF(E369="NO","UNDEF",IF(IN!$B$12&lt;D369,"WIN","LOSE"))</f>
        <v>WIN</v>
      </c>
    </row>
    <row r="370" spans="1:6" x14ac:dyDescent="0.25">
      <c r="A370" s="3" t="s">
        <v>24</v>
      </c>
      <c r="B370" s="3" t="s">
        <v>69</v>
      </c>
      <c r="C370" s="3" t="s">
        <v>133</v>
      </c>
      <c r="D370" s="5">
        <v>6.5</v>
      </c>
      <c r="E370" s="3" t="str">
        <f>IF(OR(IN!$B$2&gt;=3,IN!$B$1=2,IN!$B$12&gt;D370),"YES","NO")</f>
        <v>YES</v>
      </c>
      <c r="F370" s="3" t="str">
        <f>IF(E370="NO","UNDEF",IF(IN!$B$12&gt;D370,"WIN","LOSE"))</f>
        <v>LOSE</v>
      </c>
    </row>
    <row r="371" spans="1:6" x14ac:dyDescent="0.25">
      <c r="A371" s="3" t="s">
        <v>24</v>
      </c>
      <c r="B371" s="3" t="s">
        <v>69</v>
      </c>
      <c r="C371" s="3" t="s">
        <v>134</v>
      </c>
      <c r="D371" s="5">
        <v>6.5</v>
      </c>
      <c r="E371" s="3" t="str">
        <f>IF(OR(IN!$B$2&gt;=3,IN!$B$1=2,IN!$B$12&gt;D371),"YES","NO")</f>
        <v>YES</v>
      </c>
      <c r="F371" s="3" t="str">
        <f>IF(E371="NO","UNDEF",IF(IN!$B$12&lt;D371,"WIN","LOSE"))</f>
        <v>WIN</v>
      </c>
    </row>
    <row r="372" spans="1:6" x14ac:dyDescent="0.25">
      <c r="A372" s="3" t="s">
        <v>24</v>
      </c>
      <c r="B372" s="3" t="s">
        <v>69</v>
      </c>
      <c r="C372" s="3" t="s">
        <v>133</v>
      </c>
      <c r="D372" s="5">
        <v>7.5</v>
      </c>
      <c r="E372" s="3" t="str">
        <f>IF(OR(IN!$B$2&gt;=3,IN!$B$1=2,IN!$B$12&gt;D372),"YES","NO")</f>
        <v>YES</v>
      </c>
      <c r="F372" s="3" t="str">
        <f>IF(E372="NO","UNDEF",IF(IN!$B$12&gt;D372,"WIN","LOSE"))</f>
        <v>LOSE</v>
      </c>
    </row>
    <row r="373" spans="1:6" x14ac:dyDescent="0.25">
      <c r="A373" s="3" t="s">
        <v>24</v>
      </c>
      <c r="B373" s="3" t="s">
        <v>69</v>
      </c>
      <c r="C373" s="3" t="s">
        <v>134</v>
      </c>
      <c r="D373" s="5">
        <v>7.5</v>
      </c>
      <c r="E373" s="3" t="str">
        <f>IF(OR(IN!$B$2&gt;=3,IN!$B$1=2,IN!$B$12&gt;D373),"YES","NO")</f>
        <v>YES</v>
      </c>
      <c r="F373" s="3" t="str">
        <f>IF(E373="NO","UNDEF",IF(IN!$B$12&lt;D373,"WIN","LOSE"))</f>
        <v>WIN</v>
      </c>
    </row>
    <row r="374" spans="1:6" x14ac:dyDescent="0.25">
      <c r="A374" s="3" t="s">
        <v>24</v>
      </c>
      <c r="B374" s="3" t="s">
        <v>69</v>
      </c>
      <c r="C374" s="3" t="s">
        <v>133</v>
      </c>
      <c r="D374" s="5">
        <v>8.5</v>
      </c>
      <c r="E374" s="3" t="str">
        <f>IF(OR(IN!$B$2&gt;=3,IN!$B$1=2,IN!$B$12&gt;D374),"YES","NO")</f>
        <v>YES</v>
      </c>
      <c r="F374" s="3" t="str">
        <f>IF(E374="NO","UNDEF",IF(IN!$B$12&gt;D374,"WIN","LOSE"))</f>
        <v>LOSE</v>
      </c>
    </row>
    <row r="375" spans="1:6" x14ac:dyDescent="0.25">
      <c r="A375" s="3" t="s">
        <v>24</v>
      </c>
      <c r="B375" s="3" t="s">
        <v>69</v>
      </c>
      <c r="C375" s="3" t="s">
        <v>134</v>
      </c>
      <c r="D375" s="5">
        <v>8.5</v>
      </c>
      <c r="E375" s="3" t="str">
        <f>IF(OR(IN!$B$2&gt;=3,IN!$B$1=2,IN!$B$12&gt;D375),"YES","NO")</f>
        <v>YES</v>
      </c>
      <c r="F375" s="3" t="str">
        <f>IF(E375="NO","UNDEF",IF(IN!$B$12&lt;D375,"WIN","LOSE"))</f>
        <v>WIN</v>
      </c>
    </row>
    <row r="376" spans="1:6" x14ac:dyDescent="0.25">
      <c r="A376" s="3" t="s">
        <v>24</v>
      </c>
      <c r="B376" s="3" t="s">
        <v>69</v>
      </c>
      <c r="C376" s="3" t="s">
        <v>133</v>
      </c>
      <c r="D376" s="5">
        <v>9.5</v>
      </c>
      <c r="E376" s="3" t="str">
        <f>IF(OR(IN!$B$2&gt;=3,IN!$B$1=2,IN!$B$12&gt;D376),"YES","NO")</f>
        <v>YES</v>
      </c>
      <c r="F376" s="3" t="str">
        <f>IF(E376="NO","UNDEF",IF(IN!$B$12&gt;D376,"WIN","LOSE"))</f>
        <v>LOSE</v>
      </c>
    </row>
    <row r="377" spans="1:6" x14ac:dyDescent="0.25">
      <c r="A377" s="3" t="s">
        <v>24</v>
      </c>
      <c r="B377" s="3" t="s">
        <v>69</v>
      </c>
      <c r="C377" s="3" t="s">
        <v>134</v>
      </c>
      <c r="D377" s="5">
        <v>9.5</v>
      </c>
      <c r="E377" s="3" t="str">
        <f>IF(OR(IN!$B$2&gt;=3,IN!$B$1=2,IN!$B$12&gt;D377),"YES","NO")</f>
        <v>YES</v>
      </c>
      <c r="F377" s="3" t="str">
        <f>IF(E377="NO","UNDEF",IF(IN!$B$12&lt;D377,"WIN","LOSE"))</f>
        <v>WIN</v>
      </c>
    </row>
    <row r="378" spans="1:6" x14ac:dyDescent="0.25">
      <c r="A378" s="3" t="s">
        <v>24</v>
      </c>
      <c r="B378" s="3" t="s">
        <v>69</v>
      </c>
      <c r="C378" s="3" t="s">
        <v>133</v>
      </c>
      <c r="D378" s="5">
        <v>10.5</v>
      </c>
      <c r="E378" s="3" t="str">
        <f>IF(OR(IN!$B$2&gt;=3,IN!$B$1=2,IN!$B$12&gt;D378),"YES","NO")</f>
        <v>YES</v>
      </c>
      <c r="F378" s="3" t="str">
        <f>IF(E378="NO","UNDEF",IF(IN!$B$12&gt;D378,"WIN","LOSE"))</f>
        <v>LOSE</v>
      </c>
    </row>
    <row r="379" spans="1:6" x14ac:dyDescent="0.25">
      <c r="A379" s="3" t="s">
        <v>24</v>
      </c>
      <c r="B379" s="3" t="s">
        <v>69</v>
      </c>
      <c r="C379" s="3" t="s">
        <v>134</v>
      </c>
      <c r="D379" s="5">
        <v>10.5</v>
      </c>
      <c r="E379" s="3" t="str">
        <f>IF(OR(IN!$B$2&gt;=3,IN!$B$1=2,IN!$B$12&gt;D379),"YES","NO")</f>
        <v>YES</v>
      </c>
      <c r="F379" s="3" t="str">
        <f>IF(E379="NO","UNDEF",IF(IN!$B$12&lt;D379,"WIN","LOSE"))</f>
        <v>WIN</v>
      </c>
    </row>
    <row r="380" spans="1:6" x14ac:dyDescent="0.25">
      <c r="A380" s="3" t="s">
        <v>24</v>
      </c>
      <c r="B380" s="3" t="s">
        <v>69</v>
      </c>
      <c r="C380" s="3" t="s">
        <v>133</v>
      </c>
      <c r="D380" s="5">
        <v>11.5</v>
      </c>
      <c r="E380" s="3" t="str">
        <f>IF(OR(IN!$B$2&gt;=3,IN!$B$1=2,IN!$B$12&gt;D380),"YES","NO")</f>
        <v>YES</v>
      </c>
      <c r="F380" s="3" t="str">
        <f>IF(E380="NO","UNDEF",IF(IN!$B$12&gt;D380,"WIN","LOSE"))</f>
        <v>LOSE</v>
      </c>
    </row>
    <row r="381" spans="1:6" x14ac:dyDescent="0.25">
      <c r="A381" s="3" t="s">
        <v>24</v>
      </c>
      <c r="B381" s="3" t="s">
        <v>69</v>
      </c>
      <c r="C381" s="3" t="s">
        <v>134</v>
      </c>
      <c r="D381" s="5">
        <v>11.5</v>
      </c>
      <c r="E381" s="3" t="str">
        <f>IF(OR(IN!$B$2&gt;=3,IN!$B$1=2,IN!$B$12&gt;D381),"YES","NO")</f>
        <v>YES</v>
      </c>
      <c r="F381" s="3" t="str">
        <f>IF(E381="NO","UNDEF",IF(IN!$B$12&lt;D381,"WIN","LOSE"))</f>
        <v>WIN</v>
      </c>
    </row>
    <row r="382" spans="1:6" x14ac:dyDescent="0.25">
      <c r="A382" s="3" t="s">
        <v>24</v>
      </c>
      <c r="B382" s="3" t="s">
        <v>69</v>
      </c>
      <c r="C382" s="3" t="s">
        <v>133</v>
      </c>
      <c r="D382" s="5">
        <v>12.5</v>
      </c>
      <c r="E382" s="3" t="str">
        <f>IF(OR(IN!$B$2&gt;=3,IN!$B$1=2,IN!$B$12&gt;D382),"YES","NO")</f>
        <v>YES</v>
      </c>
      <c r="F382" s="3" t="str">
        <f>IF(E382="NO","UNDEF",IF(IN!$B$12&gt;D382,"WIN","LOSE"))</f>
        <v>LOSE</v>
      </c>
    </row>
    <row r="383" spans="1:6" x14ac:dyDescent="0.25">
      <c r="A383" s="3" t="s">
        <v>24</v>
      </c>
      <c r="B383" s="3" t="s">
        <v>69</v>
      </c>
      <c r="C383" s="3" t="s">
        <v>134</v>
      </c>
      <c r="D383" s="5">
        <v>12.5</v>
      </c>
      <c r="E383" s="3" t="str">
        <f>IF(OR(IN!$B$2&gt;=3,IN!$B$1=2,IN!$B$12&gt;D383),"YES","NO")</f>
        <v>YES</v>
      </c>
      <c r="F383" s="3" t="str">
        <f>IF(E383="NO","UNDEF",IF(IN!$B$12&lt;D383,"WIN","LOSE"))</f>
        <v>WIN</v>
      </c>
    </row>
    <row r="384" spans="1:6" x14ac:dyDescent="0.25">
      <c r="A384" s="3" t="s">
        <v>24</v>
      </c>
      <c r="B384" s="3" t="s">
        <v>69</v>
      </c>
      <c r="C384" s="3" t="s">
        <v>133</v>
      </c>
      <c r="D384" s="5">
        <v>1</v>
      </c>
      <c r="E384" s="3" t="str">
        <f>IF(OR(IN!$B$2&gt;=3,IN!$B$1=2,IN!$B$12&gt;D384),"YES","NO")</f>
        <v>YES</v>
      </c>
      <c r="F384" s="3" t="str">
        <f>IF(E384="NO","UNDEF",IF(IN!$B$12&gt;D384,"WIN",IF(IN!$B$12&lt;D384,"LOSE","RETURN")))</f>
        <v>WIN</v>
      </c>
    </row>
    <row r="385" spans="1:6" x14ac:dyDescent="0.25">
      <c r="A385" s="3" t="s">
        <v>24</v>
      </c>
      <c r="B385" s="3" t="s">
        <v>69</v>
      </c>
      <c r="C385" s="3" t="s">
        <v>134</v>
      </c>
      <c r="D385" s="5">
        <v>1</v>
      </c>
      <c r="E385" s="3" t="str">
        <f>IF(OR(IN!$B$2&gt;=3,IN!$B$1=2,IN!$B$12&gt;D385),"YES","NO")</f>
        <v>YES</v>
      </c>
      <c r="F385" s="3" t="str">
        <f>IF(E385="NO","UNDEF",IF(IN!$B$12&lt;D385,"WIN",IF(IN!$B$12&gt;D385,"LOSE","RETURN")))</f>
        <v>LOSE</v>
      </c>
    </row>
    <row r="386" spans="1:6" x14ac:dyDescent="0.25">
      <c r="A386" s="3" t="s">
        <v>24</v>
      </c>
      <c r="B386" s="3" t="s">
        <v>69</v>
      </c>
      <c r="C386" s="3" t="s">
        <v>133</v>
      </c>
      <c r="D386" s="5">
        <v>2</v>
      </c>
      <c r="E386" s="3" t="str">
        <f>IF(OR(IN!$B$2&gt;=3,IN!$B$1=2,IN!$B$12&gt;D386),"YES","NO")</f>
        <v>YES</v>
      </c>
      <c r="F386" s="3" t="str">
        <f>IF(E386="NO","UNDEF",IF(IN!$B$12&gt;D386,"WIN",IF(IN!$B$12&lt;D386,"LOSE","RETURN")))</f>
        <v>WIN</v>
      </c>
    </row>
    <row r="387" spans="1:6" x14ac:dyDescent="0.25">
      <c r="A387" s="3" t="s">
        <v>24</v>
      </c>
      <c r="B387" s="3" t="s">
        <v>69</v>
      </c>
      <c r="C387" s="3" t="s">
        <v>134</v>
      </c>
      <c r="D387" s="5">
        <v>2</v>
      </c>
      <c r="E387" s="3" t="str">
        <f>IF(OR(IN!$B$2&gt;=3,IN!$B$1=2,IN!$B$12&gt;D387),"YES","NO")</f>
        <v>YES</v>
      </c>
      <c r="F387" s="3" t="str">
        <f>IF(E387="NO","UNDEF",IF(IN!$B$12&lt;D387,"WIN",IF(IN!$B$12&gt;D387,"LOSE","RETURN")))</f>
        <v>LOSE</v>
      </c>
    </row>
    <row r="388" spans="1:6" x14ac:dyDescent="0.25">
      <c r="A388" s="3" t="s">
        <v>24</v>
      </c>
      <c r="B388" s="3" t="s">
        <v>69</v>
      </c>
      <c r="C388" s="3" t="s">
        <v>133</v>
      </c>
      <c r="D388" s="5">
        <v>3</v>
      </c>
      <c r="E388" s="3" t="str">
        <f>IF(OR(IN!$B$2&gt;=3,IN!$B$1=2,IN!$B$12&gt;D388),"YES","NO")</f>
        <v>YES</v>
      </c>
      <c r="F388" s="3" t="str">
        <f>IF(E388="NO","UNDEF",IF(IN!$B$12&gt;D388,"WIN",IF(IN!$B$12&lt;D388,"LOSE","RETURN")))</f>
        <v>RETURN</v>
      </c>
    </row>
    <row r="389" spans="1:6" x14ac:dyDescent="0.25">
      <c r="A389" s="3" t="s">
        <v>24</v>
      </c>
      <c r="B389" s="3" t="s">
        <v>69</v>
      </c>
      <c r="C389" s="3" t="s">
        <v>134</v>
      </c>
      <c r="D389" s="5">
        <v>3</v>
      </c>
      <c r="E389" s="3" t="str">
        <f>IF(OR(IN!$B$2&gt;=3,IN!$B$1=2,IN!$B$12&gt;D389),"YES","NO")</f>
        <v>YES</v>
      </c>
      <c r="F389" s="3" t="str">
        <f>IF(E389="NO","UNDEF",IF(IN!$B$12&lt;D389,"WIN",IF(IN!$B$12&gt;D389,"LOSE","RETURN")))</f>
        <v>RETURN</v>
      </c>
    </row>
    <row r="390" spans="1:6" x14ac:dyDescent="0.25">
      <c r="A390" s="3" t="s">
        <v>24</v>
      </c>
      <c r="B390" s="3" t="s">
        <v>69</v>
      </c>
      <c r="C390" s="3" t="s">
        <v>133</v>
      </c>
      <c r="D390" s="5">
        <v>4</v>
      </c>
      <c r="E390" s="3" t="str">
        <f>IF(OR(IN!$B$2&gt;=3,IN!$B$1=2,IN!$B$12&gt;D390),"YES","NO")</f>
        <v>YES</v>
      </c>
      <c r="F390" s="3" t="str">
        <f>IF(E390="NO","UNDEF",IF(IN!$B$12&gt;D390,"WIN",IF(IN!$B$12&lt;D390,"LOSE","RETURN")))</f>
        <v>LOSE</v>
      </c>
    </row>
    <row r="391" spans="1:6" x14ac:dyDescent="0.25">
      <c r="A391" s="3" t="s">
        <v>24</v>
      </c>
      <c r="B391" s="3" t="s">
        <v>69</v>
      </c>
      <c r="C391" s="3" t="s">
        <v>134</v>
      </c>
      <c r="D391" s="5">
        <v>4</v>
      </c>
      <c r="E391" s="3" t="str">
        <f>IF(OR(IN!$B$2&gt;=3,IN!$B$1=2,IN!$B$12&gt;D391),"YES","NO")</f>
        <v>YES</v>
      </c>
      <c r="F391" s="3" t="str">
        <f>IF(E391="NO","UNDEF",IF(IN!$B$12&lt;D391,"WIN",IF(IN!$B$12&gt;D391,"LOSE","RETURN")))</f>
        <v>WIN</v>
      </c>
    </row>
    <row r="392" spans="1:6" x14ac:dyDescent="0.25">
      <c r="A392" s="3" t="s">
        <v>24</v>
      </c>
      <c r="B392" s="3" t="s">
        <v>69</v>
      </c>
      <c r="C392" s="3" t="s">
        <v>133</v>
      </c>
      <c r="D392" s="5">
        <v>5</v>
      </c>
      <c r="E392" s="3" t="str">
        <f>IF(OR(IN!$B$2&gt;=3,IN!$B$1=2,IN!$B$12&gt;D392),"YES","NO")</f>
        <v>YES</v>
      </c>
      <c r="F392" s="3" t="str">
        <f>IF(E392="NO","UNDEF",IF(IN!$B$12&gt;D392,"WIN",IF(IN!$B$12&lt;D392,"LOSE","RETURN")))</f>
        <v>LOSE</v>
      </c>
    </row>
    <row r="393" spans="1:6" x14ac:dyDescent="0.25">
      <c r="A393" s="3" t="s">
        <v>24</v>
      </c>
      <c r="B393" s="3" t="s">
        <v>69</v>
      </c>
      <c r="C393" s="3" t="s">
        <v>134</v>
      </c>
      <c r="D393" s="5">
        <v>5</v>
      </c>
      <c r="E393" s="3" t="str">
        <f>IF(OR(IN!$B$2&gt;=3,IN!$B$1=2,IN!$B$12&gt;D393),"YES","NO")</f>
        <v>YES</v>
      </c>
      <c r="F393" s="3" t="str">
        <f>IF(E393="NO","UNDEF",IF(IN!$B$12&lt;D393,"WIN",IF(IN!$B$12&gt;D393,"LOSE","RETURN")))</f>
        <v>WIN</v>
      </c>
    </row>
    <row r="394" spans="1:6" x14ac:dyDescent="0.25">
      <c r="A394" s="3" t="s">
        <v>24</v>
      </c>
      <c r="B394" s="3" t="s">
        <v>69</v>
      </c>
      <c r="C394" s="3" t="s">
        <v>133</v>
      </c>
      <c r="D394" s="5">
        <v>6</v>
      </c>
      <c r="E394" s="3" t="str">
        <f>IF(OR(IN!$B$2&gt;=3,IN!$B$1=2,IN!$B$12&gt;D394),"YES","NO")</f>
        <v>YES</v>
      </c>
      <c r="F394" s="3" t="str">
        <f>IF(E394="NO","UNDEF",IF(IN!$B$12&gt;D394,"WIN",IF(IN!$B$12&lt;D394,"LOSE","RETURN")))</f>
        <v>LOSE</v>
      </c>
    </row>
    <row r="395" spans="1:6" x14ac:dyDescent="0.25">
      <c r="A395" s="3" t="s">
        <v>24</v>
      </c>
      <c r="B395" s="3" t="s">
        <v>69</v>
      </c>
      <c r="C395" s="3" t="s">
        <v>134</v>
      </c>
      <c r="D395" s="5">
        <v>6</v>
      </c>
      <c r="E395" s="3" t="str">
        <f>IF(OR(IN!$B$2&gt;=3,IN!$B$1=2,IN!$B$12&gt;D395),"YES","NO")</f>
        <v>YES</v>
      </c>
      <c r="F395" s="3" t="str">
        <f>IF(E395="NO","UNDEF",IF(IN!$B$12&lt;D395,"WIN",IF(IN!$B$12&gt;D395,"LOSE","RETURN")))</f>
        <v>WIN</v>
      </c>
    </row>
    <row r="396" spans="1:6" x14ac:dyDescent="0.25">
      <c r="A396" s="3" t="s">
        <v>24</v>
      </c>
      <c r="B396" s="3" t="s">
        <v>69</v>
      </c>
      <c r="C396" s="3" t="s">
        <v>133</v>
      </c>
      <c r="D396" s="5">
        <v>7</v>
      </c>
      <c r="E396" s="3" t="str">
        <f>IF(OR(IN!$B$2&gt;=3,IN!$B$1=2,IN!$B$12&gt;D396),"YES","NO")</f>
        <v>YES</v>
      </c>
      <c r="F396" s="3" t="str">
        <f>IF(E396="NO","UNDEF",IF(IN!$B$12&gt;D396,"WIN",IF(IN!$B$12&lt;D396,"LOSE","RETURN")))</f>
        <v>LOSE</v>
      </c>
    </row>
    <row r="397" spans="1:6" x14ac:dyDescent="0.25">
      <c r="A397" s="3" t="s">
        <v>24</v>
      </c>
      <c r="B397" s="3" t="s">
        <v>69</v>
      </c>
      <c r="C397" s="3" t="s">
        <v>134</v>
      </c>
      <c r="D397" s="5">
        <v>7</v>
      </c>
      <c r="E397" s="3" t="str">
        <f>IF(OR(IN!$B$2&gt;=3,IN!$B$1=2,IN!$B$12&gt;D397),"YES","NO")</f>
        <v>YES</v>
      </c>
      <c r="F397" s="3" t="str">
        <f>IF(E397="NO","UNDEF",IF(IN!$B$12&lt;D397,"WIN",IF(IN!$B$12&gt;D397,"LOSE","RETURN")))</f>
        <v>WIN</v>
      </c>
    </row>
    <row r="398" spans="1:6" x14ac:dyDescent="0.25">
      <c r="A398" s="3" t="s">
        <v>24</v>
      </c>
      <c r="B398" s="3" t="s">
        <v>69</v>
      </c>
      <c r="C398" s="3" t="s">
        <v>133</v>
      </c>
      <c r="D398" s="5">
        <v>8</v>
      </c>
      <c r="E398" s="3" t="str">
        <f>IF(OR(IN!$B$2&gt;=3,IN!$B$1=2,IN!$B$12&gt;D398),"YES","NO")</f>
        <v>YES</v>
      </c>
      <c r="F398" s="3" t="str">
        <f>IF(E398="NO","UNDEF",IF(IN!$B$12&gt;D398,"WIN",IF(IN!$B$12&lt;D398,"LOSE","RETURN")))</f>
        <v>LOSE</v>
      </c>
    </row>
    <row r="399" spans="1:6" x14ac:dyDescent="0.25">
      <c r="A399" s="3" t="s">
        <v>24</v>
      </c>
      <c r="B399" s="3" t="s">
        <v>69</v>
      </c>
      <c r="C399" s="3" t="s">
        <v>134</v>
      </c>
      <c r="D399" s="5">
        <v>8</v>
      </c>
      <c r="E399" s="3" t="str">
        <f>IF(OR(IN!$B$2&gt;=3,IN!$B$1=2,IN!$B$12&gt;D399),"YES","NO")</f>
        <v>YES</v>
      </c>
      <c r="F399" s="3" t="str">
        <f>IF(E399="NO","UNDEF",IF(IN!$B$12&lt;D399,"WIN",IF(IN!$B$12&gt;D399,"LOSE","RETURN")))</f>
        <v>WIN</v>
      </c>
    </row>
    <row r="400" spans="1:6" x14ac:dyDescent="0.25">
      <c r="A400" s="3" t="s">
        <v>24</v>
      </c>
      <c r="B400" s="3" t="s">
        <v>69</v>
      </c>
      <c r="C400" s="3" t="s">
        <v>133</v>
      </c>
      <c r="D400" s="5">
        <v>9</v>
      </c>
      <c r="E400" s="3" t="str">
        <f>IF(OR(IN!$B$2&gt;=3,IN!$B$1=2,IN!$B$12&gt;D400),"YES","NO")</f>
        <v>YES</v>
      </c>
      <c r="F400" s="3" t="str">
        <f>IF(E400="NO","UNDEF",IF(IN!$B$12&gt;D400,"WIN",IF(IN!$B$12&lt;D400,"LOSE","RETURN")))</f>
        <v>LOSE</v>
      </c>
    </row>
    <row r="401" spans="1:6" x14ac:dyDescent="0.25">
      <c r="A401" s="3" t="s">
        <v>24</v>
      </c>
      <c r="B401" s="3" t="s">
        <v>69</v>
      </c>
      <c r="C401" s="3" t="s">
        <v>134</v>
      </c>
      <c r="D401" s="5">
        <v>9</v>
      </c>
      <c r="E401" s="3" t="str">
        <f>IF(OR(IN!$B$2&gt;=3,IN!$B$1=2,IN!$B$12&gt;D401),"YES","NO")</f>
        <v>YES</v>
      </c>
      <c r="F401" s="3" t="str">
        <f>IF(E401="NO","UNDEF",IF(IN!$B$12&lt;D401,"WIN",IF(IN!$B$12&gt;D401,"LOSE","RETURN")))</f>
        <v>WIN</v>
      </c>
    </row>
    <row r="402" spans="1:6" x14ac:dyDescent="0.25">
      <c r="A402" s="3" t="s">
        <v>24</v>
      </c>
      <c r="B402" s="3" t="s">
        <v>69</v>
      </c>
      <c r="C402" s="3" t="s">
        <v>133</v>
      </c>
      <c r="D402" s="5">
        <v>10</v>
      </c>
      <c r="E402" s="3" t="str">
        <f>IF(OR(IN!$B$2&gt;=3,IN!$B$1=2,IN!$B$12&gt;D402),"YES","NO")</f>
        <v>YES</v>
      </c>
      <c r="F402" s="3" t="str">
        <f>IF(E402="NO","UNDEF",IF(IN!$B$12&gt;D402,"WIN",IF(IN!$B$12&lt;D402,"LOSE","RETURN")))</f>
        <v>LOSE</v>
      </c>
    </row>
    <row r="403" spans="1:6" x14ac:dyDescent="0.25">
      <c r="A403" s="3" t="s">
        <v>24</v>
      </c>
      <c r="B403" s="3" t="s">
        <v>69</v>
      </c>
      <c r="C403" s="3" t="s">
        <v>134</v>
      </c>
      <c r="D403" s="5">
        <v>10</v>
      </c>
      <c r="E403" s="3" t="str">
        <f>IF(OR(IN!$B$2&gt;=3,IN!$B$1=2,IN!$B$12&gt;D403),"YES","NO")</f>
        <v>YES</v>
      </c>
      <c r="F403" s="3" t="str">
        <f>IF(E403="NO","UNDEF",IF(IN!$B$12&lt;D403,"WIN",IF(IN!$B$12&gt;D403,"LOSE","RETURN")))</f>
        <v>WIN</v>
      </c>
    </row>
    <row r="404" spans="1:6" x14ac:dyDescent="0.25">
      <c r="A404" s="3" t="s">
        <v>24</v>
      </c>
      <c r="B404" s="3" t="s">
        <v>69</v>
      </c>
      <c r="C404" s="3" t="s">
        <v>133</v>
      </c>
      <c r="D404" s="5">
        <v>11</v>
      </c>
      <c r="E404" s="3" t="str">
        <f>IF(OR(IN!$B$2&gt;=3,IN!$B$1=2,IN!$B$12&gt;D404),"YES","NO")</f>
        <v>YES</v>
      </c>
      <c r="F404" s="3" t="str">
        <f>IF(E404="NO","UNDEF",IF(IN!$B$12&gt;D404,"WIN",IF(IN!$B$12&lt;D404,"LOSE","RETURN")))</f>
        <v>LOSE</v>
      </c>
    </row>
    <row r="405" spans="1:6" x14ac:dyDescent="0.25">
      <c r="A405" s="3" t="s">
        <v>24</v>
      </c>
      <c r="B405" s="3" t="s">
        <v>69</v>
      </c>
      <c r="C405" s="3" t="s">
        <v>134</v>
      </c>
      <c r="D405" s="5">
        <v>11</v>
      </c>
      <c r="E405" s="3" t="str">
        <f>IF(OR(IN!$B$2&gt;=3,IN!$B$1=2,IN!$B$12&gt;D405),"YES","NO")</f>
        <v>YES</v>
      </c>
      <c r="F405" s="3" t="str">
        <f>IF(E405="NO","UNDEF",IF(IN!$B$12&lt;D405,"WIN",IF(IN!$B$12&gt;D405,"LOSE","RETURN")))</f>
        <v>WIN</v>
      </c>
    </row>
    <row r="406" spans="1:6" x14ac:dyDescent="0.25">
      <c r="A406" s="3" t="s">
        <v>24</v>
      </c>
      <c r="B406" s="3" t="s">
        <v>69</v>
      </c>
      <c r="C406" s="3" t="s">
        <v>133</v>
      </c>
      <c r="D406" s="5">
        <v>12</v>
      </c>
      <c r="E406" s="3" t="str">
        <f>IF(OR(IN!$B$2&gt;=3,IN!$B$1=2,IN!$B$12&gt;D406),"YES","NO")</f>
        <v>YES</v>
      </c>
      <c r="F406" s="3" t="str">
        <f>IF(E406="NO","UNDEF",IF(IN!$B$12&gt;D406,"WIN",IF(IN!$B$12&lt;D406,"LOSE","RETURN")))</f>
        <v>LOSE</v>
      </c>
    </row>
    <row r="407" spans="1:6" x14ac:dyDescent="0.25">
      <c r="A407" s="3" t="s">
        <v>24</v>
      </c>
      <c r="B407" s="3" t="s">
        <v>69</v>
      </c>
      <c r="C407" s="3" t="s">
        <v>134</v>
      </c>
      <c r="D407" s="5">
        <v>12</v>
      </c>
      <c r="E407" s="3" t="str">
        <f>IF(OR(IN!$B$2&gt;=3,IN!$B$1=2,IN!$B$12&gt;D407),"YES","NO")</f>
        <v>YES</v>
      </c>
      <c r="F407" s="3" t="str">
        <f>IF(E407="NO","UNDEF",IF(IN!$B$12&lt;D407,"WIN",IF(IN!$B$12&gt;D407,"LOSE","RETURN")))</f>
        <v>WIN</v>
      </c>
    </row>
    <row r="408" spans="1:6" x14ac:dyDescent="0.25">
      <c r="A408" s="3" t="s">
        <v>24</v>
      </c>
      <c r="B408" s="3" t="s">
        <v>70</v>
      </c>
      <c r="C408" s="3" t="s">
        <v>133</v>
      </c>
      <c r="D408" s="5">
        <v>0.5</v>
      </c>
      <c r="E408" s="3" t="str">
        <f>IF(OR(IN!$B$2&gt;=3,IN!$B$1=2,IN!$B$13&gt;D408),"YES","NO")</f>
        <v>YES</v>
      </c>
      <c r="F408" s="3" t="str">
        <f>IF(E408="NO","UNDEF",IF(IN!$B$13&gt;D408,"WIN","LOSE"))</f>
        <v>WIN</v>
      </c>
    </row>
    <row r="409" spans="1:6" x14ac:dyDescent="0.25">
      <c r="A409" s="3" t="s">
        <v>24</v>
      </c>
      <c r="B409" s="3" t="s">
        <v>70</v>
      </c>
      <c r="C409" s="3" t="s">
        <v>134</v>
      </c>
      <c r="D409" s="5">
        <v>0.5</v>
      </c>
      <c r="E409" s="3" t="str">
        <f>IF(OR(IN!$B$2&gt;=3,IN!$B$1=2,IN!$B$13&gt;D409),"YES","NO")</f>
        <v>YES</v>
      </c>
      <c r="F409" s="3" t="str">
        <f>IF(E409="NO","UNDEF",IF(IN!$B$13&lt;D409,"WIN","LOSE"))</f>
        <v>LOSE</v>
      </c>
    </row>
    <row r="410" spans="1:6" x14ac:dyDescent="0.25">
      <c r="A410" s="3" t="s">
        <v>24</v>
      </c>
      <c r="B410" s="3" t="s">
        <v>70</v>
      </c>
      <c r="C410" s="3" t="s">
        <v>133</v>
      </c>
      <c r="D410" s="5">
        <v>1.5</v>
      </c>
      <c r="E410" s="3" t="str">
        <f>IF(OR(IN!$B$2&gt;=3,IN!$B$1=2,IN!$B$13&gt;D410),"YES","NO")</f>
        <v>YES</v>
      </c>
      <c r="F410" s="3" t="str">
        <f>IF(E410="NO","UNDEF",IF(IN!$B$13&gt;D410,"WIN","LOSE"))</f>
        <v>WIN</v>
      </c>
    </row>
    <row r="411" spans="1:6" x14ac:dyDescent="0.25">
      <c r="A411" s="3" t="s">
        <v>24</v>
      </c>
      <c r="B411" s="3" t="s">
        <v>70</v>
      </c>
      <c r="C411" s="3" t="s">
        <v>134</v>
      </c>
      <c r="D411" s="5">
        <v>1.5</v>
      </c>
      <c r="E411" s="3" t="str">
        <f>IF(OR(IN!$B$2&gt;=3,IN!$B$1=2,IN!$B$13&gt;D411),"YES","NO")</f>
        <v>YES</v>
      </c>
      <c r="F411" s="3" t="str">
        <f>IF(E411="NO","UNDEF",IF(IN!$B$13&lt;D411,"WIN","LOSE"))</f>
        <v>LOSE</v>
      </c>
    </row>
    <row r="412" spans="1:6" x14ac:dyDescent="0.25">
      <c r="A412" s="3" t="s">
        <v>24</v>
      </c>
      <c r="B412" s="3" t="s">
        <v>70</v>
      </c>
      <c r="C412" s="3" t="s">
        <v>133</v>
      </c>
      <c r="D412" s="5">
        <v>2.5</v>
      </c>
      <c r="E412" s="3" t="str">
        <f>IF(OR(IN!$B$2&gt;=3,IN!$B$1=2,IN!$B$13&gt;D412),"YES","NO")</f>
        <v>YES</v>
      </c>
      <c r="F412" s="3" t="str">
        <f>IF(E412="NO","UNDEF",IF(IN!$B$13&gt;D412,"WIN","LOSE"))</f>
        <v>WIN</v>
      </c>
    </row>
    <row r="413" spans="1:6" x14ac:dyDescent="0.25">
      <c r="A413" s="3" t="s">
        <v>24</v>
      </c>
      <c r="B413" s="3" t="s">
        <v>70</v>
      </c>
      <c r="C413" s="3" t="s">
        <v>134</v>
      </c>
      <c r="D413" s="5">
        <v>2.5</v>
      </c>
      <c r="E413" s="3" t="str">
        <f>IF(OR(IN!$B$2&gt;=3,IN!$B$1=2,IN!$B$13&gt;D413),"YES","NO")</f>
        <v>YES</v>
      </c>
      <c r="F413" s="3" t="str">
        <f>IF(E413="NO","UNDEF",IF(IN!$B$13&lt;D413,"WIN","LOSE"))</f>
        <v>LOSE</v>
      </c>
    </row>
    <row r="414" spans="1:6" x14ac:dyDescent="0.25">
      <c r="A414" s="3" t="s">
        <v>24</v>
      </c>
      <c r="B414" s="3" t="s">
        <v>70</v>
      </c>
      <c r="C414" s="3" t="s">
        <v>133</v>
      </c>
      <c r="D414" s="5">
        <v>3.5</v>
      </c>
      <c r="E414" s="3" t="str">
        <f>IF(OR(IN!$B$2&gt;=3,IN!$B$1=2,IN!$B$13&gt;D414),"YES","NO")</f>
        <v>YES</v>
      </c>
      <c r="F414" s="3" t="str">
        <f>IF(E414="NO","UNDEF",IF(IN!$B$13&gt;D414,"WIN","LOSE"))</f>
        <v>LOSE</v>
      </c>
    </row>
    <row r="415" spans="1:6" x14ac:dyDescent="0.25">
      <c r="A415" s="3" t="s">
        <v>24</v>
      </c>
      <c r="B415" s="3" t="s">
        <v>70</v>
      </c>
      <c r="C415" s="3" t="s">
        <v>134</v>
      </c>
      <c r="D415" s="5">
        <v>3.5</v>
      </c>
      <c r="E415" s="3" t="str">
        <f>IF(OR(IN!$B$2&gt;=3,IN!$B$1=2,IN!$B$13&gt;D415),"YES","NO")</f>
        <v>YES</v>
      </c>
      <c r="F415" s="3" t="str">
        <f>IF(E415="NO","UNDEF",IF(IN!$B$13&lt;D415,"WIN","LOSE"))</f>
        <v>WIN</v>
      </c>
    </row>
    <row r="416" spans="1:6" x14ac:dyDescent="0.25">
      <c r="A416" s="3" t="s">
        <v>24</v>
      </c>
      <c r="B416" s="3" t="s">
        <v>70</v>
      </c>
      <c r="C416" s="3" t="s">
        <v>133</v>
      </c>
      <c r="D416" s="5">
        <v>4.5</v>
      </c>
      <c r="E416" s="3" t="str">
        <f>IF(OR(IN!$B$2&gt;=3,IN!$B$1=2,IN!$B$13&gt;D416),"YES","NO")</f>
        <v>YES</v>
      </c>
      <c r="F416" s="3" t="str">
        <f>IF(E416="NO","UNDEF",IF(IN!$B$13&gt;D416,"WIN","LOSE"))</f>
        <v>LOSE</v>
      </c>
    </row>
    <row r="417" spans="1:6" x14ac:dyDescent="0.25">
      <c r="A417" s="3" t="s">
        <v>24</v>
      </c>
      <c r="B417" s="3" t="s">
        <v>70</v>
      </c>
      <c r="C417" s="3" t="s">
        <v>134</v>
      </c>
      <c r="D417" s="5">
        <v>4.5</v>
      </c>
      <c r="E417" s="3" t="str">
        <f>IF(OR(IN!$B$2&gt;=3,IN!$B$1=2,IN!$B$13&gt;D417),"YES","NO")</f>
        <v>YES</v>
      </c>
      <c r="F417" s="3" t="str">
        <f>IF(E417="NO","UNDEF",IF(IN!$B$13&lt;D417,"WIN","LOSE"))</f>
        <v>WIN</v>
      </c>
    </row>
    <row r="418" spans="1:6" x14ac:dyDescent="0.25">
      <c r="A418" s="3" t="s">
        <v>24</v>
      </c>
      <c r="B418" s="3" t="s">
        <v>70</v>
      </c>
      <c r="C418" s="3" t="s">
        <v>133</v>
      </c>
      <c r="D418" s="5">
        <v>5.5</v>
      </c>
      <c r="E418" s="3" t="str">
        <f>IF(OR(IN!$B$2&gt;=3,IN!$B$1=2,IN!$B$13&gt;D418),"YES","NO")</f>
        <v>YES</v>
      </c>
      <c r="F418" s="3" t="str">
        <f>IF(E418="NO","UNDEF",IF(IN!$B$13&gt;D418,"WIN","LOSE"))</f>
        <v>LOSE</v>
      </c>
    </row>
    <row r="419" spans="1:6" x14ac:dyDescent="0.25">
      <c r="A419" s="3" t="s">
        <v>24</v>
      </c>
      <c r="B419" s="3" t="s">
        <v>70</v>
      </c>
      <c r="C419" s="3" t="s">
        <v>134</v>
      </c>
      <c r="D419" s="5">
        <v>5.5</v>
      </c>
      <c r="E419" s="3" t="str">
        <f>IF(OR(IN!$B$2&gt;=3,IN!$B$1=2,IN!$B$13&gt;D419),"YES","NO")</f>
        <v>YES</v>
      </c>
      <c r="F419" s="3" t="str">
        <f>IF(E419="NO","UNDEF",IF(IN!$B$13&lt;D419,"WIN","LOSE"))</f>
        <v>WIN</v>
      </c>
    </row>
    <row r="420" spans="1:6" x14ac:dyDescent="0.25">
      <c r="A420" s="3" t="s">
        <v>24</v>
      </c>
      <c r="B420" s="3" t="s">
        <v>70</v>
      </c>
      <c r="C420" s="3" t="s">
        <v>133</v>
      </c>
      <c r="D420" s="5">
        <v>6.5</v>
      </c>
      <c r="E420" s="3" t="str">
        <f>IF(OR(IN!$B$2&gt;=3,IN!$B$1=2,IN!$B$13&gt;D420),"YES","NO")</f>
        <v>YES</v>
      </c>
      <c r="F420" s="3" t="str">
        <f>IF(E420="NO","UNDEF",IF(IN!$B$13&gt;D420,"WIN","LOSE"))</f>
        <v>LOSE</v>
      </c>
    </row>
    <row r="421" spans="1:6" x14ac:dyDescent="0.25">
      <c r="A421" s="3" t="s">
        <v>24</v>
      </c>
      <c r="B421" s="3" t="s">
        <v>70</v>
      </c>
      <c r="C421" s="3" t="s">
        <v>134</v>
      </c>
      <c r="D421" s="5">
        <v>6.5</v>
      </c>
      <c r="E421" s="3" t="str">
        <f>IF(OR(IN!$B$2&gt;=3,IN!$B$1=2,IN!$B$13&gt;D421),"YES","NO")</f>
        <v>YES</v>
      </c>
      <c r="F421" s="3" t="str">
        <f>IF(E421="NO","UNDEF",IF(IN!$B$13&lt;D421,"WIN","LOSE"))</f>
        <v>WIN</v>
      </c>
    </row>
    <row r="422" spans="1:6" x14ac:dyDescent="0.25">
      <c r="A422" s="3" t="s">
        <v>24</v>
      </c>
      <c r="B422" s="3" t="s">
        <v>70</v>
      </c>
      <c r="C422" s="3" t="s">
        <v>133</v>
      </c>
      <c r="D422" s="5">
        <v>7.5</v>
      </c>
      <c r="E422" s="3" t="str">
        <f>IF(OR(IN!$B$2&gt;=3,IN!$B$1=2,IN!$B$13&gt;D422),"YES","NO")</f>
        <v>YES</v>
      </c>
      <c r="F422" s="3" t="str">
        <f>IF(E422="NO","UNDEF",IF(IN!$B$13&gt;D422,"WIN","LOSE"))</f>
        <v>LOSE</v>
      </c>
    </row>
    <row r="423" spans="1:6" x14ac:dyDescent="0.25">
      <c r="A423" s="3" t="s">
        <v>24</v>
      </c>
      <c r="B423" s="3" t="s">
        <v>70</v>
      </c>
      <c r="C423" s="3" t="s">
        <v>134</v>
      </c>
      <c r="D423" s="5">
        <v>7.5</v>
      </c>
      <c r="E423" s="3" t="str">
        <f>IF(OR(IN!$B$2&gt;=3,IN!$B$1=2,IN!$B$13&gt;D423),"YES","NO")</f>
        <v>YES</v>
      </c>
      <c r="F423" s="3" t="str">
        <f>IF(E423="NO","UNDEF",IF(IN!$B$13&lt;D423,"WIN","LOSE"))</f>
        <v>WIN</v>
      </c>
    </row>
    <row r="424" spans="1:6" x14ac:dyDescent="0.25">
      <c r="A424" s="3" t="s">
        <v>24</v>
      </c>
      <c r="B424" s="3" t="s">
        <v>70</v>
      </c>
      <c r="C424" s="3" t="s">
        <v>133</v>
      </c>
      <c r="D424" s="5">
        <v>8.5</v>
      </c>
      <c r="E424" s="3" t="str">
        <f>IF(OR(IN!$B$2&gt;=3,IN!$B$1=2,IN!$B$13&gt;D424),"YES","NO")</f>
        <v>YES</v>
      </c>
      <c r="F424" s="3" t="str">
        <f>IF(E424="NO","UNDEF",IF(IN!$B$13&gt;D424,"WIN","LOSE"))</f>
        <v>LOSE</v>
      </c>
    </row>
    <row r="425" spans="1:6" x14ac:dyDescent="0.25">
      <c r="A425" s="3" t="s">
        <v>24</v>
      </c>
      <c r="B425" s="3" t="s">
        <v>70</v>
      </c>
      <c r="C425" s="3" t="s">
        <v>134</v>
      </c>
      <c r="D425" s="5">
        <v>8.5</v>
      </c>
      <c r="E425" s="3" t="str">
        <f>IF(OR(IN!$B$2&gt;=3,IN!$B$1=2,IN!$B$13&gt;D425),"YES","NO")</f>
        <v>YES</v>
      </c>
      <c r="F425" s="3" t="str">
        <f>IF(E425="NO","UNDEF",IF(IN!$B$13&lt;D425,"WIN","LOSE"))</f>
        <v>WIN</v>
      </c>
    </row>
    <row r="426" spans="1:6" x14ac:dyDescent="0.25">
      <c r="A426" s="3" t="s">
        <v>24</v>
      </c>
      <c r="B426" s="3" t="s">
        <v>70</v>
      </c>
      <c r="C426" s="3" t="s">
        <v>133</v>
      </c>
      <c r="D426" s="5">
        <v>9.5</v>
      </c>
      <c r="E426" s="3" t="str">
        <f>IF(OR(IN!$B$2&gt;=3,IN!$B$1=2,IN!$B$13&gt;D426),"YES","NO")</f>
        <v>YES</v>
      </c>
      <c r="F426" s="3" t="str">
        <f>IF(E426="NO","UNDEF",IF(IN!$B$13&gt;D426,"WIN","LOSE"))</f>
        <v>LOSE</v>
      </c>
    </row>
    <row r="427" spans="1:6" x14ac:dyDescent="0.25">
      <c r="A427" s="3" t="s">
        <v>24</v>
      </c>
      <c r="B427" s="3" t="s">
        <v>70</v>
      </c>
      <c r="C427" s="3" t="s">
        <v>134</v>
      </c>
      <c r="D427" s="5">
        <v>9.5</v>
      </c>
      <c r="E427" s="3" t="str">
        <f>IF(OR(IN!$B$2&gt;=3,IN!$B$1=2,IN!$B$13&gt;D427),"YES","NO")</f>
        <v>YES</v>
      </c>
      <c r="F427" s="3" t="str">
        <f>IF(E427="NO","UNDEF",IF(IN!$B$13&lt;D427,"WIN","LOSE"))</f>
        <v>WIN</v>
      </c>
    </row>
    <row r="428" spans="1:6" x14ac:dyDescent="0.25">
      <c r="A428" s="3" t="s">
        <v>24</v>
      </c>
      <c r="B428" s="3" t="s">
        <v>70</v>
      </c>
      <c r="C428" s="3" t="s">
        <v>133</v>
      </c>
      <c r="D428" s="5">
        <v>10.5</v>
      </c>
      <c r="E428" s="3" t="str">
        <f>IF(OR(IN!$B$2&gt;=3,IN!$B$1=2,IN!$B$13&gt;D428),"YES","NO")</f>
        <v>YES</v>
      </c>
      <c r="F428" s="3" t="str">
        <f>IF(E428="NO","UNDEF",IF(IN!$B$13&gt;D428,"WIN","LOSE"))</f>
        <v>LOSE</v>
      </c>
    </row>
    <row r="429" spans="1:6" x14ac:dyDescent="0.25">
      <c r="A429" s="3" t="s">
        <v>24</v>
      </c>
      <c r="B429" s="3" t="s">
        <v>70</v>
      </c>
      <c r="C429" s="3" t="s">
        <v>134</v>
      </c>
      <c r="D429" s="5">
        <v>10.5</v>
      </c>
      <c r="E429" s="3" t="str">
        <f>IF(OR(IN!$B$2&gt;=3,IN!$B$1=2,IN!$B$13&gt;D429),"YES","NO")</f>
        <v>YES</v>
      </c>
      <c r="F429" s="3" t="str">
        <f>IF(E429="NO","UNDEF",IF(IN!$B$13&lt;D429,"WIN","LOSE"))</f>
        <v>WIN</v>
      </c>
    </row>
    <row r="430" spans="1:6" x14ac:dyDescent="0.25">
      <c r="A430" s="3" t="s">
        <v>24</v>
      </c>
      <c r="B430" s="3" t="s">
        <v>70</v>
      </c>
      <c r="C430" s="3" t="s">
        <v>133</v>
      </c>
      <c r="D430" s="5">
        <v>11.5</v>
      </c>
      <c r="E430" s="3" t="str">
        <f>IF(OR(IN!$B$2&gt;=3,IN!$B$1=2,IN!$B$13&gt;D430),"YES","NO")</f>
        <v>YES</v>
      </c>
      <c r="F430" s="3" t="str">
        <f>IF(E430="NO","UNDEF",IF(IN!$B$13&gt;D430,"WIN","LOSE"))</f>
        <v>LOSE</v>
      </c>
    </row>
    <row r="431" spans="1:6" x14ac:dyDescent="0.25">
      <c r="A431" s="3" t="s">
        <v>24</v>
      </c>
      <c r="B431" s="3" t="s">
        <v>70</v>
      </c>
      <c r="C431" s="3" t="s">
        <v>134</v>
      </c>
      <c r="D431" s="5">
        <v>11.5</v>
      </c>
      <c r="E431" s="3" t="str">
        <f>IF(OR(IN!$B$2&gt;=3,IN!$B$1=2,IN!$B$13&gt;D431),"YES","NO")</f>
        <v>YES</v>
      </c>
      <c r="F431" s="3" t="str">
        <f>IF(E431="NO","UNDEF",IF(IN!$B$13&lt;D431,"WIN","LOSE"))</f>
        <v>WIN</v>
      </c>
    </row>
    <row r="432" spans="1:6" x14ac:dyDescent="0.25">
      <c r="A432" s="3" t="s">
        <v>24</v>
      </c>
      <c r="B432" s="3" t="s">
        <v>70</v>
      </c>
      <c r="C432" s="3" t="s">
        <v>133</v>
      </c>
      <c r="D432" s="5">
        <v>12.5</v>
      </c>
      <c r="E432" s="3" t="str">
        <f>IF(OR(IN!$B$2&gt;=3,IN!$B$1=2,IN!$B$13&gt;D432),"YES","NO")</f>
        <v>YES</v>
      </c>
      <c r="F432" s="3" t="str">
        <f>IF(E432="NO","UNDEF",IF(IN!$B$13&gt;D432,"WIN","LOSE"))</f>
        <v>LOSE</v>
      </c>
    </row>
    <row r="433" spans="1:6" x14ac:dyDescent="0.25">
      <c r="A433" s="3" t="s">
        <v>24</v>
      </c>
      <c r="B433" s="3" t="s">
        <v>70</v>
      </c>
      <c r="C433" s="3" t="s">
        <v>134</v>
      </c>
      <c r="D433" s="5">
        <v>12.5</v>
      </c>
      <c r="E433" s="3" t="str">
        <f>IF(OR(IN!$B$2&gt;=3,IN!$B$1=2,IN!$B$13&gt;D433),"YES","NO")</f>
        <v>YES</v>
      </c>
      <c r="F433" s="3" t="str">
        <f>IF(E433="NO","UNDEF",IF(IN!$B$13&lt;D433,"WIN","LOSE"))</f>
        <v>WIN</v>
      </c>
    </row>
    <row r="434" spans="1:6" x14ac:dyDescent="0.25">
      <c r="A434" s="3" t="s">
        <v>24</v>
      </c>
      <c r="B434" s="3" t="s">
        <v>70</v>
      </c>
      <c r="C434" s="3" t="s">
        <v>133</v>
      </c>
      <c r="D434" s="5">
        <v>1</v>
      </c>
      <c r="E434" s="3" t="str">
        <f>IF(OR(IN!$B$2&gt;=3,IN!$B$1=2,IN!$B$13&gt;D434),"YES","NO")</f>
        <v>YES</v>
      </c>
      <c r="F434" s="3" t="str">
        <f>IF(E434="NO","UNDEF",IF(IN!$B$13&gt;D434,"WIN",IF(IN!$B$13&lt;D434,"LOSE","RETURN")))</f>
        <v>WIN</v>
      </c>
    </row>
    <row r="435" spans="1:6" x14ac:dyDescent="0.25">
      <c r="A435" s="3" t="s">
        <v>24</v>
      </c>
      <c r="B435" s="3" t="s">
        <v>70</v>
      </c>
      <c r="C435" s="3" t="s">
        <v>134</v>
      </c>
      <c r="D435" s="5">
        <v>1</v>
      </c>
      <c r="E435" s="3" t="str">
        <f>IF(OR(IN!$B$2&gt;=3,IN!$B$1=2,IN!$B$13&gt;D435),"YES","NO")</f>
        <v>YES</v>
      </c>
      <c r="F435" s="3" t="str">
        <f>IF(E435="NO","UNDEF",IF(IN!$B$13&lt;D435,"WIN",IF(IN!$B$13&gt;D435,"LOSE","RETURN")))</f>
        <v>LOSE</v>
      </c>
    </row>
    <row r="436" spans="1:6" x14ac:dyDescent="0.25">
      <c r="A436" s="3" t="s">
        <v>24</v>
      </c>
      <c r="B436" s="3" t="s">
        <v>70</v>
      </c>
      <c r="C436" s="3" t="s">
        <v>133</v>
      </c>
      <c r="D436" s="5">
        <v>2</v>
      </c>
      <c r="E436" s="3" t="str">
        <f>IF(OR(IN!$B$2&gt;=3,IN!$B$1=2,IN!$B$13&gt;D436),"YES","NO")</f>
        <v>YES</v>
      </c>
      <c r="F436" s="3" t="str">
        <f>IF(E436="NO","UNDEF",IF(IN!$B$13&gt;D436,"WIN",IF(IN!$B$13&lt;D436,"LOSE","RETURN")))</f>
        <v>WIN</v>
      </c>
    </row>
    <row r="437" spans="1:6" x14ac:dyDescent="0.25">
      <c r="A437" s="3" t="s">
        <v>24</v>
      </c>
      <c r="B437" s="3" t="s">
        <v>70</v>
      </c>
      <c r="C437" s="3" t="s">
        <v>134</v>
      </c>
      <c r="D437" s="5">
        <v>2</v>
      </c>
      <c r="E437" s="3" t="str">
        <f>IF(OR(IN!$B$2&gt;=3,IN!$B$1=2,IN!$B$13&gt;D437),"YES","NO")</f>
        <v>YES</v>
      </c>
      <c r="F437" s="3" t="str">
        <f>IF(E437="NO","UNDEF",IF(IN!$B$13&lt;D437,"WIN",IF(IN!$B$13&gt;D437,"LOSE","RETURN")))</f>
        <v>LOSE</v>
      </c>
    </row>
    <row r="438" spans="1:6" x14ac:dyDescent="0.25">
      <c r="A438" s="3" t="s">
        <v>24</v>
      </c>
      <c r="B438" s="3" t="s">
        <v>70</v>
      </c>
      <c r="C438" s="3" t="s">
        <v>133</v>
      </c>
      <c r="D438" s="5">
        <v>3</v>
      </c>
      <c r="E438" s="3" t="str">
        <f>IF(OR(IN!$B$2&gt;=3,IN!$B$1=2,IN!$B$13&gt;D438),"YES","NO")</f>
        <v>YES</v>
      </c>
      <c r="F438" s="3" t="str">
        <f>IF(E438="NO","UNDEF",IF(IN!$B$13&gt;D438,"WIN",IF(IN!$B$13&lt;D438,"LOSE","RETURN")))</f>
        <v>RETURN</v>
      </c>
    </row>
    <row r="439" spans="1:6" x14ac:dyDescent="0.25">
      <c r="A439" s="3" t="s">
        <v>24</v>
      </c>
      <c r="B439" s="3" t="s">
        <v>70</v>
      </c>
      <c r="C439" s="3" t="s">
        <v>134</v>
      </c>
      <c r="D439" s="5">
        <v>3</v>
      </c>
      <c r="E439" s="3" t="str">
        <f>IF(OR(IN!$B$2&gt;=3,IN!$B$1=2,IN!$B$13&gt;D439),"YES","NO")</f>
        <v>YES</v>
      </c>
      <c r="F439" s="3" t="str">
        <f>IF(E439="NO","UNDEF",IF(IN!$B$13&lt;D439,"WIN",IF(IN!$B$13&gt;D439,"LOSE","RETURN")))</f>
        <v>RETURN</v>
      </c>
    </row>
    <row r="440" spans="1:6" x14ac:dyDescent="0.25">
      <c r="A440" s="3" t="s">
        <v>24</v>
      </c>
      <c r="B440" s="3" t="s">
        <v>70</v>
      </c>
      <c r="C440" s="3" t="s">
        <v>133</v>
      </c>
      <c r="D440" s="5">
        <v>4</v>
      </c>
      <c r="E440" s="3" t="str">
        <f>IF(OR(IN!$B$2&gt;=3,IN!$B$1=2,IN!$B$13&gt;D440),"YES","NO")</f>
        <v>YES</v>
      </c>
      <c r="F440" s="3" t="str">
        <f>IF(E440="NO","UNDEF",IF(IN!$B$13&gt;D440,"WIN",IF(IN!$B$13&lt;D440,"LOSE","RETURN")))</f>
        <v>LOSE</v>
      </c>
    </row>
    <row r="441" spans="1:6" x14ac:dyDescent="0.25">
      <c r="A441" s="3" t="s">
        <v>24</v>
      </c>
      <c r="B441" s="3" t="s">
        <v>70</v>
      </c>
      <c r="C441" s="3" t="s">
        <v>134</v>
      </c>
      <c r="D441" s="5">
        <v>4</v>
      </c>
      <c r="E441" s="3" t="str">
        <f>IF(OR(IN!$B$2&gt;=3,IN!$B$1=2,IN!$B$13&gt;D441),"YES","NO")</f>
        <v>YES</v>
      </c>
      <c r="F441" s="3" t="str">
        <f>IF(E441="NO","UNDEF",IF(IN!$B$13&lt;D441,"WIN",IF(IN!$B$13&gt;D441,"LOSE","RETURN")))</f>
        <v>WIN</v>
      </c>
    </row>
    <row r="442" spans="1:6" x14ac:dyDescent="0.25">
      <c r="A442" s="3" t="s">
        <v>24</v>
      </c>
      <c r="B442" s="3" t="s">
        <v>70</v>
      </c>
      <c r="C442" s="3" t="s">
        <v>133</v>
      </c>
      <c r="D442" s="5">
        <v>5</v>
      </c>
      <c r="E442" s="3" t="str">
        <f>IF(OR(IN!$B$2&gt;=3,IN!$B$1=2,IN!$B$13&gt;D442),"YES","NO")</f>
        <v>YES</v>
      </c>
      <c r="F442" s="3" t="str">
        <f>IF(E442="NO","UNDEF",IF(IN!$B$13&gt;D442,"WIN",IF(IN!$B$13&lt;D442,"LOSE","RETURN")))</f>
        <v>LOSE</v>
      </c>
    </row>
    <row r="443" spans="1:6" x14ac:dyDescent="0.25">
      <c r="A443" s="3" t="s">
        <v>24</v>
      </c>
      <c r="B443" s="3" t="s">
        <v>70</v>
      </c>
      <c r="C443" s="3" t="s">
        <v>134</v>
      </c>
      <c r="D443" s="5">
        <v>5</v>
      </c>
      <c r="E443" s="3" t="str">
        <f>IF(OR(IN!$B$2&gt;=3,IN!$B$1=2,IN!$B$13&gt;D443),"YES","NO")</f>
        <v>YES</v>
      </c>
      <c r="F443" s="3" t="str">
        <f>IF(E443="NO","UNDEF",IF(IN!$B$13&lt;D443,"WIN",IF(IN!$B$13&gt;D443,"LOSE","RETURN")))</f>
        <v>WIN</v>
      </c>
    </row>
    <row r="444" spans="1:6" x14ac:dyDescent="0.25">
      <c r="A444" s="3" t="s">
        <v>24</v>
      </c>
      <c r="B444" s="3" t="s">
        <v>70</v>
      </c>
      <c r="C444" s="3" t="s">
        <v>133</v>
      </c>
      <c r="D444" s="5">
        <v>6</v>
      </c>
      <c r="E444" s="3" t="str">
        <f>IF(OR(IN!$B$2&gt;=3,IN!$B$1=2,IN!$B$13&gt;D444),"YES","NO")</f>
        <v>YES</v>
      </c>
      <c r="F444" s="3" t="str">
        <f>IF(E444="NO","UNDEF",IF(IN!$B$13&gt;D444,"WIN",IF(IN!$B$13&lt;D444,"LOSE","RETURN")))</f>
        <v>LOSE</v>
      </c>
    </row>
    <row r="445" spans="1:6" x14ac:dyDescent="0.25">
      <c r="A445" s="3" t="s">
        <v>24</v>
      </c>
      <c r="B445" s="3" t="s">
        <v>70</v>
      </c>
      <c r="C445" s="3" t="s">
        <v>134</v>
      </c>
      <c r="D445" s="5">
        <v>6</v>
      </c>
      <c r="E445" s="3" t="str">
        <f>IF(OR(IN!$B$2&gt;=3,IN!$B$1=2,IN!$B$13&gt;D445),"YES","NO")</f>
        <v>YES</v>
      </c>
      <c r="F445" s="3" t="str">
        <f>IF(E445="NO","UNDEF",IF(IN!$B$13&lt;D445,"WIN",IF(IN!$B$13&gt;D445,"LOSE","RETURN")))</f>
        <v>WIN</v>
      </c>
    </row>
    <row r="446" spans="1:6" x14ac:dyDescent="0.25">
      <c r="A446" s="3" t="s">
        <v>24</v>
      </c>
      <c r="B446" s="3" t="s">
        <v>70</v>
      </c>
      <c r="C446" s="3" t="s">
        <v>133</v>
      </c>
      <c r="D446" s="5">
        <v>7</v>
      </c>
      <c r="E446" s="3" t="str">
        <f>IF(OR(IN!$B$2&gt;=3,IN!$B$1=2,IN!$B$13&gt;D446),"YES","NO")</f>
        <v>YES</v>
      </c>
      <c r="F446" s="3" t="str">
        <f>IF(E446="NO","UNDEF",IF(IN!$B$13&gt;D446,"WIN",IF(IN!$B$13&lt;D446,"LOSE","RETURN")))</f>
        <v>LOSE</v>
      </c>
    </row>
    <row r="447" spans="1:6" x14ac:dyDescent="0.25">
      <c r="A447" s="3" t="s">
        <v>24</v>
      </c>
      <c r="B447" s="3" t="s">
        <v>70</v>
      </c>
      <c r="C447" s="3" t="s">
        <v>134</v>
      </c>
      <c r="D447" s="5">
        <v>7</v>
      </c>
      <c r="E447" s="3" t="str">
        <f>IF(OR(IN!$B$2&gt;=3,IN!$B$1=2,IN!$B$13&gt;D447),"YES","NO")</f>
        <v>YES</v>
      </c>
      <c r="F447" s="3" t="str">
        <f>IF(E447="NO","UNDEF",IF(IN!$B$13&lt;D447,"WIN",IF(IN!$B$13&gt;D447,"LOSE","RETURN")))</f>
        <v>WIN</v>
      </c>
    </row>
    <row r="448" spans="1:6" x14ac:dyDescent="0.25">
      <c r="A448" s="3" t="s">
        <v>24</v>
      </c>
      <c r="B448" s="3" t="s">
        <v>70</v>
      </c>
      <c r="C448" s="3" t="s">
        <v>133</v>
      </c>
      <c r="D448" s="5">
        <v>8</v>
      </c>
      <c r="E448" s="3" t="str">
        <f>IF(OR(IN!$B$2&gt;=3,IN!$B$1=2,IN!$B$13&gt;D448),"YES","NO")</f>
        <v>YES</v>
      </c>
      <c r="F448" s="3" t="str">
        <f>IF(E448="NO","UNDEF",IF(IN!$B$13&gt;D448,"WIN",IF(IN!$B$13&lt;D448,"LOSE","RETURN")))</f>
        <v>LOSE</v>
      </c>
    </row>
    <row r="449" spans="1:6" x14ac:dyDescent="0.25">
      <c r="A449" s="3" t="s">
        <v>24</v>
      </c>
      <c r="B449" s="3" t="s">
        <v>70</v>
      </c>
      <c r="C449" s="3" t="s">
        <v>134</v>
      </c>
      <c r="D449" s="5">
        <v>8</v>
      </c>
      <c r="E449" s="3" t="str">
        <f>IF(OR(IN!$B$2&gt;=3,IN!$B$1=2,IN!$B$13&gt;D449),"YES","NO")</f>
        <v>YES</v>
      </c>
      <c r="F449" s="3" t="str">
        <f>IF(E449="NO","UNDEF",IF(IN!$B$13&lt;D449,"WIN",IF(IN!$B$13&gt;D449,"LOSE","RETURN")))</f>
        <v>WIN</v>
      </c>
    </row>
    <row r="450" spans="1:6" x14ac:dyDescent="0.25">
      <c r="A450" s="3" t="s">
        <v>24</v>
      </c>
      <c r="B450" s="3" t="s">
        <v>70</v>
      </c>
      <c r="C450" s="3" t="s">
        <v>133</v>
      </c>
      <c r="D450" s="5">
        <v>9</v>
      </c>
      <c r="E450" s="3" t="str">
        <f>IF(OR(IN!$B$2&gt;=3,IN!$B$1=2,IN!$B$13&gt;D450),"YES","NO")</f>
        <v>YES</v>
      </c>
      <c r="F450" s="3" t="str">
        <f>IF(E450="NO","UNDEF",IF(IN!$B$13&gt;D450,"WIN",IF(IN!$B$13&lt;D450,"LOSE","RETURN")))</f>
        <v>LOSE</v>
      </c>
    </row>
    <row r="451" spans="1:6" x14ac:dyDescent="0.25">
      <c r="A451" s="3" t="s">
        <v>24</v>
      </c>
      <c r="B451" s="3" t="s">
        <v>70</v>
      </c>
      <c r="C451" s="3" t="s">
        <v>134</v>
      </c>
      <c r="D451" s="5">
        <v>9</v>
      </c>
      <c r="E451" s="3" t="str">
        <f>IF(OR(IN!$B$2&gt;=3,IN!$B$1=2,IN!$B$13&gt;D451),"YES","NO")</f>
        <v>YES</v>
      </c>
      <c r="F451" s="3" t="str">
        <f>IF(E451="NO","UNDEF",IF(IN!$B$13&lt;D451,"WIN",IF(IN!$B$13&gt;D451,"LOSE","RETURN")))</f>
        <v>WIN</v>
      </c>
    </row>
    <row r="452" spans="1:6" x14ac:dyDescent="0.25">
      <c r="A452" s="3" t="s">
        <v>24</v>
      </c>
      <c r="B452" s="3" t="s">
        <v>70</v>
      </c>
      <c r="C452" s="3" t="s">
        <v>133</v>
      </c>
      <c r="D452" s="5">
        <v>10</v>
      </c>
      <c r="E452" s="3" t="str">
        <f>IF(OR(IN!$B$2&gt;=3,IN!$B$1=2,IN!$B$13&gt;D452),"YES","NO")</f>
        <v>YES</v>
      </c>
      <c r="F452" s="3" t="str">
        <f>IF(E452="NO","UNDEF",IF(IN!$B$13&gt;D452,"WIN",IF(IN!$B$13&lt;D452,"LOSE","RETURN")))</f>
        <v>LOSE</v>
      </c>
    </row>
    <row r="453" spans="1:6" x14ac:dyDescent="0.25">
      <c r="A453" s="3" t="s">
        <v>24</v>
      </c>
      <c r="B453" s="3" t="s">
        <v>70</v>
      </c>
      <c r="C453" s="3" t="s">
        <v>134</v>
      </c>
      <c r="D453" s="5">
        <v>10</v>
      </c>
      <c r="E453" s="3" t="str">
        <f>IF(OR(IN!$B$2&gt;=3,IN!$B$1=2,IN!$B$13&gt;D453),"YES","NO")</f>
        <v>YES</v>
      </c>
      <c r="F453" s="3" t="str">
        <f>IF(E453="NO","UNDEF",IF(IN!$B$13&lt;D453,"WIN",IF(IN!$B$13&gt;D453,"LOSE","RETURN")))</f>
        <v>WIN</v>
      </c>
    </row>
    <row r="454" spans="1:6" x14ac:dyDescent="0.25">
      <c r="A454" s="3" t="s">
        <v>24</v>
      </c>
      <c r="B454" s="3" t="s">
        <v>70</v>
      </c>
      <c r="C454" s="3" t="s">
        <v>133</v>
      </c>
      <c r="D454" s="5">
        <v>11</v>
      </c>
      <c r="E454" s="3" t="str">
        <f>IF(OR(IN!$B$2&gt;=3,IN!$B$1=2,IN!$B$13&gt;D454),"YES","NO")</f>
        <v>YES</v>
      </c>
      <c r="F454" s="3" t="str">
        <f>IF(E454="NO","UNDEF",IF(IN!$B$13&gt;D454,"WIN",IF(IN!$B$13&lt;D454,"LOSE","RETURN")))</f>
        <v>LOSE</v>
      </c>
    </row>
    <row r="455" spans="1:6" x14ac:dyDescent="0.25">
      <c r="A455" s="3" t="s">
        <v>24</v>
      </c>
      <c r="B455" s="3" t="s">
        <v>70</v>
      </c>
      <c r="C455" s="3" t="s">
        <v>134</v>
      </c>
      <c r="D455" s="5">
        <v>11</v>
      </c>
      <c r="E455" s="3" t="str">
        <f>IF(OR(IN!$B$2&gt;=3,IN!$B$1=2,IN!$B$13&gt;D455),"YES","NO")</f>
        <v>YES</v>
      </c>
      <c r="F455" s="3" t="str">
        <f>IF(E455="NO","UNDEF",IF(IN!$B$13&lt;D455,"WIN",IF(IN!$B$13&gt;D455,"LOSE","RETURN")))</f>
        <v>WIN</v>
      </c>
    </row>
    <row r="456" spans="1:6" x14ac:dyDescent="0.25">
      <c r="A456" s="3" t="s">
        <v>24</v>
      </c>
      <c r="B456" s="3" t="s">
        <v>70</v>
      </c>
      <c r="C456" s="3" t="s">
        <v>133</v>
      </c>
      <c r="D456" s="5">
        <v>12</v>
      </c>
      <c r="E456" s="3" t="str">
        <f>IF(OR(IN!$B$2&gt;=3,IN!$B$1=2,IN!$B$13&gt;D456),"YES","NO")</f>
        <v>YES</v>
      </c>
      <c r="F456" s="3" t="str">
        <f>IF(E456="NO","UNDEF",IF(IN!$B$13&gt;D456,"WIN",IF(IN!$B$13&lt;D456,"LOSE","RETURN")))</f>
        <v>LOSE</v>
      </c>
    </row>
    <row r="457" spans="1:6" x14ac:dyDescent="0.25">
      <c r="A457" s="3" t="s">
        <v>24</v>
      </c>
      <c r="B457" s="3" t="s">
        <v>70</v>
      </c>
      <c r="C457" s="3" t="s">
        <v>134</v>
      </c>
      <c r="D457" s="5">
        <v>12</v>
      </c>
      <c r="E457" s="3" t="str">
        <f>IF(OR(IN!$B$2&gt;=3,IN!$B$1=2,IN!$B$13&gt;D457),"YES","NO")</f>
        <v>YES</v>
      </c>
      <c r="F457" s="3" t="str">
        <f>IF(E457="NO","UNDEF",IF(IN!$B$13&lt;D457,"WIN",IF(IN!$B$13&gt;D457,"LOSE","RETURN")))</f>
        <v>WIN</v>
      </c>
    </row>
    <row r="458" spans="1:6" x14ac:dyDescent="0.25">
      <c r="A458" s="3" t="s">
        <v>24</v>
      </c>
      <c r="B458" s="3" t="s">
        <v>71</v>
      </c>
      <c r="C458" s="4" t="s">
        <v>136</v>
      </c>
      <c r="D458" s="5">
        <v>999999</v>
      </c>
      <c r="E458" s="3" t="str">
        <f>IF(OR(IN!$B$2&gt;=3,IN!$B$1=2,IN!$B$12&gt;0,IN!$B$13&gt;0),"YES","NO")</f>
        <v>YES</v>
      </c>
      <c r="F458" s="3" t="str">
        <f>IF(E458="NO","UNDEF",IF(AND(IN!$B$12=0,IN!$B$13=0),"WIN","LOSE"))</f>
        <v>LOSE</v>
      </c>
    </row>
    <row r="459" spans="1:6" x14ac:dyDescent="0.25">
      <c r="A459" s="3" t="s">
        <v>24</v>
      </c>
      <c r="B459" s="3" t="s">
        <v>71</v>
      </c>
      <c r="C459" s="4" t="s">
        <v>137</v>
      </c>
      <c r="D459" s="5">
        <v>999999</v>
      </c>
      <c r="E459" s="3" t="str">
        <f>IF(OR(IN!$B$2&gt;=3,IN!$B$1=2,IN!$B$12&gt;0,IN!$B$13&gt;=2),"YES","NO")</f>
        <v>YES</v>
      </c>
      <c r="F459" s="3" t="str">
        <f>IF(E459="NO","UNDEF",IF(AND(IN!$B$12=0,IN!$B$13=1),"WIN","LOSE"))</f>
        <v>LOSE</v>
      </c>
    </row>
    <row r="460" spans="1:6" x14ac:dyDescent="0.25">
      <c r="A460" s="3" t="s">
        <v>24</v>
      </c>
      <c r="B460" s="3" t="s">
        <v>71</v>
      </c>
      <c r="C460" s="4" t="s">
        <v>138</v>
      </c>
      <c r="D460" s="5">
        <v>999999</v>
      </c>
      <c r="E460" s="3" t="str">
        <f>IF(OR(IN!$B$2&gt;=3,IN!$B$1=2,IN!$B$12&gt;0,IN!$B$13&gt;=3),"YES","NO")</f>
        <v>YES</v>
      </c>
      <c r="F460" s="3" t="str">
        <f>IF(E460="NO","UNDEF",IF(AND(IN!$B$12=0,IN!$B$13=2),"WIN","LOSE"))</f>
        <v>LOSE</v>
      </c>
    </row>
    <row r="461" spans="1:6" x14ac:dyDescent="0.25">
      <c r="A461" s="3" t="s">
        <v>24</v>
      </c>
      <c r="B461" s="3" t="s">
        <v>71</v>
      </c>
      <c r="C461" s="4" t="s">
        <v>139</v>
      </c>
      <c r="D461" s="5">
        <v>999999</v>
      </c>
      <c r="E461" s="3" t="str">
        <f>IF(OR(IN!$B$2&gt;=3,IN!$B$1=2,IN!$B$12&gt;0,IN!$B$13&gt;=4),"YES","NO")</f>
        <v>YES</v>
      </c>
      <c r="F461" s="3" t="str">
        <f>IF(E461="NO","UNDEF",IF(AND(IN!$B$12=0,IN!$B$13=3),"WIN","LOSE"))</f>
        <v>LOSE</v>
      </c>
    </row>
    <row r="462" spans="1:6" x14ac:dyDescent="0.25">
      <c r="A462" s="3" t="s">
        <v>24</v>
      </c>
      <c r="B462" s="3" t="s">
        <v>71</v>
      </c>
      <c r="C462" s="4" t="s">
        <v>140</v>
      </c>
      <c r="D462" s="5">
        <v>999999</v>
      </c>
      <c r="E462" s="3" t="str">
        <f>IF(OR(IN!$B$2&gt;=3,IN!$B$1=2,IN!$B$12&gt;=2,IN!$B$13&gt;0),"YES","NO")</f>
        <v>YES</v>
      </c>
      <c r="F462" s="3" t="str">
        <f>IF(E462="NO","UNDEF",IF(AND(IN!$B$12=1,IN!$B$13=0),"WIN","LOSE"))</f>
        <v>LOSE</v>
      </c>
    </row>
    <row r="463" spans="1:6" x14ac:dyDescent="0.25">
      <c r="A463" s="3" t="s">
        <v>24</v>
      </c>
      <c r="B463" s="3" t="s">
        <v>71</v>
      </c>
      <c r="C463" s="4" t="s">
        <v>141</v>
      </c>
      <c r="D463" s="5">
        <v>999999</v>
      </c>
      <c r="E463" s="3" t="str">
        <f>IF(OR(IN!$B$2&gt;=3,IN!$B$1=2,IN!$B$12&gt;=2,IN!$B$13&gt;=2),"YES","NO")</f>
        <v>YES</v>
      </c>
      <c r="F463" s="3" t="str">
        <f>IF(E463="NO","UNDEF",IF(AND(IN!$B$12=1,IN!$B$13=1),"WIN","LOSE"))</f>
        <v>LOSE</v>
      </c>
    </row>
    <row r="464" spans="1:6" x14ac:dyDescent="0.25">
      <c r="A464" s="3" t="s">
        <v>24</v>
      </c>
      <c r="B464" s="3" t="s">
        <v>71</v>
      </c>
      <c r="C464" s="4" t="s">
        <v>142</v>
      </c>
      <c r="D464" s="5">
        <v>999999</v>
      </c>
      <c r="E464" s="3" t="str">
        <f>IF(OR(IN!$B$2&gt;=3,IN!$B$1=2,IN!$B$12&gt;=2,IN!$B$13&gt;=3),"YES","NO")</f>
        <v>YES</v>
      </c>
      <c r="F464" s="3" t="str">
        <f>IF(E464="NO","UNDEF",IF(AND(IN!$B$12=1,IN!$B$13=2),"WIN","LOSE"))</f>
        <v>LOSE</v>
      </c>
    </row>
    <row r="465" spans="1:6" x14ac:dyDescent="0.25">
      <c r="A465" s="3" t="s">
        <v>24</v>
      </c>
      <c r="B465" s="3" t="s">
        <v>71</v>
      </c>
      <c r="C465" s="4" t="s">
        <v>143</v>
      </c>
      <c r="D465" s="5">
        <v>999999</v>
      </c>
      <c r="E465" s="3" t="str">
        <f>IF(OR(IN!$B$2&gt;=3,IN!$B$1=2,IN!$B$12&gt;=2,IN!$B$13&gt;=4),"YES","NO")</f>
        <v>YES</v>
      </c>
      <c r="F465" s="3" t="str">
        <f>IF(E465="NO","UNDEF",IF(AND(IN!$B$12=1,IN!$B$13=3),"WIN","LOSE"))</f>
        <v>LOSE</v>
      </c>
    </row>
    <row r="466" spans="1:6" x14ac:dyDescent="0.25">
      <c r="A466" s="3" t="s">
        <v>24</v>
      </c>
      <c r="B466" s="3" t="s">
        <v>71</v>
      </c>
      <c r="C466" s="4" t="s">
        <v>144</v>
      </c>
      <c r="D466" s="5">
        <v>999999</v>
      </c>
      <c r="E466" s="3" t="str">
        <f>IF(OR(IN!$B$2&gt;=3,IN!$B$1=2,IN!$B$12&gt;=3,IN!$B$13&gt;0),"YES","NO")</f>
        <v>YES</v>
      </c>
      <c r="F466" s="3" t="str">
        <f>IF(E466="NO","UNDEF",IF(AND(IN!$B$12=2,IN!$B$13=0),"WIN","LOSE"))</f>
        <v>LOSE</v>
      </c>
    </row>
    <row r="467" spans="1:6" x14ac:dyDescent="0.25">
      <c r="A467" s="3" t="s">
        <v>24</v>
      </c>
      <c r="B467" s="3" t="s">
        <v>71</v>
      </c>
      <c r="C467" s="4" t="s">
        <v>145</v>
      </c>
      <c r="D467" s="5">
        <v>999999</v>
      </c>
      <c r="E467" s="3" t="str">
        <f>IF(OR(IN!$B$2&gt;=3,IN!$B$1=2,IN!$B$12&gt;=3,IN!$B$13&gt;=2),"YES","NO")</f>
        <v>YES</v>
      </c>
      <c r="F467" s="3" t="str">
        <f>IF(E467="NO","UNDEF",IF(AND(IN!$B$12=2,IN!$B$13=1),"WIN","LOSE"))</f>
        <v>LOSE</v>
      </c>
    </row>
    <row r="468" spans="1:6" x14ac:dyDescent="0.25">
      <c r="A468" s="3" t="s">
        <v>24</v>
      </c>
      <c r="B468" s="3" t="s">
        <v>71</v>
      </c>
      <c r="C468" s="4" t="s">
        <v>146</v>
      </c>
      <c r="D468" s="5">
        <v>999999</v>
      </c>
      <c r="E468" s="3" t="str">
        <f>IF(OR(IN!$B$2&gt;=3,IN!$B$1=2,IN!$B$12&gt;=3,IN!$B$13&gt;=3),"YES","NO")</f>
        <v>YES</v>
      </c>
      <c r="F468" s="3" t="str">
        <f>IF(E468="NO","UNDEF",IF(AND(IN!$B$12=2,IN!$B$13=2),"WIN","LOSE"))</f>
        <v>LOSE</v>
      </c>
    </row>
    <row r="469" spans="1:6" x14ac:dyDescent="0.25">
      <c r="A469" s="3" t="s">
        <v>24</v>
      </c>
      <c r="B469" s="3" t="s">
        <v>71</v>
      </c>
      <c r="C469" s="4" t="s">
        <v>31</v>
      </c>
      <c r="D469" s="5">
        <v>999999</v>
      </c>
      <c r="E469" s="3" t="str">
        <f>IF(OR(IN!$B$2&gt;=3,IN!$B$1=2,IN!$B$12&gt;=3,IN!$B$13&gt;=4),"YES","NO")</f>
        <v>YES</v>
      </c>
      <c r="F469" s="3" t="str">
        <f>IF(E469="NO","UNDEF",IF(AND(IN!$B$12=2,IN!$B$13=3),"WIN","LOSE"))</f>
        <v>LOSE</v>
      </c>
    </row>
    <row r="470" spans="1:6" x14ac:dyDescent="0.25">
      <c r="A470" s="3" t="s">
        <v>24</v>
      </c>
      <c r="B470" s="3" t="s">
        <v>71</v>
      </c>
      <c r="C470" s="4" t="s">
        <v>147</v>
      </c>
      <c r="D470" s="5">
        <v>999999</v>
      </c>
      <c r="E470" s="3" t="str">
        <f>IF(OR(IN!$B$2&gt;=3,IN!$B$1=2,IN!$B$12&gt;=4,IN!$B$13&gt;0),"YES","NO")</f>
        <v>YES</v>
      </c>
      <c r="F470" s="3" t="str">
        <f>IF(E470="NO","UNDEF",IF(AND(IN!$B$12=3,IN!$B$13=0),"WIN","LOSE"))</f>
        <v>LOSE</v>
      </c>
    </row>
    <row r="471" spans="1:6" x14ac:dyDescent="0.25">
      <c r="A471" s="3" t="s">
        <v>24</v>
      </c>
      <c r="B471" s="3" t="s">
        <v>71</v>
      </c>
      <c r="C471" s="4" t="s">
        <v>32</v>
      </c>
      <c r="D471" s="5">
        <v>999999</v>
      </c>
      <c r="E471" s="3" t="str">
        <f>IF(OR(IN!$B$2&gt;=3,IN!$B$1=2,IN!$B$12&gt;=4,IN!$B$13&gt;=2),"YES","NO")</f>
        <v>YES</v>
      </c>
      <c r="F471" s="3" t="str">
        <f>IF(E471="NO","UNDEF",IF(AND(IN!$B$12=3,IN!$B$13=1),"WIN","LOSE"))</f>
        <v>LOSE</v>
      </c>
    </row>
    <row r="472" spans="1:6" x14ac:dyDescent="0.25">
      <c r="A472" s="3" t="s">
        <v>24</v>
      </c>
      <c r="B472" s="3" t="s">
        <v>71</v>
      </c>
      <c r="C472" s="4" t="s">
        <v>148</v>
      </c>
      <c r="D472" s="5">
        <v>999999</v>
      </c>
      <c r="E472" s="3" t="str">
        <f>IF(OR(IN!$B$2&gt;=3,IN!$B$1=2,IN!$B$12&gt;=4,IN!$B$13&gt;=3),"YES","NO")</f>
        <v>YES</v>
      </c>
      <c r="F472" s="3" t="str">
        <f>IF(E472="NO","UNDEF",IF(AND(IN!$B$12=3,IN!$B$13=2),"WIN","LOSE"))</f>
        <v>LOSE</v>
      </c>
    </row>
    <row r="473" spans="1:6" x14ac:dyDescent="0.25">
      <c r="A473" s="3" t="s">
        <v>24</v>
      </c>
      <c r="B473" s="3" t="s">
        <v>71</v>
      </c>
      <c r="C473" s="3" t="s">
        <v>135</v>
      </c>
      <c r="D473" s="5">
        <v>999999</v>
      </c>
      <c r="E473" s="3" t="str">
        <f>IF(OR(IN!$B$2&gt;=3,IN!$B$1=2,IN!$B$12&gt;=4,IN!$B$13&gt;=4),"YES","NO")</f>
        <v>YES</v>
      </c>
      <c r="F473" s="3" t="str">
        <f>IF(E473="NO","UNDEF",IF(OR(AND(IN!$B$12=3,IN!$B$13=3),IN!$B$12&gt;=4,IN!$B$13&gt;=4),"WIN","LOSE"))</f>
        <v>WIN</v>
      </c>
    </row>
    <row r="474" spans="1:6" x14ac:dyDescent="0.25">
      <c r="A474" s="3" t="s">
        <v>24</v>
      </c>
      <c r="B474" s="3" t="s">
        <v>72</v>
      </c>
      <c r="C474" s="3" t="s">
        <v>127</v>
      </c>
      <c r="D474" s="5">
        <v>1</v>
      </c>
      <c r="E474" s="3" t="str">
        <f>IF(OR(IN!$B$2&gt;=3,IN!$B$1=2,IN!$B$14&gt;=D474),"YES","NO")</f>
        <v>YES</v>
      </c>
      <c r="F474" s="3" t="str">
        <f>IF(E474="NO","UNDEF",IF(D474&gt;IN!$B$14,"LOSE",IF(VLOOKUP(D474,Help!$B$3:$D$203,2,FALSE)=1,"WIN",IF(VLOOKUP(D474,Help!$B$3:$D$203,3,FALSE)=1,"LOSE"))))</f>
        <v>LOSE</v>
      </c>
    </row>
    <row r="475" spans="1:6" x14ac:dyDescent="0.25">
      <c r="A475" s="3" t="s">
        <v>24</v>
      </c>
      <c r="B475" s="3" t="s">
        <v>72</v>
      </c>
      <c r="C475" s="3" t="s">
        <v>149</v>
      </c>
      <c r="D475" s="5">
        <v>1</v>
      </c>
      <c r="E475" s="3" t="str">
        <f>IF(OR(IN!$B$2&gt;=3,IN!$B$1=2,IN!$B$14&gt;=D475),"YES","NO")</f>
        <v>YES</v>
      </c>
      <c r="F475" s="3" t="str">
        <f>IF(E475="NO","UNDEF",IF(D475&gt;IN!$B$14,"WIN",IF(VLOOKUP(D475,Help!$B$3:$D$203,2,FALSE)=1,"LOSE",IF(VLOOKUP(D475,Help!$B$3:$D$203,3,FALSE)=1,"LOSE"))))</f>
        <v>LOSE</v>
      </c>
    </row>
    <row r="476" spans="1:6" x14ac:dyDescent="0.25">
      <c r="A476" s="3" t="s">
        <v>24</v>
      </c>
      <c r="B476" s="3" t="s">
        <v>72</v>
      </c>
      <c r="C476" s="3" t="s">
        <v>129</v>
      </c>
      <c r="D476" s="5">
        <v>1</v>
      </c>
      <c r="E476" s="3" t="str">
        <f>IF(OR(IN!$B$2&gt;=3,IN!$B$1=2,IN!$B$14&gt;=D476),"YES","NO")</f>
        <v>YES</v>
      </c>
      <c r="F476" s="3" t="str">
        <f>IF(E476="NO","UNDEF",IF(D476&gt;IN!$B$14,"LOSE",IF(VLOOKUP(D476,Help!$B$3:$D$203,2,FALSE)=1,"LOSE",IF(VLOOKUP(D476,Help!$B$3:$D$203,3,FALSE)=1,"WIN"))))</f>
        <v>WIN</v>
      </c>
    </row>
    <row r="477" spans="1:6" x14ac:dyDescent="0.25">
      <c r="A477" s="3" t="s">
        <v>24</v>
      </c>
      <c r="B477" s="3" t="s">
        <v>72</v>
      </c>
      <c r="C477" s="3" t="s">
        <v>127</v>
      </c>
      <c r="D477" s="5">
        <v>2</v>
      </c>
      <c r="E477" s="3" t="str">
        <f>IF(OR(IN!$B$2&gt;=3,IN!$B$1=2,IN!$B$14&gt;=D477),"YES","NO")</f>
        <v>YES</v>
      </c>
      <c r="F477" s="3" t="str">
        <f>IF(E477="NO","UNDEF",IF(D477&gt;IN!$B$14,"LOSE",IF(VLOOKUP(D477,Help!$B$3:$D$203,2,FALSE)=1,"WIN",IF(VLOOKUP(D477,Help!$B$3:$D$203,3,FALSE)=1,"LOSE"))))</f>
        <v>WIN</v>
      </c>
    </row>
    <row r="478" spans="1:6" x14ac:dyDescent="0.25">
      <c r="A478" s="3" t="s">
        <v>24</v>
      </c>
      <c r="B478" s="3" t="s">
        <v>72</v>
      </c>
      <c r="C478" s="3" t="s">
        <v>149</v>
      </c>
      <c r="D478" s="5">
        <v>2</v>
      </c>
      <c r="E478" s="3" t="str">
        <f>IF(OR(IN!$B$2&gt;=3,IN!$B$1=2,IN!$B$14&gt;=D478),"YES","NO")</f>
        <v>YES</v>
      </c>
      <c r="F478" s="3" t="str">
        <f>IF(E478="NO","UNDEF",IF(D478&gt;IN!$B$14,"WIN",IF(VLOOKUP(D478,Help!$B$3:$D$203,2,FALSE)=1,"LOSE",IF(VLOOKUP(D478,Help!$B$3:$D$203,3,FALSE)=1,"LOSE"))))</f>
        <v>LOSE</v>
      </c>
    </row>
    <row r="479" spans="1:6" x14ac:dyDescent="0.25">
      <c r="A479" s="3" t="s">
        <v>24</v>
      </c>
      <c r="B479" s="3" t="s">
        <v>72</v>
      </c>
      <c r="C479" s="3" t="s">
        <v>129</v>
      </c>
      <c r="D479" s="5">
        <v>2</v>
      </c>
      <c r="E479" s="3" t="str">
        <f>IF(OR(IN!$B$2&gt;=3,IN!$B$1=2,IN!$B$14&gt;=D479),"YES","NO")</f>
        <v>YES</v>
      </c>
      <c r="F479" s="3" t="str">
        <f>IF(E479="NO","UNDEF",IF(D479&gt;IN!$B$14,"LOSE",IF(VLOOKUP(D479,Help!$B$3:$D$203,2,FALSE)=1,"LOSE",IF(VLOOKUP(D479,Help!$B$3:$D$203,3,FALSE)=1,"WIN"))))</f>
        <v>LOSE</v>
      </c>
    </row>
    <row r="480" spans="1:6" x14ac:dyDescent="0.25">
      <c r="A480" s="3" t="s">
        <v>24</v>
      </c>
      <c r="B480" s="3" t="s">
        <v>72</v>
      </c>
      <c r="C480" s="3" t="s">
        <v>127</v>
      </c>
      <c r="D480" s="5">
        <v>3</v>
      </c>
      <c r="E480" s="3" t="str">
        <f>IF(OR(IN!$B$2&gt;=3,IN!$B$1=2,IN!$B$14&gt;=D480),"YES","NO")</f>
        <v>YES</v>
      </c>
      <c r="F480" s="3" t="str">
        <f>IF(E480="NO","UNDEF",IF(D480&gt;IN!$B$14,"LOSE",IF(VLOOKUP(D480,Help!$B$3:$D$203,2,FALSE)=1,"WIN",IF(VLOOKUP(D480,Help!$B$3:$D$203,3,FALSE)=1,"LOSE"))))</f>
        <v>LOSE</v>
      </c>
    </row>
    <row r="481" spans="1:6" x14ac:dyDescent="0.25">
      <c r="A481" s="3" t="s">
        <v>24</v>
      </c>
      <c r="B481" s="3" t="s">
        <v>72</v>
      </c>
      <c r="C481" s="3" t="s">
        <v>149</v>
      </c>
      <c r="D481" s="5">
        <v>3</v>
      </c>
      <c r="E481" s="3" t="str">
        <f>IF(OR(IN!$B$2&gt;=3,IN!$B$1=2,IN!$B$14&gt;=D481),"YES","NO")</f>
        <v>YES</v>
      </c>
      <c r="F481" s="3" t="str">
        <f>IF(E481="NO","UNDEF",IF(D481&gt;IN!$B$14,"WIN",IF(VLOOKUP(D481,Help!$B$3:$D$203,2,FALSE)=1,"LOSE",IF(VLOOKUP(D481,Help!$B$3:$D$203,3,FALSE)=1,"LOSE"))))</f>
        <v>LOSE</v>
      </c>
    </row>
    <row r="482" spans="1:6" x14ac:dyDescent="0.25">
      <c r="A482" s="3" t="s">
        <v>24</v>
      </c>
      <c r="B482" s="3" t="s">
        <v>72</v>
      </c>
      <c r="C482" s="3" t="s">
        <v>129</v>
      </c>
      <c r="D482" s="5">
        <v>3</v>
      </c>
      <c r="E482" s="3" t="str">
        <f>IF(OR(IN!$B$2&gt;=3,IN!$B$1=2,IN!$B$14&gt;=D482),"YES","NO")</f>
        <v>YES</v>
      </c>
      <c r="F482" s="3" t="str">
        <f>IF(E482="NO","UNDEF",IF(D482&gt;IN!$B$14,"LOSE",IF(VLOOKUP(D482,Help!$B$3:$D$203,2,FALSE)=1,"LOSE",IF(VLOOKUP(D482,Help!$B$3:$D$203,3,FALSE)=1,"WIN"))))</f>
        <v>WIN</v>
      </c>
    </row>
    <row r="483" spans="1:6" x14ac:dyDescent="0.25">
      <c r="A483" s="3" t="s">
        <v>24</v>
      </c>
      <c r="B483" s="3" t="s">
        <v>72</v>
      </c>
      <c r="C483" s="3" t="s">
        <v>127</v>
      </c>
      <c r="D483" s="5">
        <v>4</v>
      </c>
      <c r="E483" s="3" t="str">
        <f>IF(OR(IN!$B$2&gt;=3,IN!$B$1=2,IN!$B$14&gt;=D483),"YES","NO")</f>
        <v>YES</v>
      </c>
      <c r="F483" s="3" t="str">
        <f>IF(E483="NO","UNDEF",IF(D483&gt;IN!$B$14,"LOSE",IF(VLOOKUP(D483,Help!$B$3:$D$203,2,FALSE)=1,"WIN",IF(VLOOKUP(D483,Help!$B$3:$D$203,3,FALSE)=1,"LOSE"))))</f>
        <v>WIN</v>
      </c>
    </row>
    <row r="484" spans="1:6" x14ac:dyDescent="0.25">
      <c r="A484" s="3" t="s">
        <v>24</v>
      </c>
      <c r="B484" s="3" t="s">
        <v>72</v>
      </c>
      <c r="C484" s="3" t="s">
        <v>149</v>
      </c>
      <c r="D484" s="5">
        <v>4</v>
      </c>
      <c r="E484" s="3" t="str">
        <f>IF(OR(IN!$B$2&gt;=3,IN!$B$1=2,IN!$B$14&gt;=D484),"YES","NO")</f>
        <v>YES</v>
      </c>
      <c r="F484" s="3" t="str">
        <f>IF(E484="NO","UNDEF",IF(D484&gt;IN!$B$14,"WIN",IF(VLOOKUP(D484,Help!$B$3:$D$203,2,FALSE)=1,"LOSE",IF(VLOOKUP(D484,Help!$B$3:$D$203,3,FALSE)=1,"LOSE"))))</f>
        <v>LOSE</v>
      </c>
    </row>
    <row r="485" spans="1:6" x14ac:dyDescent="0.25">
      <c r="A485" s="3" t="s">
        <v>24</v>
      </c>
      <c r="B485" s="3" t="s">
        <v>72</v>
      </c>
      <c r="C485" s="3" t="s">
        <v>129</v>
      </c>
      <c r="D485" s="5">
        <v>4</v>
      </c>
      <c r="E485" s="3" t="str">
        <f>IF(OR(IN!$B$2&gt;=3,IN!$B$1=2,IN!$B$14&gt;=D485),"YES","NO")</f>
        <v>YES</v>
      </c>
      <c r="F485" s="3" t="str">
        <f>IF(E485="NO","UNDEF",IF(D485&gt;IN!$B$14,"LOSE",IF(VLOOKUP(D485,Help!$B$3:$D$203,2,FALSE)=1,"LOSE",IF(VLOOKUP(D485,Help!$B$3:$D$203,3,FALSE)=1,"WIN"))))</f>
        <v>LOSE</v>
      </c>
    </row>
    <row r="486" spans="1:6" x14ac:dyDescent="0.25">
      <c r="A486" s="3" t="s">
        <v>24</v>
      </c>
      <c r="B486" s="3" t="s">
        <v>72</v>
      </c>
      <c r="C486" s="3" t="s">
        <v>127</v>
      </c>
      <c r="D486" s="5">
        <v>5</v>
      </c>
      <c r="E486" s="3" t="str">
        <f>IF(OR(IN!$B$2&gt;=3,IN!$B$1=2,IN!$B$14&gt;=D486),"YES","NO")</f>
        <v>YES</v>
      </c>
      <c r="F486" s="3" t="str">
        <f>IF(E486="NO","UNDEF",IF(D486&gt;IN!$B$14,"LOSE",IF(VLOOKUP(D486,Help!$B$3:$D$203,2,FALSE)=1,"WIN",IF(VLOOKUP(D486,Help!$B$3:$D$203,3,FALSE)=1,"LOSE"))))</f>
        <v>WIN</v>
      </c>
    </row>
    <row r="487" spans="1:6" x14ac:dyDescent="0.25">
      <c r="A487" s="3" t="s">
        <v>24</v>
      </c>
      <c r="B487" s="3" t="s">
        <v>72</v>
      </c>
      <c r="C487" s="3" t="s">
        <v>149</v>
      </c>
      <c r="D487" s="5">
        <v>5</v>
      </c>
      <c r="E487" s="3" t="str">
        <f>IF(OR(IN!$B$2&gt;=3,IN!$B$1=2,IN!$B$14&gt;=D487),"YES","NO")</f>
        <v>YES</v>
      </c>
      <c r="F487" s="3" t="str">
        <f>IF(E487="NO","UNDEF",IF(D487&gt;IN!$B$14,"WIN",IF(VLOOKUP(D487,Help!$B$3:$D$203,2,FALSE)=1,"LOSE",IF(VLOOKUP(D487,Help!$B$3:$D$203,3,FALSE)=1,"LOSE"))))</f>
        <v>LOSE</v>
      </c>
    </row>
    <row r="488" spans="1:6" x14ac:dyDescent="0.25">
      <c r="A488" s="3" t="s">
        <v>24</v>
      </c>
      <c r="B488" s="3" t="s">
        <v>72</v>
      </c>
      <c r="C488" s="3" t="s">
        <v>129</v>
      </c>
      <c r="D488" s="5">
        <v>5</v>
      </c>
      <c r="E488" s="3" t="str">
        <f>IF(OR(IN!$B$2&gt;=3,IN!$B$1=2,IN!$B$14&gt;=D488),"YES","NO")</f>
        <v>YES</v>
      </c>
      <c r="F488" s="3" t="str">
        <f>IF(E488="NO","UNDEF",IF(D488&gt;IN!$B$14,"LOSE",IF(VLOOKUP(D488,Help!$B$3:$D$203,2,FALSE)=1,"LOSE",IF(VLOOKUP(D488,Help!$B$3:$D$203,3,FALSE)=1,"WIN"))))</f>
        <v>LOSE</v>
      </c>
    </row>
    <row r="489" spans="1:6" x14ac:dyDescent="0.25">
      <c r="A489" s="3" t="s">
        <v>24</v>
      </c>
      <c r="B489" s="3" t="s">
        <v>72</v>
      </c>
      <c r="C489" s="3" t="s">
        <v>127</v>
      </c>
      <c r="D489" s="5">
        <v>6</v>
      </c>
      <c r="E489" s="3" t="str">
        <f>IF(OR(IN!$B$2&gt;=3,IN!$B$1=2,IN!$B$14&gt;=D489),"YES","NO")</f>
        <v>YES</v>
      </c>
      <c r="F489" s="3" t="str">
        <f>IF(E489="NO","UNDEF",IF(D489&gt;IN!$B$14,"LOSE",IF(VLOOKUP(D489,Help!$B$3:$D$203,2,FALSE)=1,"WIN",IF(VLOOKUP(D489,Help!$B$3:$D$203,3,FALSE)=1,"LOSE"))))</f>
        <v>LOSE</v>
      </c>
    </row>
    <row r="490" spans="1:6" x14ac:dyDescent="0.25">
      <c r="A490" s="3" t="s">
        <v>24</v>
      </c>
      <c r="B490" s="3" t="s">
        <v>72</v>
      </c>
      <c r="C490" s="3" t="s">
        <v>149</v>
      </c>
      <c r="D490" s="5">
        <v>6</v>
      </c>
      <c r="E490" s="3" t="str">
        <f>IF(OR(IN!$B$2&gt;=3,IN!$B$1=2,IN!$B$14&gt;=D490),"YES","NO")</f>
        <v>YES</v>
      </c>
      <c r="F490" s="3" t="str">
        <f>IF(E490="NO","UNDEF",IF(D490&gt;IN!$B$14,"WIN",IF(VLOOKUP(D490,Help!$B$3:$D$203,2,FALSE)=1,"LOSE",IF(VLOOKUP(D490,Help!$B$3:$D$203,3,FALSE)=1,"LOSE"))))</f>
        <v>LOSE</v>
      </c>
    </row>
    <row r="491" spans="1:6" x14ac:dyDescent="0.25">
      <c r="A491" s="3" t="s">
        <v>24</v>
      </c>
      <c r="B491" s="3" t="s">
        <v>72</v>
      </c>
      <c r="C491" s="3" t="s">
        <v>129</v>
      </c>
      <c r="D491" s="5">
        <v>6</v>
      </c>
      <c r="E491" s="3" t="str">
        <f>IF(OR(IN!$B$2&gt;=3,IN!$B$1=2,IN!$B$14&gt;=D491),"YES","NO")</f>
        <v>YES</v>
      </c>
      <c r="F491" s="3" t="str">
        <f>IF(E491="NO","UNDEF",IF(D491&gt;IN!$B$14,"LOSE",IF(VLOOKUP(D491,Help!$B$3:$D$203,2,FALSE)=1,"LOSE",IF(VLOOKUP(D491,Help!$B$3:$D$203,3,FALSE)=1,"WIN"))))</f>
        <v>WIN</v>
      </c>
    </row>
    <row r="492" spans="1:6" x14ac:dyDescent="0.25">
      <c r="A492" s="3" t="s">
        <v>24</v>
      </c>
      <c r="B492" s="3" t="s">
        <v>72</v>
      </c>
      <c r="C492" s="3" t="s">
        <v>127</v>
      </c>
      <c r="D492" s="5">
        <v>7</v>
      </c>
      <c r="E492" s="3" t="str">
        <f>IF(OR(IN!$B$2&gt;=3,IN!$B$1=2,IN!$B$14&gt;=D492),"YES","NO")</f>
        <v>YES</v>
      </c>
      <c r="F492" s="3" t="str">
        <f>IF(E492="NO","UNDEF",IF(D492&gt;IN!$B$14,"LOSE",IF(VLOOKUP(D492,Help!$B$3:$D$203,2,FALSE)=1,"WIN",IF(VLOOKUP(D492,Help!$B$3:$D$203,3,FALSE)=1,"LOSE"))))</f>
        <v>LOSE</v>
      </c>
    </row>
    <row r="493" spans="1:6" x14ac:dyDescent="0.25">
      <c r="A493" s="3" t="s">
        <v>24</v>
      </c>
      <c r="B493" s="3" t="s">
        <v>72</v>
      </c>
      <c r="C493" s="3" t="s">
        <v>149</v>
      </c>
      <c r="D493" s="5">
        <v>7</v>
      </c>
      <c r="E493" s="3" t="str">
        <f>IF(OR(IN!$B$2&gt;=3,IN!$B$1=2,IN!$B$14&gt;=D493),"YES","NO")</f>
        <v>YES</v>
      </c>
      <c r="F493" s="3" t="str">
        <f>IF(E493="NO","UNDEF",IF(D493&gt;IN!$B$14,"WIN",IF(VLOOKUP(D493,Help!$B$3:$D$203,2,FALSE)=1,"LOSE",IF(VLOOKUP(D493,Help!$B$3:$D$203,3,FALSE)=1,"LOSE"))))</f>
        <v>WIN</v>
      </c>
    </row>
    <row r="494" spans="1:6" x14ac:dyDescent="0.25">
      <c r="A494" s="3" t="s">
        <v>24</v>
      </c>
      <c r="B494" s="3" t="s">
        <v>72</v>
      </c>
      <c r="C494" s="3" t="s">
        <v>129</v>
      </c>
      <c r="D494" s="5">
        <v>7</v>
      </c>
      <c r="E494" s="3" t="str">
        <f>IF(OR(IN!$B$2&gt;=3,IN!$B$1=2,IN!$B$14&gt;=D494),"YES","NO")</f>
        <v>YES</v>
      </c>
      <c r="F494" s="3" t="str">
        <f>IF(E494="NO","UNDEF",IF(D494&gt;IN!$B$14,"LOSE",IF(VLOOKUP(D494,Help!$B$3:$D$203,2,FALSE)=1,"LOSE",IF(VLOOKUP(D494,Help!$B$3:$D$203,3,FALSE)=1,"WIN"))))</f>
        <v>LOSE</v>
      </c>
    </row>
    <row r="495" spans="1:6" x14ac:dyDescent="0.25">
      <c r="A495" s="3" t="s">
        <v>24</v>
      </c>
      <c r="B495" s="3" t="s">
        <v>72</v>
      </c>
      <c r="C495" s="3" t="s">
        <v>127</v>
      </c>
      <c r="D495" s="5">
        <v>8</v>
      </c>
      <c r="E495" s="3" t="str">
        <f>IF(OR(IN!$B$2&gt;=3,IN!$B$1=2,IN!$B$14&gt;=D495),"YES","NO")</f>
        <v>YES</v>
      </c>
      <c r="F495" s="3" t="str">
        <f>IF(E495="NO","UNDEF",IF(D495&gt;IN!$B$14,"LOSE",IF(VLOOKUP(D495,Help!$B$3:$D$203,2,FALSE)=1,"WIN",IF(VLOOKUP(D495,Help!$B$3:$D$203,3,FALSE)=1,"LOSE"))))</f>
        <v>LOSE</v>
      </c>
    </row>
    <row r="496" spans="1:6" x14ac:dyDescent="0.25">
      <c r="A496" s="3" t="s">
        <v>24</v>
      </c>
      <c r="B496" s="3" t="s">
        <v>72</v>
      </c>
      <c r="C496" s="3" t="s">
        <v>149</v>
      </c>
      <c r="D496" s="5">
        <v>8</v>
      </c>
      <c r="E496" s="3" t="str">
        <f>IF(OR(IN!$B$2&gt;=3,IN!$B$1=2,IN!$B$14&gt;=D496),"YES","NO")</f>
        <v>YES</v>
      </c>
      <c r="F496" s="3" t="str">
        <f>IF(E496="NO","UNDEF",IF(D496&gt;IN!$B$14,"WIN",IF(VLOOKUP(D496,Help!$B$3:$D$203,2,FALSE)=1,"LOSE",IF(VLOOKUP(D496,Help!$B$3:$D$203,3,FALSE)=1,"LOSE"))))</f>
        <v>WIN</v>
      </c>
    </row>
    <row r="497" spans="1:6" x14ac:dyDescent="0.25">
      <c r="A497" s="3" t="s">
        <v>24</v>
      </c>
      <c r="B497" s="3" t="s">
        <v>72</v>
      </c>
      <c r="C497" s="3" t="s">
        <v>129</v>
      </c>
      <c r="D497" s="5">
        <v>8</v>
      </c>
      <c r="E497" s="3" t="str">
        <f>IF(OR(IN!$B$2&gt;=3,IN!$B$1=2,IN!$B$14&gt;=D497),"YES","NO")</f>
        <v>YES</v>
      </c>
      <c r="F497" s="3" t="str">
        <f>IF(E497="NO","UNDEF",IF(D497&gt;IN!$B$14,"LOSE",IF(VLOOKUP(D497,Help!$B$3:$D$203,2,FALSE)=1,"LOSE",IF(VLOOKUP(D497,Help!$B$3:$D$203,3,FALSE)=1,"WIN"))))</f>
        <v>LOSE</v>
      </c>
    </row>
    <row r="498" spans="1:6" x14ac:dyDescent="0.25">
      <c r="A498" s="3" t="s">
        <v>24</v>
      </c>
      <c r="B498" s="3" t="s">
        <v>72</v>
      </c>
      <c r="C498" s="3" t="s">
        <v>127</v>
      </c>
      <c r="D498" s="5">
        <v>9</v>
      </c>
      <c r="E498" s="3" t="str">
        <f>IF(OR(IN!$B$2&gt;=3,IN!$B$1=2,IN!$B$14&gt;=D498),"YES","NO")</f>
        <v>YES</v>
      </c>
      <c r="F498" s="3" t="str">
        <f>IF(E498="NO","UNDEF",IF(D498&gt;IN!$B$14,"LOSE",IF(VLOOKUP(D498,Help!$B$3:$D$203,2,FALSE)=1,"WIN",IF(VLOOKUP(D498,Help!$B$3:$D$203,3,FALSE)=1,"LOSE"))))</f>
        <v>LOSE</v>
      </c>
    </row>
    <row r="499" spans="1:6" x14ac:dyDescent="0.25">
      <c r="A499" s="3" t="s">
        <v>24</v>
      </c>
      <c r="B499" s="3" t="s">
        <v>72</v>
      </c>
      <c r="C499" s="3" t="s">
        <v>149</v>
      </c>
      <c r="D499" s="5">
        <v>9</v>
      </c>
      <c r="E499" s="3" t="str">
        <f>IF(OR(IN!$B$2&gt;=3,IN!$B$1=2,IN!$B$14&gt;=D499),"YES","NO")</f>
        <v>YES</v>
      </c>
      <c r="F499" s="3" t="str">
        <f>IF(E499="NO","UNDEF",IF(D499&gt;IN!$B$14,"WIN",IF(VLOOKUP(D499,Help!$B$3:$D$203,2,FALSE)=1,"LOSE",IF(VLOOKUP(D499,Help!$B$3:$D$203,3,FALSE)=1,"LOSE"))))</f>
        <v>WIN</v>
      </c>
    </row>
    <row r="500" spans="1:6" x14ac:dyDescent="0.25">
      <c r="A500" s="3" t="s">
        <v>24</v>
      </c>
      <c r="B500" s="3" t="s">
        <v>72</v>
      </c>
      <c r="C500" s="3" t="s">
        <v>129</v>
      </c>
      <c r="D500" s="5">
        <v>9</v>
      </c>
      <c r="E500" s="3" t="str">
        <f>IF(OR(IN!$B$2&gt;=3,IN!$B$1=2,IN!$B$14&gt;=D500),"YES","NO")</f>
        <v>YES</v>
      </c>
      <c r="F500" s="3" t="str">
        <f>IF(E500="NO","UNDEF",IF(D500&gt;IN!$B$14,"LOSE",IF(VLOOKUP(D500,Help!$B$3:$D$203,2,FALSE)=1,"LOSE",IF(VLOOKUP(D500,Help!$B$3:$D$203,3,FALSE)=1,"WIN"))))</f>
        <v>LOSE</v>
      </c>
    </row>
    <row r="501" spans="1:6" x14ac:dyDescent="0.25">
      <c r="A501" s="3" t="s">
        <v>24</v>
      </c>
      <c r="B501" s="3" t="s">
        <v>72</v>
      </c>
      <c r="C501" s="3" t="s">
        <v>127</v>
      </c>
      <c r="D501" s="5">
        <v>10</v>
      </c>
      <c r="E501" s="3" t="str">
        <f>IF(OR(IN!$B$2&gt;=3,IN!$B$1=2,IN!$B$14&gt;=D501),"YES","NO")</f>
        <v>YES</v>
      </c>
      <c r="F501" s="3" t="str">
        <f>IF(E501="NO","UNDEF",IF(D501&gt;IN!$B$14,"LOSE",IF(VLOOKUP(D501,Help!$B$3:$D$203,2,FALSE)=1,"WIN",IF(VLOOKUP(D501,Help!$B$3:$D$203,3,FALSE)=1,"LOSE"))))</f>
        <v>LOSE</v>
      </c>
    </row>
    <row r="502" spans="1:6" x14ac:dyDescent="0.25">
      <c r="A502" s="3" t="s">
        <v>24</v>
      </c>
      <c r="B502" s="3" t="s">
        <v>72</v>
      </c>
      <c r="C502" s="3" t="s">
        <v>149</v>
      </c>
      <c r="D502" s="5">
        <v>10</v>
      </c>
      <c r="E502" s="3" t="str">
        <f>IF(OR(IN!$B$2&gt;=3,IN!$B$1=2,IN!$B$14&gt;=D502),"YES","NO")</f>
        <v>YES</v>
      </c>
      <c r="F502" s="3" t="str">
        <f>IF(E502="NO","UNDEF",IF(D502&gt;IN!$B$14,"WIN",IF(VLOOKUP(D502,Help!$B$3:$D$203,2,FALSE)=1,"LOSE",IF(VLOOKUP(D502,Help!$B$3:$D$203,3,FALSE)=1,"LOSE"))))</f>
        <v>WIN</v>
      </c>
    </row>
    <row r="503" spans="1:6" x14ac:dyDescent="0.25">
      <c r="A503" s="3" t="s">
        <v>24</v>
      </c>
      <c r="B503" s="3" t="s">
        <v>72</v>
      </c>
      <c r="C503" s="3" t="s">
        <v>129</v>
      </c>
      <c r="D503" s="5">
        <v>10</v>
      </c>
      <c r="E503" s="3" t="str">
        <f>IF(OR(IN!$B$2&gt;=3,IN!$B$1=2,IN!$B$14&gt;=D503),"YES","NO")</f>
        <v>YES</v>
      </c>
      <c r="F503" s="3" t="str">
        <f>IF(E503="NO","UNDEF",IF(D503&gt;IN!$B$14,"LOSE",IF(VLOOKUP(D503,Help!$B$3:$D$203,2,FALSE)=1,"LOSE",IF(VLOOKUP(D503,Help!$B$3:$D$203,3,FALSE)=1,"WIN"))))</f>
        <v>LOSE</v>
      </c>
    </row>
    <row r="504" spans="1:6" x14ac:dyDescent="0.25">
      <c r="A504" s="3" t="s">
        <v>24</v>
      </c>
      <c r="B504" s="3" t="s">
        <v>72</v>
      </c>
      <c r="C504" s="3" t="s">
        <v>127</v>
      </c>
      <c r="D504" s="5">
        <v>11</v>
      </c>
      <c r="E504" s="3" t="str">
        <f>IF(OR(IN!$B$2&gt;=3,IN!$B$1=2,IN!$B$14&gt;=D504),"YES","NO")</f>
        <v>YES</v>
      </c>
      <c r="F504" s="3" t="str">
        <f>IF(E504="NO","UNDEF",IF(D504&gt;IN!$B$14,"LOSE",IF(VLOOKUP(D504,Help!$B$3:$D$203,2,FALSE)=1,"WIN",IF(VLOOKUP(D504,Help!$B$3:$D$203,3,FALSE)=1,"LOSE"))))</f>
        <v>LOSE</v>
      </c>
    </row>
    <row r="505" spans="1:6" x14ac:dyDescent="0.25">
      <c r="A505" s="3" t="s">
        <v>24</v>
      </c>
      <c r="B505" s="3" t="s">
        <v>72</v>
      </c>
      <c r="C505" s="3" t="s">
        <v>149</v>
      </c>
      <c r="D505" s="5">
        <v>11</v>
      </c>
      <c r="E505" s="3" t="str">
        <f>IF(OR(IN!$B$2&gt;=3,IN!$B$1=2,IN!$B$14&gt;=D505),"YES","NO")</f>
        <v>YES</v>
      </c>
      <c r="F505" s="3" t="str">
        <f>IF(E505="NO","UNDEF",IF(D505&gt;IN!$B$14,"WIN",IF(VLOOKUP(D505,Help!$B$3:$D$203,2,FALSE)=1,"LOSE",IF(VLOOKUP(D505,Help!$B$3:$D$203,3,FALSE)=1,"LOSE"))))</f>
        <v>WIN</v>
      </c>
    </row>
    <row r="506" spans="1:6" x14ac:dyDescent="0.25">
      <c r="A506" s="3" t="s">
        <v>24</v>
      </c>
      <c r="B506" s="3" t="s">
        <v>72</v>
      </c>
      <c r="C506" s="3" t="s">
        <v>129</v>
      </c>
      <c r="D506" s="5">
        <v>11</v>
      </c>
      <c r="E506" s="3" t="str">
        <f>IF(OR(IN!$B$2&gt;=3,IN!$B$1=2,IN!$B$14&gt;=D506),"YES","NO")</f>
        <v>YES</v>
      </c>
      <c r="F506" s="3" t="str">
        <f>IF(E506="NO","UNDEF",IF(D506&gt;IN!$B$14,"LOSE",IF(VLOOKUP(D506,Help!$B$3:$D$203,2,FALSE)=1,"LOSE",IF(VLOOKUP(D506,Help!$B$3:$D$203,3,FALSE)=1,"WIN"))))</f>
        <v>LOSE</v>
      </c>
    </row>
    <row r="507" spans="1:6" x14ac:dyDescent="0.25">
      <c r="A507" s="3" t="s">
        <v>24</v>
      </c>
      <c r="B507" s="3" t="s">
        <v>72</v>
      </c>
      <c r="C507" s="3" t="s">
        <v>127</v>
      </c>
      <c r="D507" s="5">
        <v>12</v>
      </c>
      <c r="E507" s="3" t="str">
        <f>IF(OR(IN!$B$2&gt;=3,IN!$B$1=2,IN!$B$14&gt;=D507),"YES","NO")</f>
        <v>YES</v>
      </c>
      <c r="F507" s="3" t="str">
        <f>IF(E507="NO","UNDEF",IF(D507&gt;IN!$B$14,"LOSE",IF(VLOOKUP(D507,Help!$B$3:$D$203,2,FALSE)=1,"WIN",IF(VLOOKUP(D507,Help!$B$3:$D$203,3,FALSE)=1,"LOSE"))))</f>
        <v>LOSE</v>
      </c>
    </row>
    <row r="508" spans="1:6" x14ac:dyDescent="0.25">
      <c r="A508" s="3" t="s">
        <v>24</v>
      </c>
      <c r="B508" s="3" t="s">
        <v>72</v>
      </c>
      <c r="C508" s="3" t="s">
        <v>149</v>
      </c>
      <c r="D508" s="5">
        <v>12</v>
      </c>
      <c r="E508" s="3" t="str">
        <f>IF(OR(IN!$B$2&gt;=3,IN!$B$1=2,IN!$B$14&gt;=D508),"YES","NO")</f>
        <v>YES</v>
      </c>
      <c r="F508" s="3" t="str">
        <f>IF(E508="NO","UNDEF",IF(D508&gt;IN!$B$14,"WIN",IF(VLOOKUP(D508,Help!$B$3:$D$203,2,FALSE)=1,"LOSE",IF(VLOOKUP(D508,Help!$B$3:$D$203,3,FALSE)=1,"LOSE"))))</f>
        <v>WIN</v>
      </c>
    </row>
    <row r="509" spans="1:6" x14ac:dyDescent="0.25">
      <c r="A509" s="3" t="s">
        <v>24</v>
      </c>
      <c r="B509" s="3" t="s">
        <v>72</v>
      </c>
      <c r="C509" s="3" t="s">
        <v>129</v>
      </c>
      <c r="D509" s="5">
        <v>12</v>
      </c>
      <c r="E509" s="3" t="str">
        <f>IF(OR(IN!$B$2&gt;=3,IN!$B$1=2,IN!$B$14&gt;=D509),"YES","NO")</f>
        <v>YES</v>
      </c>
      <c r="F509" s="3" t="str">
        <f>IF(E509="NO","UNDEF",IF(D509&gt;IN!$B$14,"LOSE",IF(VLOOKUP(D509,Help!$B$3:$D$203,2,FALSE)=1,"LOSE",IF(VLOOKUP(D509,Help!$B$3:$D$203,3,FALSE)=1,"WIN"))))</f>
        <v>LOSE</v>
      </c>
    </row>
    <row r="510" spans="1:6" x14ac:dyDescent="0.25">
      <c r="A510" s="3" t="s">
        <v>24</v>
      </c>
      <c r="B510" s="3" t="s">
        <v>72</v>
      </c>
      <c r="C510" s="3" t="s">
        <v>127</v>
      </c>
      <c r="D510" s="5">
        <v>13</v>
      </c>
      <c r="E510" s="3" t="str">
        <f>IF(OR(IN!$B$2&gt;=3,IN!$B$1=2,IN!$B$14&gt;=D510),"YES","NO")</f>
        <v>YES</v>
      </c>
      <c r="F510" s="3" t="str">
        <f>IF(E510="NO","UNDEF",IF(D510&gt;IN!$B$14,"LOSE",IF(VLOOKUP(D510,Help!$B$3:$D$203,2,FALSE)=1,"WIN",IF(VLOOKUP(D510,Help!$B$3:$D$203,3,FALSE)=1,"LOSE"))))</f>
        <v>LOSE</v>
      </c>
    </row>
    <row r="511" spans="1:6" x14ac:dyDescent="0.25">
      <c r="A511" s="3" t="s">
        <v>24</v>
      </c>
      <c r="B511" s="3" t="s">
        <v>72</v>
      </c>
      <c r="C511" s="3" t="s">
        <v>149</v>
      </c>
      <c r="D511" s="5">
        <v>13</v>
      </c>
      <c r="E511" s="3" t="str">
        <f>IF(OR(IN!$B$2&gt;=3,IN!$B$1=2,IN!$B$14&gt;=D511),"YES","NO")</f>
        <v>YES</v>
      </c>
      <c r="F511" s="3" t="str">
        <f>IF(E511="NO","UNDEF",IF(D511&gt;IN!$B$14,"WIN",IF(VLOOKUP(D511,Help!$B$3:$D$203,2,FALSE)=1,"LOSE",IF(VLOOKUP(D511,Help!$B$3:$D$203,3,FALSE)=1,"LOSE"))))</f>
        <v>WIN</v>
      </c>
    </row>
    <row r="512" spans="1:6" x14ac:dyDescent="0.25">
      <c r="A512" s="3" t="s">
        <v>24</v>
      </c>
      <c r="B512" s="3" t="s">
        <v>72</v>
      </c>
      <c r="C512" s="3" t="s">
        <v>129</v>
      </c>
      <c r="D512" s="5">
        <v>13</v>
      </c>
      <c r="E512" s="3" t="str">
        <f>IF(OR(IN!$B$2&gt;=3,IN!$B$1=2,IN!$B$14&gt;=D512),"YES","NO")</f>
        <v>YES</v>
      </c>
      <c r="F512" s="3" t="str">
        <f>IF(E512="NO","UNDEF",IF(D512&gt;IN!$B$14,"LOSE",IF(VLOOKUP(D512,Help!$B$3:$D$203,2,FALSE)=1,"LOSE",IF(VLOOKUP(D512,Help!$B$3:$D$203,3,FALSE)=1,"WIN"))))</f>
        <v>LOSE</v>
      </c>
    </row>
    <row r="513" spans="1:6" x14ac:dyDescent="0.25">
      <c r="A513" s="3" t="s">
        <v>24</v>
      </c>
      <c r="B513" s="3" t="s">
        <v>72</v>
      </c>
      <c r="C513" s="3" t="s">
        <v>127</v>
      </c>
      <c r="D513" s="5">
        <v>14</v>
      </c>
      <c r="E513" s="3" t="str">
        <f>IF(OR(IN!$B$2&gt;=3,IN!$B$1=2,IN!$B$14&gt;=D513),"YES","NO")</f>
        <v>YES</v>
      </c>
      <c r="F513" s="3" t="str">
        <f>IF(E513="NO","UNDEF",IF(D513&gt;IN!$B$14,"LOSE",IF(VLOOKUP(D513,Help!$B$3:$D$203,2,FALSE)=1,"WIN",IF(VLOOKUP(D513,Help!$B$3:$D$203,3,FALSE)=1,"LOSE"))))</f>
        <v>LOSE</v>
      </c>
    </row>
    <row r="514" spans="1:6" x14ac:dyDescent="0.25">
      <c r="A514" s="3" t="s">
        <v>24</v>
      </c>
      <c r="B514" s="3" t="s">
        <v>72</v>
      </c>
      <c r="C514" s="3" t="s">
        <v>149</v>
      </c>
      <c r="D514" s="5">
        <v>14</v>
      </c>
      <c r="E514" s="3" t="str">
        <f>IF(OR(IN!$B$2&gt;=3,IN!$B$1=2,IN!$B$14&gt;=D514),"YES","NO")</f>
        <v>YES</v>
      </c>
      <c r="F514" s="3" t="str">
        <f>IF(E514="NO","UNDEF",IF(D514&gt;IN!$B$14,"WIN",IF(VLOOKUP(D514,Help!$B$3:$D$203,2,FALSE)=1,"LOSE",IF(VLOOKUP(D514,Help!$B$3:$D$203,3,FALSE)=1,"LOSE"))))</f>
        <v>WIN</v>
      </c>
    </row>
    <row r="515" spans="1:6" x14ac:dyDescent="0.25">
      <c r="A515" s="3" t="s">
        <v>24</v>
      </c>
      <c r="B515" s="3" t="s">
        <v>72</v>
      </c>
      <c r="C515" s="3" t="s">
        <v>129</v>
      </c>
      <c r="D515" s="5">
        <v>14</v>
      </c>
      <c r="E515" s="3" t="str">
        <f>IF(OR(IN!$B$2&gt;=3,IN!$B$1=2,IN!$B$14&gt;=D515),"YES","NO")</f>
        <v>YES</v>
      </c>
      <c r="F515" s="3" t="str">
        <f>IF(E515="NO","UNDEF",IF(D515&gt;IN!$B$14,"LOSE",IF(VLOOKUP(D515,Help!$B$3:$D$203,2,FALSE)=1,"LOSE",IF(VLOOKUP(D515,Help!$B$3:$D$203,3,FALSE)=1,"WIN"))))</f>
        <v>LOSE</v>
      </c>
    </row>
    <row r="516" spans="1:6" x14ac:dyDescent="0.25">
      <c r="A516" s="3" t="s">
        <v>24</v>
      </c>
      <c r="B516" s="3" t="s">
        <v>72</v>
      </c>
      <c r="C516" s="3" t="s">
        <v>127</v>
      </c>
      <c r="D516" s="5">
        <v>15</v>
      </c>
      <c r="E516" s="3" t="str">
        <f>IF(OR(IN!$B$2&gt;=3,IN!$B$1=2,IN!$B$14&gt;=D516),"YES","NO")</f>
        <v>YES</v>
      </c>
      <c r="F516" s="3" t="str">
        <f>IF(E516="NO","UNDEF",IF(D516&gt;IN!$B$14,"LOSE",IF(VLOOKUP(D516,Help!$B$3:$D$203,2,FALSE)=1,"WIN",IF(VLOOKUP(D516,Help!$B$3:$D$203,3,FALSE)=1,"LOSE"))))</f>
        <v>LOSE</v>
      </c>
    </row>
    <row r="517" spans="1:6" x14ac:dyDescent="0.25">
      <c r="A517" s="3" t="s">
        <v>24</v>
      </c>
      <c r="B517" s="3" t="s">
        <v>72</v>
      </c>
      <c r="C517" s="3" t="s">
        <v>149</v>
      </c>
      <c r="D517" s="5">
        <v>15</v>
      </c>
      <c r="E517" s="3" t="str">
        <f>IF(OR(IN!$B$2&gt;=3,IN!$B$1=2,IN!$B$14&gt;=D517),"YES","NO")</f>
        <v>YES</v>
      </c>
      <c r="F517" s="3" t="str">
        <f>IF(E517="NO","UNDEF",IF(D517&gt;IN!$B$14,"WIN",IF(VLOOKUP(D517,Help!$B$3:$D$203,2,FALSE)=1,"LOSE",IF(VLOOKUP(D517,Help!$B$3:$D$203,3,FALSE)=1,"LOSE"))))</f>
        <v>WIN</v>
      </c>
    </row>
    <row r="518" spans="1:6" x14ac:dyDescent="0.25">
      <c r="A518" s="3" t="s">
        <v>24</v>
      </c>
      <c r="B518" s="3" t="s">
        <v>72</v>
      </c>
      <c r="C518" s="3" t="s">
        <v>129</v>
      </c>
      <c r="D518" s="5">
        <v>15</v>
      </c>
      <c r="E518" s="3" t="str">
        <f>IF(OR(IN!$B$2&gt;=3,IN!$B$1=2,IN!$B$14&gt;=D518),"YES","NO")</f>
        <v>YES</v>
      </c>
      <c r="F518" s="3" t="str">
        <f>IF(E518="NO","UNDEF",IF(D518&gt;IN!$B$14,"LOSE",IF(VLOOKUP(D518,Help!$B$3:$D$203,2,FALSE)=1,"LOSE",IF(VLOOKUP(D518,Help!$B$3:$D$203,3,FALSE)=1,"WIN"))))</f>
        <v>LOSE</v>
      </c>
    </row>
    <row r="519" spans="1:6" x14ac:dyDescent="0.25">
      <c r="A519" s="3" t="s">
        <v>24</v>
      </c>
      <c r="B519" s="3" t="s">
        <v>72</v>
      </c>
      <c r="C519" s="3" t="s">
        <v>127</v>
      </c>
      <c r="D519" s="5">
        <v>16</v>
      </c>
      <c r="E519" s="3" t="str">
        <f>IF(OR(IN!$B$2&gt;=3,IN!$B$1=2,IN!$B$14&gt;=D519),"YES","NO")</f>
        <v>YES</v>
      </c>
      <c r="F519" s="3" t="str">
        <f>IF(E519="NO","UNDEF",IF(D519&gt;IN!$B$14,"LOSE",IF(VLOOKUP(D519,Help!$B$3:$D$203,2,FALSE)=1,"WIN",IF(VLOOKUP(D519,Help!$B$3:$D$203,3,FALSE)=1,"LOSE"))))</f>
        <v>LOSE</v>
      </c>
    </row>
    <row r="520" spans="1:6" x14ac:dyDescent="0.25">
      <c r="A520" s="3" t="s">
        <v>24</v>
      </c>
      <c r="B520" s="3" t="s">
        <v>72</v>
      </c>
      <c r="C520" s="3" t="s">
        <v>149</v>
      </c>
      <c r="D520" s="5">
        <v>16</v>
      </c>
      <c r="E520" s="3" t="str">
        <f>IF(OR(IN!$B$2&gt;=3,IN!$B$1=2,IN!$B$14&gt;=D520),"YES","NO")</f>
        <v>YES</v>
      </c>
      <c r="F520" s="3" t="str">
        <f>IF(E520="NO","UNDEF",IF(D520&gt;IN!$B$14,"WIN",IF(VLOOKUP(D520,Help!$B$3:$D$203,2,FALSE)=1,"LOSE",IF(VLOOKUP(D520,Help!$B$3:$D$203,3,FALSE)=1,"LOSE"))))</f>
        <v>WIN</v>
      </c>
    </row>
    <row r="521" spans="1:6" x14ac:dyDescent="0.25">
      <c r="A521" s="3" t="s">
        <v>24</v>
      </c>
      <c r="B521" s="3" t="s">
        <v>72</v>
      </c>
      <c r="C521" s="3" t="s">
        <v>129</v>
      </c>
      <c r="D521" s="5">
        <v>16</v>
      </c>
      <c r="E521" s="3" t="str">
        <f>IF(OR(IN!$B$2&gt;=3,IN!$B$1=2,IN!$B$14&gt;=D521),"YES","NO")</f>
        <v>YES</v>
      </c>
      <c r="F521" s="3" t="str">
        <f>IF(E521="NO","UNDEF",IF(D521&gt;IN!$B$14,"LOSE",IF(VLOOKUP(D521,Help!$B$3:$D$203,2,FALSE)=1,"LOSE",IF(VLOOKUP(D521,Help!$B$3:$D$203,3,FALSE)=1,"WIN"))))</f>
        <v>LOSE</v>
      </c>
    </row>
    <row r="522" spans="1:6" x14ac:dyDescent="0.25">
      <c r="A522" s="3" t="s">
        <v>24</v>
      </c>
      <c r="B522" s="3" t="s">
        <v>72</v>
      </c>
      <c r="C522" s="3" t="s">
        <v>127</v>
      </c>
      <c r="D522" s="5">
        <v>17</v>
      </c>
      <c r="E522" s="3" t="str">
        <f>IF(OR(IN!$B$2&gt;=3,IN!$B$1=2,IN!$B$14&gt;=D522),"YES","NO")</f>
        <v>YES</v>
      </c>
      <c r="F522" s="3" t="str">
        <f>IF(E522="NO","UNDEF",IF(D522&gt;IN!$B$14,"LOSE",IF(VLOOKUP(D522,Help!$B$3:$D$203,2,FALSE)=1,"WIN",IF(VLOOKUP(D522,Help!$B$3:$D$203,3,FALSE)=1,"LOSE"))))</f>
        <v>LOSE</v>
      </c>
    </row>
    <row r="523" spans="1:6" x14ac:dyDescent="0.25">
      <c r="A523" s="3" t="s">
        <v>24</v>
      </c>
      <c r="B523" s="3" t="s">
        <v>72</v>
      </c>
      <c r="C523" s="3" t="s">
        <v>149</v>
      </c>
      <c r="D523" s="5">
        <v>17</v>
      </c>
      <c r="E523" s="3" t="str">
        <f>IF(OR(IN!$B$2&gt;=3,IN!$B$1=2,IN!$B$14&gt;=D523),"YES","NO")</f>
        <v>YES</v>
      </c>
      <c r="F523" s="3" t="str">
        <f>IF(E523="NO","UNDEF",IF(D523&gt;IN!$B$14,"WIN",IF(VLOOKUP(D523,Help!$B$3:$D$203,2,FALSE)=1,"LOSE",IF(VLOOKUP(D523,Help!$B$3:$D$203,3,FALSE)=1,"LOSE"))))</f>
        <v>WIN</v>
      </c>
    </row>
    <row r="524" spans="1:6" x14ac:dyDescent="0.25">
      <c r="A524" s="3" t="s">
        <v>24</v>
      </c>
      <c r="B524" s="3" t="s">
        <v>72</v>
      </c>
      <c r="C524" s="3" t="s">
        <v>129</v>
      </c>
      <c r="D524" s="5">
        <v>17</v>
      </c>
      <c r="E524" s="3" t="str">
        <f>IF(OR(IN!$B$2&gt;=3,IN!$B$1=2,IN!$B$14&gt;=D524),"YES","NO")</f>
        <v>YES</v>
      </c>
      <c r="F524" s="3" t="str">
        <f>IF(E524="NO","UNDEF",IF(D524&gt;IN!$B$14,"LOSE",IF(VLOOKUP(D524,Help!$B$3:$D$203,2,FALSE)=1,"LOSE",IF(VLOOKUP(D524,Help!$B$3:$D$203,3,FALSE)=1,"WIN"))))</f>
        <v>LOSE</v>
      </c>
    </row>
    <row r="525" spans="1:6" x14ac:dyDescent="0.25">
      <c r="A525" s="3" t="s">
        <v>24</v>
      </c>
      <c r="B525" s="3" t="s">
        <v>72</v>
      </c>
      <c r="C525" s="3" t="s">
        <v>127</v>
      </c>
      <c r="D525" s="5">
        <v>18</v>
      </c>
      <c r="E525" s="3" t="str">
        <f>IF(OR(IN!$B$2&gt;=3,IN!$B$1=2,IN!$B$14&gt;=D525),"YES","NO")</f>
        <v>YES</v>
      </c>
      <c r="F525" s="3" t="str">
        <f>IF(E525="NO","UNDEF",IF(D525&gt;IN!$B$14,"LOSE",IF(VLOOKUP(D525,Help!$B$3:$D$203,2,FALSE)=1,"WIN",IF(VLOOKUP(D525,Help!$B$3:$D$203,3,FALSE)=1,"LOSE"))))</f>
        <v>LOSE</v>
      </c>
    </row>
    <row r="526" spans="1:6" x14ac:dyDescent="0.25">
      <c r="A526" s="3" t="s">
        <v>24</v>
      </c>
      <c r="B526" s="3" t="s">
        <v>72</v>
      </c>
      <c r="C526" s="3" t="s">
        <v>149</v>
      </c>
      <c r="D526" s="5">
        <v>18</v>
      </c>
      <c r="E526" s="3" t="str">
        <f>IF(OR(IN!$B$2&gt;=3,IN!$B$1=2,IN!$B$14&gt;=D526),"YES","NO")</f>
        <v>YES</v>
      </c>
      <c r="F526" s="3" t="str">
        <f>IF(E526="NO","UNDEF",IF(D526&gt;IN!$B$14,"WIN",IF(VLOOKUP(D526,Help!$B$3:$D$203,2,FALSE)=1,"LOSE",IF(VLOOKUP(D526,Help!$B$3:$D$203,3,FALSE)=1,"LOSE"))))</f>
        <v>WIN</v>
      </c>
    </row>
    <row r="527" spans="1:6" x14ac:dyDescent="0.25">
      <c r="A527" s="3" t="s">
        <v>24</v>
      </c>
      <c r="B527" s="3" t="s">
        <v>72</v>
      </c>
      <c r="C527" s="3" t="s">
        <v>129</v>
      </c>
      <c r="D527" s="5">
        <v>18</v>
      </c>
      <c r="E527" s="3" t="str">
        <f>IF(OR(IN!$B$2&gt;=3,IN!$B$1=2,IN!$B$14&gt;=D527),"YES","NO")</f>
        <v>YES</v>
      </c>
      <c r="F527" s="3" t="str">
        <f>IF(E527="NO","UNDEF",IF(D527&gt;IN!$B$14,"LOSE",IF(VLOOKUP(D527,Help!$B$3:$D$203,2,FALSE)=1,"LOSE",IF(VLOOKUP(D527,Help!$B$3:$D$203,3,FALSE)=1,"WIN"))))</f>
        <v>LOSE</v>
      </c>
    </row>
    <row r="528" spans="1:6" x14ac:dyDescent="0.25">
      <c r="A528" s="3" t="s">
        <v>24</v>
      </c>
      <c r="B528" s="3" t="s">
        <v>72</v>
      </c>
      <c r="C528" s="3" t="s">
        <v>127</v>
      </c>
      <c r="D528" s="5">
        <v>19</v>
      </c>
      <c r="E528" s="3" t="str">
        <f>IF(OR(IN!$B$2&gt;=3,IN!$B$1=2,IN!$B$14&gt;=D528),"YES","NO")</f>
        <v>YES</v>
      </c>
      <c r="F528" s="3" t="str">
        <f>IF(E528="NO","UNDEF",IF(D528&gt;IN!$B$14,"LOSE",IF(VLOOKUP(D528,Help!$B$3:$D$203,2,FALSE)=1,"WIN",IF(VLOOKUP(D528,Help!$B$3:$D$203,3,FALSE)=1,"LOSE"))))</f>
        <v>LOSE</v>
      </c>
    </row>
    <row r="529" spans="1:6" x14ac:dyDescent="0.25">
      <c r="A529" s="3" t="s">
        <v>24</v>
      </c>
      <c r="B529" s="3" t="s">
        <v>72</v>
      </c>
      <c r="C529" s="3" t="s">
        <v>149</v>
      </c>
      <c r="D529" s="5">
        <v>19</v>
      </c>
      <c r="E529" s="3" t="str">
        <f>IF(OR(IN!$B$2&gt;=3,IN!$B$1=2,IN!$B$14&gt;=D529),"YES","NO")</f>
        <v>YES</v>
      </c>
      <c r="F529" s="3" t="str">
        <f>IF(E529="NO","UNDEF",IF(D529&gt;IN!$B$14,"WIN",IF(VLOOKUP(D529,Help!$B$3:$D$203,2,FALSE)=1,"LOSE",IF(VLOOKUP(D529,Help!$B$3:$D$203,3,FALSE)=1,"LOSE"))))</f>
        <v>WIN</v>
      </c>
    </row>
    <row r="530" spans="1:6" x14ac:dyDescent="0.25">
      <c r="A530" s="3" t="s">
        <v>24</v>
      </c>
      <c r="B530" s="3" t="s">
        <v>72</v>
      </c>
      <c r="C530" s="3" t="s">
        <v>129</v>
      </c>
      <c r="D530" s="5">
        <v>19</v>
      </c>
      <c r="E530" s="3" t="str">
        <f>IF(OR(IN!$B$2&gt;=3,IN!$B$1=2,IN!$B$14&gt;=D530),"YES","NO")</f>
        <v>YES</v>
      </c>
      <c r="F530" s="3" t="str">
        <f>IF(E530="NO","UNDEF",IF(D530&gt;IN!$B$14,"LOSE",IF(VLOOKUP(D530,Help!$B$3:$D$203,2,FALSE)=1,"LOSE",IF(VLOOKUP(D530,Help!$B$3:$D$203,3,FALSE)=1,"WIN"))))</f>
        <v>LOSE</v>
      </c>
    </row>
    <row r="531" spans="1:6" x14ac:dyDescent="0.25">
      <c r="A531" s="3" t="s">
        <v>24</v>
      </c>
      <c r="B531" s="3" t="s">
        <v>72</v>
      </c>
      <c r="C531" s="3" t="s">
        <v>127</v>
      </c>
      <c r="D531" s="5">
        <v>20</v>
      </c>
      <c r="E531" s="3" t="str">
        <f>IF(OR(IN!$B$2&gt;=3,IN!$B$1=2,IN!$B$14&gt;=D531),"YES","NO")</f>
        <v>YES</v>
      </c>
      <c r="F531" s="3" t="str">
        <f>IF(E531="NO","UNDEF",IF(D531&gt;IN!$B$14,"LOSE",IF(VLOOKUP(D531,Help!$B$3:$D$203,2,FALSE)=1,"WIN",IF(VLOOKUP(D531,Help!$B$3:$D$203,3,FALSE)=1,"LOSE"))))</f>
        <v>LOSE</v>
      </c>
    </row>
    <row r="532" spans="1:6" x14ac:dyDescent="0.25">
      <c r="A532" s="3" t="s">
        <v>24</v>
      </c>
      <c r="B532" s="3" t="s">
        <v>72</v>
      </c>
      <c r="C532" s="3" t="s">
        <v>149</v>
      </c>
      <c r="D532" s="5">
        <v>20</v>
      </c>
      <c r="E532" s="3" t="str">
        <f>IF(OR(IN!$B$2&gt;=3,IN!$B$1=2,IN!$B$14&gt;=D532),"YES","NO")</f>
        <v>YES</v>
      </c>
      <c r="F532" s="3" t="str">
        <f>IF(E532="NO","UNDEF",IF(D532&gt;IN!$B$14,"WIN",IF(VLOOKUP(D532,Help!$B$3:$D$203,2,FALSE)=1,"LOSE",IF(VLOOKUP(D532,Help!$B$3:$D$203,3,FALSE)=1,"LOSE"))))</f>
        <v>WIN</v>
      </c>
    </row>
    <row r="533" spans="1:6" x14ac:dyDescent="0.25">
      <c r="A533" s="3" t="s">
        <v>24</v>
      </c>
      <c r="B533" s="3" t="s">
        <v>72</v>
      </c>
      <c r="C533" s="3" t="s">
        <v>129</v>
      </c>
      <c r="D533" s="5">
        <v>20</v>
      </c>
      <c r="E533" s="3" t="str">
        <f>IF(OR(IN!$B$2&gt;=3,IN!$B$1=2,IN!$B$14&gt;=D533),"YES","NO")</f>
        <v>YES</v>
      </c>
      <c r="F533" s="3" t="str">
        <f>IF(E533="NO","UNDEF",IF(D533&gt;IN!$B$14,"LOSE",IF(VLOOKUP(D533,Help!$B$3:$D$203,2,FALSE)=1,"LOSE",IF(VLOOKUP(D533,Help!$B$3:$D$203,3,FALSE)=1,"WIN"))))</f>
        <v>LOSE</v>
      </c>
    </row>
    <row r="534" spans="1:6" x14ac:dyDescent="0.25">
      <c r="A534" s="3" t="s">
        <v>24</v>
      </c>
      <c r="B534" s="3" t="s">
        <v>73</v>
      </c>
      <c r="C534" s="3" t="s">
        <v>150</v>
      </c>
      <c r="D534" s="5">
        <v>999999</v>
      </c>
      <c r="E534" s="3" t="str">
        <f>IF(OR(IN!$B$2&gt;=3,IN!$B$1=2,AND(IN!$B$12&gt;0,IN!$B$13&gt;0)),"YES","NO")</f>
        <v>YES</v>
      </c>
      <c r="F534" s="3" t="str">
        <f>IF(E534="NO","UNDEF",IF(AND(IN!$B$12&gt;0,IN!$B$13&gt;0),"WIN","LOSE"))</f>
        <v>WIN</v>
      </c>
    </row>
    <row r="535" spans="1:6" x14ac:dyDescent="0.25">
      <c r="A535" s="3" t="s">
        <v>24</v>
      </c>
      <c r="B535" s="3" t="s">
        <v>73</v>
      </c>
      <c r="C535" s="3" t="s">
        <v>151</v>
      </c>
      <c r="D535" s="5">
        <v>999999</v>
      </c>
      <c r="E535" s="3" t="str">
        <f>IF(OR(IN!$B$2&gt;=3,IN!$B$1=2,AND(IN!$B$12&gt;0,IN!$B$13&gt;0)),"YES","NO")</f>
        <v>YES</v>
      </c>
      <c r="F535" s="3" t="str">
        <f>IF(E535="NO","UNDEF",IF(OR(IN!$B$12=0,IN!$B$13=0),"WIN","LOSE"))</f>
        <v>LOSE</v>
      </c>
    </row>
    <row r="536" spans="1:6" x14ac:dyDescent="0.25">
      <c r="A536" s="3" t="s">
        <v>24</v>
      </c>
      <c r="B536" s="3" t="s">
        <v>74</v>
      </c>
      <c r="C536" s="3" t="s">
        <v>152</v>
      </c>
      <c r="D536" s="5">
        <v>999999</v>
      </c>
      <c r="E536" s="3" t="str">
        <f>IF(OR(IN!$B$2&gt;=3,IN!$B$1=2),"YES","NO")</f>
        <v>YES</v>
      </c>
      <c r="F536" s="3" t="str">
        <f>IF(E536="NO","UNDEF",IF(IN!$B$15=-1,"WIN","LOSE"))</f>
        <v>LOSE</v>
      </c>
    </row>
    <row r="537" spans="1:6" x14ac:dyDescent="0.25">
      <c r="A537" s="3" t="s">
        <v>24</v>
      </c>
      <c r="B537" s="3" t="s">
        <v>74</v>
      </c>
      <c r="C537" s="3" t="s">
        <v>153</v>
      </c>
      <c r="D537" s="5">
        <v>999999</v>
      </c>
      <c r="E537" s="3" t="str">
        <f>IF(OR(IN!$B$2&gt;=3,IN!$B$1=2),"YES","NO")</f>
        <v>YES</v>
      </c>
      <c r="F537" s="3" t="str">
        <f>IF(E537="NO","UNDEF",IF(IN!$B$15=-2,"WIN","LOSE"))</f>
        <v>LOSE</v>
      </c>
    </row>
    <row r="538" spans="1:6" x14ac:dyDescent="0.25">
      <c r="A538" s="3" t="s">
        <v>24</v>
      </c>
      <c r="B538" s="3" t="s">
        <v>74</v>
      </c>
      <c r="C538" s="3" t="s">
        <v>154</v>
      </c>
      <c r="D538" s="5">
        <v>999999</v>
      </c>
      <c r="E538" s="3" t="str">
        <f>IF(OR(IN!$B$2&gt;=3,IN!$B$1=2),"YES","NO")</f>
        <v>YES</v>
      </c>
      <c r="F538" s="3" t="str">
        <f>IF(E538="NO","UNDEF",IF(IN!$B$15=-3,"WIN","LOSE"))</f>
        <v>LOSE</v>
      </c>
    </row>
    <row r="539" spans="1:6" x14ac:dyDescent="0.25">
      <c r="A539" s="3" t="s">
        <v>24</v>
      </c>
      <c r="B539" s="3" t="s">
        <v>74</v>
      </c>
      <c r="C539" s="3" t="s">
        <v>155</v>
      </c>
      <c r="D539" s="5">
        <v>999999</v>
      </c>
      <c r="E539" s="3" t="str">
        <f>IF(OR(IN!$B$2&gt;=3,IN!$B$1=2),"YES","NO")</f>
        <v>YES</v>
      </c>
      <c r="F539" s="3" t="str">
        <f>IF(E539="NO","UNDEF",IF(IN!$B$15&lt;-3,"WIN","LOSE"))</f>
        <v>LOSE</v>
      </c>
    </row>
    <row r="540" spans="1:6" x14ac:dyDescent="0.25">
      <c r="A540" s="3" t="s">
        <v>24</v>
      </c>
      <c r="B540" s="3" t="s">
        <v>74</v>
      </c>
      <c r="C540" s="3" t="s">
        <v>149</v>
      </c>
      <c r="D540" s="5">
        <v>999999</v>
      </c>
      <c r="E540" s="3" t="str">
        <f>IF(OR(IN!$B$2&gt;=3,IN!$B$1=2),"YES","NO")</f>
        <v>YES</v>
      </c>
      <c r="F540" s="3" t="str">
        <f>IF(E540="NO","UNDEF",IF(AND(IN!B14=0),"WIN","LOSE"))</f>
        <v>LOSE</v>
      </c>
    </row>
    <row r="541" spans="1:6" x14ac:dyDescent="0.25">
      <c r="A541" s="3" t="s">
        <v>24</v>
      </c>
      <c r="B541" s="3" t="s">
        <v>74</v>
      </c>
      <c r="C541" s="3" t="s">
        <v>156</v>
      </c>
      <c r="D541" s="5">
        <v>999999</v>
      </c>
      <c r="E541" s="3" t="str">
        <f>IF(OR(IN!$B$2&gt;=3,IN!$B$1=2),"YES","NO")</f>
        <v>YES</v>
      </c>
      <c r="F541" s="3" t="str">
        <f>IF(E541="NO","UNDEF",IF(IN!$B$15=1,"WIN","LOSE"))</f>
        <v>LOSE</v>
      </c>
    </row>
    <row r="542" spans="1:6" x14ac:dyDescent="0.25">
      <c r="A542" s="3" t="s">
        <v>24</v>
      </c>
      <c r="B542" s="3" t="s">
        <v>74</v>
      </c>
      <c r="C542" s="3" t="s">
        <v>157</v>
      </c>
      <c r="D542" s="5">
        <v>999999</v>
      </c>
      <c r="E542" s="3" t="str">
        <f>IF(OR(IN!$B$2&gt;=3,IN!$B$1=2),"YES","NO")</f>
        <v>YES</v>
      </c>
      <c r="F542" s="3" t="str">
        <f>IF(E542="NO","UNDEF",IF(IN!$B$15=2,"WIN","LOSE"))</f>
        <v>LOSE</v>
      </c>
    </row>
    <row r="543" spans="1:6" x14ac:dyDescent="0.25">
      <c r="A543" s="3" t="s">
        <v>24</v>
      </c>
      <c r="B543" s="3" t="s">
        <v>74</v>
      </c>
      <c r="C543" s="3" t="s">
        <v>158</v>
      </c>
      <c r="D543" s="5">
        <v>999999</v>
      </c>
      <c r="E543" s="3" t="str">
        <f>IF(OR(IN!$B$2&gt;=3,IN!$B$1=2),"YES","NO")</f>
        <v>YES</v>
      </c>
      <c r="F543" s="3" t="str">
        <f>IF(E543="NO","UNDEF",IF(IN!$B$15=3,"WIN","LOSE"))</f>
        <v>LOSE</v>
      </c>
    </row>
    <row r="544" spans="1:6" x14ac:dyDescent="0.25">
      <c r="A544" s="3" t="s">
        <v>24</v>
      </c>
      <c r="B544" s="3" t="s">
        <v>74</v>
      </c>
      <c r="C544" s="3" t="s">
        <v>159</v>
      </c>
      <c r="D544" s="5">
        <v>999999</v>
      </c>
      <c r="E544" s="3" t="str">
        <f>IF(OR(IN!$B$2&gt;=3,IN!$B$1=2),"YES","NO")</f>
        <v>YES</v>
      </c>
      <c r="F544" s="3" t="str">
        <f>IF(E544="NO","UNDEF",IF(IN!$B$15&gt;3,"WIN","LOSE"))</f>
        <v>LOSE</v>
      </c>
    </row>
    <row r="545" spans="1:6" x14ac:dyDescent="0.25">
      <c r="A545" s="3" t="s">
        <v>24</v>
      </c>
      <c r="B545" s="3" t="s">
        <v>74</v>
      </c>
      <c r="C545" s="3" t="s">
        <v>160</v>
      </c>
      <c r="D545" s="5">
        <v>999999</v>
      </c>
      <c r="E545" s="3" t="str">
        <f>IF(OR(IN!$B$2&gt;=3,IN!$B$1=2),"YES","NO")</f>
        <v>YES</v>
      </c>
      <c r="F545" s="3" t="str">
        <f>IF(E545="NO","UNDEF",IF(AND(IN!B14&gt;0,IN!$B$15=0),"WIN","LOSE"))</f>
        <v>WIN</v>
      </c>
    </row>
    <row r="546" spans="1:6" x14ac:dyDescent="0.25">
      <c r="A546" s="3" t="s">
        <v>24</v>
      </c>
      <c r="B546" s="3" t="s">
        <v>75</v>
      </c>
      <c r="C546" s="3" t="s">
        <v>127</v>
      </c>
      <c r="D546" s="5">
        <v>-20</v>
      </c>
      <c r="E546" s="3" t="str">
        <f>IF(OR(IN!$B$2&gt;=3,IN!$B$1=2),"YES","NO")</f>
        <v>YES</v>
      </c>
      <c r="F546" s="3" t="str">
        <f>IF(E546="NO","UNDEF",IF(IN!$B$12+D546&gt;IN!$B$13,"WIN","LOSE"))</f>
        <v>LOSE</v>
      </c>
    </row>
    <row r="547" spans="1:6" x14ac:dyDescent="0.25">
      <c r="A547" s="3" t="s">
        <v>24</v>
      </c>
      <c r="B547" s="3" t="s">
        <v>75</v>
      </c>
      <c r="C547" s="3" t="s">
        <v>128</v>
      </c>
      <c r="D547" s="5">
        <v>-20</v>
      </c>
      <c r="E547" s="3" t="str">
        <f>IF(OR(IN!$B$2&gt;=3,IN!$B$1=2),"YES","NO")</f>
        <v>YES</v>
      </c>
      <c r="F547" s="3" t="str">
        <f>IF(E547="NO","UNDEF",IF(IN!$B$12+D547=IN!$B$13,"WIN","LOSE"))</f>
        <v>LOSE</v>
      </c>
    </row>
    <row r="548" spans="1:6" x14ac:dyDescent="0.25">
      <c r="A548" s="3" t="s">
        <v>24</v>
      </c>
      <c r="B548" s="3" t="s">
        <v>75</v>
      </c>
      <c r="C548" s="3" t="s">
        <v>129</v>
      </c>
      <c r="D548" s="5">
        <v>-20</v>
      </c>
      <c r="E548" s="3" t="str">
        <f>IF(OR(IN!$B$2&gt;=3,IN!$B$1=2),"YES","NO")</f>
        <v>YES</v>
      </c>
      <c r="F548" s="3" t="str">
        <f>IF(E548="NO","UNDEF",IF(IN!$B$12+D548&lt;IN!$B$13,"WIN","LOSE"))</f>
        <v>WIN</v>
      </c>
    </row>
    <row r="549" spans="1:6" x14ac:dyDescent="0.25">
      <c r="A549" s="3" t="s">
        <v>24</v>
      </c>
      <c r="B549" s="3" t="s">
        <v>75</v>
      </c>
      <c r="C549" s="3" t="s">
        <v>127</v>
      </c>
      <c r="D549" s="5">
        <v>-19</v>
      </c>
      <c r="E549" s="3" t="str">
        <f>IF(OR(IN!$B$2&gt;=3,IN!$B$1=2),"YES","NO")</f>
        <v>YES</v>
      </c>
      <c r="F549" s="3" t="str">
        <f>IF(E549="NO","UNDEF",IF(IN!$B$12+D549&gt;IN!$B$13,"WIN","LOSE"))</f>
        <v>LOSE</v>
      </c>
    </row>
    <row r="550" spans="1:6" x14ac:dyDescent="0.25">
      <c r="A550" s="3" t="s">
        <v>24</v>
      </c>
      <c r="B550" s="3" t="s">
        <v>75</v>
      </c>
      <c r="C550" s="3" t="s">
        <v>128</v>
      </c>
      <c r="D550" s="5">
        <v>-19</v>
      </c>
      <c r="E550" s="3" t="str">
        <f>IF(OR(IN!$B$2&gt;=3,IN!$B$1=2),"YES","NO")</f>
        <v>YES</v>
      </c>
      <c r="F550" s="3" t="str">
        <f>IF(E550="NO","UNDEF",IF(IN!$B$12+D550=IN!$B$13,"WIN","LOSE"))</f>
        <v>LOSE</v>
      </c>
    </row>
    <row r="551" spans="1:6" x14ac:dyDescent="0.25">
      <c r="A551" s="3" t="s">
        <v>24</v>
      </c>
      <c r="B551" s="3" t="s">
        <v>75</v>
      </c>
      <c r="C551" s="3" t="s">
        <v>129</v>
      </c>
      <c r="D551" s="5">
        <v>-19</v>
      </c>
      <c r="E551" s="3" t="str">
        <f>IF(OR(IN!$B$2&gt;=3,IN!$B$1=2),"YES","NO")</f>
        <v>YES</v>
      </c>
      <c r="F551" s="3" t="str">
        <f>IF(E551="NO","UNDEF",IF(IN!$B$12+D551&lt;IN!$B$13,"WIN","LOSE"))</f>
        <v>WIN</v>
      </c>
    </row>
    <row r="552" spans="1:6" x14ac:dyDescent="0.25">
      <c r="A552" s="3" t="s">
        <v>24</v>
      </c>
      <c r="B552" s="3" t="s">
        <v>75</v>
      </c>
      <c r="C552" s="3" t="s">
        <v>127</v>
      </c>
      <c r="D552" s="5">
        <v>-18</v>
      </c>
      <c r="E552" s="3" t="str">
        <f>IF(OR(IN!$B$2&gt;=3,IN!$B$1=2),"YES","NO")</f>
        <v>YES</v>
      </c>
      <c r="F552" s="3" t="str">
        <f>IF(E552="NO","UNDEF",IF(IN!$B$12+D552&gt;IN!$B$13,"WIN","LOSE"))</f>
        <v>LOSE</v>
      </c>
    </row>
    <row r="553" spans="1:6" x14ac:dyDescent="0.25">
      <c r="A553" s="3" t="s">
        <v>24</v>
      </c>
      <c r="B553" s="3" t="s">
        <v>75</v>
      </c>
      <c r="C553" s="3" t="s">
        <v>128</v>
      </c>
      <c r="D553" s="5">
        <v>-18</v>
      </c>
      <c r="E553" s="3" t="str">
        <f>IF(OR(IN!$B$2&gt;=3,IN!$B$1=2),"YES","NO")</f>
        <v>YES</v>
      </c>
      <c r="F553" s="3" t="str">
        <f>IF(E553="NO","UNDEF",IF(IN!$B$12+D553=IN!$B$13,"WIN","LOSE"))</f>
        <v>LOSE</v>
      </c>
    </row>
    <row r="554" spans="1:6" x14ac:dyDescent="0.25">
      <c r="A554" s="3" t="s">
        <v>24</v>
      </c>
      <c r="B554" s="3" t="s">
        <v>75</v>
      </c>
      <c r="C554" s="3" t="s">
        <v>129</v>
      </c>
      <c r="D554" s="5">
        <v>-18</v>
      </c>
      <c r="E554" s="3" t="str">
        <f>IF(OR(IN!$B$2&gt;=3,IN!$B$1=2),"YES","NO")</f>
        <v>YES</v>
      </c>
      <c r="F554" s="3" t="str">
        <f>IF(E554="NO","UNDEF",IF(IN!$B$12+D554&lt;IN!$B$13,"WIN","LOSE"))</f>
        <v>WIN</v>
      </c>
    </row>
    <row r="555" spans="1:6" x14ac:dyDescent="0.25">
      <c r="A555" s="3" t="s">
        <v>24</v>
      </c>
      <c r="B555" s="3" t="s">
        <v>75</v>
      </c>
      <c r="C555" s="3" t="s">
        <v>127</v>
      </c>
      <c r="D555" s="5">
        <v>-17</v>
      </c>
      <c r="E555" s="3" t="str">
        <f>IF(OR(IN!$B$2&gt;=3,IN!$B$1=2),"YES","NO")</f>
        <v>YES</v>
      </c>
      <c r="F555" s="3" t="str">
        <f>IF(E555="NO","UNDEF",IF(IN!$B$12+D555&gt;IN!$B$13,"WIN","LOSE"))</f>
        <v>LOSE</v>
      </c>
    </row>
    <row r="556" spans="1:6" x14ac:dyDescent="0.25">
      <c r="A556" s="3" t="s">
        <v>24</v>
      </c>
      <c r="B556" s="3" t="s">
        <v>75</v>
      </c>
      <c r="C556" s="3" t="s">
        <v>128</v>
      </c>
      <c r="D556" s="5">
        <v>-17</v>
      </c>
      <c r="E556" s="3" t="str">
        <f>IF(OR(IN!$B$2&gt;=3,IN!$B$1=2),"YES","NO")</f>
        <v>YES</v>
      </c>
      <c r="F556" s="3" t="str">
        <f>IF(E556="NO","UNDEF",IF(IN!$B$12+D556=IN!$B$13,"WIN","LOSE"))</f>
        <v>LOSE</v>
      </c>
    </row>
    <row r="557" spans="1:6" x14ac:dyDescent="0.25">
      <c r="A557" s="3" t="s">
        <v>24</v>
      </c>
      <c r="B557" s="3" t="s">
        <v>75</v>
      </c>
      <c r="C557" s="3" t="s">
        <v>129</v>
      </c>
      <c r="D557" s="5">
        <v>-17</v>
      </c>
      <c r="E557" s="3" t="str">
        <f>IF(OR(IN!$B$2&gt;=3,IN!$B$1=2),"YES","NO")</f>
        <v>YES</v>
      </c>
      <c r="F557" s="3" t="str">
        <f>IF(E557="NO","UNDEF",IF(IN!$B$12+D557&lt;IN!$B$13,"WIN","LOSE"))</f>
        <v>WIN</v>
      </c>
    </row>
    <row r="558" spans="1:6" x14ac:dyDescent="0.25">
      <c r="A558" s="3" t="s">
        <v>24</v>
      </c>
      <c r="B558" s="3" t="s">
        <v>75</v>
      </c>
      <c r="C558" s="3" t="s">
        <v>127</v>
      </c>
      <c r="D558" s="5">
        <v>-16</v>
      </c>
      <c r="E558" s="3" t="str">
        <f>IF(OR(IN!$B$2&gt;=3,IN!$B$1=2),"YES","NO")</f>
        <v>YES</v>
      </c>
      <c r="F558" s="3" t="str">
        <f>IF(E558="NO","UNDEF",IF(IN!$B$12+D558&gt;IN!$B$13,"WIN","LOSE"))</f>
        <v>LOSE</v>
      </c>
    </row>
    <row r="559" spans="1:6" x14ac:dyDescent="0.25">
      <c r="A559" s="3" t="s">
        <v>24</v>
      </c>
      <c r="B559" s="3" t="s">
        <v>75</v>
      </c>
      <c r="C559" s="3" t="s">
        <v>128</v>
      </c>
      <c r="D559" s="5">
        <v>-16</v>
      </c>
      <c r="E559" s="3" t="str">
        <f>IF(OR(IN!$B$2&gt;=3,IN!$B$1=2),"YES","NO")</f>
        <v>YES</v>
      </c>
      <c r="F559" s="3" t="str">
        <f>IF(E559="NO","UNDEF",IF(IN!$B$12+D559=IN!$B$13,"WIN","LOSE"))</f>
        <v>LOSE</v>
      </c>
    </row>
    <row r="560" spans="1:6" x14ac:dyDescent="0.25">
      <c r="A560" s="3" t="s">
        <v>24</v>
      </c>
      <c r="B560" s="3" t="s">
        <v>75</v>
      </c>
      <c r="C560" s="3" t="s">
        <v>129</v>
      </c>
      <c r="D560" s="5">
        <v>-16</v>
      </c>
      <c r="E560" s="3" t="str">
        <f>IF(OR(IN!$B$2&gt;=3,IN!$B$1=2),"YES","NO")</f>
        <v>YES</v>
      </c>
      <c r="F560" s="3" t="str">
        <f>IF(E560="NO","UNDEF",IF(IN!$B$12+D560&lt;IN!$B$13,"WIN","LOSE"))</f>
        <v>WIN</v>
      </c>
    </row>
    <row r="561" spans="1:6" x14ac:dyDescent="0.25">
      <c r="A561" s="3" t="s">
        <v>24</v>
      </c>
      <c r="B561" s="3" t="s">
        <v>75</v>
      </c>
      <c r="C561" s="3" t="s">
        <v>127</v>
      </c>
      <c r="D561" s="5">
        <v>-15</v>
      </c>
      <c r="E561" s="3" t="str">
        <f>IF(OR(IN!$B$2&gt;=3,IN!$B$1=2),"YES","NO")</f>
        <v>YES</v>
      </c>
      <c r="F561" s="3" t="str">
        <f>IF(E561="NO","UNDEF",IF(IN!$B$12+D561&gt;IN!$B$13,"WIN","LOSE"))</f>
        <v>LOSE</v>
      </c>
    </row>
    <row r="562" spans="1:6" x14ac:dyDescent="0.25">
      <c r="A562" s="3" t="s">
        <v>24</v>
      </c>
      <c r="B562" s="3" t="s">
        <v>75</v>
      </c>
      <c r="C562" s="3" t="s">
        <v>128</v>
      </c>
      <c r="D562" s="5">
        <v>-15</v>
      </c>
      <c r="E562" s="3" t="str">
        <f>IF(OR(IN!$B$2&gt;=3,IN!$B$1=2),"YES","NO")</f>
        <v>YES</v>
      </c>
      <c r="F562" s="3" t="str">
        <f>IF(E562="NO","UNDEF",IF(IN!$B$12+D562=IN!$B$13,"WIN","LOSE"))</f>
        <v>LOSE</v>
      </c>
    </row>
    <row r="563" spans="1:6" x14ac:dyDescent="0.25">
      <c r="A563" s="3" t="s">
        <v>24</v>
      </c>
      <c r="B563" s="3" t="s">
        <v>75</v>
      </c>
      <c r="C563" s="3" t="s">
        <v>129</v>
      </c>
      <c r="D563" s="5">
        <v>-15</v>
      </c>
      <c r="E563" s="3" t="str">
        <f>IF(OR(IN!$B$2&gt;=3,IN!$B$1=2),"YES","NO")</f>
        <v>YES</v>
      </c>
      <c r="F563" s="3" t="str">
        <f>IF(E563="NO","UNDEF",IF(IN!$B$12+D563&lt;IN!$B$13,"WIN","LOSE"))</f>
        <v>WIN</v>
      </c>
    </row>
    <row r="564" spans="1:6" x14ac:dyDescent="0.25">
      <c r="A564" s="3" t="s">
        <v>24</v>
      </c>
      <c r="B564" s="3" t="s">
        <v>75</v>
      </c>
      <c r="C564" s="3" t="s">
        <v>127</v>
      </c>
      <c r="D564" s="5">
        <v>-14</v>
      </c>
      <c r="E564" s="3" t="str">
        <f>IF(OR(IN!$B$2&gt;=3,IN!$B$1=2),"YES","NO")</f>
        <v>YES</v>
      </c>
      <c r="F564" s="3" t="str">
        <f>IF(E564="NO","UNDEF",IF(IN!$B$12+D564&gt;IN!$B$13,"WIN","LOSE"))</f>
        <v>LOSE</v>
      </c>
    </row>
    <row r="565" spans="1:6" x14ac:dyDescent="0.25">
      <c r="A565" s="3" t="s">
        <v>24</v>
      </c>
      <c r="B565" s="3" t="s">
        <v>75</v>
      </c>
      <c r="C565" s="3" t="s">
        <v>128</v>
      </c>
      <c r="D565" s="5">
        <v>-14</v>
      </c>
      <c r="E565" s="3" t="str">
        <f>IF(OR(IN!$B$2&gt;=3,IN!$B$1=2),"YES","NO")</f>
        <v>YES</v>
      </c>
      <c r="F565" s="3" t="str">
        <f>IF(E565="NO","UNDEF",IF(IN!$B$12+D565=IN!$B$13,"WIN","LOSE"))</f>
        <v>LOSE</v>
      </c>
    </row>
    <row r="566" spans="1:6" x14ac:dyDescent="0.25">
      <c r="A566" s="3" t="s">
        <v>24</v>
      </c>
      <c r="B566" s="3" t="s">
        <v>75</v>
      </c>
      <c r="C566" s="3" t="s">
        <v>129</v>
      </c>
      <c r="D566" s="5">
        <v>-14</v>
      </c>
      <c r="E566" s="3" t="str">
        <f>IF(OR(IN!$B$2&gt;=3,IN!$B$1=2),"YES","NO")</f>
        <v>YES</v>
      </c>
      <c r="F566" s="3" t="str">
        <f>IF(E566="NO","UNDEF",IF(IN!$B$12+D566&lt;IN!$B$13,"WIN","LOSE"))</f>
        <v>WIN</v>
      </c>
    </row>
    <row r="567" spans="1:6" x14ac:dyDescent="0.25">
      <c r="A567" s="3" t="s">
        <v>24</v>
      </c>
      <c r="B567" s="3" t="s">
        <v>75</v>
      </c>
      <c r="C567" s="3" t="s">
        <v>127</v>
      </c>
      <c r="D567" s="5">
        <v>-13</v>
      </c>
      <c r="E567" s="3" t="str">
        <f>IF(OR(IN!$B$2&gt;=3,IN!$B$1=2),"YES","NO")</f>
        <v>YES</v>
      </c>
      <c r="F567" s="3" t="str">
        <f>IF(E567="NO","UNDEF",IF(IN!$B$12+D567&gt;IN!$B$13,"WIN","LOSE"))</f>
        <v>LOSE</v>
      </c>
    </row>
    <row r="568" spans="1:6" x14ac:dyDescent="0.25">
      <c r="A568" s="3" t="s">
        <v>24</v>
      </c>
      <c r="B568" s="3" t="s">
        <v>75</v>
      </c>
      <c r="C568" s="3" t="s">
        <v>128</v>
      </c>
      <c r="D568" s="5">
        <v>-13</v>
      </c>
      <c r="E568" s="3" t="str">
        <f>IF(OR(IN!$B$2&gt;=3,IN!$B$1=2),"YES","NO")</f>
        <v>YES</v>
      </c>
      <c r="F568" s="3" t="str">
        <f>IF(E568="NO","UNDEF",IF(IN!$B$12+D568=IN!$B$13,"WIN","LOSE"))</f>
        <v>LOSE</v>
      </c>
    </row>
    <row r="569" spans="1:6" x14ac:dyDescent="0.25">
      <c r="A569" s="3" t="s">
        <v>24</v>
      </c>
      <c r="B569" s="3" t="s">
        <v>75</v>
      </c>
      <c r="C569" s="3" t="s">
        <v>129</v>
      </c>
      <c r="D569" s="5">
        <v>-13</v>
      </c>
      <c r="E569" s="3" t="str">
        <f>IF(OR(IN!$B$2&gt;=3,IN!$B$1=2),"YES","NO")</f>
        <v>YES</v>
      </c>
      <c r="F569" s="3" t="str">
        <f>IF(E569="NO","UNDEF",IF(IN!$B$12+D569&lt;IN!$B$13,"WIN","LOSE"))</f>
        <v>WIN</v>
      </c>
    </row>
    <row r="570" spans="1:6" x14ac:dyDescent="0.25">
      <c r="A570" s="3" t="s">
        <v>24</v>
      </c>
      <c r="B570" s="3" t="s">
        <v>75</v>
      </c>
      <c r="C570" s="3" t="s">
        <v>127</v>
      </c>
      <c r="D570" s="5">
        <v>-12</v>
      </c>
      <c r="E570" s="3" t="str">
        <f>IF(OR(IN!$B$2&gt;=3,IN!$B$1=2),"YES","NO")</f>
        <v>YES</v>
      </c>
      <c r="F570" s="3" t="str">
        <f>IF(E570="NO","UNDEF",IF(IN!$B$12+D570&gt;IN!$B$13,"WIN","LOSE"))</f>
        <v>LOSE</v>
      </c>
    </row>
    <row r="571" spans="1:6" x14ac:dyDescent="0.25">
      <c r="A571" s="3" t="s">
        <v>24</v>
      </c>
      <c r="B571" s="3" t="s">
        <v>75</v>
      </c>
      <c r="C571" s="3" t="s">
        <v>128</v>
      </c>
      <c r="D571" s="5">
        <v>-12</v>
      </c>
      <c r="E571" s="3" t="str">
        <f>IF(OR(IN!$B$2&gt;=3,IN!$B$1=2),"YES","NO")</f>
        <v>YES</v>
      </c>
      <c r="F571" s="3" t="str">
        <f>IF(E571="NO","UNDEF",IF(IN!$B$12+D571=IN!$B$13,"WIN","LOSE"))</f>
        <v>LOSE</v>
      </c>
    </row>
    <row r="572" spans="1:6" x14ac:dyDescent="0.25">
      <c r="A572" s="3" t="s">
        <v>24</v>
      </c>
      <c r="B572" s="3" t="s">
        <v>75</v>
      </c>
      <c r="C572" s="3" t="s">
        <v>129</v>
      </c>
      <c r="D572" s="5">
        <v>-12</v>
      </c>
      <c r="E572" s="3" t="str">
        <f>IF(OR(IN!$B$2&gt;=3,IN!$B$1=2),"YES","NO")</f>
        <v>YES</v>
      </c>
      <c r="F572" s="3" t="str">
        <f>IF(E572="NO","UNDEF",IF(IN!$B$12+D572&lt;IN!$B$13,"WIN","LOSE"))</f>
        <v>WIN</v>
      </c>
    </row>
    <row r="573" spans="1:6" x14ac:dyDescent="0.25">
      <c r="A573" s="3" t="s">
        <v>24</v>
      </c>
      <c r="B573" s="3" t="s">
        <v>75</v>
      </c>
      <c r="C573" s="3" t="s">
        <v>127</v>
      </c>
      <c r="D573" s="5">
        <v>-11</v>
      </c>
      <c r="E573" s="3" t="str">
        <f>IF(OR(IN!$B$2&gt;=3,IN!$B$1=2),"YES","NO")</f>
        <v>YES</v>
      </c>
      <c r="F573" s="3" t="str">
        <f>IF(E573="NO","UNDEF",IF(IN!$B$12+D573&gt;IN!$B$13,"WIN","LOSE"))</f>
        <v>LOSE</v>
      </c>
    </row>
    <row r="574" spans="1:6" x14ac:dyDescent="0.25">
      <c r="A574" s="3" t="s">
        <v>24</v>
      </c>
      <c r="B574" s="3" t="s">
        <v>75</v>
      </c>
      <c r="C574" s="3" t="s">
        <v>128</v>
      </c>
      <c r="D574" s="5">
        <v>-11</v>
      </c>
      <c r="E574" s="3" t="str">
        <f>IF(OR(IN!$B$2&gt;=3,IN!$B$1=2),"YES","NO")</f>
        <v>YES</v>
      </c>
      <c r="F574" s="3" t="str">
        <f>IF(E574="NO","UNDEF",IF(IN!$B$12+D574=IN!$B$13,"WIN","LOSE"))</f>
        <v>LOSE</v>
      </c>
    </row>
    <row r="575" spans="1:6" x14ac:dyDescent="0.25">
      <c r="A575" s="3" t="s">
        <v>24</v>
      </c>
      <c r="B575" s="3" t="s">
        <v>75</v>
      </c>
      <c r="C575" s="3" t="s">
        <v>129</v>
      </c>
      <c r="D575" s="5">
        <v>-11</v>
      </c>
      <c r="E575" s="3" t="str">
        <f>IF(OR(IN!$B$2&gt;=3,IN!$B$1=2),"YES","NO")</f>
        <v>YES</v>
      </c>
      <c r="F575" s="3" t="str">
        <f>IF(E575="NO","UNDEF",IF(IN!$B$12+D575&lt;IN!$B$13,"WIN","LOSE"))</f>
        <v>WIN</v>
      </c>
    </row>
    <row r="576" spans="1:6" x14ac:dyDescent="0.25">
      <c r="A576" s="3" t="s">
        <v>24</v>
      </c>
      <c r="B576" s="3" t="s">
        <v>75</v>
      </c>
      <c r="C576" s="3" t="s">
        <v>127</v>
      </c>
      <c r="D576" s="5">
        <v>-10</v>
      </c>
      <c r="E576" s="3" t="str">
        <f>IF(OR(IN!$B$2&gt;=3,IN!$B$1=2),"YES","NO")</f>
        <v>YES</v>
      </c>
      <c r="F576" s="3" t="str">
        <f>IF(E576="NO","UNDEF",IF(IN!$B$12+D576&gt;IN!$B$13,"WIN","LOSE"))</f>
        <v>LOSE</v>
      </c>
    </row>
    <row r="577" spans="1:6" x14ac:dyDescent="0.25">
      <c r="A577" s="3" t="s">
        <v>24</v>
      </c>
      <c r="B577" s="3" t="s">
        <v>75</v>
      </c>
      <c r="C577" s="3" t="s">
        <v>128</v>
      </c>
      <c r="D577" s="5">
        <v>-10</v>
      </c>
      <c r="E577" s="3" t="str">
        <f>IF(OR(IN!$B$2&gt;=3,IN!$B$1=2),"YES","NO")</f>
        <v>YES</v>
      </c>
      <c r="F577" s="3" t="str">
        <f>IF(E577="NO","UNDEF",IF(IN!$B$12+D577=IN!$B$13,"WIN","LOSE"))</f>
        <v>LOSE</v>
      </c>
    </row>
    <row r="578" spans="1:6" x14ac:dyDescent="0.25">
      <c r="A578" s="3" t="s">
        <v>24</v>
      </c>
      <c r="B578" s="3" t="s">
        <v>75</v>
      </c>
      <c r="C578" s="3" t="s">
        <v>129</v>
      </c>
      <c r="D578" s="5">
        <v>-10</v>
      </c>
      <c r="E578" s="3" t="str">
        <f>IF(OR(IN!$B$2&gt;=3,IN!$B$1=2),"YES","NO")</f>
        <v>YES</v>
      </c>
      <c r="F578" s="3" t="str">
        <f>IF(E578="NO","UNDEF",IF(IN!$B$12+D578&lt;IN!$B$13,"WIN","LOSE"))</f>
        <v>WIN</v>
      </c>
    </row>
    <row r="579" spans="1:6" x14ac:dyDescent="0.25">
      <c r="A579" s="3" t="s">
        <v>24</v>
      </c>
      <c r="B579" s="3" t="s">
        <v>75</v>
      </c>
      <c r="C579" s="3" t="s">
        <v>127</v>
      </c>
      <c r="D579" s="5">
        <v>-9</v>
      </c>
      <c r="E579" s="3" t="str">
        <f>IF(OR(IN!$B$2&gt;=3,IN!$B$1=2),"YES","NO")</f>
        <v>YES</v>
      </c>
      <c r="F579" s="3" t="str">
        <f>IF(E579="NO","UNDEF",IF(IN!$B$12+D579&gt;IN!$B$13,"WIN","LOSE"))</f>
        <v>LOSE</v>
      </c>
    </row>
    <row r="580" spans="1:6" x14ac:dyDescent="0.25">
      <c r="A580" s="3" t="s">
        <v>24</v>
      </c>
      <c r="B580" s="3" t="s">
        <v>75</v>
      </c>
      <c r="C580" s="3" t="s">
        <v>128</v>
      </c>
      <c r="D580" s="5">
        <v>-9</v>
      </c>
      <c r="E580" s="3" t="str">
        <f>IF(OR(IN!$B$2&gt;=3,IN!$B$1=2),"YES","NO")</f>
        <v>YES</v>
      </c>
      <c r="F580" s="3" t="str">
        <f>IF(E580="NO","UNDEF",IF(IN!$B$12+D580=IN!$B$13,"WIN","LOSE"))</f>
        <v>LOSE</v>
      </c>
    </row>
    <row r="581" spans="1:6" x14ac:dyDescent="0.25">
      <c r="A581" s="3" t="s">
        <v>24</v>
      </c>
      <c r="B581" s="3" t="s">
        <v>75</v>
      </c>
      <c r="C581" s="3" t="s">
        <v>129</v>
      </c>
      <c r="D581" s="5">
        <v>-9</v>
      </c>
      <c r="E581" s="3" t="str">
        <f>IF(OR(IN!$B$2&gt;=3,IN!$B$1=2),"YES","NO")</f>
        <v>YES</v>
      </c>
      <c r="F581" s="3" t="str">
        <f>IF(E581="NO","UNDEF",IF(IN!$B$12+D581&lt;IN!$B$13,"WIN","LOSE"))</f>
        <v>WIN</v>
      </c>
    </row>
    <row r="582" spans="1:6" x14ac:dyDescent="0.25">
      <c r="A582" s="3" t="s">
        <v>24</v>
      </c>
      <c r="B582" s="3" t="s">
        <v>75</v>
      </c>
      <c r="C582" s="3" t="s">
        <v>127</v>
      </c>
      <c r="D582" s="5">
        <v>-8</v>
      </c>
      <c r="E582" s="3" t="str">
        <f>IF(OR(IN!$B$2&gt;=3,IN!$B$1=2),"YES","NO")</f>
        <v>YES</v>
      </c>
      <c r="F582" s="3" t="str">
        <f>IF(E582="NO","UNDEF",IF(IN!$B$12+D582&gt;IN!$B$13,"WIN","LOSE"))</f>
        <v>LOSE</v>
      </c>
    </row>
    <row r="583" spans="1:6" x14ac:dyDescent="0.25">
      <c r="A583" s="3" t="s">
        <v>24</v>
      </c>
      <c r="B583" s="3" t="s">
        <v>75</v>
      </c>
      <c r="C583" s="3" t="s">
        <v>128</v>
      </c>
      <c r="D583" s="5">
        <v>-8</v>
      </c>
      <c r="E583" s="3" t="str">
        <f>IF(OR(IN!$B$2&gt;=3,IN!$B$1=2),"YES","NO")</f>
        <v>YES</v>
      </c>
      <c r="F583" s="3" t="str">
        <f>IF(E583="NO","UNDEF",IF(IN!$B$12+D583=IN!$B$13,"WIN","LOSE"))</f>
        <v>LOSE</v>
      </c>
    </row>
    <row r="584" spans="1:6" x14ac:dyDescent="0.25">
      <c r="A584" s="3" t="s">
        <v>24</v>
      </c>
      <c r="B584" s="3" t="s">
        <v>75</v>
      </c>
      <c r="C584" s="3" t="s">
        <v>129</v>
      </c>
      <c r="D584" s="5">
        <v>-8</v>
      </c>
      <c r="E584" s="3" t="str">
        <f>IF(OR(IN!$B$2&gt;=3,IN!$B$1=2),"YES","NO")</f>
        <v>YES</v>
      </c>
      <c r="F584" s="3" t="str">
        <f>IF(E584="NO","UNDEF",IF(IN!$B$12+D584&lt;IN!$B$13,"WIN","LOSE"))</f>
        <v>WIN</v>
      </c>
    </row>
    <row r="585" spans="1:6" x14ac:dyDescent="0.25">
      <c r="A585" s="3" t="s">
        <v>24</v>
      </c>
      <c r="B585" s="3" t="s">
        <v>75</v>
      </c>
      <c r="C585" s="3" t="s">
        <v>127</v>
      </c>
      <c r="D585" s="5">
        <v>-7</v>
      </c>
      <c r="E585" s="3" t="str">
        <f>IF(OR(IN!$B$2&gt;=3,IN!$B$1=2),"YES","NO")</f>
        <v>YES</v>
      </c>
      <c r="F585" s="3" t="str">
        <f>IF(E585="NO","UNDEF",IF(IN!$B$12+D585&gt;IN!$B$13,"WIN","LOSE"))</f>
        <v>LOSE</v>
      </c>
    </row>
    <row r="586" spans="1:6" x14ac:dyDescent="0.25">
      <c r="A586" s="3" t="s">
        <v>24</v>
      </c>
      <c r="B586" s="3" t="s">
        <v>75</v>
      </c>
      <c r="C586" s="3" t="s">
        <v>128</v>
      </c>
      <c r="D586" s="5">
        <v>-7</v>
      </c>
      <c r="E586" s="3" t="str">
        <f>IF(OR(IN!$B$2&gt;=3,IN!$B$1=2),"YES","NO")</f>
        <v>YES</v>
      </c>
      <c r="F586" s="3" t="str">
        <f>IF(E586="NO","UNDEF",IF(IN!$B$12+D586=IN!$B$13,"WIN","LOSE"))</f>
        <v>LOSE</v>
      </c>
    </row>
    <row r="587" spans="1:6" x14ac:dyDescent="0.25">
      <c r="A587" s="3" t="s">
        <v>24</v>
      </c>
      <c r="B587" s="3" t="s">
        <v>75</v>
      </c>
      <c r="C587" s="3" t="s">
        <v>129</v>
      </c>
      <c r="D587" s="5">
        <v>-7</v>
      </c>
      <c r="E587" s="3" t="str">
        <f>IF(OR(IN!$B$2&gt;=3,IN!$B$1=2),"YES","NO")</f>
        <v>YES</v>
      </c>
      <c r="F587" s="3" t="str">
        <f>IF(E587="NO","UNDEF",IF(IN!$B$12+D587&lt;IN!$B$13,"WIN","LOSE"))</f>
        <v>WIN</v>
      </c>
    </row>
    <row r="588" spans="1:6" x14ac:dyDescent="0.25">
      <c r="A588" s="3" t="s">
        <v>24</v>
      </c>
      <c r="B588" s="3" t="s">
        <v>75</v>
      </c>
      <c r="C588" s="3" t="s">
        <v>127</v>
      </c>
      <c r="D588" s="5">
        <v>-6</v>
      </c>
      <c r="E588" s="3" t="str">
        <f>IF(OR(IN!$B$2&gt;=3,IN!$B$1=2),"YES","NO")</f>
        <v>YES</v>
      </c>
      <c r="F588" s="3" t="str">
        <f>IF(E588="NO","UNDEF",IF(IN!$B$12+D588&gt;IN!$B$13,"WIN","LOSE"))</f>
        <v>LOSE</v>
      </c>
    </row>
    <row r="589" spans="1:6" x14ac:dyDescent="0.25">
      <c r="A589" s="3" t="s">
        <v>24</v>
      </c>
      <c r="B589" s="3" t="s">
        <v>75</v>
      </c>
      <c r="C589" s="3" t="s">
        <v>128</v>
      </c>
      <c r="D589" s="5">
        <v>-6</v>
      </c>
      <c r="E589" s="3" t="str">
        <f>IF(OR(IN!$B$2&gt;=3,IN!$B$1=2),"YES","NO")</f>
        <v>YES</v>
      </c>
      <c r="F589" s="3" t="str">
        <f>IF(E589="NO","UNDEF",IF(IN!$B$12+D589=IN!$B$13,"WIN","LOSE"))</f>
        <v>LOSE</v>
      </c>
    </row>
    <row r="590" spans="1:6" x14ac:dyDescent="0.25">
      <c r="A590" s="3" t="s">
        <v>24</v>
      </c>
      <c r="B590" s="3" t="s">
        <v>75</v>
      </c>
      <c r="C590" s="3" t="s">
        <v>129</v>
      </c>
      <c r="D590" s="5">
        <v>-6</v>
      </c>
      <c r="E590" s="3" t="str">
        <f>IF(OR(IN!$B$2&gt;=3,IN!$B$1=2),"YES","NO")</f>
        <v>YES</v>
      </c>
      <c r="F590" s="3" t="str">
        <f>IF(E590="NO","UNDEF",IF(IN!$B$12+D590&lt;IN!$B$13,"WIN","LOSE"))</f>
        <v>WIN</v>
      </c>
    </row>
    <row r="591" spans="1:6" x14ac:dyDescent="0.25">
      <c r="A591" s="3" t="s">
        <v>24</v>
      </c>
      <c r="B591" s="3" t="s">
        <v>75</v>
      </c>
      <c r="C591" s="3" t="s">
        <v>127</v>
      </c>
      <c r="D591" s="5">
        <v>-5</v>
      </c>
      <c r="E591" s="3" t="str">
        <f>IF(OR(IN!$B$2&gt;=3,IN!$B$1=2),"YES","NO")</f>
        <v>YES</v>
      </c>
      <c r="F591" s="3" t="str">
        <f>IF(E591="NO","UNDEF",IF(IN!$B$12+D591&gt;IN!$B$13,"WIN","LOSE"))</f>
        <v>LOSE</v>
      </c>
    </row>
    <row r="592" spans="1:6" x14ac:dyDescent="0.25">
      <c r="A592" s="3" t="s">
        <v>24</v>
      </c>
      <c r="B592" s="3" t="s">
        <v>75</v>
      </c>
      <c r="C592" s="3" t="s">
        <v>128</v>
      </c>
      <c r="D592" s="5">
        <v>-5</v>
      </c>
      <c r="E592" s="3" t="str">
        <f>IF(OR(IN!$B$2&gt;=3,IN!$B$1=2),"YES","NO")</f>
        <v>YES</v>
      </c>
      <c r="F592" s="3" t="str">
        <f>IF(E592="NO","UNDEF",IF(IN!$B$12+D592=IN!$B$13,"WIN","LOSE"))</f>
        <v>LOSE</v>
      </c>
    </row>
    <row r="593" spans="1:6" x14ac:dyDescent="0.25">
      <c r="A593" s="3" t="s">
        <v>24</v>
      </c>
      <c r="B593" s="3" t="s">
        <v>75</v>
      </c>
      <c r="C593" s="3" t="s">
        <v>129</v>
      </c>
      <c r="D593" s="5">
        <v>-5</v>
      </c>
      <c r="E593" s="3" t="str">
        <f>IF(OR(IN!$B$2&gt;=3,IN!$B$1=2),"YES","NO")</f>
        <v>YES</v>
      </c>
      <c r="F593" s="3" t="str">
        <f>IF(E593="NO","UNDEF",IF(IN!$B$12+D593&lt;IN!$B$13,"WIN","LOSE"))</f>
        <v>WIN</v>
      </c>
    </row>
    <row r="594" spans="1:6" x14ac:dyDescent="0.25">
      <c r="A594" s="3" t="s">
        <v>24</v>
      </c>
      <c r="B594" s="3" t="s">
        <v>75</v>
      </c>
      <c r="C594" s="3" t="s">
        <v>127</v>
      </c>
      <c r="D594" s="5">
        <v>-4</v>
      </c>
      <c r="E594" s="3" t="str">
        <f>IF(OR(IN!$B$2&gt;=3,IN!$B$1=2),"YES","NO")</f>
        <v>YES</v>
      </c>
      <c r="F594" s="3" t="str">
        <f>IF(E594="NO","UNDEF",IF(IN!$B$12+D594&gt;IN!$B$13,"WIN","LOSE"))</f>
        <v>LOSE</v>
      </c>
    </row>
    <row r="595" spans="1:6" x14ac:dyDescent="0.25">
      <c r="A595" s="3" t="s">
        <v>24</v>
      </c>
      <c r="B595" s="3" t="s">
        <v>75</v>
      </c>
      <c r="C595" s="3" t="s">
        <v>128</v>
      </c>
      <c r="D595" s="5">
        <v>-4</v>
      </c>
      <c r="E595" s="3" t="str">
        <f>IF(OR(IN!$B$2&gt;=3,IN!$B$1=2),"YES","NO")</f>
        <v>YES</v>
      </c>
      <c r="F595" s="3" t="str">
        <f>IF(E595="NO","UNDEF",IF(IN!$B$12+D595=IN!$B$13,"WIN","LOSE"))</f>
        <v>LOSE</v>
      </c>
    </row>
    <row r="596" spans="1:6" x14ac:dyDescent="0.25">
      <c r="A596" s="3" t="s">
        <v>24</v>
      </c>
      <c r="B596" s="3" t="s">
        <v>75</v>
      </c>
      <c r="C596" s="3" t="s">
        <v>129</v>
      </c>
      <c r="D596" s="5">
        <v>-4</v>
      </c>
      <c r="E596" s="3" t="str">
        <f>IF(OR(IN!$B$2&gt;=3,IN!$B$1=2),"YES","NO")</f>
        <v>YES</v>
      </c>
      <c r="F596" s="3" t="str">
        <f>IF(E596="NO","UNDEF",IF(IN!$B$12+D596&lt;IN!$B$13,"WIN","LOSE"))</f>
        <v>WIN</v>
      </c>
    </row>
    <row r="597" spans="1:6" x14ac:dyDescent="0.25">
      <c r="A597" s="3" t="s">
        <v>24</v>
      </c>
      <c r="B597" s="3" t="s">
        <v>75</v>
      </c>
      <c r="C597" s="3" t="s">
        <v>127</v>
      </c>
      <c r="D597" s="5">
        <v>-3</v>
      </c>
      <c r="E597" s="3" t="str">
        <f>IF(OR(IN!$B$2&gt;=3,IN!$B$1=2),"YES","NO")</f>
        <v>YES</v>
      </c>
      <c r="F597" s="3" t="str">
        <f>IF(E597="NO","UNDEF",IF(IN!$B$12+D597&gt;IN!$B$13,"WIN","LOSE"))</f>
        <v>LOSE</v>
      </c>
    </row>
    <row r="598" spans="1:6" x14ac:dyDescent="0.25">
      <c r="A598" s="3" t="s">
        <v>24</v>
      </c>
      <c r="B598" s="3" t="s">
        <v>75</v>
      </c>
      <c r="C598" s="3" t="s">
        <v>128</v>
      </c>
      <c r="D598" s="5">
        <v>-3</v>
      </c>
      <c r="E598" s="3" t="str">
        <f>IF(OR(IN!$B$2&gt;=3,IN!$B$1=2),"YES","NO")</f>
        <v>YES</v>
      </c>
      <c r="F598" s="3" t="str">
        <f>IF(E598="NO","UNDEF",IF(IN!$B$12+D598=IN!$B$13,"WIN","LOSE"))</f>
        <v>LOSE</v>
      </c>
    </row>
    <row r="599" spans="1:6" x14ac:dyDescent="0.25">
      <c r="A599" s="3" t="s">
        <v>24</v>
      </c>
      <c r="B599" s="3" t="s">
        <v>75</v>
      </c>
      <c r="C599" s="3" t="s">
        <v>129</v>
      </c>
      <c r="D599" s="5">
        <v>-3</v>
      </c>
      <c r="E599" s="3" t="str">
        <f>IF(OR(IN!$B$2&gt;=3,IN!$B$1=2),"YES","NO")</f>
        <v>YES</v>
      </c>
      <c r="F599" s="3" t="str">
        <f>IF(E599="NO","UNDEF",IF(IN!$B$12+D599&lt;IN!$B$13,"WIN","LOSE"))</f>
        <v>WIN</v>
      </c>
    </row>
    <row r="600" spans="1:6" x14ac:dyDescent="0.25">
      <c r="A600" s="3" t="s">
        <v>24</v>
      </c>
      <c r="B600" s="3" t="s">
        <v>75</v>
      </c>
      <c r="C600" s="3" t="s">
        <v>127</v>
      </c>
      <c r="D600" s="5">
        <v>-2</v>
      </c>
      <c r="E600" s="3" t="str">
        <f>IF(OR(IN!$B$2&gt;=3,IN!$B$1=2),"YES","NO")</f>
        <v>YES</v>
      </c>
      <c r="F600" s="3" t="str">
        <f>IF(E600="NO","UNDEF",IF(IN!$B$12+D600&gt;IN!$B$13,"WIN","LOSE"))</f>
        <v>LOSE</v>
      </c>
    </row>
    <row r="601" spans="1:6" x14ac:dyDescent="0.25">
      <c r="A601" s="3" t="s">
        <v>24</v>
      </c>
      <c r="B601" s="3" t="s">
        <v>75</v>
      </c>
      <c r="C601" s="3" t="s">
        <v>128</v>
      </c>
      <c r="D601" s="5">
        <v>-2</v>
      </c>
      <c r="E601" s="3" t="str">
        <f>IF(OR(IN!$B$2&gt;=3,IN!$B$1=2),"YES","NO")</f>
        <v>YES</v>
      </c>
      <c r="F601" s="3" t="str">
        <f>IF(E601="NO","UNDEF",IF(IN!$B$12+D601=IN!$B$13,"WIN","LOSE"))</f>
        <v>LOSE</v>
      </c>
    </row>
    <row r="602" spans="1:6" x14ac:dyDescent="0.25">
      <c r="A602" s="3" t="s">
        <v>24</v>
      </c>
      <c r="B602" s="3" t="s">
        <v>75</v>
      </c>
      <c r="C602" s="3" t="s">
        <v>129</v>
      </c>
      <c r="D602" s="5">
        <v>-2</v>
      </c>
      <c r="E602" s="3" t="str">
        <f>IF(OR(IN!$B$2&gt;=3,IN!$B$1=2),"YES","NO")</f>
        <v>YES</v>
      </c>
      <c r="F602" s="3" t="str">
        <f>IF(E602="NO","UNDEF",IF(IN!$B$12+D602&lt;IN!$B$13,"WIN","LOSE"))</f>
        <v>WIN</v>
      </c>
    </row>
    <row r="603" spans="1:6" x14ac:dyDescent="0.25">
      <c r="A603" s="3" t="s">
        <v>24</v>
      </c>
      <c r="B603" s="3" t="s">
        <v>75</v>
      </c>
      <c r="C603" s="3" t="s">
        <v>127</v>
      </c>
      <c r="D603" s="5">
        <v>-1</v>
      </c>
      <c r="E603" s="3" t="str">
        <f>IF(OR(IN!$B$2&gt;=3,IN!$B$1=2),"YES","NO")</f>
        <v>YES</v>
      </c>
      <c r="F603" s="3" t="str">
        <f>IF(E603="NO","UNDEF",IF(IN!$B$12+D603&gt;IN!$B$13,"WIN","LOSE"))</f>
        <v>LOSE</v>
      </c>
    </row>
    <row r="604" spans="1:6" x14ac:dyDescent="0.25">
      <c r="A604" s="3" t="s">
        <v>24</v>
      </c>
      <c r="B604" s="3" t="s">
        <v>75</v>
      </c>
      <c r="C604" s="3" t="s">
        <v>128</v>
      </c>
      <c r="D604" s="5">
        <v>-1</v>
      </c>
      <c r="E604" s="3" t="str">
        <f>IF(OR(IN!$B$2&gt;=3,IN!$B$1=2),"YES","NO")</f>
        <v>YES</v>
      </c>
      <c r="F604" s="3" t="str">
        <f>IF(E604="NO","UNDEF",IF(IN!$B$12+D604=IN!$B$13,"WIN","LOSE"))</f>
        <v>LOSE</v>
      </c>
    </row>
    <row r="605" spans="1:6" x14ac:dyDescent="0.25">
      <c r="A605" s="3" t="s">
        <v>24</v>
      </c>
      <c r="B605" s="3" t="s">
        <v>75</v>
      </c>
      <c r="C605" s="3" t="s">
        <v>129</v>
      </c>
      <c r="D605" s="5">
        <v>-1</v>
      </c>
      <c r="E605" s="3" t="str">
        <f>IF(OR(IN!$B$2&gt;=3,IN!$B$1=2),"YES","NO")</f>
        <v>YES</v>
      </c>
      <c r="F605" s="3" t="str">
        <f>IF(E605="NO","UNDEF",IF(IN!$B$12+D605&lt;IN!$B$13,"WIN","LOSE"))</f>
        <v>WIN</v>
      </c>
    </row>
    <row r="606" spans="1:6" x14ac:dyDescent="0.25">
      <c r="A606" s="3" t="s">
        <v>24</v>
      </c>
      <c r="B606" s="3" t="s">
        <v>75</v>
      </c>
      <c r="C606" s="3" t="s">
        <v>127</v>
      </c>
      <c r="D606" s="5">
        <v>0</v>
      </c>
      <c r="E606" s="3" t="str">
        <f>IF(OR(IN!$B$2&gt;=3,IN!$B$1=2),"YES","NO")</f>
        <v>YES</v>
      </c>
      <c r="F606" s="3" t="str">
        <f>IF(E606="NO","UNDEF",IF(IN!$B$12+D606&gt;IN!$B$13,"WIN","LOSE"))</f>
        <v>LOSE</v>
      </c>
    </row>
    <row r="607" spans="1:6" x14ac:dyDescent="0.25">
      <c r="A607" s="3" t="s">
        <v>24</v>
      </c>
      <c r="B607" s="3" t="s">
        <v>75</v>
      </c>
      <c r="C607" s="3" t="s">
        <v>128</v>
      </c>
      <c r="D607" s="5">
        <v>0</v>
      </c>
      <c r="E607" s="3" t="str">
        <f>IF(OR(IN!$B$2&gt;=3,IN!$B$1=2),"YES","NO")</f>
        <v>YES</v>
      </c>
      <c r="F607" s="3" t="str">
        <f>IF(E607="NO","UNDEF",IF(IN!$B$12+D607=IN!$B$13,"WIN","LOSE"))</f>
        <v>WIN</v>
      </c>
    </row>
    <row r="608" spans="1:6" x14ac:dyDescent="0.25">
      <c r="A608" s="3" t="s">
        <v>24</v>
      </c>
      <c r="B608" s="3" t="s">
        <v>75</v>
      </c>
      <c r="C608" s="3" t="s">
        <v>129</v>
      </c>
      <c r="D608" s="5">
        <v>0</v>
      </c>
      <c r="E608" s="3" t="str">
        <f>IF(OR(IN!$B$2&gt;=3,IN!$B$1=2),"YES","NO")</f>
        <v>YES</v>
      </c>
      <c r="F608" s="3" t="str">
        <f>IF(E608="NO","UNDEF",IF(IN!$B$12+D608&lt;IN!$B$13,"WIN","LOSE"))</f>
        <v>LOSE</v>
      </c>
    </row>
    <row r="609" spans="1:6" x14ac:dyDescent="0.25">
      <c r="A609" s="3" t="s">
        <v>24</v>
      </c>
      <c r="B609" s="3" t="s">
        <v>75</v>
      </c>
      <c r="C609" s="3" t="s">
        <v>127</v>
      </c>
      <c r="D609" s="5">
        <v>1</v>
      </c>
      <c r="E609" s="3" t="str">
        <f>IF(OR(IN!$B$2&gt;=3,IN!$B$1=2),"YES","NO")</f>
        <v>YES</v>
      </c>
      <c r="F609" s="3" t="str">
        <f>IF(E609="NO","UNDEF",IF(IN!$B$12+D609&gt;IN!$B$13,"WIN","LOSE"))</f>
        <v>WIN</v>
      </c>
    </row>
    <row r="610" spans="1:6" x14ac:dyDescent="0.25">
      <c r="A610" s="3" t="s">
        <v>24</v>
      </c>
      <c r="B610" s="3" t="s">
        <v>75</v>
      </c>
      <c r="C610" s="3" t="s">
        <v>128</v>
      </c>
      <c r="D610" s="5">
        <v>1</v>
      </c>
      <c r="E610" s="3" t="str">
        <f>IF(OR(IN!$B$2&gt;=3,IN!$B$1=2),"YES","NO")</f>
        <v>YES</v>
      </c>
      <c r="F610" s="3" t="str">
        <f>IF(E610="NO","UNDEF",IF(IN!$B$12+D610=IN!$B$13,"WIN","LOSE"))</f>
        <v>LOSE</v>
      </c>
    </row>
    <row r="611" spans="1:6" x14ac:dyDescent="0.25">
      <c r="A611" s="3" t="s">
        <v>24</v>
      </c>
      <c r="B611" s="3" t="s">
        <v>75</v>
      </c>
      <c r="C611" s="3" t="s">
        <v>129</v>
      </c>
      <c r="D611" s="5">
        <v>1</v>
      </c>
      <c r="E611" s="3" t="str">
        <f>IF(OR(IN!$B$2&gt;=3,IN!$B$1=2),"YES","NO")</f>
        <v>YES</v>
      </c>
      <c r="F611" s="3" t="str">
        <f>IF(E611="NO","UNDEF",IF(IN!$B$12+D611&lt;IN!$B$13,"WIN","LOSE"))</f>
        <v>LOSE</v>
      </c>
    </row>
    <row r="612" spans="1:6" x14ac:dyDescent="0.25">
      <c r="A612" s="3" t="s">
        <v>24</v>
      </c>
      <c r="B612" s="3" t="s">
        <v>75</v>
      </c>
      <c r="C612" s="3" t="s">
        <v>127</v>
      </c>
      <c r="D612" s="5">
        <v>2</v>
      </c>
      <c r="E612" s="3" t="str">
        <f>IF(OR(IN!$B$2&gt;=3,IN!$B$1=2),"YES","NO")</f>
        <v>YES</v>
      </c>
      <c r="F612" s="3" t="str">
        <f>IF(E612="NO","UNDEF",IF(IN!$B$12+D612&gt;IN!$B$13,"WIN","LOSE"))</f>
        <v>WIN</v>
      </c>
    </row>
    <row r="613" spans="1:6" x14ac:dyDescent="0.25">
      <c r="A613" s="3" t="s">
        <v>24</v>
      </c>
      <c r="B613" s="3" t="s">
        <v>75</v>
      </c>
      <c r="C613" s="3" t="s">
        <v>128</v>
      </c>
      <c r="D613" s="5">
        <v>2</v>
      </c>
      <c r="E613" s="3" t="str">
        <f>IF(OR(IN!$B$2&gt;=3,IN!$B$1=2),"YES","NO")</f>
        <v>YES</v>
      </c>
      <c r="F613" s="3" t="str">
        <f>IF(E613="NO","UNDEF",IF(IN!$B$12+D613=IN!$B$13,"WIN","LOSE"))</f>
        <v>LOSE</v>
      </c>
    </row>
    <row r="614" spans="1:6" x14ac:dyDescent="0.25">
      <c r="A614" s="3" t="s">
        <v>24</v>
      </c>
      <c r="B614" s="3" t="s">
        <v>75</v>
      </c>
      <c r="C614" s="3" t="s">
        <v>129</v>
      </c>
      <c r="D614" s="5">
        <v>2</v>
      </c>
      <c r="E614" s="3" t="str">
        <f>IF(OR(IN!$B$2&gt;=3,IN!$B$1=2),"YES","NO")</f>
        <v>YES</v>
      </c>
      <c r="F614" s="3" t="str">
        <f>IF(E614="NO","UNDEF",IF(IN!$B$12+D614&lt;IN!$B$13,"WIN","LOSE"))</f>
        <v>LOSE</v>
      </c>
    </row>
    <row r="615" spans="1:6" x14ac:dyDescent="0.25">
      <c r="A615" s="3" t="s">
        <v>24</v>
      </c>
      <c r="B615" s="3" t="s">
        <v>75</v>
      </c>
      <c r="C615" s="3" t="s">
        <v>127</v>
      </c>
      <c r="D615" s="5">
        <v>3</v>
      </c>
      <c r="E615" s="3" t="str">
        <f>IF(OR(IN!$B$2&gt;=3,IN!$B$1=2),"YES","NO")</f>
        <v>YES</v>
      </c>
      <c r="F615" s="3" t="str">
        <f>IF(E615="NO","UNDEF",IF(IN!$B$12+D615&gt;IN!$B$13,"WIN","LOSE"))</f>
        <v>WIN</v>
      </c>
    </row>
    <row r="616" spans="1:6" x14ac:dyDescent="0.25">
      <c r="A616" s="3" t="s">
        <v>24</v>
      </c>
      <c r="B616" s="3" t="s">
        <v>75</v>
      </c>
      <c r="C616" s="3" t="s">
        <v>128</v>
      </c>
      <c r="D616" s="5">
        <v>3</v>
      </c>
      <c r="E616" s="3" t="str">
        <f>IF(OR(IN!$B$2&gt;=3,IN!$B$1=2),"YES","NO")</f>
        <v>YES</v>
      </c>
      <c r="F616" s="3" t="str">
        <f>IF(E616="NO","UNDEF",IF(IN!$B$12+D616=IN!$B$13,"WIN","LOSE"))</f>
        <v>LOSE</v>
      </c>
    </row>
    <row r="617" spans="1:6" x14ac:dyDescent="0.25">
      <c r="A617" s="3" t="s">
        <v>24</v>
      </c>
      <c r="B617" s="3" t="s">
        <v>75</v>
      </c>
      <c r="C617" s="3" t="s">
        <v>129</v>
      </c>
      <c r="D617" s="5">
        <v>3</v>
      </c>
      <c r="E617" s="3" t="str">
        <f>IF(OR(IN!$B$2&gt;=3,IN!$B$1=2),"YES","NO")</f>
        <v>YES</v>
      </c>
      <c r="F617" s="3" t="str">
        <f>IF(E617="NO","UNDEF",IF(IN!$B$12+D617&lt;IN!$B$13,"WIN","LOSE"))</f>
        <v>LOSE</v>
      </c>
    </row>
    <row r="618" spans="1:6" x14ac:dyDescent="0.25">
      <c r="A618" s="3" t="s">
        <v>24</v>
      </c>
      <c r="B618" s="3" t="s">
        <v>75</v>
      </c>
      <c r="C618" s="3" t="s">
        <v>127</v>
      </c>
      <c r="D618" s="5">
        <v>4</v>
      </c>
      <c r="E618" s="3" t="str">
        <f>IF(OR(IN!$B$2&gt;=3,IN!$B$1=2),"YES","NO")</f>
        <v>YES</v>
      </c>
      <c r="F618" s="3" t="str">
        <f>IF(E618="NO","UNDEF",IF(IN!$B$12+D618&gt;IN!$B$13,"WIN","LOSE"))</f>
        <v>WIN</v>
      </c>
    </row>
    <row r="619" spans="1:6" x14ac:dyDescent="0.25">
      <c r="A619" s="3" t="s">
        <v>24</v>
      </c>
      <c r="B619" s="3" t="s">
        <v>75</v>
      </c>
      <c r="C619" s="3" t="s">
        <v>128</v>
      </c>
      <c r="D619" s="5">
        <v>4</v>
      </c>
      <c r="E619" s="3" t="str">
        <f>IF(OR(IN!$B$2&gt;=3,IN!$B$1=2),"YES","NO")</f>
        <v>YES</v>
      </c>
      <c r="F619" s="3" t="str">
        <f>IF(E619="NO","UNDEF",IF(IN!$B$12+D619=IN!$B$13,"WIN","LOSE"))</f>
        <v>LOSE</v>
      </c>
    </row>
    <row r="620" spans="1:6" x14ac:dyDescent="0.25">
      <c r="A620" s="3" t="s">
        <v>24</v>
      </c>
      <c r="B620" s="3" t="s">
        <v>75</v>
      </c>
      <c r="C620" s="3" t="s">
        <v>129</v>
      </c>
      <c r="D620" s="5">
        <v>4</v>
      </c>
      <c r="E620" s="3" t="str">
        <f>IF(OR(IN!$B$2&gt;=3,IN!$B$1=2),"YES","NO")</f>
        <v>YES</v>
      </c>
      <c r="F620" s="3" t="str">
        <f>IF(E620="NO","UNDEF",IF(IN!$B$12+D620&lt;IN!$B$13,"WIN","LOSE"))</f>
        <v>LOSE</v>
      </c>
    </row>
    <row r="621" spans="1:6" x14ac:dyDescent="0.25">
      <c r="A621" s="3" t="s">
        <v>24</v>
      </c>
      <c r="B621" s="3" t="s">
        <v>75</v>
      </c>
      <c r="C621" s="3" t="s">
        <v>127</v>
      </c>
      <c r="D621" s="5">
        <v>5</v>
      </c>
      <c r="E621" s="3" t="str">
        <f>IF(OR(IN!$B$2&gt;=3,IN!$B$1=2),"YES","NO")</f>
        <v>YES</v>
      </c>
      <c r="F621" s="3" t="str">
        <f>IF(E621="NO","UNDEF",IF(IN!$B$12+D621&gt;IN!$B$13,"WIN","LOSE"))</f>
        <v>WIN</v>
      </c>
    </row>
    <row r="622" spans="1:6" x14ac:dyDescent="0.25">
      <c r="A622" s="3" t="s">
        <v>24</v>
      </c>
      <c r="B622" s="3" t="s">
        <v>75</v>
      </c>
      <c r="C622" s="3" t="s">
        <v>128</v>
      </c>
      <c r="D622" s="5">
        <v>5</v>
      </c>
      <c r="E622" s="3" t="str">
        <f>IF(OR(IN!$B$2&gt;=3,IN!$B$1=2),"YES","NO")</f>
        <v>YES</v>
      </c>
      <c r="F622" s="3" t="str">
        <f>IF(E622="NO","UNDEF",IF(IN!$B$12+D622=IN!$B$13,"WIN","LOSE"))</f>
        <v>LOSE</v>
      </c>
    </row>
    <row r="623" spans="1:6" x14ac:dyDescent="0.25">
      <c r="A623" s="3" t="s">
        <v>24</v>
      </c>
      <c r="B623" s="3" t="s">
        <v>75</v>
      </c>
      <c r="C623" s="3" t="s">
        <v>129</v>
      </c>
      <c r="D623" s="5">
        <v>5</v>
      </c>
      <c r="E623" s="3" t="str">
        <f>IF(OR(IN!$B$2&gt;=3,IN!$B$1=2),"YES","NO")</f>
        <v>YES</v>
      </c>
      <c r="F623" s="3" t="str">
        <f>IF(E623="NO","UNDEF",IF(IN!$B$12+D623&lt;IN!$B$13,"WIN","LOSE"))</f>
        <v>LOSE</v>
      </c>
    </row>
    <row r="624" spans="1:6" x14ac:dyDescent="0.25">
      <c r="A624" s="3" t="s">
        <v>24</v>
      </c>
      <c r="B624" s="3" t="s">
        <v>75</v>
      </c>
      <c r="C624" s="3" t="s">
        <v>127</v>
      </c>
      <c r="D624" s="5">
        <v>6</v>
      </c>
      <c r="E624" s="3" t="str">
        <f>IF(OR(IN!$B$2&gt;=3,IN!$B$1=2),"YES","NO")</f>
        <v>YES</v>
      </c>
      <c r="F624" s="3" t="str">
        <f>IF(E624="NO","UNDEF",IF(IN!$B$12+D624&gt;IN!$B$13,"WIN","LOSE"))</f>
        <v>WIN</v>
      </c>
    </row>
    <row r="625" spans="1:6" x14ac:dyDescent="0.25">
      <c r="A625" s="3" t="s">
        <v>24</v>
      </c>
      <c r="B625" s="3" t="s">
        <v>75</v>
      </c>
      <c r="C625" s="3" t="s">
        <v>128</v>
      </c>
      <c r="D625" s="5">
        <v>6</v>
      </c>
      <c r="E625" s="3" t="str">
        <f>IF(OR(IN!$B$2&gt;=3,IN!$B$1=2),"YES","NO")</f>
        <v>YES</v>
      </c>
      <c r="F625" s="3" t="str">
        <f>IF(E625="NO","UNDEF",IF(IN!$B$12+D625=IN!$B$13,"WIN","LOSE"))</f>
        <v>LOSE</v>
      </c>
    </row>
    <row r="626" spans="1:6" x14ac:dyDescent="0.25">
      <c r="A626" s="3" t="s">
        <v>24</v>
      </c>
      <c r="B626" s="3" t="s">
        <v>75</v>
      </c>
      <c r="C626" s="3" t="s">
        <v>129</v>
      </c>
      <c r="D626" s="5">
        <v>6</v>
      </c>
      <c r="E626" s="3" t="str">
        <f>IF(OR(IN!$B$2&gt;=3,IN!$B$1=2),"YES","NO")</f>
        <v>YES</v>
      </c>
      <c r="F626" s="3" t="str">
        <f>IF(E626="NO","UNDEF",IF(IN!$B$12+D626&lt;IN!$B$13,"WIN","LOSE"))</f>
        <v>LOSE</v>
      </c>
    </row>
    <row r="627" spans="1:6" x14ac:dyDescent="0.25">
      <c r="A627" s="3" t="s">
        <v>24</v>
      </c>
      <c r="B627" s="3" t="s">
        <v>75</v>
      </c>
      <c r="C627" s="3" t="s">
        <v>127</v>
      </c>
      <c r="D627" s="5">
        <v>7</v>
      </c>
      <c r="E627" s="3" t="str">
        <f>IF(OR(IN!$B$2&gt;=3,IN!$B$1=2),"YES","NO")</f>
        <v>YES</v>
      </c>
      <c r="F627" s="3" t="str">
        <f>IF(E627="NO","UNDEF",IF(IN!$B$12+D627&gt;IN!$B$13,"WIN","LOSE"))</f>
        <v>WIN</v>
      </c>
    </row>
    <row r="628" spans="1:6" x14ac:dyDescent="0.25">
      <c r="A628" s="3" t="s">
        <v>24</v>
      </c>
      <c r="B628" s="3" t="s">
        <v>75</v>
      </c>
      <c r="C628" s="3" t="s">
        <v>128</v>
      </c>
      <c r="D628" s="5">
        <v>7</v>
      </c>
      <c r="E628" s="3" t="str">
        <f>IF(OR(IN!$B$2&gt;=3,IN!$B$1=2),"YES","NO")</f>
        <v>YES</v>
      </c>
      <c r="F628" s="3" t="str">
        <f>IF(E628="NO","UNDEF",IF(IN!$B$12+D628=IN!$B$13,"WIN","LOSE"))</f>
        <v>LOSE</v>
      </c>
    </row>
    <row r="629" spans="1:6" x14ac:dyDescent="0.25">
      <c r="A629" s="3" t="s">
        <v>24</v>
      </c>
      <c r="B629" s="3" t="s">
        <v>75</v>
      </c>
      <c r="C629" s="3" t="s">
        <v>129</v>
      </c>
      <c r="D629" s="5">
        <v>7</v>
      </c>
      <c r="E629" s="3" t="str">
        <f>IF(OR(IN!$B$2&gt;=3,IN!$B$1=2),"YES","NO")</f>
        <v>YES</v>
      </c>
      <c r="F629" s="3" t="str">
        <f>IF(E629="NO","UNDEF",IF(IN!$B$12+D629&lt;IN!$B$13,"WIN","LOSE"))</f>
        <v>LOSE</v>
      </c>
    </row>
    <row r="630" spans="1:6" x14ac:dyDescent="0.25">
      <c r="A630" s="3" t="s">
        <v>24</v>
      </c>
      <c r="B630" s="3" t="s">
        <v>75</v>
      </c>
      <c r="C630" s="3" t="s">
        <v>127</v>
      </c>
      <c r="D630" s="5">
        <v>8</v>
      </c>
      <c r="E630" s="3" t="str">
        <f>IF(OR(IN!$B$2&gt;=3,IN!$B$1=2),"YES","NO")</f>
        <v>YES</v>
      </c>
      <c r="F630" s="3" t="str">
        <f>IF(E630="NO","UNDEF",IF(IN!$B$12+D630&gt;IN!$B$13,"WIN","LOSE"))</f>
        <v>WIN</v>
      </c>
    </row>
    <row r="631" spans="1:6" x14ac:dyDescent="0.25">
      <c r="A631" s="3" t="s">
        <v>24</v>
      </c>
      <c r="B631" s="3" t="s">
        <v>75</v>
      </c>
      <c r="C631" s="3" t="s">
        <v>128</v>
      </c>
      <c r="D631" s="5">
        <v>8</v>
      </c>
      <c r="E631" s="3" t="str">
        <f>IF(OR(IN!$B$2&gt;=3,IN!$B$1=2),"YES","NO")</f>
        <v>YES</v>
      </c>
      <c r="F631" s="3" t="str">
        <f>IF(E631="NO","UNDEF",IF(IN!$B$12+D631=IN!$B$13,"WIN","LOSE"))</f>
        <v>LOSE</v>
      </c>
    </row>
    <row r="632" spans="1:6" x14ac:dyDescent="0.25">
      <c r="A632" s="3" t="s">
        <v>24</v>
      </c>
      <c r="B632" s="3" t="s">
        <v>75</v>
      </c>
      <c r="C632" s="3" t="s">
        <v>129</v>
      </c>
      <c r="D632" s="5">
        <v>8</v>
      </c>
      <c r="E632" s="3" t="str">
        <f>IF(OR(IN!$B$2&gt;=3,IN!$B$1=2),"YES","NO")</f>
        <v>YES</v>
      </c>
      <c r="F632" s="3" t="str">
        <f>IF(E632="NO","UNDEF",IF(IN!$B$12+D632&lt;IN!$B$13,"WIN","LOSE"))</f>
        <v>LOSE</v>
      </c>
    </row>
    <row r="633" spans="1:6" x14ac:dyDescent="0.25">
      <c r="A633" s="3" t="s">
        <v>24</v>
      </c>
      <c r="B633" s="3" t="s">
        <v>75</v>
      </c>
      <c r="C633" s="3" t="s">
        <v>127</v>
      </c>
      <c r="D633" s="5">
        <v>9</v>
      </c>
      <c r="E633" s="3" t="str">
        <f>IF(OR(IN!$B$2&gt;=3,IN!$B$1=2),"YES","NO")</f>
        <v>YES</v>
      </c>
      <c r="F633" s="3" t="str">
        <f>IF(E633="NO","UNDEF",IF(IN!$B$12+D633&gt;IN!$B$13,"WIN","LOSE"))</f>
        <v>WIN</v>
      </c>
    </row>
    <row r="634" spans="1:6" x14ac:dyDescent="0.25">
      <c r="A634" s="3" t="s">
        <v>24</v>
      </c>
      <c r="B634" s="3" t="s">
        <v>75</v>
      </c>
      <c r="C634" s="3" t="s">
        <v>128</v>
      </c>
      <c r="D634" s="5">
        <v>9</v>
      </c>
      <c r="E634" s="3" t="str">
        <f>IF(OR(IN!$B$2&gt;=3,IN!$B$1=2),"YES","NO")</f>
        <v>YES</v>
      </c>
      <c r="F634" s="3" t="str">
        <f>IF(E634="NO","UNDEF",IF(IN!$B$12+D634=IN!$B$13,"WIN","LOSE"))</f>
        <v>LOSE</v>
      </c>
    </row>
    <row r="635" spans="1:6" x14ac:dyDescent="0.25">
      <c r="A635" s="3" t="s">
        <v>24</v>
      </c>
      <c r="B635" s="3" t="s">
        <v>75</v>
      </c>
      <c r="C635" s="3" t="s">
        <v>129</v>
      </c>
      <c r="D635" s="5">
        <v>9</v>
      </c>
      <c r="E635" s="3" t="str">
        <f>IF(OR(IN!$B$2&gt;=3,IN!$B$1=2),"YES","NO")</f>
        <v>YES</v>
      </c>
      <c r="F635" s="3" t="str">
        <f>IF(E635="NO","UNDEF",IF(IN!$B$12+D635&lt;IN!$B$13,"WIN","LOSE"))</f>
        <v>LOSE</v>
      </c>
    </row>
    <row r="636" spans="1:6" x14ac:dyDescent="0.25">
      <c r="A636" s="3" t="s">
        <v>24</v>
      </c>
      <c r="B636" s="3" t="s">
        <v>75</v>
      </c>
      <c r="C636" s="3" t="s">
        <v>127</v>
      </c>
      <c r="D636" s="5">
        <v>10</v>
      </c>
      <c r="E636" s="3" t="str">
        <f>IF(OR(IN!$B$2&gt;=3,IN!$B$1=2),"YES","NO")</f>
        <v>YES</v>
      </c>
      <c r="F636" s="3" t="str">
        <f>IF(E636="NO","UNDEF",IF(IN!$B$12+D636&gt;IN!$B$13,"WIN","LOSE"))</f>
        <v>WIN</v>
      </c>
    </row>
    <row r="637" spans="1:6" x14ac:dyDescent="0.25">
      <c r="A637" s="3" t="s">
        <v>24</v>
      </c>
      <c r="B637" s="3" t="s">
        <v>75</v>
      </c>
      <c r="C637" s="3" t="s">
        <v>128</v>
      </c>
      <c r="D637" s="5">
        <v>10</v>
      </c>
      <c r="E637" s="3" t="str">
        <f>IF(OR(IN!$B$2&gt;=3,IN!$B$1=2),"YES","NO")</f>
        <v>YES</v>
      </c>
      <c r="F637" s="3" t="str">
        <f>IF(E637="NO","UNDEF",IF(IN!$B$12+D637=IN!$B$13,"WIN","LOSE"))</f>
        <v>LOSE</v>
      </c>
    </row>
    <row r="638" spans="1:6" x14ac:dyDescent="0.25">
      <c r="A638" s="3" t="s">
        <v>24</v>
      </c>
      <c r="B638" s="3" t="s">
        <v>75</v>
      </c>
      <c r="C638" s="3" t="s">
        <v>129</v>
      </c>
      <c r="D638" s="5">
        <v>10</v>
      </c>
      <c r="E638" s="3" t="str">
        <f>IF(OR(IN!$B$2&gt;=3,IN!$B$1=2),"YES","NO")</f>
        <v>YES</v>
      </c>
      <c r="F638" s="3" t="str">
        <f>IF(E638="NO","UNDEF",IF(IN!$B$12+D638&lt;IN!$B$13,"WIN","LOSE"))</f>
        <v>LOSE</v>
      </c>
    </row>
    <row r="639" spans="1:6" x14ac:dyDescent="0.25">
      <c r="A639" s="3" t="s">
        <v>24</v>
      </c>
      <c r="B639" s="3" t="s">
        <v>75</v>
      </c>
      <c r="C639" s="3" t="s">
        <v>127</v>
      </c>
      <c r="D639" s="5">
        <v>11</v>
      </c>
      <c r="E639" s="3" t="str">
        <f>IF(OR(IN!$B$2&gt;=3,IN!$B$1=2),"YES","NO")</f>
        <v>YES</v>
      </c>
      <c r="F639" s="3" t="str">
        <f>IF(E639="NO","UNDEF",IF(IN!$B$12+D639&gt;IN!$B$13,"WIN","LOSE"))</f>
        <v>WIN</v>
      </c>
    </row>
    <row r="640" spans="1:6" x14ac:dyDescent="0.25">
      <c r="A640" s="3" t="s">
        <v>24</v>
      </c>
      <c r="B640" s="3" t="s">
        <v>75</v>
      </c>
      <c r="C640" s="3" t="s">
        <v>128</v>
      </c>
      <c r="D640" s="5">
        <v>11</v>
      </c>
      <c r="E640" s="3" t="str">
        <f>IF(OR(IN!$B$2&gt;=3,IN!$B$1=2),"YES","NO")</f>
        <v>YES</v>
      </c>
      <c r="F640" s="3" t="str">
        <f>IF(E640="NO","UNDEF",IF(IN!$B$12+D640=IN!$B$13,"WIN","LOSE"))</f>
        <v>LOSE</v>
      </c>
    </row>
    <row r="641" spans="1:6" x14ac:dyDescent="0.25">
      <c r="A641" s="3" t="s">
        <v>24</v>
      </c>
      <c r="B641" s="3" t="s">
        <v>75</v>
      </c>
      <c r="C641" s="3" t="s">
        <v>129</v>
      </c>
      <c r="D641" s="5">
        <v>11</v>
      </c>
      <c r="E641" s="3" t="str">
        <f>IF(OR(IN!$B$2&gt;=3,IN!$B$1=2),"YES","NO")</f>
        <v>YES</v>
      </c>
      <c r="F641" s="3" t="str">
        <f>IF(E641="NO","UNDEF",IF(IN!$B$12+D641&lt;IN!$B$13,"WIN","LOSE"))</f>
        <v>LOSE</v>
      </c>
    </row>
    <row r="642" spans="1:6" x14ac:dyDescent="0.25">
      <c r="A642" s="3" t="s">
        <v>24</v>
      </c>
      <c r="B642" s="3" t="s">
        <v>75</v>
      </c>
      <c r="C642" s="3" t="s">
        <v>127</v>
      </c>
      <c r="D642" s="5">
        <v>12</v>
      </c>
      <c r="E642" s="3" t="str">
        <f>IF(OR(IN!$B$2&gt;=3,IN!$B$1=2),"YES","NO")</f>
        <v>YES</v>
      </c>
      <c r="F642" s="3" t="str">
        <f>IF(E642="NO","UNDEF",IF(IN!$B$12+D642&gt;IN!$B$13,"WIN","LOSE"))</f>
        <v>WIN</v>
      </c>
    </row>
    <row r="643" spans="1:6" x14ac:dyDescent="0.25">
      <c r="A643" s="3" t="s">
        <v>24</v>
      </c>
      <c r="B643" s="3" t="s">
        <v>75</v>
      </c>
      <c r="C643" s="3" t="s">
        <v>128</v>
      </c>
      <c r="D643" s="5">
        <v>12</v>
      </c>
      <c r="E643" s="3" t="str">
        <f>IF(OR(IN!$B$2&gt;=3,IN!$B$1=2),"YES","NO")</f>
        <v>YES</v>
      </c>
      <c r="F643" s="3" t="str">
        <f>IF(E643="NO","UNDEF",IF(IN!$B$12+D643=IN!$B$13,"WIN","LOSE"))</f>
        <v>LOSE</v>
      </c>
    </row>
    <row r="644" spans="1:6" x14ac:dyDescent="0.25">
      <c r="A644" s="3" t="s">
        <v>24</v>
      </c>
      <c r="B644" s="3" t="s">
        <v>75</v>
      </c>
      <c r="C644" s="3" t="s">
        <v>129</v>
      </c>
      <c r="D644" s="5">
        <v>12</v>
      </c>
      <c r="E644" s="3" t="str">
        <f>IF(OR(IN!$B$2&gt;=3,IN!$B$1=2),"YES","NO")</f>
        <v>YES</v>
      </c>
      <c r="F644" s="3" t="str">
        <f>IF(E644="NO","UNDEF",IF(IN!$B$12+D644&lt;IN!$B$13,"WIN","LOSE"))</f>
        <v>LOSE</v>
      </c>
    </row>
    <row r="645" spans="1:6" x14ac:dyDescent="0.25">
      <c r="A645" s="3" t="s">
        <v>24</v>
      </c>
      <c r="B645" s="3" t="s">
        <v>75</v>
      </c>
      <c r="C645" s="3" t="s">
        <v>127</v>
      </c>
      <c r="D645" s="5">
        <v>13</v>
      </c>
      <c r="E645" s="3" t="str">
        <f>IF(OR(IN!$B$2&gt;=3,IN!$B$1=2),"YES","NO")</f>
        <v>YES</v>
      </c>
      <c r="F645" s="3" t="str">
        <f>IF(E645="NO","UNDEF",IF(IN!$B$12+D645&gt;IN!$B$13,"WIN","LOSE"))</f>
        <v>WIN</v>
      </c>
    </row>
    <row r="646" spans="1:6" x14ac:dyDescent="0.25">
      <c r="A646" s="3" t="s">
        <v>24</v>
      </c>
      <c r="B646" s="3" t="s">
        <v>75</v>
      </c>
      <c r="C646" s="3" t="s">
        <v>128</v>
      </c>
      <c r="D646" s="5">
        <v>13</v>
      </c>
      <c r="E646" s="3" t="str">
        <f>IF(OR(IN!$B$2&gt;=3,IN!$B$1=2),"YES","NO")</f>
        <v>YES</v>
      </c>
      <c r="F646" s="3" t="str">
        <f>IF(E646="NO","UNDEF",IF(IN!$B$12+D646=IN!$B$13,"WIN","LOSE"))</f>
        <v>LOSE</v>
      </c>
    </row>
    <row r="647" spans="1:6" x14ac:dyDescent="0.25">
      <c r="A647" s="3" t="s">
        <v>24</v>
      </c>
      <c r="B647" s="3" t="s">
        <v>75</v>
      </c>
      <c r="C647" s="3" t="s">
        <v>129</v>
      </c>
      <c r="D647" s="5">
        <v>13</v>
      </c>
      <c r="E647" s="3" t="str">
        <f>IF(OR(IN!$B$2&gt;=3,IN!$B$1=2),"YES","NO")</f>
        <v>YES</v>
      </c>
      <c r="F647" s="3" t="str">
        <f>IF(E647="NO","UNDEF",IF(IN!$B$12+D647&lt;IN!$B$13,"WIN","LOSE"))</f>
        <v>LOSE</v>
      </c>
    </row>
    <row r="648" spans="1:6" x14ac:dyDescent="0.25">
      <c r="A648" s="3" t="s">
        <v>24</v>
      </c>
      <c r="B648" s="3" t="s">
        <v>75</v>
      </c>
      <c r="C648" s="3" t="s">
        <v>127</v>
      </c>
      <c r="D648" s="5">
        <v>14</v>
      </c>
      <c r="E648" s="3" t="str">
        <f>IF(OR(IN!$B$2&gt;=3,IN!$B$1=2),"YES","NO")</f>
        <v>YES</v>
      </c>
      <c r="F648" s="3" t="str">
        <f>IF(E648="NO","UNDEF",IF(IN!$B$12+D648&gt;IN!$B$13,"WIN","LOSE"))</f>
        <v>WIN</v>
      </c>
    </row>
    <row r="649" spans="1:6" x14ac:dyDescent="0.25">
      <c r="A649" s="3" t="s">
        <v>24</v>
      </c>
      <c r="B649" s="3" t="s">
        <v>75</v>
      </c>
      <c r="C649" s="3" t="s">
        <v>128</v>
      </c>
      <c r="D649" s="5">
        <v>14</v>
      </c>
      <c r="E649" s="3" t="str">
        <f>IF(OR(IN!$B$2&gt;=3,IN!$B$1=2),"YES","NO")</f>
        <v>YES</v>
      </c>
      <c r="F649" s="3" t="str">
        <f>IF(E649="NO","UNDEF",IF(IN!$B$12+D649=IN!$B$13,"WIN","LOSE"))</f>
        <v>LOSE</v>
      </c>
    </row>
    <row r="650" spans="1:6" x14ac:dyDescent="0.25">
      <c r="A650" s="3" t="s">
        <v>24</v>
      </c>
      <c r="B650" s="3" t="s">
        <v>75</v>
      </c>
      <c r="C650" s="3" t="s">
        <v>129</v>
      </c>
      <c r="D650" s="5">
        <v>14</v>
      </c>
      <c r="E650" s="3" t="str">
        <f>IF(OR(IN!$B$2&gt;=3,IN!$B$1=2),"YES","NO")</f>
        <v>YES</v>
      </c>
      <c r="F650" s="3" t="str">
        <f>IF(E650="NO","UNDEF",IF(IN!$B$12+D650&lt;IN!$B$13,"WIN","LOSE"))</f>
        <v>LOSE</v>
      </c>
    </row>
    <row r="651" spans="1:6" x14ac:dyDescent="0.25">
      <c r="A651" s="3" t="s">
        <v>24</v>
      </c>
      <c r="B651" s="3" t="s">
        <v>75</v>
      </c>
      <c r="C651" s="3" t="s">
        <v>127</v>
      </c>
      <c r="D651" s="5">
        <v>15</v>
      </c>
      <c r="E651" s="3" t="str">
        <f>IF(OR(IN!$B$2&gt;=3,IN!$B$1=2),"YES","NO")</f>
        <v>YES</v>
      </c>
      <c r="F651" s="3" t="str">
        <f>IF(E651="NO","UNDEF",IF(IN!$B$12+D651&gt;IN!$B$13,"WIN","LOSE"))</f>
        <v>WIN</v>
      </c>
    </row>
    <row r="652" spans="1:6" x14ac:dyDescent="0.25">
      <c r="A652" s="3" t="s">
        <v>24</v>
      </c>
      <c r="B652" s="3" t="s">
        <v>75</v>
      </c>
      <c r="C652" s="3" t="s">
        <v>128</v>
      </c>
      <c r="D652" s="5">
        <v>15</v>
      </c>
      <c r="E652" s="3" t="str">
        <f>IF(OR(IN!$B$2&gt;=3,IN!$B$1=2),"YES","NO")</f>
        <v>YES</v>
      </c>
      <c r="F652" s="3" t="str">
        <f>IF(E652="NO","UNDEF",IF(IN!$B$12+D652=IN!$B$13,"WIN","LOSE"))</f>
        <v>LOSE</v>
      </c>
    </row>
    <row r="653" spans="1:6" x14ac:dyDescent="0.25">
      <c r="A653" s="3" t="s">
        <v>24</v>
      </c>
      <c r="B653" s="3" t="s">
        <v>75</v>
      </c>
      <c r="C653" s="3" t="s">
        <v>129</v>
      </c>
      <c r="D653" s="5">
        <v>15</v>
      </c>
      <c r="E653" s="3" t="str">
        <f>IF(OR(IN!$B$2&gt;=3,IN!$B$1=2),"YES","NO")</f>
        <v>YES</v>
      </c>
      <c r="F653" s="3" t="str">
        <f>IF(E653="NO","UNDEF",IF(IN!$B$12+D653&lt;IN!$B$13,"WIN","LOSE"))</f>
        <v>LOSE</v>
      </c>
    </row>
    <row r="654" spans="1:6" x14ac:dyDescent="0.25">
      <c r="A654" s="3" t="s">
        <v>24</v>
      </c>
      <c r="B654" s="3" t="s">
        <v>75</v>
      </c>
      <c r="C654" s="3" t="s">
        <v>127</v>
      </c>
      <c r="D654" s="5">
        <v>16</v>
      </c>
      <c r="E654" s="3" t="str">
        <f>IF(OR(IN!$B$2&gt;=3,IN!$B$1=2),"YES","NO")</f>
        <v>YES</v>
      </c>
      <c r="F654" s="3" t="str">
        <f>IF(E654="NO","UNDEF",IF(IN!$B$12+D654&gt;IN!$B$13,"WIN","LOSE"))</f>
        <v>WIN</v>
      </c>
    </row>
    <row r="655" spans="1:6" x14ac:dyDescent="0.25">
      <c r="A655" s="3" t="s">
        <v>24</v>
      </c>
      <c r="B655" s="3" t="s">
        <v>75</v>
      </c>
      <c r="C655" s="3" t="s">
        <v>128</v>
      </c>
      <c r="D655" s="5">
        <v>16</v>
      </c>
      <c r="E655" s="3" t="str">
        <f>IF(OR(IN!$B$2&gt;=3,IN!$B$1=2),"YES","NO")</f>
        <v>YES</v>
      </c>
      <c r="F655" s="3" t="str">
        <f>IF(E655="NO","UNDEF",IF(IN!$B$12+D655=IN!$B$13,"WIN","LOSE"))</f>
        <v>LOSE</v>
      </c>
    </row>
    <row r="656" spans="1:6" x14ac:dyDescent="0.25">
      <c r="A656" s="3" t="s">
        <v>24</v>
      </c>
      <c r="B656" s="3" t="s">
        <v>75</v>
      </c>
      <c r="C656" s="3" t="s">
        <v>129</v>
      </c>
      <c r="D656" s="5">
        <v>16</v>
      </c>
      <c r="E656" s="3" t="str">
        <f>IF(OR(IN!$B$2&gt;=3,IN!$B$1=2),"YES","NO")</f>
        <v>YES</v>
      </c>
      <c r="F656" s="3" t="str">
        <f>IF(E656="NO","UNDEF",IF(IN!$B$12+D656&lt;IN!$B$13,"WIN","LOSE"))</f>
        <v>LOSE</v>
      </c>
    </row>
    <row r="657" spans="1:6" x14ac:dyDescent="0.25">
      <c r="A657" s="3" t="s">
        <v>24</v>
      </c>
      <c r="B657" s="3" t="s">
        <v>75</v>
      </c>
      <c r="C657" s="3" t="s">
        <v>127</v>
      </c>
      <c r="D657" s="5">
        <v>17</v>
      </c>
      <c r="E657" s="3" t="str">
        <f>IF(OR(IN!$B$2&gt;=3,IN!$B$1=2),"YES","NO")</f>
        <v>YES</v>
      </c>
      <c r="F657" s="3" t="str">
        <f>IF(E657="NO","UNDEF",IF(IN!$B$12+D657&gt;IN!$B$13,"WIN","LOSE"))</f>
        <v>WIN</v>
      </c>
    </row>
    <row r="658" spans="1:6" x14ac:dyDescent="0.25">
      <c r="A658" s="3" t="s">
        <v>24</v>
      </c>
      <c r="B658" s="3" t="s">
        <v>75</v>
      </c>
      <c r="C658" s="3" t="s">
        <v>128</v>
      </c>
      <c r="D658" s="5">
        <v>17</v>
      </c>
      <c r="E658" s="3" t="str">
        <f>IF(OR(IN!$B$2&gt;=3,IN!$B$1=2),"YES","NO")</f>
        <v>YES</v>
      </c>
      <c r="F658" s="3" t="str">
        <f>IF(E658="NO","UNDEF",IF(IN!$B$12+D658=IN!$B$13,"WIN","LOSE"))</f>
        <v>LOSE</v>
      </c>
    </row>
    <row r="659" spans="1:6" x14ac:dyDescent="0.25">
      <c r="A659" s="3" t="s">
        <v>24</v>
      </c>
      <c r="B659" s="3" t="s">
        <v>75</v>
      </c>
      <c r="C659" s="3" t="s">
        <v>129</v>
      </c>
      <c r="D659" s="5">
        <v>17</v>
      </c>
      <c r="E659" s="3" t="str">
        <f>IF(OR(IN!$B$2&gt;=3,IN!$B$1=2),"YES","NO")</f>
        <v>YES</v>
      </c>
      <c r="F659" s="3" t="str">
        <f>IF(E659="NO","UNDEF",IF(IN!$B$12+D659&lt;IN!$B$13,"WIN","LOSE"))</f>
        <v>LOSE</v>
      </c>
    </row>
    <row r="660" spans="1:6" x14ac:dyDescent="0.25">
      <c r="A660" s="3" t="s">
        <v>24</v>
      </c>
      <c r="B660" s="3" t="s">
        <v>75</v>
      </c>
      <c r="C660" s="3" t="s">
        <v>127</v>
      </c>
      <c r="D660" s="5">
        <v>18</v>
      </c>
      <c r="E660" s="3" t="str">
        <f>IF(OR(IN!$B$2&gt;=3,IN!$B$1=2),"YES","NO")</f>
        <v>YES</v>
      </c>
      <c r="F660" s="3" t="str">
        <f>IF(E660="NO","UNDEF",IF(IN!$B$12+D660&gt;IN!$B$13,"WIN","LOSE"))</f>
        <v>WIN</v>
      </c>
    </row>
    <row r="661" spans="1:6" x14ac:dyDescent="0.25">
      <c r="A661" s="3" t="s">
        <v>24</v>
      </c>
      <c r="B661" s="3" t="s">
        <v>75</v>
      </c>
      <c r="C661" s="3" t="s">
        <v>128</v>
      </c>
      <c r="D661" s="5">
        <v>18</v>
      </c>
      <c r="E661" s="3" t="str">
        <f>IF(OR(IN!$B$2&gt;=3,IN!$B$1=2),"YES","NO")</f>
        <v>YES</v>
      </c>
      <c r="F661" s="3" t="str">
        <f>IF(E661="NO","UNDEF",IF(IN!$B$12+D661=IN!$B$13,"WIN","LOSE"))</f>
        <v>LOSE</v>
      </c>
    </row>
    <row r="662" spans="1:6" x14ac:dyDescent="0.25">
      <c r="A662" s="3" t="s">
        <v>24</v>
      </c>
      <c r="B662" s="3" t="s">
        <v>75</v>
      </c>
      <c r="C662" s="3" t="s">
        <v>129</v>
      </c>
      <c r="D662" s="5">
        <v>18</v>
      </c>
      <c r="E662" s="3" t="str">
        <f>IF(OR(IN!$B$2&gt;=3,IN!$B$1=2),"YES","NO")</f>
        <v>YES</v>
      </c>
      <c r="F662" s="3" t="str">
        <f>IF(E662="NO","UNDEF",IF(IN!$B$12+D662&lt;IN!$B$13,"WIN","LOSE"))</f>
        <v>LOSE</v>
      </c>
    </row>
    <row r="663" spans="1:6" x14ac:dyDescent="0.25">
      <c r="A663" s="3" t="s">
        <v>24</v>
      </c>
      <c r="B663" s="3" t="s">
        <v>75</v>
      </c>
      <c r="C663" s="3" t="s">
        <v>127</v>
      </c>
      <c r="D663" s="5">
        <v>19</v>
      </c>
      <c r="E663" s="3" t="str">
        <f>IF(OR(IN!$B$2&gt;=3,IN!$B$1=2),"YES","NO")</f>
        <v>YES</v>
      </c>
      <c r="F663" s="3" t="str">
        <f>IF(E663="NO","UNDEF",IF(IN!$B$12+D663&gt;IN!$B$13,"WIN","LOSE"))</f>
        <v>WIN</v>
      </c>
    </row>
    <row r="664" spans="1:6" x14ac:dyDescent="0.25">
      <c r="A664" s="3" t="s">
        <v>24</v>
      </c>
      <c r="B664" s="3" t="s">
        <v>75</v>
      </c>
      <c r="C664" s="3" t="s">
        <v>128</v>
      </c>
      <c r="D664" s="5">
        <v>19</v>
      </c>
      <c r="E664" s="3" t="str">
        <f>IF(OR(IN!$B$2&gt;=3,IN!$B$1=2),"YES","NO")</f>
        <v>YES</v>
      </c>
      <c r="F664" s="3" t="str">
        <f>IF(E664="NO","UNDEF",IF(IN!$B$12+D664=IN!$B$13,"WIN","LOSE"))</f>
        <v>LOSE</v>
      </c>
    </row>
    <row r="665" spans="1:6" x14ac:dyDescent="0.25">
      <c r="A665" s="3" t="s">
        <v>24</v>
      </c>
      <c r="B665" s="3" t="s">
        <v>75</v>
      </c>
      <c r="C665" s="3" t="s">
        <v>129</v>
      </c>
      <c r="D665" s="5">
        <v>19</v>
      </c>
      <c r="E665" s="3" t="str">
        <f>IF(OR(IN!$B$2&gt;=3,IN!$B$1=2),"YES","NO")</f>
        <v>YES</v>
      </c>
      <c r="F665" s="3" t="str">
        <f>IF(E665="NO","UNDEF",IF(IN!$B$12+D665&lt;IN!$B$13,"WIN","LOSE"))</f>
        <v>LOSE</v>
      </c>
    </row>
    <row r="666" spans="1:6" x14ac:dyDescent="0.25">
      <c r="A666" s="3" t="s">
        <v>24</v>
      </c>
      <c r="B666" s="3" t="s">
        <v>75</v>
      </c>
      <c r="C666" s="3" t="s">
        <v>127</v>
      </c>
      <c r="D666" s="5">
        <v>20</v>
      </c>
      <c r="E666" s="3" t="str">
        <f>IF(OR(IN!$B$2&gt;=3,IN!$B$1=2),"YES","NO")</f>
        <v>YES</v>
      </c>
      <c r="F666" s="3" t="str">
        <f>IF(E666="NO","UNDEF",IF(IN!$B$12+D666&gt;IN!$B$13,"WIN","LOSE"))</f>
        <v>WIN</v>
      </c>
    </row>
    <row r="667" spans="1:6" x14ac:dyDescent="0.25">
      <c r="A667" s="3" t="s">
        <v>24</v>
      </c>
      <c r="B667" s="3" t="s">
        <v>75</v>
      </c>
      <c r="C667" s="3" t="s">
        <v>128</v>
      </c>
      <c r="D667" s="5">
        <v>20</v>
      </c>
      <c r="E667" s="3" t="str">
        <f>IF(OR(IN!$B$2&gt;=3,IN!$B$1=2),"YES","NO")</f>
        <v>YES</v>
      </c>
      <c r="F667" s="3" t="str">
        <f>IF(E667="NO","UNDEF",IF(IN!$B$12+D667=IN!$B$13,"WIN","LOSE"))</f>
        <v>LOSE</v>
      </c>
    </row>
    <row r="668" spans="1:6" x14ac:dyDescent="0.25">
      <c r="A668" s="3" t="s">
        <v>24</v>
      </c>
      <c r="B668" s="3" t="s">
        <v>75</v>
      </c>
      <c r="C668" s="3" t="s">
        <v>129</v>
      </c>
      <c r="D668" s="5">
        <v>20</v>
      </c>
      <c r="E668" s="3" t="str">
        <f>IF(OR(IN!$B$2&gt;=3,IN!$B$1=2),"YES","NO")</f>
        <v>YES</v>
      </c>
      <c r="F668" s="3" t="str">
        <f>IF(E668="NO","UNDEF",IF(IN!$B$12+D668&lt;IN!$B$13,"WIN","LOSE"))</f>
        <v>LOSE</v>
      </c>
    </row>
    <row r="669" spans="1:6" x14ac:dyDescent="0.25">
      <c r="A669" s="3" t="s">
        <v>24</v>
      </c>
      <c r="B669" s="3" t="s">
        <v>76</v>
      </c>
      <c r="C669" s="3" t="s">
        <v>161</v>
      </c>
      <c r="D669" s="5">
        <v>999999</v>
      </c>
      <c r="E669" s="3" t="str">
        <f>IF(OR(IN!$B$2&gt;=3,IN!$B$1=2,AND(IN!$B$2&gt;=2,IN!$B$16&lt;=IN!$B$17)),"YES","NO")</f>
        <v>YES</v>
      </c>
      <c r="F669" s="3" t="str">
        <f>IF(E669="NO","UNDEF",IF(AND(IN!$B$16&gt;IN!$B$17,IN!$B$12&gt;IN!$B$13),"WIN","LOSE"))</f>
        <v>LOSE</v>
      </c>
    </row>
    <row r="670" spans="1:6" x14ac:dyDescent="0.25">
      <c r="A670" s="3" t="s">
        <v>24</v>
      </c>
      <c r="B670" s="3" t="s">
        <v>76</v>
      </c>
      <c r="C670" s="3" t="s">
        <v>130</v>
      </c>
      <c r="D670" s="5">
        <v>999999</v>
      </c>
      <c r="E670" s="3" t="str">
        <f>IF(OR(IN!$B$2&gt;=3,IN!$B$1=2,AND(IN!$B$2&gt;=2,IN!$B$16&lt;=IN!$B$17)),"YES","NO")</f>
        <v>YES</v>
      </c>
      <c r="F670" s="3" t="str">
        <f>IF(E670="NO","UNDEF",IF(AND(IN!$B$16&gt;IN!$B$17,IN!$B$12=IN!$B$13),"WIN","LOSE"))</f>
        <v>LOSE</v>
      </c>
    </row>
    <row r="671" spans="1:6" x14ac:dyDescent="0.25">
      <c r="A671" s="3" t="s">
        <v>24</v>
      </c>
      <c r="B671" s="3" t="s">
        <v>76</v>
      </c>
      <c r="C671" s="3" t="s">
        <v>132</v>
      </c>
      <c r="D671" s="5">
        <v>999999</v>
      </c>
      <c r="E671" s="3" t="str">
        <f>IF(OR(IN!$B$2&gt;=3,IN!$B$1=2,AND(IN!$B$2&gt;=2,IN!$B$16&lt;=IN!$B$17)),"YES","NO")</f>
        <v>YES</v>
      </c>
      <c r="F671" s="3" t="str">
        <f>IF(E671="NO","UNDEF",IF(AND(IN!$B$16&gt;IN!$B$17,IN!$B$12&lt;IN!$B$13),"WIN","LOSE"))</f>
        <v>LOSE</v>
      </c>
    </row>
    <row r="672" spans="1:6" x14ac:dyDescent="0.25">
      <c r="A672" s="3" t="s">
        <v>24</v>
      </c>
      <c r="B672" s="3" t="s">
        <v>76</v>
      </c>
      <c r="C672" s="3" t="s">
        <v>162</v>
      </c>
      <c r="D672" s="5">
        <v>999999</v>
      </c>
      <c r="E672" s="3" t="str">
        <f>IF(OR(IN!$B$2&gt;=3,IN!$B$1=2,AND(IN!$B$2&gt;=2,IN!$B$16&lt;&gt;IN!$B$17)),"YES","NO")</f>
        <v>YES</v>
      </c>
      <c r="F672" s="3" t="str">
        <f>IF(E672="NO","UNDEF",IF(AND(IN!$B$16=IN!$B$17,IN!$B$12&gt;IN!$B$13),"WIN","LOSE"))</f>
        <v>LOSE</v>
      </c>
    </row>
    <row r="673" spans="1:6" x14ac:dyDescent="0.25">
      <c r="A673" s="3" t="s">
        <v>24</v>
      </c>
      <c r="B673" s="3" t="s">
        <v>76</v>
      </c>
      <c r="C673" s="3" t="s">
        <v>163</v>
      </c>
      <c r="D673" s="5">
        <v>999999</v>
      </c>
      <c r="E673" s="3" t="str">
        <f>IF(OR(IN!$B$2&gt;=3,IN!$B$1=2,AND(IN!$B$2&gt;=2,IN!$B$16&lt;&gt;IN!$B$17)),"YES","NO")</f>
        <v>YES</v>
      </c>
      <c r="F673" s="3" t="str">
        <f>IF(E673="NO","UNDEF",IF(AND(IN!$B$16=IN!$B$17,IN!$B$12=IN!$B$13),"WIN","LOSE"))</f>
        <v>LOSE</v>
      </c>
    </row>
    <row r="674" spans="1:6" x14ac:dyDescent="0.25">
      <c r="A674" s="3" t="s">
        <v>24</v>
      </c>
      <c r="B674" s="3" t="s">
        <v>76</v>
      </c>
      <c r="C674" s="3" t="s">
        <v>131</v>
      </c>
      <c r="D674" s="5">
        <v>999999</v>
      </c>
      <c r="E674" s="3" t="str">
        <f>IF(OR(IN!$B$2&gt;=3,IN!$B$1=2,AND(IN!$B$2&gt;=2,IN!$B$16&lt;&gt;IN!$B$17)),"YES","NO")</f>
        <v>YES</v>
      </c>
      <c r="F674" s="3" t="str">
        <f>IF(E674="NO","UNDEF",IF(AND(IN!$B$16=IN!$B$17,IN!$B$12&lt;IN!$B$13),"WIN","LOSE"))</f>
        <v>LOSE</v>
      </c>
    </row>
    <row r="675" spans="1:6" x14ac:dyDescent="0.25">
      <c r="A675" s="3" t="s">
        <v>24</v>
      </c>
      <c r="B675" s="3" t="s">
        <v>76</v>
      </c>
      <c r="C675" s="3" t="s">
        <v>164</v>
      </c>
      <c r="D675" s="5">
        <v>999999</v>
      </c>
      <c r="E675" s="3" t="str">
        <f>IF(OR(IN!$B$2&gt;=3,IN!$B$1=2,AND(IN!$B$2&gt;=2,IN!$B$16&gt;=IN!$B$17)),"YES","NO")</f>
        <v>YES</v>
      </c>
      <c r="F675" s="3" t="str">
        <f>IF(E675="NO","UNDEF",IF(AND(IN!$B$16&lt;IN!$B$17,IN!$B$12&gt;IN!$B$13),"WIN","LOSE"))</f>
        <v>LOSE</v>
      </c>
    </row>
    <row r="676" spans="1:6" x14ac:dyDescent="0.25">
      <c r="A676" s="3" t="s">
        <v>24</v>
      </c>
      <c r="B676" s="3" t="s">
        <v>76</v>
      </c>
      <c r="C676" s="3" t="s">
        <v>165</v>
      </c>
      <c r="D676" s="5">
        <v>999999</v>
      </c>
      <c r="E676" s="3" t="str">
        <f>IF(OR(IN!$B$2&gt;=3,IN!$B$1=2,AND(IN!$B$2&gt;=2,IN!$B$16&gt;=IN!$B$17)),"YES","NO")</f>
        <v>YES</v>
      </c>
      <c r="F676" s="3" t="str">
        <f>IF(E676="NO","UNDEF",IF(AND(IN!$B$16&lt;IN!$B$17,IN!$B$12=IN!$B$13),"WIN","LOSE"))</f>
        <v>WIN</v>
      </c>
    </row>
    <row r="677" spans="1:6" x14ac:dyDescent="0.25">
      <c r="A677" s="3" t="s">
        <v>24</v>
      </c>
      <c r="B677" s="3" t="s">
        <v>76</v>
      </c>
      <c r="C677" s="3" t="s">
        <v>166</v>
      </c>
      <c r="D677" s="5">
        <v>999999</v>
      </c>
      <c r="E677" s="3" t="str">
        <f>IF(OR(IN!$B$2&gt;=3,IN!$B$1=2,AND(IN!$B$2&gt;=2,IN!$B$16&gt;=IN!$B$17)),"YES","NO")</f>
        <v>YES</v>
      </c>
      <c r="F677" s="3" t="str">
        <f>IF(E677="NO","UNDEF",IF(AND(IN!$B$16&lt;IN!$B$17,IN!$B$12&lt;IN!$B$13),"WIN","LOSE"))</f>
        <v>LOSE</v>
      </c>
    </row>
    <row r="678" spans="1:6" x14ac:dyDescent="0.25">
      <c r="A678" s="3" t="s">
        <v>24</v>
      </c>
      <c r="B678" s="3" t="s">
        <v>77</v>
      </c>
      <c r="C678" s="3" t="s">
        <v>167</v>
      </c>
      <c r="D678" s="5">
        <v>999999</v>
      </c>
      <c r="E678" s="3" t="str">
        <f>IF(OR(IN!$B$2&gt;=3,IN!$B$1=2,),"YES","NO")</f>
        <v>YES</v>
      </c>
      <c r="F678" s="3" t="str">
        <f>IF(E678="NO","UNDEF",IF(ISODD(IN!$B$14),"WIN","LOSE"))</f>
        <v>LOSE</v>
      </c>
    </row>
    <row r="679" spans="1:6" x14ac:dyDescent="0.25">
      <c r="A679" s="3" t="s">
        <v>24</v>
      </c>
      <c r="B679" s="3" t="s">
        <v>77</v>
      </c>
      <c r="C679" s="3" t="s">
        <v>168</v>
      </c>
      <c r="D679" s="5">
        <v>999999</v>
      </c>
      <c r="E679" s="3" t="str">
        <f>IF(OR(IN!$B$2&gt;=3,IN!$B$1=2,),"YES","NO")</f>
        <v>YES</v>
      </c>
      <c r="F679" s="3" t="str">
        <f>IF(E679="NO","UNDEF",IF(ISEVEN(IN!$B$14),"WIN","LOSE"))</f>
        <v>WIN</v>
      </c>
    </row>
    <row r="680" spans="1:6" x14ac:dyDescent="0.25">
      <c r="A680" s="3" t="s">
        <v>24</v>
      </c>
      <c r="B680" s="3" t="s">
        <v>78</v>
      </c>
      <c r="C680" s="3" t="s">
        <v>127</v>
      </c>
      <c r="D680" s="5">
        <v>999999</v>
      </c>
      <c r="E680" s="3" t="str">
        <f>IF(OR(IN!$B$2&gt;=3,IN!$B$1=2,IN!$B$13&gt;0),"YES","NO")</f>
        <v>YES</v>
      </c>
      <c r="F680" s="3" t="str">
        <f>IF(E680="NO","UNDEF",IF(AND(IN!$B$12&gt;0,IN!$B$13=0),"WIN","LOSE"))</f>
        <v>LOSE</v>
      </c>
    </row>
    <row r="681" spans="1:6" x14ac:dyDescent="0.25">
      <c r="A681" s="3" t="s">
        <v>24</v>
      </c>
      <c r="B681" s="3" t="s">
        <v>78</v>
      </c>
      <c r="C681" s="3" t="s">
        <v>129</v>
      </c>
      <c r="D681" s="5">
        <v>999999</v>
      </c>
      <c r="E681" s="3" t="str">
        <f>IF(OR(IN!$B$2&gt;=3,IN!$B$1=2,IN!$B$12&gt;0),"YES","NO")</f>
        <v>YES</v>
      </c>
      <c r="F681" s="3" t="str">
        <f>IF(E681="NO","UNDEF",IF(AND(IN!$B$12=0,IN!$B$13&gt;0),"WIN","LOSE"))</f>
        <v>LOSE</v>
      </c>
    </row>
    <row r="682" spans="1:6" x14ac:dyDescent="0.25">
      <c r="A682" s="3" t="s">
        <v>24</v>
      </c>
      <c r="B682" s="3" t="s">
        <v>79</v>
      </c>
      <c r="C682" s="3" t="s">
        <v>150</v>
      </c>
      <c r="D682" s="5">
        <v>999999</v>
      </c>
      <c r="E682" s="3" t="str">
        <f>IF(OR(IN!$B$2&gt;=3,IN!$B$1=2,AND(IN!$B$12&gt;=2,IN!$B$13&gt;=2)),"YES","NO")</f>
        <v>YES</v>
      </c>
      <c r="F682" s="3" t="str">
        <f>IF(E682="NO","UNDEF",IF(AND(IN!$B$12&gt;=2,IN!$B$13&gt;=2),"WIN","LOSE"))</f>
        <v>WIN</v>
      </c>
    </row>
    <row r="683" spans="1:6" x14ac:dyDescent="0.25">
      <c r="A683" s="3" t="s">
        <v>24</v>
      </c>
      <c r="B683" s="3" t="s">
        <v>79</v>
      </c>
      <c r="C683" s="3" t="s">
        <v>151</v>
      </c>
      <c r="D683" s="5">
        <v>999999</v>
      </c>
      <c r="E683" s="3" t="str">
        <f>IF(OR(IN!$B$2&gt;=3,IN!$B$1=2,AND(IN!$B$12&gt;=2,IN!$B$13&gt;=2)),"YES","NO")</f>
        <v>YES</v>
      </c>
      <c r="F683" s="3" t="str">
        <f>IF(E683="NO","UNDEF",IF(OR(IN!$B$12&lt;=1,IN!$B$13&lt;=1),"WIN","LOSE"))</f>
        <v>LOSE</v>
      </c>
    </row>
    <row r="684" spans="1:6" x14ac:dyDescent="0.25">
      <c r="A684" s="3" t="s">
        <v>24</v>
      </c>
      <c r="B684" s="3" t="s">
        <v>80</v>
      </c>
      <c r="C684" s="3" t="s">
        <v>150</v>
      </c>
      <c r="D684" s="5">
        <v>999999</v>
      </c>
      <c r="E684" s="3" t="str">
        <f>IF(OR(IN!$B$2&gt;=3,IN!$B$1=2,AND(IN!$B$12&gt;=2,IN!$B$13&gt;=2)),"YES","NO")</f>
        <v>YES</v>
      </c>
      <c r="F684" s="3" t="str">
        <f>IF(E684="NO","UNDEF",IF(AND(IN!$B$12&lt;=1,IN!$B$13&lt;=1),"WIN","LOSE"))</f>
        <v>LOSE</v>
      </c>
    </row>
    <row r="685" spans="1:6" x14ac:dyDescent="0.25">
      <c r="A685" s="3" t="s">
        <v>24</v>
      </c>
      <c r="B685" s="3" t="s">
        <v>80</v>
      </c>
      <c r="C685" s="3" t="s">
        <v>151</v>
      </c>
      <c r="D685" s="5">
        <v>999999</v>
      </c>
      <c r="E685" s="3" t="str">
        <f>IF(OR(IN!$B$2&gt;=3,IN!$B$1=2,AND(IN!$B$12&gt;=2,IN!$B$13&gt;=2)),"YES","NO")</f>
        <v>YES</v>
      </c>
      <c r="F685" s="3" t="str">
        <f>IF(E685="NO","UNDEF",IF(OR(IN!$B$12&gt;=2,IN!$B$13&gt;=2),"WIN","LOSE"))</f>
        <v>WIN</v>
      </c>
    </row>
    <row r="686" spans="1:6" x14ac:dyDescent="0.25">
      <c r="A686" s="3" t="s">
        <v>24</v>
      </c>
      <c r="B686" s="3" t="s">
        <v>81</v>
      </c>
      <c r="C686" s="3" t="s">
        <v>127</v>
      </c>
      <c r="D686" s="5">
        <v>999999</v>
      </c>
      <c r="E686" s="3" t="str">
        <f>IF(OR(IN!$B$2&gt;=3,IN!$B$1=2,AND(IN!$B$2=2,IN!$B$16&lt;=IN!$B$17)),"YES","NO")</f>
        <v>YES</v>
      </c>
      <c r="F686" s="3" t="str">
        <f>IF(E686="NO","UNDEF",IF(AND(IN!$B$16&gt;IN!$B$17,IN!$B$20&gt;IN!$B$21),"WIN","LOSE"))</f>
        <v>LOSE</v>
      </c>
    </row>
    <row r="687" spans="1:6" x14ac:dyDescent="0.25">
      <c r="A687" s="3" t="s">
        <v>24</v>
      </c>
      <c r="B687" s="3" t="s">
        <v>81</v>
      </c>
      <c r="C687" s="3" t="s">
        <v>129</v>
      </c>
      <c r="D687" s="5">
        <v>999999</v>
      </c>
      <c r="E687" s="3" t="str">
        <f>IF(OR(IN!$B$2&gt;=3,IN!$B$1=2,AND(IN!$B$2=2,IN!$B$16&gt;=IN!$B$17)),"YES","NO")</f>
        <v>YES</v>
      </c>
      <c r="F687" s="3" t="str">
        <f>IF(E687="NO","UNDEF",IF(AND(IN!$B$16&lt;IN!$B$17,IN!$B$20&lt;IN!$B$21),"WIN","LOSE"))</f>
        <v>LOSE</v>
      </c>
    </row>
    <row r="688" spans="1:6" x14ac:dyDescent="0.25">
      <c r="A688" s="3" t="s">
        <v>24</v>
      </c>
      <c r="B688" s="3" t="s">
        <v>82</v>
      </c>
      <c r="C688" s="3" t="s">
        <v>127</v>
      </c>
      <c r="D688" s="5">
        <v>999999</v>
      </c>
      <c r="E688" s="3" t="str">
        <f>IF(OR(IN!$B$2&gt;=3,IN!$B$1=2,AND(IN!$B$2=2,IN!$B$16=0)),"YES","NO")</f>
        <v>YES</v>
      </c>
      <c r="F688" s="3" t="str">
        <f>IF(E688="NO","UNDEF",IF(AND(IN!$B$16&gt;0,IN!$B$20&gt;0),"WIN","LOSE"))</f>
        <v>WIN</v>
      </c>
    </row>
    <row r="689" spans="1:6" x14ac:dyDescent="0.25">
      <c r="A689" s="3" t="s">
        <v>24</v>
      </c>
      <c r="B689" s="3" t="s">
        <v>82</v>
      </c>
      <c r="C689" s="3" t="s">
        <v>129</v>
      </c>
      <c r="D689" s="5">
        <v>999999</v>
      </c>
      <c r="E689" s="3" t="str">
        <f>IF(OR(IN!$B$2&gt;=3,IN!$B$1=2,AND(IN!$B$2=2,IN!$B$17=0)),"YES","NO")</f>
        <v>YES</v>
      </c>
      <c r="F689" s="3" t="str">
        <f>IF(E689="NO","UNDEF",IF(AND(IN!$B$17&gt;0,IN!$B$21&gt;0),"WIN","LOSE"))</f>
        <v>WIN</v>
      </c>
    </row>
    <row r="690" spans="1:6" x14ac:dyDescent="0.25">
      <c r="A690" s="3" t="s">
        <v>24</v>
      </c>
      <c r="B690" s="3" t="s">
        <v>83</v>
      </c>
      <c r="C690" s="3" t="s">
        <v>150</v>
      </c>
      <c r="D690" s="5">
        <v>999999</v>
      </c>
      <c r="E690" s="3" t="str">
        <f>IF(OR(IN!$B$2&gt;=3,IN!$B$1=2,AND(IN!$B$2=2,IN!$B$18=0)),"YES","NO")</f>
        <v>YES</v>
      </c>
      <c r="F690" s="3" t="str">
        <f>IF(E690="NO","UNDEF",IF(AND(IN!$B$18&gt;0,IN!$B$22&gt;0),"WIN","LOSE"))</f>
        <v>WIN</v>
      </c>
    </row>
    <row r="691" spans="1:6" x14ac:dyDescent="0.25">
      <c r="A691" s="3" t="s">
        <v>24</v>
      </c>
      <c r="B691" s="3" t="s">
        <v>83</v>
      </c>
      <c r="C691" s="3" t="s">
        <v>151</v>
      </c>
      <c r="D691" s="5">
        <v>999999</v>
      </c>
      <c r="E691" s="3" t="str">
        <f>IF(OR(IN!$B$2&gt;=3,IN!$B$1=2,AND(IN!$B$2=2,IN!$B$18=0)),"YES","NO")</f>
        <v>YES</v>
      </c>
      <c r="F691" s="3" t="str">
        <f>IF(E691="NO","UNDEF",IF(OR(IN!$B$18=0,IN!$B$22=0),"WIN","LOSE"))</f>
        <v>LOSE</v>
      </c>
    </row>
    <row r="692" spans="1:6" x14ac:dyDescent="0.25">
      <c r="A692" s="3" t="s">
        <v>24</v>
      </c>
      <c r="B692" s="3" t="s">
        <v>84</v>
      </c>
      <c r="C692" s="3" t="s">
        <v>150</v>
      </c>
      <c r="D692" s="5">
        <v>999999</v>
      </c>
      <c r="E692" s="3" t="str">
        <f>IF(OR(IN!$B$2&gt;=3,IN!$B$1=2,AND(IN!$B$2=2,IN!$B$18&lt;=1)),"YES","NO")</f>
        <v>YES</v>
      </c>
      <c r="F692" s="3" t="str">
        <f>IF(E692="NO","UNDEF",IF(AND(IN!$B$18&gt;=2,IN!$B$22&gt;=2),"WIN","LOSE"))</f>
        <v>WIN</v>
      </c>
    </row>
    <row r="693" spans="1:6" x14ac:dyDescent="0.25">
      <c r="A693" s="3" t="s">
        <v>24</v>
      </c>
      <c r="B693" s="3" t="s">
        <v>84</v>
      </c>
      <c r="C693" s="3" t="s">
        <v>151</v>
      </c>
      <c r="D693" s="5">
        <v>999999</v>
      </c>
      <c r="E693" s="3" t="str">
        <f>IF(OR(IN!$B$2&gt;=3,IN!$B$1=2,AND(IN!$B$2=2,IN!$B$18&lt;=1)),"YES","NO")</f>
        <v>YES</v>
      </c>
      <c r="F693" s="3" t="str">
        <f>IF(E693="NO","UNDEF",IF(OR(IN!$B$18&lt;=1,IN!$B$22&lt;=1),"WIN","LOSE"))</f>
        <v>LOSE</v>
      </c>
    </row>
    <row r="694" spans="1:6" x14ac:dyDescent="0.25">
      <c r="A694" s="3" t="s">
        <v>24</v>
      </c>
      <c r="B694" s="3" t="s">
        <v>85</v>
      </c>
      <c r="C694" s="3" t="s">
        <v>127</v>
      </c>
      <c r="D694" s="5">
        <v>999999</v>
      </c>
      <c r="E694" s="3" t="str">
        <f>IF(OR(IN!$B$2&gt;=3,IN!$B$1=2,AND(IN!$B$2=2,IN!$B$16&gt;IN!$B$17)),"YES","NO")</f>
        <v>YES</v>
      </c>
      <c r="F694" s="3" t="str">
        <f>IF(E694="NO","UNDEF",IF(OR(IN!$B$16&gt;IN!$B$17,IN!$B$20&gt;IN!$B$21),"WIN","LOSE"))</f>
        <v>WIN</v>
      </c>
    </row>
    <row r="695" spans="1:6" x14ac:dyDescent="0.25">
      <c r="A695" s="3" t="s">
        <v>24</v>
      </c>
      <c r="B695" s="3" t="s">
        <v>85</v>
      </c>
      <c r="C695" s="3" t="s">
        <v>129</v>
      </c>
      <c r="D695" s="5">
        <v>999999</v>
      </c>
      <c r="E695" s="3" t="str">
        <f>IF(OR(IN!$B$2&gt;=3,IN!$B$1=2,AND(IN!$B$2=2,IN!$B$16&lt;IN!$B$17)),"YES","NO")</f>
        <v>YES</v>
      </c>
      <c r="F695" s="3" t="str">
        <f>IF(E695="NO","UNDEF",IF(OR(IN!$B$16&lt;IN!$B$17,IN!$B$20&lt;IN!$B$21),"WIN","LOSE"))</f>
        <v>WIN</v>
      </c>
    </row>
    <row r="696" spans="1:6" x14ac:dyDescent="0.25">
      <c r="A696" s="3" t="s">
        <v>24</v>
      </c>
      <c r="B696" s="3" t="s">
        <v>86</v>
      </c>
      <c r="C696" s="3" t="s">
        <v>127</v>
      </c>
      <c r="D696" s="5">
        <v>999999</v>
      </c>
      <c r="E696" s="3" t="str">
        <f>IF(OR(IN!$B$2&gt;=3,IN!$B$1=2),"YES","NO")</f>
        <v>YES</v>
      </c>
      <c r="F696" s="3" t="str">
        <f>IF(E696="NO","UNDEF",IF(AND(IN!$B$12&gt;IN!$B$13,IN!$B$14&gt;2.5),"WIN","LOSE"))</f>
        <v>LOSE</v>
      </c>
    </row>
    <row r="697" spans="1:6" x14ac:dyDescent="0.25">
      <c r="A697" s="3" t="s">
        <v>24</v>
      </c>
      <c r="B697" s="3" t="s">
        <v>86</v>
      </c>
      <c r="C697" s="3" t="s">
        <v>129</v>
      </c>
      <c r="D697" s="5">
        <v>999999</v>
      </c>
      <c r="E697" s="3" t="str">
        <f>IF(OR(IN!$B$2&gt;=3,IN!$B$1=2),"YES","NO")</f>
        <v>YES</v>
      </c>
      <c r="F697" s="3" t="str">
        <f>IF(E697="NO","UNDEF",IF(AND(IN!$B$12&lt;IN!$B$13,IN!$B$14&gt;2.5),"WIN","LOSE"))</f>
        <v>LOSE</v>
      </c>
    </row>
    <row r="698" spans="1:6" x14ac:dyDescent="0.25">
      <c r="A698" s="3" t="s">
        <v>24</v>
      </c>
      <c r="B698" s="3" t="s">
        <v>87</v>
      </c>
      <c r="C698" s="3" t="s">
        <v>127</v>
      </c>
      <c r="D698" s="5">
        <v>999999</v>
      </c>
      <c r="E698" s="3" t="str">
        <f>IF(OR(IN!$B$2&gt;=3,IN!$B$1=2),"YES","NO")</f>
        <v>YES</v>
      </c>
      <c r="F698" s="3" t="str">
        <f>IF(E698="NO","UNDEF",IF(AND(IN!$B$12&gt;=IN!$B$13,IN!$B$14&gt;2.5),"WIN","LOSE"))</f>
        <v>WIN</v>
      </c>
    </row>
    <row r="699" spans="1:6" x14ac:dyDescent="0.25">
      <c r="A699" s="3" t="s">
        <v>24</v>
      </c>
      <c r="B699" s="3" t="s">
        <v>87</v>
      </c>
      <c r="C699" s="3" t="s">
        <v>129</v>
      </c>
      <c r="D699" s="5">
        <v>999999</v>
      </c>
      <c r="E699" s="3" t="str">
        <f>IF(OR(IN!$B$2&gt;=3,IN!$B$1=2),"YES","NO")</f>
        <v>YES</v>
      </c>
      <c r="F699" s="3" t="str">
        <f>IF(E699="NO","UNDEF",IF(AND(IN!$B$12&lt;=IN!$B$13,IN!$B$14&gt;2.5),"WIN","LOSE"))</f>
        <v>WIN</v>
      </c>
    </row>
    <row r="700" spans="1:6" x14ac:dyDescent="0.25">
      <c r="A700" s="22" t="s">
        <v>24</v>
      </c>
      <c r="B700" s="22" t="s">
        <v>88</v>
      </c>
      <c r="C700" s="22" t="s">
        <v>127</v>
      </c>
      <c r="D700" s="23">
        <v>999999</v>
      </c>
      <c r="E700" s="22"/>
      <c r="F700" s="22"/>
    </row>
    <row r="701" spans="1:6" x14ac:dyDescent="0.25">
      <c r="A701" s="22" t="s">
        <v>24</v>
      </c>
      <c r="B701" s="22" t="s">
        <v>88</v>
      </c>
      <c r="C701" s="22" t="s">
        <v>129</v>
      </c>
      <c r="D701" s="23">
        <v>999999</v>
      </c>
      <c r="E701" s="22"/>
      <c r="F701" s="22"/>
    </row>
    <row r="702" spans="1:6" x14ac:dyDescent="0.25">
      <c r="A702" s="3" t="s">
        <v>24</v>
      </c>
      <c r="B702" s="3" t="s">
        <v>89</v>
      </c>
      <c r="C702" s="3" t="s">
        <v>127</v>
      </c>
      <c r="D702" s="5">
        <v>999999</v>
      </c>
      <c r="E702" s="3" t="str">
        <f>IF(OR(IN!$B$2&gt;=3,IN!$B$1=2,AND(IN!$B$2=2,IN!$B$16&lt;=IN!$B$17)),"YES","NO")</f>
        <v>YES</v>
      </c>
      <c r="F702" s="3" t="str">
        <f>IF(E702="NO","UNDEF",IF(AND(IN!$B$16&gt;IN!$B$17,IN!$B$12&lt;=IN!$B$13),"WIN","LOSE"))</f>
        <v>LOSE</v>
      </c>
    </row>
    <row r="703" spans="1:6" x14ac:dyDescent="0.25">
      <c r="A703" s="3" t="s">
        <v>24</v>
      </c>
      <c r="B703" s="3" t="s">
        <v>89</v>
      </c>
      <c r="C703" s="3" t="s">
        <v>129</v>
      </c>
      <c r="D703" s="5">
        <v>999999</v>
      </c>
      <c r="E703" s="3" t="str">
        <f>IF(OR(IN!$B$2&gt;=3,IN!$B$1=2,AND(IN!$B$2=2,IN!$B$16&gt;=IN!$B$17)),"YES","NO")</f>
        <v>YES</v>
      </c>
      <c r="F703" s="3" t="str">
        <f>IF(E703="NO","UNDEF",IF(AND(IN!$B$16&lt;IN!$B$17,IN!$B$12&gt;=IN!$B$13),"WIN","LOSE"))</f>
        <v>WIN</v>
      </c>
    </row>
    <row r="704" spans="1:6" x14ac:dyDescent="0.25">
      <c r="A704" s="3" t="s">
        <v>24</v>
      </c>
      <c r="B704" s="3" t="s">
        <v>90</v>
      </c>
      <c r="C704" s="3" t="s">
        <v>150</v>
      </c>
      <c r="D704" s="5">
        <v>999999</v>
      </c>
      <c r="E704" s="3" t="str">
        <f>IF(OR(IN!$B$2&gt;=3,IN!$B$1=2,AND(IN!$B$2=2,IN!$B$18&gt;1.5)),"YES","NO")</f>
        <v>YES</v>
      </c>
      <c r="F704" s="3" t="str">
        <f>IF(E704="NO","UNDEF",IF(AND(IN!$B$18&lt;1.5,IN!$B$22&lt;1.5),"WIN","LOSE"))</f>
        <v>LOSE</v>
      </c>
    </row>
    <row r="705" spans="1:6" x14ac:dyDescent="0.25">
      <c r="A705" s="3" t="s">
        <v>24</v>
      </c>
      <c r="B705" s="3" t="s">
        <v>90</v>
      </c>
      <c r="C705" s="3" t="s">
        <v>151</v>
      </c>
      <c r="D705" s="5">
        <v>999999</v>
      </c>
      <c r="E705" s="3" t="str">
        <f>IF(OR(IN!$B$2&gt;=3,IN!$B$1=2,AND(IN!$B$2=2,IN!$B$18&gt;1.5)),"YES","NO")</f>
        <v>YES</v>
      </c>
      <c r="F705" s="3" t="str">
        <f>IF(E705="NO","UNDEF",IF(OR(IN!$B$18&gt;1.5,IN!$B$22&gt;1.5),"WIN","LOSE"))</f>
        <v>WIN</v>
      </c>
    </row>
    <row r="706" spans="1:6" x14ac:dyDescent="0.25">
      <c r="A706" s="3" t="s">
        <v>24</v>
      </c>
      <c r="B706" s="24" t="s">
        <v>91</v>
      </c>
      <c r="C706" s="25" t="s">
        <v>169</v>
      </c>
      <c r="D706" s="5">
        <v>999999</v>
      </c>
      <c r="E706" s="3" t="str">
        <f>IF(OR(IN!$B$2&gt;=3,IN!$B$1=2),"YES","NO")</f>
        <v>YES</v>
      </c>
      <c r="F706" s="3" t="str">
        <f>IF(E706="NO","UNDEF",IF(IN!$B$18&gt;IN!$B$22,"WIN","LOSE"))</f>
        <v>LOSE</v>
      </c>
    </row>
    <row r="707" spans="1:6" x14ac:dyDescent="0.25">
      <c r="A707" s="3" t="s">
        <v>24</v>
      </c>
      <c r="B707" s="24" t="s">
        <v>91</v>
      </c>
      <c r="C707" s="25" t="s">
        <v>128</v>
      </c>
      <c r="D707" s="5">
        <v>999999</v>
      </c>
      <c r="E707" s="3" t="str">
        <f>IF(OR(IN!$B$2&gt;=3,IN!$B$1=2),"YES","NO")</f>
        <v>YES</v>
      </c>
      <c r="F707" s="3" t="str">
        <f>IF(E707="NO","UNDEF",IF(IN!$B$18=IN!$B$22,"WIN","LOSE"))</f>
        <v>WIN</v>
      </c>
    </row>
    <row r="708" spans="1:6" x14ac:dyDescent="0.25">
      <c r="A708" s="3" t="s">
        <v>24</v>
      </c>
      <c r="B708" s="24" t="s">
        <v>91</v>
      </c>
      <c r="C708" s="25" t="s">
        <v>170</v>
      </c>
      <c r="D708" s="5">
        <v>999999</v>
      </c>
      <c r="E708" s="3" t="str">
        <f>IF(OR(IN!$B$2&gt;=3,IN!$B$1=2),"YES","NO")</f>
        <v>YES</v>
      </c>
      <c r="F708" s="3" t="str">
        <f>IF(E708="NO","UNDEF",IF(IN!$B$18&lt;IN!$B$22,"WIN","LOSE"))</f>
        <v>LOSE</v>
      </c>
    </row>
    <row r="709" spans="1:6" x14ac:dyDescent="0.25">
      <c r="A709" s="3" t="s">
        <v>24</v>
      </c>
      <c r="B709" s="24" t="s">
        <v>92</v>
      </c>
      <c r="C709" s="3" t="s">
        <v>127</v>
      </c>
      <c r="D709" s="5">
        <v>999999</v>
      </c>
      <c r="E709" s="3" t="str">
        <f>IF(OR(IN!$B$2&gt;=3,IN!$B$1=2),"YES","NO")</f>
        <v>YES</v>
      </c>
      <c r="F709" s="3" t="str">
        <f>IF(E709="NO","UNDEF",IF(AND(IN!$B$12&gt;IN!$B$13,Help!$L$3&lt;0),"WIN","LOSE"))</f>
        <v>LOSE</v>
      </c>
    </row>
    <row r="710" spans="1:6" x14ac:dyDescent="0.25">
      <c r="A710" s="3" t="s">
        <v>24</v>
      </c>
      <c r="B710" s="24" t="s">
        <v>92</v>
      </c>
      <c r="C710" s="3" t="s">
        <v>129</v>
      </c>
      <c r="D710" s="5">
        <v>999999</v>
      </c>
      <c r="E710" s="3" t="str">
        <f>IF(OR(IN!$B$2&gt;=3,IN!$B$1=2),"YES","NO")</f>
        <v>YES</v>
      </c>
      <c r="F710" s="3" t="str">
        <f>IF(E710="NO","UNDEF",IF(AND(IN!$B$12&lt;IN!$B$13,Help!$M$3&lt;0),"WIN","LOSE"))</f>
        <v>LOSE</v>
      </c>
    </row>
    <row r="711" spans="1:6" x14ac:dyDescent="0.25">
      <c r="A711" s="3" t="s">
        <v>24</v>
      </c>
      <c r="B711" s="3" t="s">
        <v>93</v>
      </c>
      <c r="C711" s="3" t="s">
        <v>171</v>
      </c>
      <c r="D711" s="5">
        <v>999999</v>
      </c>
      <c r="E711" s="3" t="str">
        <f>IF(OR(IN!$B$2&gt;=3,IN!$B$1=2,IN!$B$14&gt;0),"YES","NO")</f>
        <v>YES</v>
      </c>
      <c r="F711" s="3" t="str">
        <f>IF(E711="NO","UNDEF",IF(IN!$B$14=0,"WIN","LOSE"))</f>
        <v>LOSE</v>
      </c>
    </row>
    <row r="712" spans="1:6" x14ac:dyDescent="0.25">
      <c r="A712" s="3" t="s">
        <v>24</v>
      </c>
      <c r="B712" s="3" t="s">
        <v>93</v>
      </c>
      <c r="C712" s="3" t="s">
        <v>169</v>
      </c>
      <c r="D712" s="5">
        <v>999999</v>
      </c>
      <c r="E712" s="3" t="str">
        <f>IF(OR(IN!$B$2&gt;=3,IN!$B$1=2,IN!$B$14&gt;1),"YES","NO")</f>
        <v>YES</v>
      </c>
      <c r="F712" s="3" t="str">
        <f>IF(E712="NO","UNDEF",IF(IN!$B$14=1,"WIN","LOSE"))</f>
        <v>LOSE</v>
      </c>
    </row>
    <row r="713" spans="1:6" x14ac:dyDescent="0.25">
      <c r="A713" s="3" t="s">
        <v>24</v>
      </c>
      <c r="B713" s="3" t="s">
        <v>93</v>
      </c>
      <c r="C713" s="3" t="s">
        <v>170</v>
      </c>
      <c r="D713" s="5">
        <v>999999</v>
      </c>
      <c r="E713" s="3" t="str">
        <f>IF(OR(IN!$B$2&gt;=3,IN!$B$1=2,IN!$B$14&gt;2),"YES","NO")</f>
        <v>YES</v>
      </c>
      <c r="F713" s="3" t="str">
        <f>IF(E713="NO","UNDEF",IF(IN!$B$14=2,"WIN","LOSE"))</f>
        <v>LOSE</v>
      </c>
    </row>
    <row r="714" spans="1:6" x14ac:dyDescent="0.25">
      <c r="A714" s="3" t="s">
        <v>24</v>
      </c>
      <c r="B714" s="3" t="s">
        <v>93</v>
      </c>
      <c r="C714" s="3" t="s">
        <v>172</v>
      </c>
      <c r="D714" s="5">
        <v>999999</v>
      </c>
      <c r="E714" s="3" t="str">
        <f>IF(OR(IN!$B$2&gt;=3,IN!$B$1=2,IN!$B$14&gt;3),"YES","NO")</f>
        <v>YES</v>
      </c>
      <c r="F714" s="3" t="str">
        <f>IF(E714="NO","UNDEF",IF(IN!$B$14=3,"WIN","LOSE"))</f>
        <v>LOSE</v>
      </c>
    </row>
    <row r="715" spans="1:6" x14ac:dyDescent="0.25">
      <c r="A715" s="3" t="s">
        <v>24</v>
      </c>
      <c r="B715" s="3" t="s">
        <v>93</v>
      </c>
      <c r="C715" s="3" t="s">
        <v>173</v>
      </c>
      <c r="D715" s="5">
        <v>999999</v>
      </c>
      <c r="E715" s="3" t="str">
        <f>IF(OR(IN!$B$2&gt;=3,IN!$B$1=2,IN!$B$14&gt;4),"YES","NO")</f>
        <v>YES</v>
      </c>
      <c r="F715" s="3" t="str">
        <f>IF(E715="NO","UNDEF",IF(IN!$B$14=4,"WIN","LOSE"))</f>
        <v>LOSE</v>
      </c>
    </row>
    <row r="716" spans="1:6" x14ac:dyDescent="0.25">
      <c r="A716" s="3" t="s">
        <v>24</v>
      </c>
      <c r="B716" s="3" t="s">
        <v>93</v>
      </c>
      <c r="C716" s="3" t="s">
        <v>174</v>
      </c>
      <c r="D716" s="5">
        <v>999999</v>
      </c>
      <c r="E716" s="3" t="str">
        <f>IF(OR(IN!$B$2&gt;=3,IN!$B$1=2,IN!$B$14&gt;4),"YES","NO")</f>
        <v>YES</v>
      </c>
      <c r="F716" s="3" t="str">
        <f>IF(E716="NO","UNDEF",IF(IN!$B$14&gt;=5,"WIN","LOSE"))</f>
        <v>WIN</v>
      </c>
    </row>
    <row r="717" spans="1:6" x14ac:dyDescent="0.25">
      <c r="A717" s="3" t="s">
        <v>24</v>
      </c>
      <c r="B717" s="3" t="s">
        <v>94</v>
      </c>
      <c r="C717" s="3" t="s">
        <v>171</v>
      </c>
      <c r="D717" s="5">
        <v>999999</v>
      </c>
      <c r="E717" s="3" t="str">
        <f>IF(OR(IN!$B$2&gt;=3,IN!$B$1=2,IN!$B$12&gt;0),"YES","NO")</f>
        <v>YES</v>
      </c>
      <c r="F717" s="3" t="str">
        <f>IF(E717="NO","UNDEF",IF(IN!$B$12=0,"WIN","LOSE"))</f>
        <v>LOSE</v>
      </c>
    </row>
    <row r="718" spans="1:6" x14ac:dyDescent="0.25">
      <c r="A718" s="3" t="s">
        <v>24</v>
      </c>
      <c r="B718" s="3" t="s">
        <v>94</v>
      </c>
      <c r="C718" s="3" t="s">
        <v>169</v>
      </c>
      <c r="D718" s="5">
        <v>999999</v>
      </c>
      <c r="E718" s="3" t="str">
        <f>IF(OR(IN!$B$2&gt;=3,IN!$B$1=2,IN!$B$12&gt;1),"YES","NO")</f>
        <v>YES</v>
      </c>
      <c r="F718" s="3" t="str">
        <f>IF(E718="NO","UNDEF",IF(IN!$B$12=1,"WIN","LOSE"))</f>
        <v>LOSE</v>
      </c>
    </row>
    <row r="719" spans="1:6" x14ac:dyDescent="0.25">
      <c r="A719" s="3" t="s">
        <v>24</v>
      </c>
      <c r="B719" s="3" t="s">
        <v>94</v>
      </c>
      <c r="C719" s="3" t="s">
        <v>170</v>
      </c>
      <c r="D719" s="5">
        <v>999999</v>
      </c>
      <c r="E719" s="3" t="str">
        <f>IF(OR(IN!$B$2&gt;=3,IN!$B$1=2,IN!$B$12&gt;2),"YES","NO")</f>
        <v>YES</v>
      </c>
      <c r="F719" s="3" t="str">
        <f>IF(E719="NO","UNDEF",IF(IN!$B$12=2,"WIN","LOSE"))</f>
        <v>LOSE</v>
      </c>
    </row>
    <row r="720" spans="1:6" x14ac:dyDescent="0.25">
      <c r="A720" s="3" t="s">
        <v>24</v>
      </c>
      <c r="B720" s="3" t="s">
        <v>94</v>
      </c>
      <c r="C720" s="3" t="s">
        <v>172</v>
      </c>
      <c r="D720" s="5">
        <v>999999</v>
      </c>
      <c r="E720" s="3" t="str">
        <f>IF(OR(IN!$B$2&gt;=3,IN!$B$1=2,IN!$B$12&gt;3),"YES","NO")</f>
        <v>YES</v>
      </c>
      <c r="F720" s="3" t="str">
        <f>IF(E720="NO","UNDEF",IF(IN!$B$12=3,"WIN","LOSE"))</f>
        <v>WIN</v>
      </c>
    </row>
    <row r="721" spans="1:6" x14ac:dyDescent="0.25">
      <c r="A721" s="3" t="s">
        <v>24</v>
      </c>
      <c r="B721" s="3" t="s">
        <v>94</v>
      </c>
      <c r="C721" s="3" t="s">
        <v>173</v>
      </c>
      <c r="D721" s="5">
        <v>999999</v>
      </c>
      <c r="E721" s="3" t="str">
        <f>IF(OR(IN!$B$2&gt;=3,IN!$B$1=2,IN!$B$12&gt;4),"YES","NO")</f>
        <v>YES</v>
      </c>
      <c r="F721" s="3" t="str">
        <f>IF(E721="NO","UNDEF",IF(IN!$B$12=4,"WIN","LOSE"))</f>
        <v>LOSE</v>
      </c>
    </row>
    <row r="722" spans="1:6" x14ac:dyDescent="0.25">
      <c r="A722" s="3" t="s">
        <v>24</v>
      </c>
      <c r="B722" s="3" t="s">
        <v>94</v>
      </c>
      <c r="C722" s="3" t="s">
        <v>174</v>
      </c>
      <c r="D722" s="5">
        <v>999999</v>
      </c>
      <c r="E722" s="3" t="str">
        <f>IF(OR(IN!$B$2&gt;=3,IN!$B$1=2,IN!$B$12&gt;4),"YES","NO")</f>
        <v>YES</v>
      </c>
      <c r="F722" s="3" t="str">
        <f>IF(E722="NO","UNDEF",IF(IN!$B$12&gt;=5,"WIN","LOSE"))</f>
        <v>LOSE</v>
      </c>
    </row>
    <row r="723" spans="1:6" x14ac:dyDescent="0.25">
      <c r="A723" s="3" t="s">
        <v>24</v>
      </c>
      <c r="B723" s="3" t="s">
        <v>95</v>
      </c>
      <c r="C723" s="3" t="s">
        <v>171</v>
      </c>
      <c r="D723" s="5">
        <v>999999</v>
      </c>
      <c r="E723" s="3" t="str">
        <f>IF(OR(IN!$B$2&gt;=3,IN!$B$1=2,IN!$B$13&gt;0),"YES","NO")</f>
        <v>YES</v>
      </c>
      <c r="F723" s="3" t="str">
        <f>IF(E723="NO","UNDEF",IF(IN!$B$13=0,"WIN","LOSE"))</f>
        <v>LOSE</v>
      </c>
    </row>
    <row r="724" spans="1:6" x14ac:dyDescent="0.25">
      <c r="A724" s="3" t="s">
        <v>24</v>
      </c>
      <c r="B724" s="3" t="s">
        <v>95</v>
      </c>
      <c r="C724" s="3" t="s">
        <v>169</v>
      </c>
      <c r="D724" s="5">
        <v>999999</v>
      </c>
      <c r="E724" s="3" t="str">
        <f>IF(OR(IN!$B$2&gt;=3,IN!$B$1=2,IN!$B$13&gt;1),"YES","NO")</f>
        <v>YES</v>
      </c>
      <c r="F724" s="3" t="str">
        <f>IF(E724="NO","UNDEF",IF(IN!$B$13=1,"WIN","LOSE"))</f>
        <v>LOSE</v>
      </c>
    </row>
    <row r="725" spans="1:6" x14ac:dyDescent="0.25">
      <c r="A725" s="3" t="s">
        <v>24</v>
      </c>
      <c r="B725" s="3" t="s">
        <v>95</v>
      </c>
      <c r="C725" s="3" t="s">
        <v>170</v>
      </c>
      <c r="D725" s="5">
        <v>999999</v>
      </c>
      <c r="E725" s="3" t="str">
        <f>IF(OR(IN!$B$2&gt;=3,IN!$B$1=2,IN!$B$13&gt;2),"YES","NO")</f>
        <v>YES</v>
      </c>
      <c r="F725" s="3" t="str">
        <f>IF(E725="NO","UNDEF",IF(IN!$B$13=2,"WIN","LOSE"))</f>
        <v>LOSE</v>
      </c>
    </row>
    <row r="726" spans="1:6" x14ac:dyDescent="0.25">
      <c r="A726" s="3" t="s">
        <v>24</v>
      </c>
      <c r="B726" s="3" t="s">
        <v>95</v>
      </c>
      <c r="C726" s="3" t="s">
        <v>172</v>
      </c>
      <c r="D726" s="5">
        <v>999999</v>
      </c>
      <c r="E726" s="3" t="str">
        <f>IF(OR(IN!$B$2&gt;=3,IN!$B$1=2,IN!$B$13&gt;3),"YES","NO")</f>
        <v>YES</v>
      </c>
      <c r="F726" s="3" t="str">
        <f>IF(E726="NO","UNDEF",IF(IN!$B$13=3,"WIN","LOSE"))</f>
        <v>WIN</v>
      </c>
    </row>
    <row r="727" spans="1:6" x14ac:dyDescent="0.25">
      <c r="A727" s="3" t="s">
        <v>24</v>
      </c>
      <c r="B727" s="3" t="s">
        <v>95</v>
      </c>
      <c r="C727" s="3" t="s">
        <v>173</v>
      </c>
      <c r="D727" s="5">
        <v>999999</v>
      </c>
      <c r="E727" s="3" t="str">
        <f>IF(OR(IN!$B$2&gt;=3,IN!$B$1=2,IN!$B$13&gt;4),"YES","NO")</f>
        <v>YES</v>
      </c>
      <c r="F727" s="3" t="str">
        <f>IF(E727="NO","UNDEF",IF(IN!$B$13=4,"WIN","LOSE"))</f>
        <v>LOSE</v>
      </c>
    </row>
    <row r="728" spans="1:6" x14ac:dyDescent="0.25">
      <c r="A728" s="3" t="s">
        <v>24</v>
      </c>
      <c r="B728" s="3" t="s">
        <v>95</v>
      </c>
      <c r="C728" s="3" t="s">
        <v>174</v>
      </c>
      <c r="D728" s="5">
        <v>999999</v>
      </c>
      <c r="E728" s="3" t="str">
        <f>IF(OR(IN!$B$2&gt;=3,IN!$B$1=2,IN!$B$13&gt;4),"YES","NO")</f>
        <v>YES</v>
      </c>
      <c r="F728" s="3" t="str">
        <f>IF(E728="NO","UNDEF",IF(IN!$B$13&gt;=5,"WIN","LOSE"))</f>
        <v>LOSE</v>
      </c>
    </row>
    <row r="729" spans="1:6" x14ac:dyDescent="0.25">
      <c r="A729" s="3" t="s">
        <v>24</v>
      </c>
      <c r="B729" s="3" t="s">
        <v>96</v>
      </c>
      <c r="C729" s="3" t="s">
        <v>171</v>
      </c>
      <c r="D729" s="5">
        <v>999999</v>
      </c>
      <c r="E729" s="3" t="str">
        <f>IF(OR(IN!$B$2&gt;=3,IN!$B$1=2,IN!$B$14&gt;0),"YES","NO")</f>
        <v>YES</v>
      </c>
      <c r="F729" s="3" t="str">
        <f>IF(E729="NO","UNDEF",IF(IN!$B$14=0,"WIN","LOSE"))</f>
        <v>LOSE</v>
      </c>
    </row>
    <row r="730" spans="1:6" x14ac:dyDescent="0.25">
      <c r="A730" s="3" t="s">
        <v>24</v>
      </c>
      <c r="B730" s="3" t="s">
        <v>96</v>
      </c>
      <c r="C730" s="3" t="s">
        <v>169</v>
      </c>
      <c r="D730" s="5">
        <v>999999</v>
      </c>
      <c r="E730" s="3" t="str">
        <f>IF(OR(IN!$B$2&gt;=3,IN!$B$1=2,IN!$B$14&gt;1),"YES","NO")</f>
        <v>YES</v>
      </c>
      <c r="F730" s="3" t="str">
        <f>IF(E730="NO","UNDEF",IF(IN!$B$14=1,"WIN","LOSE"))</f>
        <v>LOSE</v>
      </c>
    </row>
    <row r="731" spans="1:6" x14ac:dyDescent="0.25">
      <c r="A731" s="3" t="s">
        <v>24</v>
      </c>
      <c r="B731" s="3" t="s">
        <v>96</v>
      </c>
      <c r="C731" s="3" t="s">
        <v>170</v>
      </c>
      <c r="D731" s="5">
        <v>999999</v>
      </c>
      <c r="E731" s="3" t="str">
        <f>IF(OR(IN!$B$2&gt;=3,IN!$B$1=2,IN!$B$14&gt;2),"YES","NO")</f>
        <v>YES</v>
      </c>
      <c r="F731" s="3" t="str">
        <f>IF(E731="NO","UNDEF",IF(IN!$B$14=2,"WIN","LOSE"))</f>
        <v>LOSE</v>
      </c>
    </row>
    <row r="732" spans="1:6" x14ac:dyDescent="0.25">
      <c r="A732" s="3" t="s">
        <v>24</v>
      </c>
      <c r="B732" s="3" t="s">
        <v>96</v>
      </c>
      <c r="C732" s="3" t="s">
        <v>175</v>
      </c>
      <c r="D732" s="5">
        <v>999999</v>
      </c>
      <c r="E732" s="3" t="str">
        <f>IF(OR(IN!$B$2&gt;=3,IN!$B$1=2,IN!$B$14&gt;2),"YES","NO")</f>
        <v>YES</v>
      </c>
      <c r="F732" s="3" t="str">
        <f>IF(E732="NO","UNDEF",IF(IN!$B$14&gt;=3,"WIN","LOSE"))</f>
        <v>WIN</v>
      </c>
    </row>
    <row r="733" spans="1:6" x14ac:dyDescent="0.25">
      <c r="A733" s="3" t="s">
        <v>24</v>
      </c>
      <c r="B733" s="3" t="s">
        <v>97</v>
      </c>
      <c r="C733" s="3" t="s">
        <v>171</v>
      </c>
      <c r="D733" s="5">
        <v>999999</v>
      </c>
      <c r="E733" s="3" t="str">
        <f>IF(OR(IN!$B$2&gt;=3,IN!$B$1=2,IN!$B$12&gt;0),"YES","NO")</f>
        <v>YES</v>
      </c>
      <c r="F733" s="3" t="str">
        <f>IF(E733="NO","UNDEF",IF(IN!$B$12=0,"WIN","LOSE"))</f>
        <v>LOSE</v>
      </c>
    </row>
    <row r="734" spans="1:6" x14ac:dyDescent="0.25">
      <c r="A734" s="3" t="s">
        <v>24</v>
      </c>
      <c r="B734" s="3" t="s">
        <v>97</v>
      </c>
      <c r="C734" s="3" t="s">
        <v>169</v>
      </c>
      <c r="D734" s="5">
        <v>999999</v>
      </c>
      <c r="E734" s="3" t="str">
        <f>IF(OR(IN!$B$2&gt;=3,IN!$B$1=2,IN!$B$12&gt;1),"YES","NO")</f>
        <v>YES</v>
      </c>
      <c r="F734" s="3" t="str">
        <f>IF(E734="NO","UNDEF",IF(IN!$B$12=1,"WIN","LOSE"))</f>
        <v>LOSE</v>
      </c>
    </row>
    <row r="735" spans="1:6" x14ac:dyDescent="0.25">
      <c r="A735" s="3" t="s">
        <v>24</v>
      </c>
      <c r="B735" s="3" t="s">
        <v>97</v>
      </c>
      <c r="C735" s="3" t="s">
        <v>170</v>
      </c>
      <c r="D735" s="5">
        <v>999999</v>
      </c>
      <c r="E735" s="3" t="str">
        <f>IF(OR(IN!$B$2&gt;=3,IN!$B$1=2,IN!$B$12&gt;2),"YES","NO")</f>
        <v>YES</v>
      </c>
      <c r="F735" s="3" t="str">
        <f>IF(E735="NO","UNDEF",IF(IN!$B$12=2,"WIN","LOSE"))</f>
        <v>LOSE</v>
      </c>
    </row>
    <row r="736" spans="1:6" x14ac:dyDescent="0.25">
      <c r="A736" s="3" t="s">
        <v>24</v>
      </c>
      <c r="B736" s="3" t="s">
        <v>97</v>
      </c>
      <c r="C736" s="3" t="s">
        <v>175</v>
      </c>
      <c r="D736" s="5">
        <v>999999</v>
      </c>
      <c r="E736" s="3" t="str">
        <f>IF(OR(IN!$B$2&gt;=3,IN!$B$1=2,IN!$B$12&gt;2),"YES","NO")</f>
        <v>YES</v>
      </c>
      <c r="F736" s="3" t="str">
        <f>IF(E736="NO","UNDEF",IF(IN!$B$12&gt;=3,"WIN","LOSE"))</f>
        <v>WIN</v>
      </c>
    </row>
    <row r="737" spans="1:6" x14ac:dyDescent="0.25">
      <c r="A737" s="3" t="s">
        <v>24</v>
      </c>
      <c r="B737" s="3" t="s">
        <v>98</v>
      </c>
      <c r="C737" s="3" t="s">
        <v>171</v>
      </c>
      <c r="D737" s="5">
        <v>999999</v>
      </c>
      <c r="E737" s="3" t="str">
        <f>IF(OR(IN!$B$2&gt;=3,IN!$B$1=2,IN!$B$13&gt;0),"YES","NO")</f>
        <v>YES</v>
      </c>
      <c r="F737" s="3" t="str">
        <f>IF(E737="NO","UNDEF",IF(IN!$B$13=0,"WIN","LOSE"))</f>
        <v>LOSE</v>
      </c>
    </row>
    <row r="738" spans="1:6" x14ac:dyDescent="0.25">
      <c r="A738" s="3" t="s">
        <v>24</v>
      </c>
      <c r="B738" s="3" t="s">
        <v>98</v>
      </c>
      <c r="C738" s="3" t="s">
        <v>169</v>
      </c>
      <c r="D738" s="5">
        <v>999999</v>
      </c>
      <c r="E738" s="3" t="str">
        <f>IF(OR(IN!$B$2&gt;=3,IN!$B$1=2,IN!$B$13&gt;1),"YES","NO")</f>
        <v>YES</v>
      </c>
      <c r="F738" s="3" t="str">
        <f>IF(E738="NO","UNDEF",IF(IN!$B$13=1,"WIN","LOSE"))</f>
        <v>LOSE</v>
      </c>
    </row>
    <row r="739" spans="1:6" x14ac:dyDescent="0.25">
      <c r="A739" s="3" t="s">
        <v>24</v>
      </c>
      <c r="B739" s="3" t="s">
        <v>98</v>
      </c>
      <c r="C739" s="3" t="s">
        <v>170</v>
      </c>
      <c r="D739" s="5">
        <v>999999</v>
      </c>
      <c r="E739" s="3" t="str">
        <f>IF(OR(IN!$B$2&gt;=3,IN!$B$1=2,IN!$B$13&gt;2),"YES","NO")</f>
        <v>YES</v>
      </c>
      <c r="F739" s="3" t="str">
        <f>IF(E739="NO","UNDEF",IF(IN!$B$13=2,"WIN","LOSE"))</f>
        <v>LOSE</v>
      </c>
    </row>
    <row r="740" spans="1:6" x14ac:dyDescent="0.25">
      <c r="A740" s="3" t="s">
        <v>24</v>
      </c>
      <c r="B740" s="3" t="s">
        <v>98</v>
      </c>
      <c r="C740" s="3" t="s">
        <v>175</v>
      </c>
      <c r="D740" s="5">
        <v>999999</v>
      </c>
      <c r="E740" s="3" t="str">
        <f>IF(OR(IN!$B$2&gt;=3,IN!$B$1=2,IN!$B$13&gt;2),"YES","NO")</f>
        <v>YES</v>
      </c>
      <c r="F740" s="3" t="str">
        <f>IF(E740="NO","UNDEF",IF(IN!$B$13&gt;=3,"WIN","LOSE"))</f>
        <v>WIN</v>
      </c>
    </row>
    <row r="741" spans="1:6" x14ac:dyDescent="0.25">
      <c r="A741" s="3" t="s">
        <v>24</v>
      </c>
      <c r="B741" s="3" t="s">
        <v>99</v>
      </c>
      <c r="C741" s="3" t="s">
        <v>127</v>
      </c>
      <c r="D741" s="5">
        <v>999999</v>
      </c>
      <c r="E741" s="3" t="str">
        <f>IF(OR(IN!$B$2&gt;=3,IN!$B$1=2),"YES","NO")</f>
        <v>YES</v>
      </c>
      <c r="F741" s="3" t="str">
        <f>IF(E741="NO","UNDEF",IF(Help!$P$3=1,"WIN","LOSE"))</f>
        <v>LOSE</v>
      </c>
    </row>
    <row r="742" spans="1:6" x14ac:dyDescent="0.25">
      <c r="A742" s="3" t="s">
        <v>24</v>
      </c>
      <c r="B742" s="3" t="s">
        <v>99</v>
      </c>
      <c r="C742" s="3" t="s">
        <v>149</v>
      </c>
      <c r="D742" s="5">
        <v>999999</v>
      </c>
      <c r="E742" s="3" t="str">
        <f>IF(OR(IN!$B$2&gt;=3,IN!$B$1=2),"YES","NO")</f>
        <v>YES</v>
      </c>
      <c r="F742" s="3" t="str">
        <f>IF(E742="NO","UNDEF",IF(IN!B14=0,"WIN","LOSE"))</f>
        <v>LOSE</v>
      </c>
    </row>
    <row r="743" spans="1:6" x14ac:dyDescent="0.25">
      <c r="A743" s="3" t="s">
        <v>24</v>
      </c>
      <c r="B743" s="3" t="s">
        <v>99</v>
      </c>
      <c r="C743" s="3" t="s">
        <v>129</v>
      </c>
      <c r="D743" s="5">
        <v>999999</v>
      </c>
      <c r="E743" s="3" t="str">
        <f>IF(OR(IN!$B$2&gt;=3,IN!$B$1=2),"YES","NO")</f>
        <v>YES</v>
      </c>
      <c r="F743" s="3" t="str">
        <f>IF(E743="NO","UNDEF",IF(Help!$Q$3=1,"WIN","LOSE"))</f>
        <v>WIN</v>
      </c>
    </row>
    <row r="744" spans="1:6" x14ac:dyDescent="0.25">
      <c r="A744" s="3" t="s">
        <v>24</v>
      </c>
      <c r="B744" s="3" t="s">
        <v>100</v>
      </c>
      <c r="C744" s="3" t="s">
        <v>150</v>
      </c>
      <c r="D744" s="5">
        <v>999999</v>
      </c>
      <c r="E744" s="3" t="str">
        <f>IF(OR(IN!$B$2&gt;=3,IN!$B$1=2),"YES","NO")</f>
        <v>YES</v>
      </c>
      <c r="F744" s="3" t="str">
        <f>IF(E744="NO","UNDEF",IF(AND(IN!$B$12=IN!$B$13,IN!$B$14&gt;2.5),"WIN","LOSE"))</f>
        <v>WIN</v>
      </c>
    </row>
    <row r="745" spans="1:6" x14ac:dyDescent="0.25">
      <c r="A745" s="3" t="s">
        <v>24</v>
      </c>
      <c r="B745" s="3" t="s">
        <v>100</v>
      </c>
      <c r="C745" s="3" t="s">
        <v>151</v>
      </c>
      <c r="D745" s="5">
        <v>999999</v>
      </c>
      <c r="E745" s="3" t="str">
        <f>IF(OR(IN!$B$2&gt;=3,IN!$B$1=2),"YES","NO")</f>
        <v>YES</v>
      </c>
      <c r="F745" s="3" t="str">
        <f>IF(E745="NO","UNDEF",IF(OR(IN!$B$12&lt;&gt;IN!$B$13,IN!$B$14&lt;2.5),"WIN","LOSE"))</f>
        <v>LOSE</v>
      </c>
    </row>
    <row r="746" spans="1:6" x14ac:dyDescent="0.25">
      <c r="A746" s="3" t="s">
        <v>24</v>
      </c>
      <c r="B746" s="3" t="s">
        <v>101</v>
      </c>
      <c r="C746" s="3" t="s">
        <v>150</v>
      </c>
      <c r="D746" s="5">
        <v>999999</v>
      </c>
      <c r="E746" s="3" t="str">
        <f>IF(OR(IN!$B$2&gt;=3,IN!$B$1=2,IN!$B$14&gt;2.5),"YES","NO")</f>
        <v>YES</v>
      </c>
      <c r="F746" s="3" t="str">
        <f>IF(E746="NO","UNDEF",IF(AND(IN!$B$12=IN!$B$13,IN!$B$14&lt;2.5),"WIN","LOSE"))</f>
        <v>LOSE</v>
      </c>
    </row>
    <row r="747" spans="1:6" x14ac:dyDescent="0.25">
      <c r="A747" s="3" t="s">
        <v>24</v>
      </c>
      <c r="B747" s="3" t="s">
        <v>101</v>
      </c>
      <c r="C747" s="3" t="s">
        <v>151</v>
      </c>
      <c r="D747" s="5">
        <v>999999</v>
      </c>
      <c r="E747" s="3" t="str">
        <f>IF(OR(IN!$B$2&gt;=3,IN!$B$1=2,IN!$B$14&gt;2.5),"YES","NO")</f>
        <v>YES</v>
      </c>
      <c r="F747" s="3" t="str">
        <f>IF(E747="NO","UNDEF",IF(OR(IN!$B$12&lt;&gt;IN!$B$13,IN!$B$14&gt;2.5),"WIN","LOSE"))</f>
        <v>WIN</v>
      </c>
    </row>
    <row r="748" spans="1:6" x14ac:dyDescent="0.25">
      <c r="A748" s="3" t="s">
        <v>24</v>
      </c>
      <c r="B748" s="3" t="s">
        <v>102</v>
      </c>
      <c r="C748" s="3" t="s">
        <v>150</v>
      </c>
      <c r="D748" s="5">
        <v>999999</v>
      </c>
      <c r="E748" s="3" t="str">
        <f>IF(OR(IN!$B$2&gt;=3,IN!$B$1=2),"YES","NO")</f>
        <v>YES</v>
      </c>
      <c r="F748" s="3" t="str">
        <f>IF(E748="NO","UNDEF",IF(AND(IN!$B$12&gt;=IN!$B$13,IN!$B$14&gt;2.5),"WIN","LOSE"))</f>
        <v>WIN</v>
      </c>
    </row>
    <row r="749" spans="1:6" x14ac:dyDescent="0.25">
      <c r="A749" s="3" t="s">
        <v>24</v>
      </c>
      <c r="B749" s="3" t="s">
        <v>102</v>
      </c>
      <c r="C749" s="3" t="s">
        <v>151</v>
      </c>
      <c r="D749" s="5">
        <v>999999</v>
      </c>
      <c r="E749" s="3" t="str">
        <f>IF(OR(IN!$B$2&gt;=3,IN!$B$1=2),"YES","NO")</f>
        <v>YES</v>
      </c>
      <c r="F749" s="3" t="str">
        <f>IF(E749="NO","UNDEF",IF(OR(IN!$B$12&lt;IN!$B$13,IN!$B$14&lt;2.5),"WIN","LOSE"))</f>
        <v>LOSE</v>
      </c>
    </row>
    <row r="750" spans="1:6" x14ac:dyDescent="0.25">
      <c r="A750" s="3" t="s">
        <v>24</v>
      </c>
      <c r="B750" s="3" t="s">
        <v>103</v>
      </c>
      <c r="C750" s="3" t="s">
        <v>150</v>
      </c>
      <c r="D750" s="5">
        <v>999999</v>
      </c>
      <c r="E750" s="3" t="str">
        <f>IF(OR(IN!$B$2&gt;=3,IN!$B$1=2),"YES","NO")</f>
        <v>YES</v>
      </c>
      <c r="F750" s="3" t="str">
        <f>IF(E750="NO","UNDEF",IF(AND(IN!$B$12&lt;=IN!$B$13,IN!$B$14&gt;2.5),"WIN","LOSE"))</f>
        <v>WIN</v>
      </c>
    </row>
    <row r="751" spans="1:6" x14ac:dyDescent="0.25">
      <c r="A751" s="3" t="s">
        <v>24</v>
      </c>
      <c r="B751" s="3" t="s">
        <v>103</v>
      </c>
      <c r="C751" s="3" t="s">
        <v>151</v>
      </c>
      <c r="D751" s="5">
        <v>999999</v>
      </c>
      <c r="E751" s="3" t="str">
        <f>IF(OR(IN!$B$2&gt;=3,IN!$B$1=2),"YES","NO")</f>
        <v>YES</v>
      </c>
      <c r="F751" s="3" t="str">
        <f>IF(E751="NO","UNDEF",IF(OR(IN!$B$12&gt;IN!$B$13,IN!$B$14&lt;2.5),"WIN","LOSE"))</f>
        <v>LOSE</v>
      </c>
    </row>
    <row r="752" spans="1:6" x14ac:dyDescent="0.25">
      <c r="A752" s="3" t="s">
        <v>24</v>
      </c>
      <c r="B752" s="3" t="s">
        <v>104</v>
      </c>
      <c r="C752" s="3" t="s">
        <v>150</v>
      </c>
      <c r="D752" s="5">
        <v>999999</v>
      </c>
      <c r="E752" s="3" t="str">
        <f>IF(OR(IN!$B$2&gt;=3,IN!$B$1=2,IN!$B$14&gt;2.5),"YES","NO")</f>
        <v>YES</v>
      </c>
      <c r="F752" s="3" t="str">
        <f>IF(E752="NO","UNDEF",IF(AND(IN!$B$12&gt;=IN!$B$13,IN!$B$14&lt;2.5),"WIN","LOSE"))</f>
        <v>LOSE</v>
      </c>
    </row>
    <row r="753" spans="1:7" x14ac:dyDescent="0.25">
      <c r="A753" s="3" t="s">
        <v>24</v>
      </c>
      <c r="B753" s="3" t="s">
        <v>104</v>
      </c>
      <c r="C753" s="3" t="s">
        <v>151</v>
      </c>
      <c r="D753" s="5">
        <v>999999</v>
      </c>
      <c r="E753" s="3" t="str">
        <f>IF(OR(IN!$B$2&gt;=3,IN!$B$1=2,IN!$B$14&gt;2.5),"YES","NO")</f>
        <v>YES</v>
      </c>
      <c r="F753" s="3" t="str">
        <f>IF(E753="NO","UNDEF",IF(OR(IN!$B$12&lt;IN!$B$13,IN!$B$14&gt;2.5),"WIN","LOSE"))</f>
        <v>WIN</v>
      </c>
    </row>
    <row r="754" spans="1:7" x14ac:dyDescent="0.25">
      <c r="A754" s="3" t="s">
        <v>24</v>
      </c>
      <c r="B754" s="3" t="s">
        <v>105</v>
      </c>
      <c r="C754" s="3" t="s">
        <v>150</v>
      </c>
      <c r="D754" s="5">
        <v>999999</v>
      </c>
      <c r="E754" s="3" t="str">
        <f>IF(OR(IN!$B$2&gt;=3,IN!$B$1=2,IN!$B$14&gt;2.5),"YES","NO")</f>
        <v>YES</v>
      </c>
      <c r="F754" s="3" t="str">
        <f>IF(E754="NO","UNDEF",IF(AND(IN!$B$12&lt;=IN!$B$13,IN!$B$14&lt;2.5),"WIN","LOSE"))</f>
        <v>LOSE</v>
      </c>
    </row>
    <row r="755" spans="1:7" x14ac:dyDescent="0.25">
      <c r="A755" s="3" t="s">
        <v>24</v>
      </c>
      <c r="B755" s="3" t="s">
        <v>105</v>
      </c>
      <c r="C755" s="3" t="s">
        <v>151</v>
      </c>
      <c r="D755" s="5">
        <v>999999</v>
      </c>
      <c r="E755" s="3" t="str">
        <f>IF(OR(IN!$B$2&gt;=3,IN!$B$1=2,IN!$B$14&gt;2.5),"YES","NO")</f>
        <v>YES</v>
      </c>
      <c r="F755" s="3" t="str">
        <f>IF(E755="NO","UNDEF",IF(OR(IN!$B$12&gt;IN!$B$13,IN!$B$14&gt;2.5),"WIN","LOSE"))</f>
        <v>WIN</v>
      </c>
    </row>
    <row r="756" spans="1:7" x14ac:dyDescent="0.25">
      <c r="A756" s="3" t="s">
        <v>24</v>
      </c>
      <c r="B756" s="3" t="s">
        <v>106</v>
      </c>
      <c r="C756" s="3" t="s">
        <v>150</v>
      </c>
      <c r="D756" s="5">
        <v>999999</v>
      </c>
      <c r="E756" s="3" t="str">
        <f>IF(OR(IN!$B$2&gt;=3,IN!$B$1=2,AND(IN!$B$2=2,IN!$B$16=0)),"YES","NO")</f>
        <v>YES</v>
      </c>
      <c r="F756" s="3" t="str">
        <f>IF(E756="NO","UNDEF",IF(AND(IN!$B$16&gt;0,IN!$B$20&gt;0),"WIN","LOSE"))</f>
        <v>WIN</v>
      </c>
    </row>
    <row r="757" spans="1:7" x14ac:dyDescent="0.25">
      <c r="A757" s="3" t="s">
        <v>24</v>
      </c>
      <c r="B757" s="3" t="s">
        <v>106</v>
      </c>
      <c r="C757" s="3" t="s">
        <v>151</v>
      </c>
      <c r="D757" s="5">
        <v>999999</v>
      </c>
      <c r="E757" s="3" t="str">
        <f>IF(OR(IN!$B$2&gt;=3,IN!$B$1=2,AND(IN!$B$2=2,IN!$B$16=0)),"YES","NO")</f>
        <v>YES</v>
      </c>
      <c r="F757" s="3" t="str">
        <f>IF(E757="NO","UNDEF",IF(OR(IN!$B$16=0,IN!$B$20=0),"WIN","LOSE"))</f>
        <v>LOSE</v>
      </c>
    </row>
    <row r="758" spans="1:7" x14ac:dyDescent="0.25">
      <c r="A758" s="3" t="s">
        <v>24</v>
      </c>
      <c r="B758" s="3" t="s">
        <v>107</v>
      </c>
      <c r="C758" s="3" t="s">
        <v>150</v>
      </c>
      <c r="D758" s="5">
        <v>999999</v>
      </c>
      <c r="E758" s="3" t="str">
        <f>IF(OR(IN!$B$2&gt;=3,IN!$B$1=2,AND(IN!$B$2=2,IN!$B$17=0)),"YES","NO")</f>
        <v>YES</v>
      </c>
      <c r="F758" s="3" t="str">
        <f>IF(E758="NO","UNDEF",IF(AND(IN!$B$17&gt;0,IN!$B$21&gt;0),"WIN","LOSE"))</f>
        <v>WIN</v>
      </c>
    </row>
    <row r="759" spans="1:7" x14ac:dyDescent="0.25">
      <c r="A759" s="3" t="s">
        <v>24</v>
      </c>
      <c r="B759" s="3" t="s">
        <v>107</v>
      </c>
      <c r="C759" s="3" t="s">
        <v>151</v>
      </c>
      <c r="D759" s="5">
        <v>999999</v>
      </c>
      <c r="E759" s="3" t="str">
        <f>IF(OR(IN!$B$2&gt;=3,IN!$B$1=2,AND(IN!$B$2=2,IN!$B$17=0)),"YES","NO")</f>
        <v>YES</v>
      </c>
      <c r="F759" s="3" t="str">
        <f>IF(E759="NO","UNDEF",IF(OR(IN!$B$17=0,IN!$B$21=0),"WIN","LOSE"))</f>
        <v>LOSE</v>
      </c>
    </row>
    <row r="760" spans="1:7" x14ac:dyDescent="0.25">
      <c r="A760" s="3" t="s">
        <v>24</v>
      </c>
      <c r="B760" s="3" t="s">
        <v>108</v>
      </c>
      <c r="C760" s="3" t="s">
        <v>150</v>
      </c>
      <c r="D760" s="5">
        <v>999999</v>
      </c>
      <c r="E760" s="3" t="str">
        <f>IF(OR(IN!$B$2&gt;=3,IN!$B$1=2,IN!$B$14&gt;2.5),"YES","NO")</f>
        <v>YES</v>
      </c>
      <c r="F760" s="3" t="str">
        <f>IF(E760="NO","UNDEF",IF(AND(IN!$B$12&gt;IN!$B$13,IN!$B$14&gt;2.5),"WIN","LOSE"))</f>
        <v>LOSE</v>
      </c>
      <c r="G760" s="3"/>
    </row>
    <row r="761" spans="1:7" x14ac:dyDescent="0.25">
      <c r="A761" s="3" t="s">
        <v>24</v>
      </c>
      <c r="B761" s="3" t="s">
        <v>108</v>
      </c>
      <c r="C761" s="3" t="s">
        <v>151</v>
      </c>
      <c r="D761" s="5">
        <v>999999</v>
      </c>
      <c r="E761" s="3" t="str">
        <f>IF(OR(IN!$B$2&gt;=3,IN!$B$1=2,IN!$B$14&gt;2.5),"YES","NO")</f>
        <v>YES</v>
      </c>
      <c r="F761" s="3" t="str">
        <f>IF(E761="NO","UNDEF",IF(OR(IN!$B$12&lt;=IN!$B$13,IN!$B$14&lt;2.5),"WIN","LOSE"))</f>
        <v>WIN</v>
      </c>
    </row>
    <row r="762" spans="1:7" x14ac:dyDescent="0.25">
      <c r="A762" s="3" t="s">
        <v>24</v>
      </c>
      <c r="B762" s="3" t="s">
        <v>109</v>
      </c>
      <c r="C762" s="3" t="s">
        <v>150</v>
      </c>
      <c r="D762" s="5">
        <v>999999</v>
      </c>
      <c r="E762" s="3" t="str">
        <f>IF(OR(IN!$B$2&gt;=3,IN!$B$1=2,IN!$B$14&gt;2.5),"YES","NO")</f>
        <v>YES</v>
      </c>
      <c r="F762" s="3" t="str">
        <f>IF(E762="NO","UNDEF",IF(AND(IN!$B$12&lt;IN!$B$13,IN!$B$14&gt;2.5),"WIN","LOSE"))</f>
        <v>LOSE</v>
      </c>
    </row>
    <row r="763" spans="1:7" x14ac:dyDescent="0.25">
      <c r="A763" s="3" t="s">
        <v>24</v>
      </c>
      <c r="B763" s="3" t="s">
        <v>109</v>
      </c>
      <c r="C763" s="3" t="s">
        <v>151</v>
      </c>
      <c r="D763" s="5">
        <v>999999</v>
      </c>
      <c r="E763" s="3" t="str">
        <f>IF(OR(IN!$B$2&gt;=3,IN!$B$1=2,IN!$B$14&gt;2.5),"YES","NO")</f>
        <v>YES</v>
      </c>
      <c r="F763" s="3" t="str">
        <f>IF(E763="NO","UNDEF",IF(OR(IN!$B$12&gt;=IN!$B$13,IN!$B$14&lt;2.5),"WIN","LOSE"))</f>
        <v>WIN</v>
      </c>
    </row>
    <row r="764" spans="1:7" x14ac:dyDescent="0.25">
      <c r="A764" s="3" t="s">
        <v>24</v>
      </c>
      <c r="B764" s="3" t="s">
        <v>110</v>
      </c>
      <c r="C764" s="3" t="s">
        <v>150</v>
      </c>
      <c r="D764" s="5">
        <v>999999</v>
      </c>
      <c r="E764" s="3" t="str">
        <f>IF(OR(IN!$B$2&gt;=3,IN!$B$1=2,IN!$B$14&gt;2.5),"YES","NO")</f>
        <v>YES</v>
      </c>
      <c r="F764" s="3" t="str">
        <f>IF(E764="NO","UNDEF",IF(AND(IN!$B$12&gt;IN!$B$13,IN!$B$14&lt;2.5),"WIN","LOSE"))</f>
        <v>LOSE</v>
      </c>
    </row>
    <row r="765" spans="1:7" x14ac:dyDescent="0.25">
      <c r="A765" s="3" t="s">
        <v>24</v>
      </c>
      <c r="B765" s="3" t="s">
        <v>110</v>
      </c>
      <c r="C765" s="3" t="s">
        <v>151</v>
      </c>
      <c r="D765" s="5">
        <v>999999</v>
      </c>
      <c r="E765" s="3" t="str">
        <f>IF(OR(IN!$B$2&gt;=3,IN!$B$1=2,IN!$B$14&gt;2.5),"YES","NO")</f>
        <v>YES</v>
      </c>
      <c r="F765" s="3" t="str">
        <f>IF(E765="NO","UNDEF",IF(OR(IN!$B$12&lt;=IN!$B$13,IN!$B$14&gt;2.5),"WIN","LOSE"))</f>
        <v>WIN</v>
      </c>
    </row>
    <row r="766" spans="1:7" x14ac:dyDescent="0.25">
      <c r="A766" s="3" t="s">
        <v>24</v>
      </c>
      <c r="B766" s="3" t="s">
        <v>111</v>
      </c>
      <c r="C766" s="3" t="s">
        <v>150</v>
      </c>
      <c r="D766" s="5">
        <v>999999</v>
      </c>
      <c r="E766" s="3" t="str">
        <f>IF(OR(IN!$B$2&gt;=3,IN!$B$1=2,IN!$B$14&gt;2.5),"YES","NO")</f>
        <v>YES</v>
      </c>
      <c r="F766" s="3" t="str">
        <f>IF(E766="NO","UNDEF",IF(AND(IN!$B$12&lt;IN!$B$13,IN!$B$14&lt;2.5),"WIN","LOSE"))</f>
        <v>LOSE</v>
      </c>
    </row>
    <row r="767" spans="1:7" x14ac:dyDescent="0.25">
      <c r="A767" s="3" t="s">
        <v>24</v>
      </c>
      <c r="B767" s="3" t="s">
        <v>111</v>
      </c>
      <c r="C767" s="3" t="s">
        <v>151</v>
      </c>
      <c r="D767" s="5">
        <v>999999</v>
      </c>
      <c r="E767" s="3" t="str">
        <f>IF(OR(IN!$B$2&gt;=3,IN!$B$1=2,IN!$B$14&gt;2.5),"YES","NO")</f>
        <v>YES</v>
      </c>
      <c r="F767" s="3" t="str">
        <f>IF(E767="NO","UNDEF",IF(OR(IN!$B$12&gt;=IN!$B$13,IN!$B$14&gt;2.5),"WIN","LOSE"))</f>
        <v>WIN</v>
      </c>
    </row>
    <row r="768" spans="1:7" x14ac:dyDescent="0.25">
      <c r="A768" s="3" t="s">
        <v>24</v>
      </c>
      <c r="B768" s="3" t="s">
        <v>112</v>
      </c>
      <c r="C768" s="3" t="s">
        <v>150</v>
      </c>
      <c r="D768" s="5">
        <v>999999</v>
      </c>
      <c r="E768" s="3" t="str">
        <f>IF(OR(IN!$B$2&gt;=3,IN!$B$1=2),"YES","NO")</f>
        <v>YES</v>
      </c>
      <c r="F768" s="3" t="str">
        <f>IF(E768="NO","UNDEF",IF(IN!$B$15=-1,"WIN","LOSE"))</f>
        <v>LOSE</v>
      </c>
    </row>
    <row r="769" spans="1:6" x14ac:dyDescent="0.25">
      <c r="A769" s="3" t="s">
        <v>24</v>
      </c>
      <c r="B769" s="3" t="s">
        <v>112</v>
      </c>
      <c r="C769" s="3" t="s">
        <v>151</v>
      </c>
      <c r="D769" s="5">
        <v>999999</v>
      </c>
      <c r="E769" s="3" t="str">
        <f>IF(OR(IN!$B$2&gt;=3,IN!$B$1=2),"YES","NO")</f>
        <v>YES</v>
      </c>
      <c r="F769" s="3" t="str">
        <f>IF(E769="NO","UNDEF",IF(IN!$B$15&lt;&gt;-1,"WIN","LOSE"))</f>
        <v>WIN</v>
      </c>
    </row>
    <row r="770" spans="1:6" x14ac:dyDescent="0.25">
      <c r="A770" s="3" t="s">
        <v>24</v>
      </c>
      <c r="B770" s="3" t="s">
        <v>113</v>
      </c>
      <c r="C770" s="3" t="s">
        <v>150</v>
      </c>
      <c r="D770" s="5">
        <v>999999</v>
      </c>
      <c r="E770" s="3" t="str">
        <f>IF(OR(IN!$B$2&gt;=3,IN!$B$1=2),"YES","NO")</f>
        <v>YES</v>
      </c>
      <c r="F770" s="3" t="str">
        <f>IF(E770="NO","UNDEF",IF(IN!$B$15=1,"WIN","LOSE"))</f>
        <v>LOSE</v>
      </c>
    </row>
    <row r="771" spans="1:6" x14ac:dyDescent="0.25">
      <c r="A771" s="3" t="s">
        <v>24</v>
      </c>
      <c r="B771" s="3" t="s">
        <v>113</v>
      </c>
      <c r="C771" s="3" t="s">
        <v>151</v>
      </c>
      <c r="D771" s="5">
        <v>999999</v>
      </c>
      <c r="E771" s="3" t="str">
        <f>IF(OR(IN!$B$2&gt;=3,IN!$B$1=2),"YES","NO")</f>
        <v>YES</v>
      </c>
      <c r="F771" s="3" t="str">
        <f>IF(E771="NO","UNDEF",IF(IN!$B$15&lt;&gt;1,"WIN","LOSE"))</f>
        <v>WIN</v>
      </c>
    </row>
    <row r="772" spans="1:6" x14ac:dyDescent="0.25">
      <c r="A772" s="3" t="s">
        <v>24</v>
      </c>
      <c r="B772" s="3" t="s">
        <v>114</v>
      </c>
      <c r="C772" s="3" t="s">
        <v>150</v>
      </c>
      <c r="D772" s="5">
        <v>999999</v>
      </c>
      <c r="E772" s="3" t="str">
        <f>IF(OR(IN!$B$2&gt;=3,IN!$B$1=2),"YES","NO")</f>
        <v>YES</v>
      </c>
      <c r="F772" s="3" t="str">
        <f>IF(E772="NO","UNDEF",IF(OR(IN!$B$15=-1,IN!$B$15=0),"WIN","LOSE"))</f>
        <v>WIN</v>
      </c>
    </row>
    <row r="773" spans="1:6" x14ac:dyDescent="0.25">
      <c r="A773" s="3" t="s">
        <v>24</v>
      </c>
      <c r="B773" s="3" t="s">
        <v>114</v>
      </c>
      <c r="C773" s="3" t="s">
        <v>151</v>
      </c>
      <c r="D773" s="5">
        <v>999999</v>
      </c>
      <c r="E773" s="3" t="str">
        <f>IF(OR(IN!$B$2&gt;=3,IN!$B$1=2),"YES","NO")</f>
        <v>YES</v>
      </c>
      <c r="F773" s="3" t="str">
        <f>IF(E773="NO","UNDEF",IF(AND(IN!$B$15&lt;&gt;-1,IN!$B$15&lt;&gt;0),"WIN","LOSE"))</f>
        <v>LOSE</v>
      </c>
    </row>
    <row r="774" spans="1:6" x14ac:dyDescent="0.25">
      <c r="A774" s="3" t="s">
        <v>24</v>
      </c>
      <c r="B774" s="3" t="s">
        <v>115</v>
      </c>
      <c r="C774" s="3" t="s">
        <v>150</v>
      </c>
      <c r="D774" s="5">
        <v>999999</v>
      </c>
      <c r="E774" s="3" t="str">
        <f>IF(OR(IN!$B$2&gt;=3,IN!$B$1=2),"YES","NO")</f>
        <v>YES</v>
      </c>
      <c r="F774" s="3" t="str">
        <f>IF(E774="NO","UNDEF",IF(OR(IN!$B$15=1,IN!$B$15=0),"WIN","LOSE"))</f>
        <v>WIN</v>
      </c>
    </row>
    <row r="775" spans="1:6" x14ac:dyDescent="0.25">
      <c r="A775" s="3" t="s">
        <v>24</v>
      </c>
      <c r="B775" s="3" t="s">
        <v>115</v>
      </c>
      <c r="C775" s="3" t="s">
        <v>151</v>
      </c>
      <c r="D775" s="5">
        <v>999999</v>
      </c>
      <c r="E775" s="3" t="str">
        <f>IF(OR(IN!$B$2&gt;=3,IN!$B$1=2),"YES","NO")</f>
        <v>YES</v>
      </c>
      <c r="F775" s="3" t="str">
        <f>IF(E775="NO","UNDEF",IF(AND(IN!$B$15&lt;&gt;1,IN!$B$15&lt;&gt;0),"WIN","LOSE"))</f>
        <v>LOSE</v>
      </c>
    </row>
    <row r="776" spans="1:6" x14ac:dyDescent="0.25">
      <c r="A776" s="3" t="s">
        <v>24</v>
      </c>
      <c r="B776" s="3" t="s">
        <v>116</v>
      </c>
      <c r="C776" s="3" t="s">
        <v>150</v>
      </c>
      <c r="D776" s="5">
        <v>999999</v>
      </c>
      <c r="E776" s="3" t="str">
        <f>IF(OR(IN!$B$2&gt;=3,IN!$B$1=2),"YES","NO")</f>
        <v>YES</v>
      </c>
      <c r="F776" s="3" t="str">
        <f>IF(E776="NO","UNDEF",IF(OR(IN!$B$15=-1,IN!$B$15=-2),"WIN","LOSE"))</f>
        <v>LOSE</v>
      </c>
    </row>
    <row r="777" spans="1:6" x14ac:dyDescent="0.25">
      <c r="A777" s="3" t="s">
        <v>24</v>
      </c>
      <c r="B777" s="3" t="s">
        <v>116</v>
      </c>
      <c r="C777" s="3" t="s">
        <v>151</v>
      </c>
      <c r="D777" s="5">
        <v>999999</v>
      </c>
      <c r="E777" s="3" t="str">
        <f>IF(OR(IN!$B$2&gt;=3,IN!$B$1=2),"YES","NO")</f>
        <v>YES</v>
      </c>
      <c r="F777" s="3" t="str">
        <f>IF(E777="NO","UNDEF",IF(AND(IN!$B$15&lt;&gt;-1,IN!$B$15&lt;&gt;-2),"WIN","LOSE"))</f>
        <v>WIN</v>
      </c>
    </row>
    <row r="778" spans="1:6" x14ac:dyDescent="0.25">
      <c r="A778" s="3" t="s">
        <v>24</v>
      </c>
      <c r="B778" s="3" t="s">
        <v>117</v>
      </c>
      <c r="C778" s="3" t="s">
        <v>150</v>
      </c>
      <c r="D778" s="5">
        <v>999999</v>
      </c>
      <c r="E778" s="3" t="str">
        <f>IF(OR(IN!$B$2&gt;=3,IN!$B$1=2),"YES","NO")</f>
        <v>YES</v>
      </c>
      <c r="F778" s="3" t="str">
        <f>IF(E778="NO","UNDEF",IF(OR(IN!$B$15=1,IN!$B$15=2),"WIN","LOSE"))</f>
        <v>LOSE</v>
      </c>
    </row>
    <row r="779" spans="1:6" x14ac:dyDescent="0.25">
      <c r="A779" s="3" t="s">
        <v>24</v>
      </c>
      <c r="B779" s="3" t="s">
        <v>117</v>
      </c>
      <c r="C779" s="3" t="s">
        <v>151</v>
      </c>
      <c r="D779" s="5">
        <v>999999</v>
      </c>
      <c r="E779" s="3" t="str">
        <f>IF(OR(IN!$B$2&gt;=3,IN!$B$1=2),"YES","NO")</f>
        <v>YES</v>
      </c>
      <c r="F779" s="3" t="str">
        <f>IF(E779="NO","UNDEF",IF(AND(IN!$B$15&lt;&gt;1,IN!$B$15&lt;&gt;2),"WIN","LOSE"))</f>
        <v>WIN</v>
      </c>
    </row>
    <row r="780" spans="1:6" x14ac:dyDescent="0.25">
      <c r="A780" s="3" t="s">
        <v>24</v>
      </c>
      <c r="B780" s="3" t="s">
        <v>118</v>
      </c>
      <c r="C780" s="3" t="s">
        <v>150</v>
      </c>
      <c r="D780" s="5">
        <v>999999</v>
      </c>
      <c r="E780" s="3" t="str">
        <f>IF(OR(IN!$B$2&gt;=3,IN!$B$1=2),"YES","NO")</f>
        <v>YES</v>
      </c>
      <c r="F780" s="3" t="str">
        <f>IF(E780="NO","UNDEF",IF(IN!$B$15=-2,"WIN","LOSE"))</f>
        <v>LOSE</v>
      </c>
    </row>
    <row r="781" spans="1:6" x14ac:dyDescent="0.25">
      <c r="A781" s="3" t="s">
        <v>24</v>
      </c>
      <c r="B781" s="3" t="s">
        <v>118</v>
      </c>
      <c r="C781" s="3" t="s">
        <v>151</v>
      </c>
      <c r="D781" s="5">
        <v>999999</v>
      </c>
      <c r="E781" s="3" t="str">
        <f>IF(OR(IN!$B$2&gt;=3,IN!$B$1=2),"YES","NO")</f>
        <v>YES</v>
      </c>
      <c r="F781" s="3" t="str">
        <f>IF(E781="NO","UNDEF",IF(IN!$B$15&lt;&gt;-2,"WIN","LOSE"))</f>
        <v>WIN</v>
      </c>
    </row>
    <row r="782" spans="1:6" x14ac:dyDescent="0.25">
      <c r="A782" s="3" t="s">
        <v>24</v>
      </c>
      <c r="B782" s="3" t="s">
        <v>119</v>
      </c>
      <c r="C782" s="3" t="s">
        <v>150</v>
      </c>
      <c r="D782" s="5">
        <v>999999</v>
      </c>
      <c r="E782" s="3" t="str">
        <f>IF(OR(IN!$B$2&gt;=3,IN!$B$1=2),"YES","NO")</f>
        <v>YES</v>
      </c>
      <c r="F782" s="3" t="str">
        <f>IF(E782="NO","UNDEF",IF(IN!$B$15=2,"WIN","LOSE"))</f>
        <v>LOSE</v>
      </c>
    </row>
    <row r="783" spans="1:6" x14ac:dyDescent="0.25">
      <c r="A783" s="3" t="s">
        <v>24</v>
      </c>
      <c r="B783" s="3" t="s">
        <v>119</v>
      </c>
      <c r="C783" s="3" t="s">
        <v>151</v>
      </c>
      <c r="D783" s="5">
        <v>999999</v>
      </c>
      <c r="E783" s="3" t="str">
        <f>IF(OR(IN!$B$2&gt;=3,IN!$B$1=2),"YES","NO")</f>
        <v>YES</v>
      </c>
      <c r="F783" s="3" t="str">
        <f>IF(E783="NO","UNDEF",IF(IN!$B$15&lt;&gt;2,"WIN","LOSE"))</f>
        <v>WIN</v>
      </c>
    </row>
    <row r="784" spans="1:6" x14ac:dyDescent="0.25">
      <c r="A784" s="3" t="s">
        <v>24</v>
      </c>
      <c r="B784" s="3" t="s">
        <v>120</v>
      </c>
      <c r="C784" s="3" t="s">
        <v>150</v>
      </c>
      <c r="D784" s="5">
        <v>999999</v>
      </c>
      <c r="E784" s="3" t="str">
        <f>IF(OR(IN!$B$2&gt;=3,IN!$B$1=2),"YES","NO")</f>
        <v>YES</v>
      </c>
      <c r="F784" s="3" t="str">
        <f>IF(E784="NO","UNDEF",IF(OR(IN!$B$15=-2,IN!$B$15=-3),"WIN","LOSE"))</f>
        <v>LOSE</v>
      </c>
    </row>
    <row r="785" spans="1:6" x14ac:dyDescent="0.25">
      <c r="A785" s="3" t="s">
        <v>24</v>
      </c>
      <c r="B785" s="3" t="s">
        <v>120</v>
      </c>
      <c r="C785" s="3" t="s">
        <v>151</v>
      </c>
      <c r="D785" s="5">
        <v>999999</v>
      </c>
      <c r="E785" s="3" t="str">
        <f>IF(OR(IN!$B$2&gt;=3,IN!$B$1=2),"YES","NO")</f>
        <v>YES</v>
      </c>
      <c r="F785" s="3" t="str">
        <f>IF(E785="NO","UNDEF",IF(AND(IN!$B$15&lt;&gt;-2,IN!$B$15&lt;&gt;-3),"WIN","LOSE"))</f>
        <v>WIN</v>
      </c>
    </row>
    <row r="786" spans="1:6" x14ac:dyDescent="0.25">
      <c r="A786" s="3" t="s">
        <v>24</v>
      </c>
      <c r="B786" s="3" t="s">
        <v>121</v>
      </c>
      <c r="C786" s="3" t="s">
        <v>150</v>
      </c>
      <c r="D786" s="5">
        <v>999999</v>
      </c>
      <c r="E786" s="3" t="str">
        <f>IF(OR(IN!$B$2&gt;=3,IN!$B$1=2),"YES","NO")</f>
        <v>YES</v>
      </c>
      <c r="F786" s="3" t="str">
        <f>IF(E786="NO","UNDEF",IF(OR(IN!$B$15=2,IN!$B$15=3),"WIN","LOSE"))</f>
        <v>LOSE</v>
      </c>
    </row>
    <row r="787" spans="1:6" x14ac:dyDescent="0.25">
      <c r="A787" s="3" t="s">
        <v>24</v>
      </c>
      <c r="B787" s="3" t="s">
        <v>121</v>
      </c>
      <c r="C787" s="3" t="s">
        <v>151</v>
      </c>
      <c r="D787" s="5">
        <v>999999</v>
      </c>
      <c r="E787" s="3" t="str">
        <f>IF(OR(IN!$B$2&gt;=3,IN!$B$1=2),"YES","NO")</f>
        <v>YES</v>
      </c>
      <c r="F787" s="3" t="str">
        <f>IF(E787="NO","UNDEF",IF(AND(IN!$B$15&lt;&gt;2,IN!$B$15&lt;&gt;3),"WIN","LOSE"))</f>
        <v>WIN</v>
      </c>
    </row>
    <row r="788" spans="1:6" x14ac:dyDescent="0.25">
      <c r="A788" s="3" t="s">
        <v>24</v>
      </c>
      <c r="B788" s="3" t="s">
        <v>122</v>
      </c>
      <c r="C788" s="3" t="s">
        <v>150</v>
      </c>
      <c r="D788" s="5">
        <v>999999</v>
      </c>
      <c r="E788" s="3" t="str">
        <f>IF(OR(IN!$B$2&gt;=3,IN!$B$1=2,AND(IN!$B$2=2,IN!$B$16&lt;=IN!$B$17)),"YES","NO")</f>
        <v>YES</v>
      </c>
      <c r="F788" s="3" t="str">
        <f>IF(E788="NO","UNDEF",IF(AND(IN!$B$16&gt;IN!$B$17,IN!$B$20&gt;IN!$B$21),"WIN","LOSE"))</f>
        <v>LOSE</v>
      </c>
    </row>
    <row r="789" spans="1:6" x14ac:dyDescent="0.25">
      <c r="A789" s="3" t="s">
        <v>24</v>
      </c>
      <c r="B789" s="3" t="s">
        <v>122</v>
      </c>
      <c r="C789" s="3" t="s">
        <v>151</v>
      </c>
      <c r="D789" s="5">
        <v>999999</v>
      </c>
      <c r="E789" s="3" t="str">
        <f>IF(OR(IN!$B$2&gt;=3,IN!$B$1=2,AND(IN!$B$2=2,IN!$B$16&lt;=IN!$B$17)),"YES","NO")</f>
        <v>YES</v>
      </c>
      <c r="F789" s="3" t="str">
        <f>IF(E789="NO","UNDEF",IF(OR(IN!$B$16&lt;=IN!$B$17,IN!$B$20&lt;=IN!$B$21),"WIN","LOSE"))</f>
        <v>WIN</v>
      </c>
    </row>
    <row r="790" spans="1:6" x14ac:dyDescent="0.25">
      <c r="A790" s="3" t="s">
        <v>24</v>
      </c>
      <c r="B790" s="3" t="s">
        <v>123</v>
      </c>
      <c r="C790" s="3" t="s">
        <v>150</v>
      </c>
      <c r="D790" s="5">
        <v>999999</v>
      </c>
      <c r="E790" s="3" t="str">
        <f>IF(OR(IN!$B$2&gt;=3,IN!$B$1=2,AND(IN!$B$2=2,IN!$B$16&gt;=IN!$B$17)),"YES","NO")</f>
        <v>YES</v>
      </c>
      <c r="F790" s="3" t="str">
        <f>IF(E790="NO","UNDEF",IF(AND(IN!$B$16&lt;IN!$B$17,IN!$B$20&lt;IN!$B$21),"WIN","LOSE"))</f>
        <v>LOSE</v>
      </c>
    </row>
    <row r="791" spans="1:6" x14ac:dyDescent="0.25">
      <c r="A791" s="3" t="s">
        <v>24</v>
      </c>
      <c r="B791" s="3" t="s">
        <v>123</v>
      </c>
      <c r="C791" s="3" t="s">
        <v>151</v>
      </c>
      <c r="D791" s="5">
        <v>999999</v>
      </c>
      <c r="E791" s="3" t="str">
        <f>IF(OR(IN!$B$2&gt;=3,IN!$B$1=2,AND(IN!$B$2=2,IN!$B$16&gt;=IN!$B$17)),"YES","NO")</f>
        <v>YES</v>
      </c>
      <c r="F791" s="3" t="str">
        <f>IF(E791="NO","UNDEF",IF(AND(IN!$B$16&gt;=IN!$B$17,IN!$B$20&gt;=IN!$B$21),"WIN","LOSE"))</f>
        <v>LOSE</v>
      </c>
    </row>
    <row r="792" spans="1:6" x14ac:dyDescent="0.25">
      <c r="A792" s="3" t="s">
        <v>24</v>
      </c>
      <c r="B792" s="3" t="s">
        <v>124</v>
      </c>
      <c r="C792" s="3" t="s">
        <v>150</v>
      </c>
      <c r="D792" s="5">
        <v>999999</v>
      </c>
      <c r="E792" s="3" t="str">
        <f>IF(OR(IN!$B$2&gt;=3,IN!$B$1=2,IN!$B$13&gt;0),"YES","NO")</f>
        <v>YES</v>
      </c>
      <c r="F792" s="3" t="str">
        <f>IF(E792="NO","UNDEF",IF(AND(IN!$B$12&gt;0,IN!$B$13=0),"WIN","LOSE"))</f>
        <v>LOSE</v>
      </c>
    </row>
    <row r="793" spans="1:6" x14ac:dyDescent="0.25">
      <c r="A793" s="3" t="s">
        <v>24</v>
      </c>
      <c r="B793" s="3" t="s">
        <v>124</v>
      </c>
      <c r="C793" s="3" t="s">
        <v>151</v>
      </c>
      <c r="D793" s="5">
        <v>999999</v>
      </c>
      <c r="E793" s="3" t="str">
        <f>IF(OR(IN!$B$2&gt;=3,IN!$B$1=2,IN!$B$13&gt;0),"YES","NO")</f>
        <v>YES</v>
      </c>
      <c r="F793" s="3" t="str">
        <f>IF(E793="NO","UNDEF",IF(OR(IN!$B$12=0,IN!$B$13&gt;0),"WIN","LOSE"))</f>
        <v>WIN</v>
      </c>
    </row>
    <row r="794" spans="1:6" x14ac:dyDescent="0.25">
      <c r="A794" s="3" t="s">
        <v>24</v>
      </c>
      <c r="B794" s="3" t="s">
        <v>125</v>
      </c>
      <c r="C794" s="3" t="s">
        <v>150</v>
      </c>
      <c r="D794" s="5">
        <v>999999</v>
      </c>
      <c r="E794" s="3" t="str">
        <f>IF(OR(IN!$B$2&gt;=3,IN!$B$1=2,IN!$B$12&gt;0),"YES","NO")</f>
        <v>YES</v>
      </c>
      <c r="F794" s="3" t="str">
        <f>IF(E794="NO","UNDEF",IF(AND(IN!$B$12=0,IN!$B$13&gt;0),"WIN","LOSE"))</f>
        <v>LOSE</v>
      </c>
    </row>
    <row r="795" spans="1:6" x14ac:dyDescent="0.25">
      <c r="A795" s="3" t="s">
        <v>24</v>
      </c>
      <c r="B795" s="3" t="s">
        <v>125</v>
      </c>
      <c r="C795" s="3" t="s">
        <v>151</v>
      </c>
      <c r="D795" s="5">
        <v>999999</v>
      </c>
      <c r="E795" s="3" t="str">
        <f>IF(OR(IN!$B$2&gt;=3,IN!$B$1=2,IN!$B$12&gt;0),"YES","NO")</f>
        <v>YES</v>
      </c>
      <c r="F795" s="3" t="str">
        <f>IF(E795="NO","UNDEF",IF(OR(IN!$B$12&gt;0,IN!$B$13=0),"WIN","LOSE"))</f>
        <v>WIN</v>
      </c>
    </row>
    <row r="796" spans="1:6" x14ac:dyDescent="0.25">
      <c r="A796" s="3" t="s">
        <v>24</v>
      </c>
      <c r="B796" s="24" t="s">
        <v>126</v>
      </c>
      <c r="C796" s="24" t="s">
        <v>176</v>
      </c>
      <c r="D796" s="5">
        <v>999999</v>
      </c>
      <c r="E796" s="3" t="str">
        <f>IF(OR(IN!$B$2&gt;=3,IN!$B$1=2,IN!$B$24&gt;=15),"YES","NO")</f>
        <v>YES</v>
      </c>
      <c r="F796" s="3" t="str">
        <f>IF(E796="NO","UNDEF",IF(VLOOKUP(1,Help!$B$3:$E$203,4,FALSE)&lt;15,"WIN","LOSE"))</f>
        <v>WIN</v>
      </c>
    </row>
    <row r="797" spans="1:6" x14ac:dyDescent="0.25">
      <c r="A797" s="3" t="s">
        <v>24</v>
      </c>
      <c r="B797" s="24" t="s">
        <v>126</v>
      </c>
      <c r="C797" s="24" t="s">
        <v>177</v>
      </c>
      <c r="D797" s="5">
        <v>999999</v>
      </c>
      <c r="E797" s="3" t="str">
        <f>IF(OR(IN!$B$2&gt;=3,IN!$B$1=2,IN!$B$24&gt;=30),"YES","NO")</f>
        <v>YES</v>
      </c>
    </row>
    <row r="798" spans="1:6" x14ac:dyDescent="0.25">
      <c r="A798" s="3" t="s">
        <v>24</v>
      </c>
      <c r="B798" s="24" t="s">
        <v>126</v>
      </c>
      <c r="C798" s="24" t="s">
        <v>178</v>
      </c>
      <c r="D798" s="5">
        <v>999999</v>
      </c>
      <c r="E798" s="3" t="str">
        <f>IF(OR(IN!$B$2&gt;=3,IN!$B$1=2,IN!$B$2&gt;=2),"YES","NO")</f>
        <v>YES</v>
      </c>
    </row>
    <row r="799" spans="1:6" x14ac:dyDescent="0.25">
      <c r="A799" s="3" t="s">
        <v>24</v>
      </c>
      <c r="B799" s="24" t="s">
        <v>126</v>
      </c>
      <c r="C799" s="24" t="s">
        <v>179</v>
      </c>
      <c r="D799" s="5">
        <v>999999</v>
      </c>
      <c r="E799" s="3" t="str">
        <f>IF(OR(IN!$B$2&gt;=3,IN!$B$1=2,IN!$B$24&gt;=60),"YES","NO")</f>
        <v>YES</v>
      </c>
    </row>
    <row r="800" spans="1:6" x14ac:dyDescent="0.25">
      <c r="A800" s="3" t="s">
        <v>24</v>
      </c>
      <c r="B800" s="24" t="s">
        <v>126</v>
      </c>
      <c r="C800" s="24" t="s">
        <v>180</v>
      </c>
      <c r="D800" s="5">
        <v>999999</v>
      </c>
      <c r="E800" s="3" t="str">
        <f>IF(OR(IN!$B$2&gt;=3,IN!$B$1=2,IN!$B$24&gt;=75),"YES","NO")</f>
        <v>YES</v>
      </c>
    </row>
    <row r="801" spans="1:6" x14ac:dyDescent="0.25">
      <c r="A801" s="3" t="s">
        <v>24</v>
      </c>
      <c r="B801" s="24" t="s">
        <v>126</v>
      </c>
      <c r="C801" s="24" t="s">
        <v>181</v>
      </c>
      <c r="D801" s="5">
        <v>999999</v>
      </c>
      <c r="E801" s="3" t="str">
        <f>IF(OR(IN!$B$2&gt;=3,IN!$B$1=2),"YES","NO")</f>
        <v>YES</v>
      </c>
    </row>
    <row r="802" spans="1:6" x14ac:dyDescent="0.25">
      <c r="A802" s="3" t="s">
        <v>24</v>
      </c>
      <c r="B802" s="24" t="s">
        <v>183</v>
      </c>
      <c r="C802" s="24" t="s">
        <v>176</v>
      </c>
      <c r="D802" s="5">
        <v>999999</v>
      </c>
    </row>
    <row r="803" spans="1:6" x14ac:dyDescent="0.25">
      <c r="A803" s="3" t="s">
        <v>24</v>
      </c>
      <c r="B803" s="24" t="s">
        <v>183</v>
      </c>
      <c r="C803" s="24" t="s">
        <v>177</v>
      </c>
      <c r="D803" s="5">
        <v>999999</v>
      </c>
    </row>
    <row r="804" spans="1:6" x14ac:dyDescent="0.25">
      <c r="A804" s="3" t="s">
        <v>24</v>
      </c>
      <c r="B804" s="24" t="s">
        <v>183</v>
      </c>
      <c r="C804" s="24" t="s">
        <v>178</v>
      </c>
      <c r="D804" s="5">
        <v>999999</v>
      </c>
    </row>
    <row r="805" spans="1:6" x14ac:dyDescent="0.25">
      <c r="A805" s="3" t="s">
        <v>24</v>
      </c>
      <c r="B805" s="24" t="s">
        <v>183</v>
      </c>
      <c r="C805" s="24" t="s">
        <v>179</v>
      </c>
      <c r="D805" s="5">
        <v>999999</v>
      </c>
    </row>
    <row r="806" spans="1:6" s="31" customFormat="1" x14ac:dyDescent="0.25">
      <c r="A806" s="29" t="s">
        <v>24</v>
      </c>
      <c r="B806" s="29" t="s">
        <v>183</v>
      </c>
      <c r="C806" s="29" t="s">
        <v>180</v>
      </c>
      <c r="D806" s="30">
        <v>999999</v>
      </c>
      <c r="E806" s="29"/>
      <c r="F806" t="b">
        <f>AND(COUNTIFS(EventLog!A:A,"Goal",EventLog!R:R,"&gt;61"),COUNTIFS(EventLog!A:A,"Goal",EventLog!R:R,"&lt;75"))</f>
        <v>0</v>
      </c>
    </row>
    <row r="807" spans="1:6" s="31" customFormat="1" x14ac:dyDescent="0.25">
      <c r="A807" s="29" t="s">
        <v>24</v>
      </c>
      <c r="B807" s="29" t="s">
        <v>183</v>
      </c>
      <c r="C807" s="29" t="s">
        <v>181</v>
      </c>
      <c r="D807" s="30">
        <v>999999</v>
      </c>
      <c r="E807" s="29" t="e">
        <f>#REF!=EventType!#REF!</f>
        <v>#REF!</v>
      </c>
      <c r="F807" s="29" t="e">
        <f>LOOKUP("Goal", EventLog!A4:A9, EventLog!R4:R9)</f>
        <v>#N/A</v>
      </c>
    </row>
    <row r="808" spans="1:6" x14ac:dyDescent="0.25">
      <c r="A808" s="3" t="s">
        <v>24</v>
      </c>
    </row>
    <row r="809" spans="1:6" x14ac:dyDescent="0.25">
      <c r="A809" s="3" t="s">
        <v>24</v>
      </c>
    </row>
    <row r="810" spans="1:6" x14ac:dyDescent="0.25">
      <c r="A810" s="3" t="s">
        <v>24</v>
      </c>
    </row>
    <row r="811" spans="1:6" x14ac:dyDescent="0.25">
      <c r="A811" s="3" t="s">
        <v>24</v>
      </c>
    </row>
    <row r="812" spans="1:6" x14ac:dyDescent="0.25">
      <c r="A812" s="3" t="s">
        <v>24</v>
      </c>
    </row>
    <row r="813" spans="1:6" x14ac:dyDescent="0.25">
      <c r="A813" s="3" t="s">
        <v>24</v>
      </c>
    </row>
    <row r="814" spans="1:6" x14ac:dyDescent="0.25">
      <c r="A814" s="3" t="s">
        <v>24</v>
      </c>
    </row>
    <row r="815" spans="1:6" x14ac:dyDescent="0.25">
      <c r="A815" s="3" t="s">
        <v>24</v>
      </c>
    </row>
    <row r="816" spans="1:6" x14ac:dyDescent="0.25">
      <c r="A816" s="3" t="s">
        <v>24</v>
      </c>
    </row>
    <row r="817" spans="1:1" x14ac:dyDescent="0.25">
      <c r="A817" s="3" t="s">
        <v>24</v>
      </c>
    </row>
    <row r="818" spans="1:1" x14ac:dyDescent="0.25">
      <c r="A818" s="3" t="s">
        <v>24</v>
      </c>
    </row>
    <row r="819" spans="1:1" x14ac:dyDescent="0.25">
      <c r="A819" s="3" t="s">
        <v>24</v>
      </c>
    </row>
    <row r="820" spans="1:1" x14ac:dyDescent="0.25">
      <c r="A820" s="3" t="s">
        <v>24</v>
      </c>
    </row>
    <row r="821" spans="1:1" x14ac:dyDescent="0.25">
      <c r="A821" s="3" t="s">
        <v>24</v>
      </c>
    </row>
    <row r="822" spans="1:1" x14ac:dyDescent="0.25">
      <c r="A822" s="3" t="s">
        <v>24</v>
      </c>
    </row>
    <row r="823" spans="1:1" x14ac:dyDescent="0.25">
      <c r="A823" s="3" t="s">
        <v>24</v>
      </c>
    </row>
    <row r="856" spans="1:6" x14ac:dyDescent="0.25">
      <c r="A856" s="3" t="s">
        <v>0</v>
      </c>
      <c r="B856" s="3" t="s">
        <v>33</v>
      </c>
      <c r="C856" s="4" t="s">
        <v>26</v>
      </c>
      <c r="D856" s="5">
        <v>999999</v>
      </c>
      <c r="E856" s="3" t="str">
        <f>IF(OR(IN!$B$2&gt;=2,IN!$B$1=2),"YES","NO")</f>
        <v>YES</v>
      </c>
      <c r="F856" s="3" t="str">
        <f>IF(E856="NO","UNDEF",IF(IN!$B$16&gt;IN!$B$17,"WIN","LOSE"))</f>
        <v>LOSE</v>
      </c>
    </row>
    <row r="857" spans="1:6" x14ac:dyDescent="0.25">
      <c r="A857" s="3" t="s">
        <v>0</v>
      </c>
      <c r="B857" s="3" t="s">
        <v>33</v>
      </c>
      <c r="C857" s="4" t="s">
        <v>27</v>
      </c>
      <c r="D857" s="5">
        <v>999999</v>
      </c>
      <c r="E857" s="3" t="str">
        <f>IF(OR(IN!$B$2&gt;=2,IN!$B$1=2),"YES","NO")</f>
        <v>YES</v>
      </c>
      <c r="F857" s="3" t="str">
        <f>IF(E857="NO","UNDEF",IF(IN!$B$16=IN!$B$17,"WIN","LOSE"))</f>
        <v>LOSE</v>
      </c>
    </row>
    <row r="858" spans="1:6" x14ac:dyDescent="0.25">
      <c r="A858" s="3" t="s">
        <v>0</v>
      </c>
      <c r="B858" s="3" t="s">
        <v>33</v>
      </c>
      <c r="C858" s="4" t="s">
        <v>28</v>
      </c>
      <c r="D858" s="5">
        <v>999999</v>
      </c>
      <c r="E858" s="3" t="str">
        <f>IF(OR(IN!$B$2&gt;=2,IN!$B$1=2),"YES","NO")</f>
        <v>YES</v>
      </c>
      <c r="F858" s="3" t="str">
        <f>IF(E858="NO","UNDEF",IF(IN!$B$16&lt;IN!$B$17,"WIN","LOSE"))</f>
        <v>WIN</v>
      </c>
    </row>
    <row r="859" spans="1:6" x14ac:dyDescent="0.25">
      <c r="A859" s="3" t="s">
        <v>0</v>
      </c>
      <c r="B859" s="3" t="s">
        <v>34</v>
      </c>
      <c r="C859" s="4" t="s">
        <v>29</v>
      </c>
      <c r="D859" s="5">
        <v>999999</v>
      </c>
      <c r="E859" s="3" t="str">
        <f>IF(OR(IN!$B$2&gt;=2,IN!$B$1=2),"YES","NO")</f>
        <v>YES</v>
      </c>
      <c r="F859" s="3" t="str">
        <f>IF(E859="NO","UNDEF",IF(OR(IN!$B$16&gt;IN!$B$17,IN!$B$16=IN!$B$17),"WIN","LOSE"))</f>
        <v>LOSE</v>
      </c>
    </row>
    <row r="860" spans="1:6" x14ac:dyDescent="0.25">
      <c r="A860" s="3" t="s">
        <v>0</v>
      </c>
      <c r="B860" s="3" t="s">
        <v>34</v>
      </c>
      <c r="C860" s="4" t="s">
        <v>30</v>
      </c>
      <c r="D860" s="5">
        <v>999999</v>
      </c>
      <c r="E860" s="3" t="str">
        <f>IF(OR(IN!$B$2&gt;=2,IN!$B$1=2),"YES","NO")</f>
        <v>YES</v>
      </c>
      <c r="F860" s="3" t="str">
        <f>IF(E860="NO","UNDEF",IF(OR(IN!$B$16=IN!$B$17,IN!$B$16&lt;IN!$B$17),"WIN","LOSE"))</f>
        <v>WIN</v>
      </c>
    </row>
    <row r="861" spans="1:6" x14ac:dyDescent="0.25">
      <c r="A861" s="3" t="s">
        <v>0</v>
      </c>
      <c r="B861" s="3" t="s">
        <v>34</v>
      </c>
      <c r="C861" s="4">
        <v>12</v>
      </c>
      <c r="D861" s="5">
        <v>999999</v>
      </c>
      <c r="E861" s="3" t="str">
        <f>IF(OR(IN!$B$2&gt;=2,IN!$B$1=2),"YES","NO")</f>
        <v>YES</v>
      </c>
      <c r="F861" s="3" t="str">
        <f>IF(E861="NO","UNDEF",IF(OR(IN!$B$16&gt;IN!$B$17,IN!$B$16&lt;IN!$B$17),"WIN","LOSE"))</f>
        <v>WIN</v>
      </c>
    </row>
    <row r="862" spans="1:6" x14ac:dyDescent="0.25">
      <c r="A862" s="3" t="s">
        <v>0</v>
      </c>
      <c r="B862" s="3" t="s">
        <v>35</v>
      </c>
      <c r="C862" s="4" t="s">
        <v>26</v>
      </c>
      <c r="D862" s="5">
        <v>999999</v>
      </c>
      <c r="E862" s="3" t="str">
        <f>IF(OR(IN!$B$2&gt;=2,IN!$B$1=2),"YES","NO")</f>
        <v>YES</v>
      </c>
      <c r="F862" s="3" t="str">
        <f>IF(E862="NO","UNDEF",IF(IN!$B$16&gt;IN!$B$17,"WIN",IF(IN!$B$16&lt;IN!$B$17,"LOSE","RETURN")))</f>
        <v>LOSE</v>
      </c>
    </row>
    <row r="863" spans="1:6" x14ac:dyDescent="0.25">
      <c r="A863" s="3" t="s">
        <v>0</v>
      </c>
      <c r="B863" s="3" t="s">
        <v>35</v>
      </c>
      <c r="C863" s="4" t="s">
        <v>28</v>
      </c>
      <c r="D863" s="5">
        <v>999999</v>
      </c>
      <c r="E863" s="3" t="str">
        <f>IF(OR(IN!$B$2&gt;=2,IN!$B$1=2),"YES","NO")</f>
        <v>YES</v>
      </c>
      <c r="F863" s="3" t="str">
        <f>IF(E863="NO","UNDEF",IF(IN!$B$16&lt;IN!$B$17,"WIN",IF(IN!$B$16&gt;IN!$B$17,"LOSE","RETURN")))</f>
        <v>WIN</v>
      </c>
    </row>
  </sheetData>
  <pageMargins left="0.7" right="0.7" top="0.75" bottom="0.75" header="0.3" footer="0.3"/>
  <pageSetup paperSize="9" scale="6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zoomScale="85" zoomScaleNormal="85" workbookViewId="0">
      <selection activeCell="J70" sqref="J70"/>
    </sheetView>
  </sheetViews>
  <sheetFormatPr defaultRowHeight="15" x14ac:dyDescent="0.25"/>
  <cols>
    <col min="1" max="1" width="5.5703125" bestFit="1" customWidth="1"/>
    <col min="2" max="2" width="8.42578125" bestFit="1" customWidth="1"/>
    <col min="5" max="5" width="12.28515625" bestFit="1" customWidth="1"/>
    <col min="7" max="11" width="9.140625" style="3"/>
  </cols>
  <sheetData>
    <row r="1" spans="1:17" x14ac:dyDescent="0.25">
      <c r="A1" s="47" t="s">
        <v>54</v>
      </c>
      <c r="B1" s="47"/>
      <c r="C1" s="47"/>
      <c r="D1" s="47"/>
      <c r="E1" s="27" t="s">
        <v>184</v>
      </c>
      <c r="G1" s="48" t="s">
        <v>62</v>
      </c>
      <c r="H1" s="48"/>
      <c r="J1" s="49" t="s">
        <v>61</v>
      </c>
      <c r="K1" s="49"/>
      <c r="L1" s="49"/>
      <c r="M1" s="49"/>
      <c r="O1" s="46" t="s">
        <v>63</v>
      </c>
      <c r="P1" s="46"/>
      <c r="Q1" s="46"/>
    </row>
    <row r="2" spans="1:17" x14ac:dyDescent="0.25">
      <c r="A2" s="15"/>
      <c r="B2" s="15" t="s">
        <v>55</v>
      </c>
      <c r="C2" s="15" t="s">
        <v>20</v>
      </c>
      <c r="D2" s="15" t="s">
        <v>21</v>
      </c>
      <c r="E2" s="7"/>
      <c r="G2" s="16" t="s">
        <v>20</v>
      </c>
      <c r="H2" s="16" t="s">
        <v>21</v>
      </c>
      <c r="J2" s="16" t="s">
        <v>20</v>
      </c>
      <c r="K2" s="16" t="s">
        <v>21</v>
      </c>
      <c r="L2" s="16" t="s">
        <v>20</v>
      </c>
      <c r="M2" s="16" t="s">
        <v>21</v>
      </c>
      <c r="O2" s="3"/>
      <c r="P2" s="16" t="s">
        <v>20</v>
      </c>
      <c r="Q2" s="16" t="s">
        <v>21</v>
      </c>
    </row>
    <row r="3" spans="1:17" x14ac:dyDescent="0.25">
      <c r="A3" s="3" t="s">
        <v>43</v>
      </c>
      <c r="B3" s="3">
        <f>IF(OR(C3=1,D3=1),1,0)</f>
        <v>0</v>
      </c>
      <c r="C3" s="3">
        <f>IF(AND(IN!E3="Goal",OR(IN!J3=1,IN!K3=1)),IN!F3,0)</f>
        <v>0</v>
      </c>
      <c r="D3" s="3">
        <f>IF(AND(IN!E3="Goal",OR(IN!J3=1,IN!K3=1)),IN!G3,0)</f>
        <v>0</v>
      </c>
      <c r="E3" s="3">
        <f>IF(AND(IN!E3="Goal",OR(IN!J3=1,IN!K3=1)),IN!H3+IN!I3/60,0)</f>
        <v>0</v>
      </c>
      <c r="G3" s="3">
        <f>C3</f>
        <v>0</v>
      </c>
      <c r="H3" s="3">
        <f>D3</f>
        <v>0</v>
      </c>
      <c r="J3" s="3">
        <f t="shared" ref="J3:J66" si="0">G3-H3</f>
        <v>0</v>
      </c>
      <c r="K3" s="3">
        <f t="shared" ref="K3:K66" si="1">H3-G3</f>
        <v>0</v>
      </c>
      <c r="L3" s="3">
        <f>SUMIF(J3:J203,"&lt;0")</f>
        <v>-2</v>
      </c>
      <c r="M3" s="3">
        <f>SUMIF(K3:K203,"&lt;0")</f>
        <v>-1</v>
      </c>
      <c r="O3" s="3">
        <f>MAX(B3:B203)</f>
        <v>6</v>
      </c>
      <c r="P3" s="3">
        <f>VLOOKUP(O3,B3:D203,2,FALSE)</f>
        <v>0</v>
      </c>
      <c r="Q3" s="3">
        <f>VLOOKUP(O3,B3:D203,3,FALSE)</f>
        <v>1</v>
      </c>
    </row>
    <row r="4" spans="1:17" x14ac:dyDescent="0.25">
      <c r="A4" s="3" t="s">
        <v>43</v>
      </c>
      <c r="B4" s="3">
        <f>IF(OR(C4=1,D4=1),B3+1,0)</f>
        <v>1</v>
      </c>
      <c r="C4" s="3">
        <f>IF(AND(IN!E4="Goal",OR(IN!J4=1,IN!K4=1)),IN!F4,0)</f>
        <v>0</v>
      </c>
      <c r="D4" s="3">
        <f>IF(AND(IN!E4="Goal",OR(IN!J4=1,IN!K4=1)),IN!G4,0)</f>
        <v>1</v>
      </c>
      <c r="E4" s="3">
        <f>IF(AND(IN!E4="Goal",OR(IN!J4=1,IN!K4=1)),IN!H4+IN!I4/60,0)</f>
        <v>12.116666666666667</v>
      </c>
      <c r="G4" s="3">
        <f t="shared" ref="G4:G35" si="2">C4+G3</f>
        <v>0</v>
      </c>
      <c r="H4" s="3">
        <f t="shared" ref="H4:H35" si="3">D4+H3</f>
        <v>1</v>
      </c>
      <c r="J4" s="3">
        <f t="shared" si="0"/>
        <v>-1</v>
      </c>
      <c r="K4" s="3">
        <f t="shared" si="1"/>
        <v>1</v>
      </c>
    </row>
    <row r="5" spans="1:17" x14ac:dyDescent="0.25">
      <c r="A5" s="3" t="s">
        <v>43</v>
      </c>
      <c r="B5" s="3">
        <f t="shared" ref="B5:B68" si="4">IF(OR(C5=1,D5=1),B4+1,0)</f>
        <v>2</v>
      </c>
      <c r="C5" s="3">
        <f>IF(AND(IN!E5="Goal",OR(IN!J5=1,IN!K5=1)),IN!F5,0)</f>
        <v>1</v>
      </c>
      <c r="D5" s="3">
        <f>IF(AND(IN!E5="Goal",OR(IN!J5=1,IN!K5=1)),IN!G5,0)</f>
        <v>0</v>
      </c>
      <c r="E5" s="3">
        <f>IF(AND(IN!E5="Goal",OR(IN!J5=1,IN!K5=1)),IN!H5+IN!I5/60,0)</f>
        <v>27.75</v>
      </c>
      <c r="G5" s="3">
        <f t="shared" si="2"/>
        <v>1</v>
      </c>
      <c r="H5" s="3">
        <f t="shared" si="3"/>
        <v>1</v>
      </c>
      <c r="J5" s="3">
        <f t="shared" si="0"/>
        <v>0</v>
      </c>
      <c r="K5" s="3">
        <f t="shared" si="1"/>
        <v>0</v>
      </c>
    </row>
    <row r="6" spans="1:17" x14ac:dyDescent="0.25">
      <c r="A6" s="3" t="s">
        <v>43</v>
      </c>
      <c r="B6" s="3">
        <f t="shared" si="4"/>
        <v>3</v>
      </c>
      <c r="C6" s="3">
        <f>IF(AND(IN!E6="Goal",OR(IN!J6=1,IN!K6=1)),IN!F6,0)</f>
        <v>0</v>
      </c>
      <c r="D6" s="3">
        <f>IF(AND(IN!E6="Goal",OR(IN!J6=1,IN!K6=1)),IN!G6,0)</f>
        <v>1</v>
      </c>
      <c r="E6" s="3">
        <f>IF(AND(IN!E6="Goal",OR(IN!J6=1,IN!K6=1)),IN!H6+IN!I6/60,0)</f>
        <v>34.4</v>
      </c>
      <c r="G6" s="3">
        <f t="shared" si="2"/>
        <v>1</v>
      </c>
      <c r="H6" s="3">
        <f t="shared" si="3"/>
        <v>2</v>
      </c>
      <c r="J6" s="3">
        <f t="shared" si="0"/>
        <v>-1</v>
      </c>
      <c r="K6" s="3">
        <f t="shared" si="1"/>
        <v>1</v>
      </c>
    </row>
    <row r="7" spans="1:17" x14ac:dyDescent="0.25">
      <c r="A7" s="3" t="s">
        <v>43</v>
      </c>
      <c r="B7" s="3">
        <f t="shared" si="4"/>
        <v>4</v>
      </c>
      <c r="C7" s="3">
        <f>IF(AND(IN!E7="Goal",OR(IN!J7=1,IN!K7=1)),IN!F7,0)</f>
        <v>1</v>
      </c>
      <c r="D7" s="3">
        <f>IF(AND(IN!E7="Goal",OR(IN!J7=1,IN!K7=1)),IN!G7,0)</f>
        <v>0</v>
      </c>
      <c r="E7" s="3">
        <f>IF(AND(IN!E7="Goal",OR(IN!J7=1,IN!K7=1)),IN!H7+IN!I7/60,0)</f>
        <v>49.033333333333331</v>
      </c>
      <c r="G7" s="3">
        <f t="shared" si="2"/>
        <v>2</v>
      </c>
      <c r="H7" s="3">
        <f t="shared" si="3"/>
        <v>2</v>
      </c>
      <c r="J7" s="3">
        <f t="shared" si="0"/>
        <v>0</v>
      </c>
      <c r="K7" s="3">
        <f t="shared" si="1"/>
        <v>0</v>
      </c>
    </row>
    <row r="8" spans="1:17" x14ac:dyDescent="0.25">
      <c r="A8" s="3" t="s">
        <v>43</v>
      </c>
      <c r="B8" s="3">
        <f t="shared" si="4"/>
        <v>5</v>
      </c>
      <c r="C8" s="3">
        <f>IF(AND(IN!E8="Goal",OR(IN!J8=1,IN!K8=1)),IN!F8,0)</f>
        <v>1</v>
      </c>
      <c r="D8" s="3">
        <f>IF(AND(IN!E8="Goal",OR(IN!J8=1,IN!K8=1)),IN!G8,0)</f>
        <v>0</v>
      </c>
      <c r="E8" s="3">
        <f>IF(AND(IN!E8="Goal",OR(IN!J8=1,IN!K8=1)),IN!H8+IN!I8/60,0)</f>
        <v>56.283333333333331</v>
      </c>
      <c r="G8" s="3">
        <f t="shared" si="2"/>
        <v>3</v>
      </c>
      <c r="H8" s="3">
        <f t="shared" si="3"/>
        <v>2</v>
      </c>
      <c r="J8" s="3">
        <f t="shared" si="0"/>
        <v>1</v>
      </c>
      <c r="K8" s="3">
        <f t="shared" si="1"/>
        <v>-1</v>
      </c>
    </row>
    <row r="9" spans="1:17" x14ac:dyDescent="0.25">
      <c r="A9" s="3" t="s">
        <v>43</v>
      </c>
      <c r="B9" s="3">
        <f t="shared" si="4"/>
        <v>6</v>
      </c>
      <c r="C9" s="3">
        <f>IF(AND(IN!E9="Goal",OR(IN!J9=1,IN!K9=1)),IN!F9,0)</f>
        <v>0</v>
      </c>
      <c r="D9" s="3">
        <f>IF(AND(IN!E9="Goal",OR(IN!J9=1,IN!K9=1)),IN!G9,0)</f>
        <v>1</v>
      </c>
      <c r="E9" s="3">
        <f>IF(AND(IN!E9="Goal",OR(IN!J9=1,IN!K9=1)),IN!H9+IN!I9/60,0)</f>
        <v>83.05</v>
      </c>
      <c r="G9" s="3">
        <f t="shared" si="2"/>
        <v>3</v>
      </c>
      <c r="H9" s="3">
        <f t="shared" si="3"/>
        <v>3</v>
      </c>
      <c r="J9" s="3">
        <f t="shared" si="0"/>
        <v>0</v>
      </c>
      <c r="K9" s="3">
        <f t="shared" si="1"/>
        <v>0</v>
      </c>
    </row>
    <row r="10" spans="1:17" x14ac:dyDescent="0.25">
      <c r="A10" s="3" t="s">
        <v>43</v>
      </c>
      <c r="B10" s="3">
        <f t="shared" si="4"/>
        <v>0</v>
      </c>
      <c r="C10" s="3">
        <f>IF(AND(IN!E10="Goal",OR(IN!J10=1,IN!K10=1)),IN!F10,0)</f>
        <v>0</v>
      </c>
      <c r="D10" s="3">
        <f>IF(AND(IN!E10="Goal",OR(IN!J10=1,IN!K10=1)),IN!G10,0)</f>
        <v>0</v>
      </c>
      <c r="E10" s="3">
        <f>IF(AND(IN!E10="Goal",OR(IN!J10=1,IN!K10=1)),IN!H10+IN!I10/60,0)</f>
        <v>0</v>
      </c>
      <c r="G10" s="3">
        <f t="shared" si="2"/>
        <v>3</v>
      </c>
      <c r="H10" s="3">
        <f t="shared" si="3"/>
        <v>3</v>
      </c>
      <c r="J10" s="3">
        <f t="shared" si="0"/>
        <v>0</v>
      </c>
      <c r="K10" s="3">
        <f t="shared" si="1"/>
        <v>0</v>
      </c>
    </row>
    <row r="11" spans="1:17" x14ac:dyDescent="0.25">
      <c r="A11" s="3" t="s">
        <v>43</v>
      </c>
      <c r="B11" s="3">
        <f t="shared" si="4"/>
        <v>0</v>
      </c>
      <c r="C11" s="3">
        <f>IF(AND(IN!E11="Goal",OR(IN!J11=1,IN!K11=1)),IN!F11,0)</f>
        <v>0</v>
      </c>
      <c r="D11" s="3">
        <f>IF(AND(IN!E11="Goal",OR(IN!J11=1,IN!K11=1)),IN!G11,0)</f>
        <v>0</v>
      </c>
      <c r="E11" s="3">
        <f>IF(AND(IN!E11="Goal",OR(IN!J11=1,IN!K11=1)),IN!H11+IN!I11/60,0)</f>
        <v>0</v>
      </c>
      <c r="G11" s="3">
        <f t="shared" si="2"/>
        <v>3</v>
      </c>
      <c r="H11" s="3">
        <f t="shared" si="3"/>
        <v>3</v>
      </c>
      <c r="J11" s="3">
        <f t="shared" si="0"/>
        <v>0</v>
      </c>
      <c r="K11" s="3">
        <f t="shared" si="1"/>
        <v>0</v>
      </c>
    </row>
    <row r="12" spans="1:17" x14ac:dyDescent="0.25">
      <c r="A12" s="3" t="s">
        <v>43</v>
      </c>
      <c r="B12" s="3">
        <f t="shared" si="4"/>
        <v>0</v>
      </c>
      <c r="C12" s="3">
        <f>IF(AND(IN!E12="Goal",OR(IN!J12=1,IN!K12=1)),IN!F12,0)</f>
        <v>0</v>
      </c>
      <c r="D12" s="3">
        <f>IF(AND(IN!E12="Goal",OR(IN!J12=1,IN!K12=1)),IN!G12,0)</f>
        <v>0</v>
      </c>
      <c r="E12" s="3">
        <f>IF(AND(IN!E12="Goal",OR(IN!J12=1,IN!K12=1)),IN!H12+IN!I12/60,0)</f>
        <v>0</v>
      </c>
      <c r="G12" s="3">
        <f t="shared" si="2"/>
        <v>3</v>
      </c>
      <c r="H12" s="3">
        <f t="shared" si="3"/>
        <v>3</v>
      </c>
      <c r="J12" s="3">
        <f t="shared" si="0"/>
        <v>0</v>
      </c>
      <c r="K12" s="3">
        <f t="shared" si="1"/>
        <v>0</v>
      </c>
    </row>
    <row r="13" spans="1:17" x14ac:dyDescent="0.25">
      <c r="A13" s="3" t="s">
        <v>43</v>
      </c>
      <c r="B13" s="3">
        <f t="shared" si="4"/>
        <v>0</v>
      </c>
      <c r="C13" s="3">
        <f>IF(AND(IN!E13="Goal",OR(IN!J13=1,IN!K13=1)),IN!F13,0)</f>
        <v>0</v>
      </c>
      <c r="D13" s="3">
        <f>IF(AND(IN!E13="Goal",OR(IN!J13=1,IN!K13=1)),IN!G13,0)</f>
        <v>0</v>
      </c>
      <c r="E13" s="3">
        <f>IF(AND(IN!E13="Goal",OR(IN!J13=1,IN!K13=1)),IN!H13+IN!I13/60,0)</f>
        <v>0</v>
      </c>
      <c r="G13" s="3">
        <f t="shared" si="2"/>
        <v>3</v>
      </c>
      <c r="H13" s="3">
        <f t="shared" si="3"/>
        <v>3</v>
      </c>
      <c r="J13" s="3">
        <f t="shared" si="0"/>
        <v>0</v>
      </c>
      <c r="K13" s="3">
        <f t="shared" si="1"/>
        <v>0</v>
      </c>
    </row>
    <row r="14" spans="1:17" x14ac:dyDescent="0.25">
      <c r="A14" s="3" t="s">
        <v>43</v>
      </c>
      <c r="B14" s="3">
        <f t="shared" si="4"/>
        <v>0</v>
      </c>
      <c r="C14" s="3">
        <f>IF(AND(IN!E14="Goal",OR(IN!J14=1,IN!K14=1)),IN!F14,0)</f>
        <v>0</v>
      </c>
      <c r="D14" s="3">
        <f>IF(AND(IN!E14="Goal",OR(IN!J14=1,IN!K14=1)),IN!G14,0)</f>
        <v>0</v>
      </c>
      <c r="E14" s="3">
        <f>IF(AND(IN!E14="Goal",OR(IN!J14=1,IN!K14=1)),IN!H14+IN!I14/60,0)</f>
        <v>0</v>
      </c>
      <c r="G14" s="3">
        <f t="shared" si="2"/>
        <v>3</v>
      </c>
      <c r="H14" s="3">
        <f t="shared" si="3"/>
        <v>3</v>
      </c>
      <c r="J14" s="3">
        <f t="shared" si="0"/>
        <v>0</v>
      </c>
      <c r="K14" s="3">
        <f t="shared" si="1"/>
        <v>0</v>
      </c>
    </row>
    <row r="15" spans="1:17" x14ac:dyDescent="0.25">
      <c r="A15" s="3" t="s">
        <v>43</v>
      </c>
      <c r="B15" s="3">
        <f t="shared" si="4"/>
        <v>0</v>
      </c>
      <c r="C15" s="3">
        <f>IF(AND(IN!E15="Goal",OR(IN!J15=1,IN!K15=1)),IN!F15,0)</f>
        <v>0</v>
      </c>
      <c r="D15" s="3">
        <f>IF(AND(IN!E15="Goal",OR(IN!J15=1,IN!K15=1)),IN!G15,0)</f>
        <v>0</v>
      </c>
      <c r="E15" s="3">
        <f>IF(AND(IN!E15="Goal",OR(IN!J15=1,IN!K15=1)),IN!H15+IN!I15/60,0)</f>
        <v>0</v>
      </c>
      <c r="G15" s="3">
        <f t="shared" si="2"/>
        <v>3</v>
      </c>
      <c r="H15" s="3">
        <f t="shared" si="3"/>
        <v>3</v>
      </c>
      <c r="J15" s="3">
        <f t="shared" si="0"/>
        <v>0</v>
      </c>
      <c r="K15" s="3">
        <f t="shared" si="1"/>
        <v>0</v>
      </c>
    </row>
    <row r="16" spans="1:17" x14ac:dyDescent="0.25">
      <c r="A16" s="3" t="s">
        <v>43</v>
      </c>
      <c r="B16" s="3">
        <f t="shared" si="4"/>
        <v>0</v>
      </c>
      <c r="C16" s="3">
        <f>IF(AND(IN!E16="Goal",OR(IN!J16=1,IN!K16=1)),IN!F16,0)</f>
        <v>0</v>
      </c>
      <c r="D16" s="3">
        <f>IF(AND(IN!E16="Goal",OR(IN!J16=1,IN!K16=1)),IN!G16,0)</f>
        <v>0</v>
      </c>
      <c r="E16" s="3">
        <f>IF(AND(IN!E16="Goal",OR(IN!J16=1,IN!K16=1)),IN!H16+IN!I16/60,0)</f>
        <v>0</v>
      </c>
      <c r="G16" s="3">
        <f t="shared" si="2"/>
        <v>3</v>
      </c>
      <c r="H16" s="3">
        <f t="shared" si="3"/>
        <v>3</v>
      </c>
      <c r="J16" s="3">
        <f t="shared" si="0"/>
        <v>0</v>
      </c>
      <c r="K16" s="3">
        <f t="shared" si="1"/>
        <v>0</v>
      </c>
    </row>
    <row r="17" spans="1:11" x14ac:dyDescent="0.25">
      <c r="A17" s="3" t="s">
        <v>43</v>
      </c>
      <c r="B17" s="3">
        <f t="shared" si="4"/>
        <v>0</v>
      </c>
      <c r="C17" s="3">
        <f>IF(AND(IN!E17="Goal",OR(IN!J17=1,IN!K17=1)),IN!F17,0)</f>
        <v>0</v>
      </c>
      <c r="D17" s="3">
        <f>IF(AND(IN!E17="Goal",OR(IN!J17=1,IN!K17=1)),IN!G17,0)</f>
        <v>0</v>
      </c>
      <c r="E17" s="3">
        <f>IF(AND(IN!E17="Goal",OR(IN!J17=1,IN!K17=1)),IN!H17+IN!I17/60,0)</f>
        <v>0</v>
      </c>
      <c r="G17" s="3">
        <f t="shared" si="2"/>
        <v>3</v>
      </c>
      <c r="H17" s="3">
        <f t="shared" si="3"/>
        <v>3</v>
      </c>
      <c r="J17" s="3">
        <f t="shared" si="0"/>
        <v>0</v>
      </c>
      <c r="K17" s="3">
        <f t="shared" si="1"/>
        <v>0</v>
      </c>
    </row>
    <row r="18" spans="1:11" x14ac:dyDescent="0.25">
      <c r="A18" s="3" t="s">
        <v>43</v>
      </c>
      <c r="B18" s="3">
        <f t="shared" si="4"/>
        <v>0</v>
      </c>
      <c r="C18" s="3">
        <f>IF(AND(IN!E18="Goal",OR(IN!J18=1,IN!K18=1)),IN!F18,0)</f>
        <v>0</v>
      </c>
      <c r="D18" s="3">
        <f>IF(AND(IN!E18="Goal",OR(IN!J18=1,IN!K18=1)),IN!G18,0)</f>
        <v>0</v>
      </c>
      <c r="E18" s="3">
        <f>IF(AND(IN!E18="Goal",OR(IN!J18=1,IN!K18=1)),IN!H18+IN!I18/60,0)</f>
        <v>0</v>
      </c>
      <c r="G18" s="3">
        <f t="shared" si="2"/>
        <v>3</v>
      </c>
      <c r="H18" s="3">
        <f t="shared" si="3"/>
        <v>3</v>
      </c>
      <c r="J18" s="3">
        <f t="shared" si="0"/>
        <v>0</v>
      </c>
      <c r="K18" s="3">
        <f t="shared" si="1"/>
        <v>0</v>
      </c>
    </row>
    <row r="19" spans="1:11" x14ac:dyDescent="0.25">
      <c r="A19" s="3" t="s">
        <v>43</v>
      </c>
      <c r="B19" s="3">
        <f t="shared" si="4"/>
        <v>0</v>
      </c>
      <c r="C19" s="3">
        <f>IF(AND(IN!E19="Goal",OR(IN!J19=1,IN!K19=1)),IN!F19,0)</f>
        <v>0</v>
      </c>
      <c r="D19" s="3">
        <f>IF(AND(IN!E19="Goal",OR(IN!J19=1,IN!K19=1)),IN!G19,0)</f>
        <v>0</v>
      </c>
      <c r="E19" s="3">
        <f>IF(AND(IN!E19="Goal",OR(IN!J19=1,IN!K19=1)),IN!H19+IN!I19/60,0)</f>
        <v>0</v>
      </c>
      <c r="G19" s="3">
        <f t="shared" si="2"/>
        <v>3</v>
      </c>
      <c r="H19" s="3">
        <f t="shared" si="3"/>
        <v>3</v>
      </c>
      <c r="J19" s="3">
        <f t="shared" si="0"/>
        <v>0</v>
      </c>
      <c r="K19" s="3">
        <f t="shared" si="1"/>
        <v>0</v>
      </c>
    </row>
    <row r="20" spans="1:11" x14ac:dyDescent="0.25">
      <c r="A20" s="3" t="s">
        <v>43</v>
      </c>
      <c r="B20" s="3">
        <f t="shared" si="4"/>
        <v>0</v>
      </c>
      <c r="C20" s="3">
        <f>IF(AND(IN!E20="Goal",OR(IN!J20=1,IN!K20=1)),IN!F20,0)</f>
        <v>0</v>
      </c>
      <c r="D20" s="3">
        <f>IF(AND(IN!E20="Goal",OR(IN!J20=1,IN!K20=1)),IN!G20,0)</f>
        <v>0</v>
      </c>
      <c r="E20" s="3">
        <f>IF(AND(IN!E20="Goal",OR(IN!J20=1,IN!K20=1)),IN!H20+IN!I20/60,0)</f>
        <v>0</v>
      </c>
      <c r="G20" s="3">
        <f t="shared" si="2"/>
        <v>3</v>
      </c>
      <c r="H20" s="3">
        <f t="shared" si="3"/>
        <v>3</v>
      </c>
      <c r="J20" s="3">
        <f t="shared" si="0"/>
        <v>0</v>
      </c>
      <c r="K20" s="3">
        <f t="shared" si="1"/>
        <v>0</v>
      </c>
    </row>
    <row r="21" spans="1:11" x14ac:dyDescent="0.25">
      <c r="A21" s="3" t="s">
        <v>43</v>
      </c>
      <c r="B21" s="3">
        <f t="shared" si="4"/>
        <v>0</v>
      </c>
      <c r="C21" s="3">
        <f>IF(AND(IN!E21="Goal",OR(IN!J21=1,IN!K21=1)),IN!F21,0)</f>
        <v>0</v>
      </c>
      <c r="D21" s="3">
        <f>IF(AND(IN!E21="Goal",OR(IN!J21=1,IN!K21=1)),IN!G21,0)</f>
        <v>0</v>
      </c>
      <c r="E21" s="3">
        <f>IF(AND(IN!E21="Goal",OR(IN!J21=1,IN!K21=1)),IN!H21+IN!I21/60,0)</f>
        <v>0</v>
      </c>
      <c r="G21" s="3">
        <f t="shared" si="2"/>
        <v>3</v>
      </c>
      <c r="H21" s="3">
        <f t="shared" si="3"/>
        <v>3</v>
      </c>
      <c r="J21" s="3">
        <f t="shared" si="0"/>
        <v>0</v>
      </c>
      <c r="K21" s="3">
        <f t="shared" si="1"/>
        <v>0</v>
      </c>
    </row>
    <row r="22" spans="1:11" x14ac:dyDescent="0.25">
      <c r="A22" s="3" t="s">
        <v>43</v>
      </c>
      <c r="B22" s="3">
        <f t="shared" si="4"/>
        <v>0</v>
      </c>
      <c r="C22" s="3">
        <f>IF(AND(IN!E22="Goal",OR(IN!J22=1,IN!K22=1)),IN!F22,0)</f>
        <v>0</v>
      </c>
      <c r="D22" s="3">
        <f>IF(AND(IN!E22="Goal",OR(IN!J22=1,IN!K22=1)),IN!G22,0)</f>
        <v>0</v>
      </c>
      <c r="E22" s="3">
        <f>IF(AND(IN!E22="Goal",OR(IN!J22=1,IN!K22=1)),IN!H22+IN!I22/60,0)</f>
        <v>0</v>
      </c>
      <c r="G22" s="3">
        <f t="shared" si="2"/>
        <v>3</v>
      </c>
      <c r="H22" s="3">
        <f t="shared" si="3"/>
        <v>3</v>
      </c>
      <c r="J22" s="3">
        <f t="shared" si="0"/>
        <v>0</v>
      </c>
      <c r="K22" s="3">
        <f t="shared" si="1"/>
        <v>0</v>
      </c>
    </row>
    <row r="23" spans="1:11" x14ac:dyDescent="0.25">
      <c r="A23" s="3" t="s">
        <v>43</v>
      </c>
      <c r="B23" s="3">
        <f t="shared" si="4"/>
        <v>0</v>
      </c>
      <c r="C23" s="3">
        <f>IF(AND(IN!E23="Goal",OR(IN!J23=1,IN!K23=1)),IN!F23,0)</f>
        <v>0</v>
      </c>
      <c r="D23" s="3">
        <f>IF(AND(IN!E23="Goal",OR(IN!J23=1,IN!K23=1)),IN!G23,0)</f>
        <v>0</v>
      </c>
      <c r="E23" s="3">
        <f>IF(AND(IN!E23="Goal",OR(IN!J23=1,IN!K23=1)),IN!H23+IN!I23/60,0)</f>
        <v>0</v>
      </c>
      <c r="G23" s="3">
        <f t="shared" si="2"/>
        <v>3</v>
      </c>
      <c r="H23" s="3">
        <f t="shared" si="3"/>
        <v>3</v>
      </c>
      <c r="J23" s="3">
        <f t="shared" si="0"/>
        <v>0</v>
      </c>
      <c r="K23" s="3">
        <f t="shared" si="1"/>
        <v>0</v>
      </c>
    </row>
    <row r="24" spans="1:11" x14ac:dyDescent="0.25">
      <c r="A24" s="3" t="s">
        <v>43</v>
      </c>
      <c r="B24" s="3">
        <f t="shared" si="4"/>
        <v>0</v>
      </c>
      <c r="C24" s="3">
        <f>IF(AND(IN!E24="Goal",OR(IN!J24=1,IN!K24=1)),IN!F24,0)</f>
        <v>0</v>
      </c>
      <c r="D24" s="3">
        <f>IF(AND(IN!E24="Goal",OR(IN!J24=1,IN!K24=1)),IN!G24,0)</f>
        <v>0</v>
      </c>
      <c r="E24" s="3">
        <f>IF(AND(IN!E24="Goal",OR(IN!J24=1,IN!K24=1)),IN!H24+IN!I24/60,0)</f>
        <v>0</v>
      </c>
      <c r="G24" s="3">
        <f t="shared" si="2"/>
        <v>3</v>
      </c>
      <c r="H24" s="3">
        <f t="shared" si="3"/>
        <v>3</v>
      </c>
      <c r="J24" s="3">
        <f t="shared" si="0"/>
        <v>0</v>
      </c>
      <c r="K24" s="3">
        <f t="shared" si="1"/>
        <v>0</v>
      </c>
    </row>
    <row r="25" spans="1:11" x14ac:dyDescent="0.25">
      <c r="A25" s="3" t="s">
        <v>43</v>
      </c>
      <c r="B25" s="3">
        <f t="shared" si="4"/>
        <v>0</v>
      </c>
      <c r="C25" s="3">
        <f>IF(AND(IN!E25="Goal",OR(IN!J25=1,IN!K25=1)),IN!F25,0)</f>
        <v>0</v>
      </c>
      <c r="D25" s="3">
        <f>IF(AND(IN!E25="Goal",OR(IN!J25=1,IN!K25=1)),IN!G25,0)</f>
        <v>0</v>
      </c>
      <c r="E25" s="3">
        <f>IF(AND(IN!E25="Goal",OR(IN!J25=1,IN!K25=1)),IN!H25+IN!I25/60,0)</f>
        <v>0</v>
      </c>
      <c r="G25" s="3">
        <f t="shared" si="2"/>
        <v>3</v>
      </c>
      <c r="H25" s="3">
        <f t="shared" si="3"/>
        <v>3</v>
      </c>
      <c r="J25" s="3">
        <f t="shared" si="0"/>
        <v>0</v>
      </c>
      <c r="K25" s="3">
        <f t="shared" si="1"/>
        <v>0</v>
      </c>
    </row>
    <row r="26" spans="1:11" x14ac:dyDescent="0.25">
      <c r="A26" s="3" t="s">
        <v>43</v>
      </c>
      <c r="B26" s="3">
        <f t="shared" si="4"/>
        <v>0</v>
      </c>
      <c r="C26" s="3">
        <f>IF(AND(IN!E26="Goal",OR(IN!J26=1,IN!K26=1)),IN!F26,0)</f>
        <v>0</v>
      </c>
      <c r="D26" s="3">
        <f>IF(AND(IN!E26="Goal",OR(IN!J26=1,IN!K26=1)),IN!G26,0)</f>
        <v>0</v>
      </c>
      <c r="E26" s="3">
        <f>IF(AND(IN!E26="Goal",OR(IN!J26=1,IN!K26=1)),IN!H26+IN!I26/60,0)</f>
        <v>0</v>
      </c>
      <c r="G26" s="3">
        <f t="shared" si="2"/>
        <v>3</v>
      </c>
      <c r="H26" s="3">
        <f t="shared" si="3"/>
        <v>3</v>
      </c>
      <c r="J26" s="3">
        <f t="shared" si="0"/>
        <v>0</v>
      </c>
      <c r="K26" s="3">
        <f t="shared" si="1"/>
        <v>0</v>
      </c>
    </row>
    <row r="27" spans="1:11" x14ac:dyDescent="0.25">
      <c r="A27" s="3" t="s">
        <v>43</v>
      </c>
      <c r="B27" s="3">
        <f t="shared" si="4"/>
        <v>0</v>
      </c>
      <c r="C27" s="3">
        <f>IF(AND(IN!E27="Goal",OR(IN!J27=1,IN!K27=1)),IN!F27,0)</f>
        <v>0</v>
      </c>
      <c r="D27" s="3">
        <f>IF(AND(IN!E27="Goal",OR(IN!J27=1,IN!K27=1)),IN!G27,0)</f>
        <v>0</v>
      </c>
      <c r="E27" s="3">
        <f>IF(AND(IN!E27="Goal",OR(IN!J27=1,IN!K27=1)),IN!H27+IN!I27/60,0)</f>
        <v>0</v>
      </c>
      <c r="G27" s="3">
        <f t="shared" si="2"/>
        <v>3</v>
      </c>
      <c r="H27" s="3">
        <f t="shared" si="3"/>
        <v>3</v>
      </c>
      <c r="J27" s="3">
        <f t="shared" si="0"/>
        <v>0</v>
      </c>
      <c r="K27" s="3">
        <f t="shared" si="1"/>
        <v>0</v>
      </c>
    </row>
    <row r="28" spans="1:11" x14ac:dyDescent="0.25">
      <c r="A28" s="3" t="s">
        <v>43</v>
      </c>
      <c r="B28" s="3">
        <f t="shared" si="4"/>
        <v>0</v>
      </c>
      <c r="C28" s="3">
        <f>IF(AND(IN!E28="Goal",OR(IN!J28=1,IN!K28=1)),IN!F28,0)</f>
        <v>0</v>
      </c>
      <c r="D28" s="3">
        <f>IF(AND(IN!E28="Goal",OR(IN!J28=1,IN!K28=1)),IN!G28,0)</f>
        <v>0</v>
      </c>
      <c r="E28" s="3">
        <f>IF(AND(IN!E28="Goal",OR(IN!J28=1,IN!K28=1)),IN!H28+IN!I28/60,0)</f>
        <v>0</v>
      </c>
      <c r="G28" s="3">
        <f t="shared" si="2"/>
        <v>3</v>
      </c>
      <c r="H28" s="3">
        <f t="shared" si="3"/>
        <v>3</v>
      </c>
      <c r="J28" s="3">
        <f t="shared" si="0"/>
        <v>0</v>
      </c>
      <c r="K28" s="3">
        <f t="shared" si="1"/>
        <v>0</v>
      </c>
    </row>
    <row r="29" spans="1:11" x14ac:dyDescent="0.25">
      <c r="A29" s="3" t="s">
        <v>43</v>
      </c>
      <c r="B29" s="3">
        <f t="shared" si="4"/>
        <v>0</v>
      </c>
      <c r="C29" s="3">
        <f>IF(AND(IN!E29="Goal",OR(IN!J29=1,IN!K29=1)),IN!F29,0)</f>
        <v>0</v>
      </c>
      <c r="D29" s="3">
        <f>IF(AND(IN!E29="Goal",OR(IN!J29=1,IN!K29=1)),IN!G29,0)</f>
        <v>0</v>
      </c>
      <c r="E29" s="3">
        <f>IF(AND(IN!E29="Goal",OR(IN!J29=1,IN!K29=1)),IN!H29+IN!I29/60,0)</f>
        <v>0</v>
      </c>
      <c r="G29" s="3">
        <f t="shared" si="2"/>
        <v>3</v>
      </c>
      <c r="H29" s="3">
        <f t="shared" si="3"/>
        <v>3</v>
      </c>
      <c r="J29" s="3">
        <f t="shared" si="0"/>
        <v>0</v>
      </c>
      <c r="K29" s="3">
        <f t="shared" si="1"/>
        <v>0</v>
      </c>
    </row>
    <row r="30" spans="1:11" x14ac:dyDescent="0.25">
      <c r="A30" s="3" t="s">
        <v>43</v>
      </c>
      <c r="B30" s="3">
        <f t="shared" si="4"/>
        <v>0</v>
      </c>
      <c r="C30" s="3">
        <f>IF(AND(IN!E30="Goal",OR(IN!J30=1,IN!K30=1)),IN!F30,0)</f>
        <v>0</v>
      </c>
      <c r="D30" s="3">
        <f>IF(AND(IN!E30="Goal",OR(IN!J30=1,IN!K30=1)),IN!G30,0)</f>
        <v>0</v>
      </c>
      <c r="E30" s="3">
        <f>IF(AND(IN!E30="Goal",OR(IN!J30=1,IN!K30=1)),IN!H30+IN!I30/60,0)</f>
        <v>0</v>
      </c>
      <c r="G30" s="3">
        <f t="shared" si="2"/>
        <v>3</v>
      </c>
      <c r="H30" s="3">
        <f t="shared" si="3"/>
        <v>3</v>
      </c>
      <c r="J30" s="3">
        <f t="shared" si="0"/>
        <v>0</v>
      </c>
      <c r="K30" s="3">
        <f t="shared" si="1"/>
        <v>0</v>
      </c>
    </row>
    <row r="31" spans="1:11" x14ac:dyDescent="0.25">
      <c r="A31" s="3" t="s">
        <v>43</v>
      </c>
      <c r="B31" s="3">
        <f t="shared" si="4"/>
        <v>0</v>
      </c>
      <c r="C31" s="3">
        <f>IF(AND(IN!E32="Goal",OR(IN!J32=1,IN!K32=1)),IN!F32,0)</f>
        <v>0</v>
      </c>
      <c r="D31" s="3">
        <f>IF(AND(IN!E32="Goal",OR(IN!J32=1,IN!K32=1)),IN!G32,0)</f>
        <v>0</v>
      </c>
      <c r="E31" s="3">
        <f>IF(AND(IN!E32="Goal",OR(IN!J32=1,IN!K32=1)),IN!H32+IN!I32/60,0)</f>
        <v>0</v>
      </c>
      <c r="G31" s="3">
        <f t="shared" si="2"/>
        <v>3</v>
      </c>
      <c r="H31" s="3">
        <f t="shared" si="3"/>
        <v>3</v>
      </c>
      <c r="J31" s="3">
        <f t="shared" si="0"/>
        <v>0</v>
      </c>
      <c r="K31" s="3">
        <f t="shared" si="1"/>
        <v>0</v>
      </c>
    </row>
    <row r="32" spans="1:11" x14ac:dyDescent="0.25">
      <c r="A32" s="3" t="s">
        <v>43</v>
      </c>
      <c r="B32" s="3">
        <f t="shared" si="4"/>
        <v>0</v>
      </c>
      <c r="C32" s="3">
        <f>IF(AND(IN!E33="Goal",OR(IN!J33=1,IN!K33=1)),IN!F33,0)</f>
        <v>0</v>
      </c>
      <c r="D32" s="3">
        <f>IF(AND(IN!E33="Goal",OR(IN!J33=1,IN!K33=1)),IN!G33,0)</f>
        <v>0</v>
      </c>
      <c r="E32" s="3">
        <f>IF(AND(IN!E33="Goal",OR(IN!J33=1,IN!K33=1)),IN!H33+IN!I33/60,0)</f>
        <v>0</v>
      </c>
      <c r="G32" s="3">
        <f t="shared" si="2"/>
        <v>3</v>
      </c>
      <c r="H32" s="3">
        <f t="shared" si="3"/>
        <v>3</v>
      </c>
      <c r="J32" s="3">
        <f t="shared" si="0"/>
        <v>0</v>
      </c>
      <c r="K32" s="3">
        <f t="shared" si="1"/>
        <v>0</v>
      </c>
    </row>
    <row r="33" spans="1:11" x14ac:dyDescent="0.25">
      <c r="A33" s="3" t="s">
        <v>43</v>
      </c>
      <c r="B33" s="3">
        <f t="shared" si="4"/>
        <v>0</v>
      </c>
      <c r="C33" s="3">
        <f>IF(AND(IN!E34="Goal",OR(IN!J34=1,IN!K34=1)),IN!F34,0)</f>
        <v>0</v>
      </c>
      <c r="D33" s="3">
        <f>IF(AND(IN!E34="Goal",OR(IN!J34=1,IN!K34=1)),IN!G34,0)</f>
        <v>0</v>
      </c>
      <c r="E33" s="3">
        <f>IF(AND(IN!E34="Goal",OR(IN!J34=1,IN!K34=1)),IN!H34+IN!I34/60,0)</f>
        <v>0</v>
      </c>
      <c r="G33" s="3">
        <f t="shared" si="2"/>
        <v>3</v>
      </c>
      <c r="H33" s="3">
        <f t="shared" si="3"/>
        <v>3</v>
      </c>
      <c r="J33" s="3">
        <f t="shared" si="0"/>
        <v>0</v>
      </c>
      <c r="K33" s="3">
        <f t="shared" si="1"/>
        <v>0</v>
      </c>
    </row>
    <row r="34" spans="1:11" x14ac:dyDescent="0.25">
      <c r="A34" s="3" t="s">
        <v>43</v>
      </c>
      <c r="B34" s="3">
        <f t="shared" si="4"/>
        <v>0</v>
      </c>
      <c r="C34" s="3">
        <f>IF(AND(IN!E35="Goal",OR(IN!J35=1,IN!K35=1)),IN!F35,0)</f>
        <v>0</v>
      </c>
      <c r="D34" s="3">
        <f>IF(AND(IN!E35="Goal",OR(IN!J35=1,IN!K35=1)),IN!G35,0)</f>
        <v>0</v>
      </c>
      <c r="E34" s="3">
        <f>IF(AND(IN!E35="Goal",OR(IN!J35=1,IN!K35=1)),IN!H35+IN!I35/60,0)</f>
        <v>0</v>
      </c>
      <c r="G34" s="3">
        <f t="shared" si="2"/>
        <v>3</v>
      </c>
      <c r="H34" s="3">
        <f t="shared" si="3"/>
        <v>3</v>
      </c>
      <c r="J34" s="3">
        <f t="shared" si="0"/>
        <v>0</v>
      </c>
      <c r="K34" s="3">
        <f t="shared" si="1"/>
        <v>0</v>
      </c>
    </row>
    <row r="35" spans="1:11" x14ac:dyDescent="0.25">
      <c r="A35" s="3" t="s">
        <v>43</v>
      </c>
      <c r="B35" s="3">
        <f t="shared" si="4"/>
        <v>0</v>
      </c>
      <c r="C35" s="3">
        <f>IF(AND(IN!E36="Goal",OR(IN!J36=1,IN!K36=1)),IN!F36,0)</f>
        <v>0</v>
      </c>
      <c r="D35" s="3">
        <f>IF(AND(IN!E36="Goal",OR(IN!J36=1,IN!K36=1)),IN!G36,0)</f>
        <v>0</v>
      </c>
      <c r="E35" s="3">
        <f>IF(AND(IN!E36="Goal",OR(IN!J36=1,IN!K36=1)),IN!H36+IN!I36/60,0)</f>
        <v>0</v>
      </c>
      <c r="G35" s="3">
        <f t="shared" si="2"/>
        <v>3</v>
      </c>
      <c r="H35" s="3">
        <f t="shared" si="3"/>
        <v>3</v>
      </c>
      <c r="J35" s="3">
        <f t="shared" si="0"/>
        <v>0</v>
      </c>
      <c r="K35" s="3">
        <f t="shared" si="1"/>
        <v>0</v>
      </c>
    </row>
    <row r="36" spans="1:11" x14ac:dyDescent="0.25">
      <c r="A36" s="3" t="s">
        <v>43</v>
      </c>
      <c r="B36" s="3">
        <f t="shared" si="4"/>
        <v>0</v>
      </c>
      <c r="C36" s="3">
        <f>IF(AND(IN!E37="Goal",OR(IN!J37=1,IN!K37=1)),IN!F37,0)</f>
        <v>0</v>
      </c>
      <c r="D36" s="3">
        <f>IF(AND(IN!E37="Goal",OR(IN!J37=1,IN!K37=1)),IN!G37,0)</f>
        <v>0</v>
      </c>
      <c r="E36" s="3">
        <f>IF(AND(IN!E37="Goal",OR(IN!J37=1,IN!K37=1)),IN!H37+IN!I37/60,0)</f>
        <v>0</v>
      </c>
      <c r="G36" s="3">
        <f t="shared" ref="G36:G67" si="5">C36+G35</f>
        <v>3</v>
      </c>
      <c r="H36" s="3">
        <f t="shared" ref="H36:H67" si="6">D36+H35</f>
        <v>3</v>
      </c>
      <c r="J36" s="3">
        <f t="shared" si="0"/>
        <v>0</v>
      </c>
      <c r="K36" s="3">
        <f t="shared" si="1"/>
        <v>0</v>
      </c>
    </row>
    <row r="37" spans="1:11" x14ac:dyDescent="0.25">
      <c r="A37" s="3" t="s">
        <v>43</v>
      </c>
      <c r="B37" s="3">
        <f t="shared" si="4"/>
        <v>0</v>
      </c>
      <c r="C37" s="3">
        <f>IF(AND(IN!E38="Goal",OR(IN!J38=1,IN!K38=1)),IN!F38,0)</f>
        <v>0</v>
      </c>
      <c r="D37" s="3">
        <f>IF(AND(IN!E38="Goal",OR(IN!J38=1,IN!K38=1)),IN!G38,0)</f>
        <v>0</v>
      </c>
      <c r="E37" s="3">
        <f>IF(AND(IN!E38="Goal",OR(IN!J38=1,IN!K38=1)),IN!H38+IN!I38/60,0)</f>
        <v>0</v>
      </c>
      <c r="G37" s="3">
        <f t="shared" si="5"/>
        <v>3</v>
      </c>
      <c r="H37" s="3">
        <f t="shared" si="6"/>
        <v>3</v>
      </c>
      <c r="J37" s="3">
        <f t="shared" si="0"/>
        <v>0</v>
      </c>
      <c r="K37" s="3">
        <f t="shared" si="1"/>
        <v>0</v>
      </c>
    </row>
    <row r="38" spans="1:11" x14ac:dyDescent="0.25">
      <c r="A38" s="3" t="s">
        <v>43</v>
      </c>
      <c r="B38" s="3">
        <f t="shared" si="4"/>
        <v>0</v>
      </c>
      <c r="C38" s="3">
        <f>IF(AND(IN!E39="Goal",OR(IN!J39=1,IN!K39=1)),IN!F39,0)</f>
        <v>0</v>
      </c>
      <c r="D38" s="3">
        <f>IF(AND(IN!E39="Goal",OR(IN!J39=1,IN!K39=1)),IN!G39,0)</f>
        <v>0</v>
      </c>
      <c r="E38" s="3">
        <f>IF(AND(IN!E39="Goal",OR(IN!J39=1,IN!K39=1)),IN!H39+IN!I39/60,0)</f>
        <v>0</v>
      </c>
      <c r="G38" s="3">
        <f t="shared" si="5"/>
        <v>3</v>
      </c>
      <c r="H38" s="3">
        <f t="shared" si="6"/>
        <v>3</v>
      </c>
      <c r="J38" s="3">
        <f t="shared" si="0"/>
        <v>0</v>
      </c>
      <c r="K38" s="3">
        <f t="shared" si="1"/>
        <v>0</v>
      </c>
    </row>
    <row r="39" spans="1:11" x14ac:dyDescent="0.25">
      <c r="A39" s="3" t="s">
        <v>43</v>
      </c>
      <c r="B39" s="3">
        <f t="shared" si="4"/>
        <v>0</v>
      </c>
      <c r="C39" s="3">
        <f>IF(AND(IN!E40="Goal",OR(IN!J40=1,IN!K40=1)),IN!F40,0)</f>
        <v>0</v>
      </c>
      <c r="D39" s="3">
        <f>IF(AND(IN!E40="Goal",OR(IN!J40=1,IN!K40=1)),IN!G40,0)</f>
        <v>0</v>
      </c>
      <c r="E39" s="3">
        <f>IF(AND(IN!E40="Goal",OR(IN!J40=1,IN!K40=1)),IN!H40+IN!I40/60,0)</f>
        <v>0</v>
      </c>
      <c r="G39" s="3">
        <f t="shared" si="5"/>
        <v>3</v>
      </c>
      <c r="H39" s="3">
        <f t="shared" si="6"/>
        <v>3</v>
      </c>
      <c r="J39" s="3">
        <f t="shared" si="0"/>
        <v>0</v>
      </c>
      <c r="K39" s="3">
        <f t="shared" si="1"/>
        <v>0</v>
      </c>
    </row>
    <row r="40" spans="1:11" x14ac:dyDescent="0.25">
      <c r="A40" s="3" t="s">
        <v>43</v>
      </c>
      <c r="B40" s="3">
        <f t="shared" si="4"/>
        <v>0</v>
      </c>
      <c r="C40" s="3">
        <f>IF(AND(IN!E41="Goal",OR(IN!J41=1,IN!K41=1)),IN!F41,0)</f>
        <v>0</v>
      </c>
      <c r="D40" s="3">
        <f>IF(AND(IN!E41="Goal",OR(IN!J41=1,IN!K41=1)),IN!G41,0)</f>
        <v>0</v>
      </c>
      <c r="E40" s="3">
        <f>IF(AND(IN!E41="Goal",OR(IN!J41=1,IN!K41=1)),IN!H41+IN!I41/60,0)</f>
        <v>0</v>
      </c>
      <c r="G40" s="3">
        <f t="shared" si="5"/>
        <v>3</v>
      </c>
      <c r="H40" s="3">
        <f t="shared" si="6"/>
        <v>3</v>
      </c>
      <c r="J40" s="3">
        <f t="shared" si="0"/>
        <v>0</v>
      </c>
      <c r="K40" s="3">
        <f t="shared" si="1"/>
        <v>0</v>
      </c>
    </row>
    <row r="41" spans="1:11" x14ac:dyDescent="0.25">
      <c r="A41" s="3" t="s">
        <v>43</v>
      </c>
      <c r="B41" s="3">
        <f t="shared" si="4"/>
        <v>0</v>
      </c>
      <c r="C41" s="3">
        <f>IF(AND(IN!E42="Goal",OR(IN!J42=1,IN!K42=1)),IN!F42,0)</f>
        <v>0</v>
      </c>
      <c r="D41" s="3">
        <f>IF(AND(IN!E42="Goal",OR(IN!J42=1,IN!K42=1)),IN!G42,0)</f>
        <v>0</v>
      </c>
      <c r="E41" s="3">
        <f>IF(AND(IN!E42="Goal",OR(IN!J42=1,IN!K42=1)),IN!H42+IN!I42/60,0)</f>
        <v>0</v>
      </c>
      <c r="G41" s="3">
        <f t="shared" si="5"/>
        <v>3</v>
      </c>
      <c r="H41" s="3">
        <f t="shared" si="6"/>
        <v>3</v>
      </c>
      <c r="J41" s="3">
        <f t="shared" si="0"/>
        <v>0</v>
      </c>
      <c r="K41" s="3">
        <f t="shared" si="1"/>
        <v>0</v>
      </c>
    </row>
    <row r="42" spans="1:11" x14ac:dyDescent="0.25">
      <c r="A42" s="3" t="s">
        <v>43</v>
      </c>
      <c r="B42" s="3">
        <f t="shared" si="4"/>
        <v>0</v>
      </c>
      <c r="C42" s="3">
        <f>IF(AND(IN!E43="Goal",OR(IN!J43=1,IN!K43=1)),IN!F43,0)</f>
        <v>0</v>
      </c>
      <c r="D42" s="3">
        <f>IF(AND(IN!E43="Goal",OR(IN!J43=1,IN!K43=1)),IN!G43,0)</f>
        <v>0</v>
      </c>
      <c r="E42" s="3">
        <f>IF(AND(IN!E43="Goal",OR(IN!J43=1,IN!K43=1)),IN!H43+IN!I43/60,0)</f>
        <v>0</v>
      </c>
      <c r="G42" s="3">
        <f t="shared" si="5"/>
        <v>3</v>
      </c>
      <c r="H42" s="3">
        <f t="shared" si="6"/>
        <v>3</v>
      </c>
      <c r="J42" s="3">
        <f t="shared" si="0"/>
        <v>0</v>
      </c>
      <c r="K42" s="3">
        <f t="shared" si="1"/>
        <v>0</v>
      </c>
    </row>
    <row r="43" spans="1:11" x14ac:dyDescent="0.25">
      <c r="A43" s="3" t="s">
        <v>43</v>
      </c>
      <c r="B43" s="3">
        <f t="shared" si="4"/>
        <v>0</v>
      </c>
      <c r="C43" s="3">
        <f>IF(AND(IN!E44="Goal",OR(IN!J44=1,IN!K44=1)),IN!F44,0)</f>
        <v>0</v>
      </c>
      <c r="D43" s="3">
        <f>IF(AND(IN!E44="Goal",OR(IN!J44=1,IN!K44=1)),IN!G44,0)</f>
        <v>0</v>
      </c>
      <c r="E43" s="3">
        <f>IF(AND(IN!E44="Goal",OR(IN!J44=1,IN!K44=1)),IN!H44+IN!I44/60,0)</f>
        <v>0</v>
      </c>
      <c r="G43" s="3">
        <f t="shared" si="5"/>
        <v>3</v>
      </c>
      <c r="H43" s="3">
        <f t="shared" si="6"/>
        <v>3</v>
      </c>
      <c r="J43" s="3">
        <f t="shared" si="0"/>
        <v>0</v>
      </c>
      <c r="K43" s="3">
        <f t="shared" si="1"/>
        <v>0</v>
      </c>
    </row>
    <row r="44" spans="1:11" x14ac:dyDescent="0.25">
      <c r="A44" s="3" t="s">
        <v>43</v>
      </c>
      <c r="B44" s="3">
        <f t="shared" si="4"/>
        <v>0</v>
      </c>
      <c r="C44" s="3">
        <f>IF(AND(IN!E45="Goal",OR(IN!J45=1,IN!K45=1)),IN!F45,0)</f>
        <v>0</v>
      </c>
      <c r="D44" s="3">
        <f>IF(AND(IN!E45="Goal",OR(IN!J45=1,IN!K45=1)),IN!G45,0)</f>
        <v>0</v>
      </c>
      <c r="E44" s="3">
        <f>IF(AND(IN!E45="Goal",OR(IN!J45=1,IN!K45=1)),IN!H45+IN!I45/60,0)</f>
        <v>0</v>
      </c>
      <c r="G44" s="3">
        <f t="shared" si="5"/>
        <v>3</v>
      </c>
      <c r="H44" s="3">
        <f t="shared" si="6"/>
        <v>3</v>
      </c>
      <c r="J44" s="3">
        <f t="shared" si="0"/>
        <v>0</v>
      </c>
      <c r="K44" s="3">
        <f t="shared" si="1"/>
        <v>0</v>
      </c>
    </row>
    <row r="45" spans="1:11" x14ac:dyDescent="0.25">
      <c r="A45" s="3" t="s">
        <v>43</v>
      </c>
      <c r="B45" s="3">
        <f t="shared" si="4"/>
        <v>0</v>
      </c>
      <c r="C45" s="3">
        <f>IF(AND(IN!E46="Goal",OR(IN!J46=1,IN!K46=1)),IN!F46,0)</f>
        <v>0</v>
      </c>
      <c r="D45" s="3">
        <f>IF(AND(IN!E46="Goal",OR(IN!J46=1,IN!K46=1)),IN!G46,0)</f>
        <v>0</v>
      </c>
      <c r="E45" s="3">
        <f>IF(AND(IN!E46="Goal",OR(IN!J46=1,IN!K46=1)),IN!H46+IN!I46/60,0)</f>
        <v>0</v>
      </c>
      <c r="G45" s="3">
        <f t="shared" si="5"/>
        <v>3</v>
      </c>
      <c r="H45" s="3">
        <f t="shared" si="6"/>
        <v>3</v>
      </c>
      <c r="J45" s="3">
        <f t="shared" si="0"/>
        <v>0</v>
      </c>
      <c r="K45" s="3">
        <f t="shared" si="1"/>
        <v>0</v>
      </c>
    </row>
    <row r="46" spans="1:11" x14ac:dyDescent="0.25">
      <c r="A46" s="3" t="s">
        <v>43</v>
      </c>
      <c r="B46" s="3">
        <f t="shared" si="4"/>
        <v>0</v>
      </c>
      <c r="C46" s="3">
        <f>IF(AND(IN!E47="Goal",OR(IN!J47=1,IN!K47=1)),IN!F47,0)</f>
        <v>0</v>
      </c>
      <c r="D46" s="3">
        <f>IF(AND(IN!E47="Goal",OR(IN!J47=1,IN!K47=1)),IN!G47,0)</f>
        <v>0</v>
      </c>
      <c r="E46" s="3">
        <f>IF(AND(IN!E47="Goal",OR(IN!J47=1,IN!K47=1)),IN!H47+IN!I47/60,0)</f>
        <v>0</v>
      </c>
      <c r="G46" s="3">
        <f t="shared" si="5"/>
        <v>3</v>
      </c>
      <c r="H46" s="3">
        <f t="shared" si="6"/>
        <v>3</v>
      </c>
      <c r="J46" s="3">
        <f t="shared" si="0"/>
        <v>0</v>
      </c>
      <c r="K46" s="3">
        <f t="shared" si="1"/>
        <v>0</v>
      </c>
    </row>
    <row r="47" spans="1:11" x14ac:dyDescent="0.25">
      <c r="A47" s="3" t="s">
        <v>43</v>
      </c>
      <c r="B47" s="3">
        <f t="shared" si="4"/>
        <v>0</v>
      </c>
      <c r="C47" s="3">
        <f>IF(AND(IN!E48="Goal",OR(IN!J48=1,IN!K48=1)),IN!F48,0)</f>
        <v>0</v>
      </c>
      <c r="D47" s="3">
        <f>IF(AND(IN!E48="Goal",OR(IN!J48=1,IN!K48=1)),IN!G48,0)</f>
        <v>0</v>
      </c>
      <c r="E47" s="3">
        <f>IF(AND(IN!E48="Goal",OR(IN!J48=1,IN!K48=1)),IN!H48+IN!I48/60,0)</f>
        <v>0</v>
      </c>
      <c r="G47" s="3">
        <f t="shared" si="5"/>
        <v>3</v>
      </c>
      <c r="H47" s="3">
        <f t="shared" si="6"/>
        <v>3</v>
      </c>
      <c r="J47" s="3">
        <f t="shared" si="0"/>
        <v>0</v>
      </c>
      <c r="K47" s="3">
        <f t="shared" si="1"/>
        <v>0</v>
      </c>
    </row>
    <row r="48" spans="1:11" x14ac:dyDescent="0.25">
      <c r="A48" s="3" t="s">
        <v>43</v>
      </c>
      <c r="B48" s="3">
        <f t="shared" si="4"/>
        <v>0</v>
      </c>
      <c r="C48" s="3">
        <f>IF(AND(IN!E49="Goal",OR(IN!J49=1,IN!K49=1)),IN!F49,0)</f>
        <v>0</v>
      </c>
      <c r="D48" s="3">
        <f>IF(AND(IN!E49="Goal",OR(IN!J49=1,IN!K49=1)),IN!G49,0)</f>
        <v>0</v>
      </c>
      <c r="E48" s="3">
        <f>IF(AND(IN!E49="Goal",OR(IN!J49=1,IN!K49=1)),IN!H49+IN!I49/60,0)</f>
        <v>0</v>
      </c>
      <c r="G48" s="3">
        <f t="shared" si="5"/>
        <v>3</v>
      </c>
      <c r="H48" s="3">
        <f t="shared" si="6"/>
        <v>3</v>
      </c>
      <c r="J48" s="3">
        <f t="shared" si="0"/>
        <v>0</v>
      </c>
      <c r="K48" s="3">
        <f t="shared" si="1"/>
        <v>0</v>
      </c>
    </row>
    <row r="49" spans="1:11" x14ac:dyDescent="0.25">
      <c r="A49" s="3" t="s">
        <v>43</v>
      </c>
      <c r="B49" s="3">
        <f t="shared" si="4"/>
        <v>0</v>
      </c>
      <c r="C49" s="3">
        <f>IF(AND(IN!E50="Goal",OR(IN!J50=1,IN!K50=1)),IN!F50,0)</f>
        <v>0</v>
      </c>
      <c r="D49" s="3">
        <f>IF(AND(IN!E50="Goal",OR(IN!J50=1,IN!K50=1)),IN!G50,0)</f>
        <v>0</v>
      </c>
      <c r="E49" s="3">
        <f>IF(AND(IN!E50="Goal",OR(IN!J50=1,IN!K50=1)),IN!H50+IN!I50/60,0)</f>
        <v>0</v>
      </c>
      <c r="G49" s="3">
        <f t="shared" si="5"/>
        <v>3</v>
      </c>
      <c r="H49" s="3">
        <f t="shared" si="6"/>
        <v>3</v>
      </c>
      <c r="J49" s="3">
        <f t="shared" si="0"/>
        <v>0</v>
      </c>
      <c r="K49" s="3">
        <f t="shared" si="1"/>
        <v>0</v>
      </c>
    </row>
    <row r="50" spans="1:11" x14ac:dyDescent="0.25">
      <c r="A50" s="3" t="s">
        <v>43</v>
      </c>
      <c r="B50" s="3">
        <f t="shared" si="4"/>
        <v>0</v>
      </c>
      <c r="C50" s="3">
        <f>IF(AND(IN!E51="Goal",OR(IN!J51=1,IN!K51=1)),IN!F51,0)</f>
        <v>0</v>
      </c>
      <c r="D50" s="3">
        <f>IF(AND(IN!E51="Goal",OR(IN!J51=1,IN!K51=1)),IN!G51,0)</f>
        <v>0</v>
      </c>
      <c r="E50" s="3">
        <f>IF(AND(IN!E51="Goal",OR(IN!J51=1,IN!K51=1)),IN!H51+IN!I51/60,0)</f>
        <v>0</v>
      </c>
      <c r="G50" s="3">
        <f t="shared" si="5"/>
        <v>3</v>
      </c>
      <c r="H50" s="3">
        <f t="shared" si="6"/>
        <v>3</v>
      </c>
      <c r="J50" s="3">
        <f t="shared" si="0"/>
        <v>0</v>
      </c>
      <c r="K50" s="3">
        <f t="shared" si="1"/>
        <v>0</v>
      </c>
    </row>
    <row r="51" spans="1:11" x14ac:dyDescent="0.25">
      <c r="A51" s="3" t="s">
        <v>43</v>
      </c>
      <c r="B51" s="3">
        <f t="shared" si="4"/>
        <v>0</v>
      </c>
      <c r="C51" s="3">
        <f>IF(AND(IN!E52="Goal",OR(IN!J52=1,IN!K52=1)),IN!F52,0)</f>
        <v>0</v>
      </c>
      <c r="D51" s="3">
        <f>IF(AND(IN!E52="Goal",OR(IN!J52=1,IN!K52=1)),IN!G52,0)</f>
        <v>0</v>
      </c>
      <c r="E51" s="3">
        <f>IF(AND(IN!E52="Goal",OR(IN!J52=1,IN!K52=1)),IN!H52+IN!I52/60,0)</f>
        <v>0</v>
      </c>
      <c r="G51" s="3">
        <f t="shared" si="5"/>
        <v>3</v>
      </c>
      <c r="H51" s="3">
        <f t="shared" si="6"/>
        <v>3</v>
      </c>
      <c r="J51" s="3">
        <f t="shared" si="0"/>
        <v>0</v>
      </c>
      <c r="K51" s="3">
        <f t="shared" si="1"/>
        <v>0</v>
      </c>
    </row>
    <row r="52" spans="1:11" x14ac:dyDescent="0.25">
      <c r="A52" s="3" t="s">
        <v>43</v>
      </c>
      <c r="B52" s="3">
        <f t="shared" si="4"/>
        <v>0</v>
      </c>
      <c r="C52" s="3">
        <f>IF(AND(IN!E53="Goal",OR(IN!J53=1,IN!K53=1)),IN!F53,0)</f>
        <v>0</v>
      </c>
      <c r="D52" s="3">
        <f>IF(AND(IN!E53="Goal",OR(IN!J53=1,IN!K53=1)),IN!G53,0)</f>
        <v>0</v>
      </c>
      <c r="E52" s="3">
        <f>IF(AND(IN!E53="Goal",OR(IN!J53=1,IN!K53=1)),IN!H53+IN!I53/60,0)</f>
        <v>0</v>
      </c>
      <c r="G52" s="3">
        <f t="shared" si="5"/>
        <v>3</v>
      </c>
      <c r="H52" s="3">
        <f t="shared" si="6"/>
        <v>3</v>
      </c>
      <c r="J52" s="3">
        <f t="shared" si="0"/>
        <v>0</v>
      </c>
      <c r="K52" s="3">
        <f t="shared" si="1"/>
        <v>0</v>
      </c>
    </row>
    <row r="53" spans="1:11" x14ac:dyDescent="0.25">
      <c r="A53" s="3" t="s">
        <v>43</v>
      </c>
      <c r="B53" s="3">
        <f t="shared" si="4"/>
        <v>0</v>
      </c>
      <c r="C53" s="3">
        <f>IF(AND(IN!E54="Goal",OR(IN!J54=1,IN!K54=1)),IN!F54,0)</f>
        <v>0</v>
      </c>
      <c r="D53" s="3">
        <f>IF(AND(IN!E54="Goal",OR(IN!J54=1,IN!K54=1)),IN!G54,0)</f>
        <v>0</v>
      </c>
      <c r="E53" s="3">
        <f>IF(AND(IN!E54="Goal",OR(IN!J54=1,IN!K54=1)),IN!H54+IN!I54/60,0)</f>
        <v>0</v>
      </c>
      <c r="G53" s="3">
        <f t="shared" si="5"/>
        <v>3</v>
      </c>
      <c r="H53" s="3">
        <f t="shared" si="6"/>
        <v>3</v>
      </c>
      <c r="J53" s="3">
        <f t="shared" si="0"/>
        <v>0</v>
      </c>
      <c r="K53" s="3">
        <f t="shared" si="1"/>
        <v>0</v>
      </c>
    </row>
    <row r="54" spans="1:11" x14ac:dyDescent="0.25">
      <c r="A54" s="3" t="s">
        <v>43</v>
      </c>
      <c r="B54" s="3">
        <f t="shared" si="4"/>
        <v>0</v>
      </c>
      <c r="C54" s="3">
        <f>IF(AND(IN!E55="Goal",OR(IN!J55=1,IN!K55=1)),IN!F55,0)</f>
        <v>0</v>
      </c>
      <c r="D54" s="3">
        <f>IF(AND(IN!E55="Goal",OR(IN!J55=1,IN!K55=1)),IN!G55,0)</f>
        <v>0</v>
      </c>
      <c r="E54" s="3">
        <f>IF(AND(IN!E55="Goal",OR(IN!J55=1,IN!K55=1)),IN!H55+IN!I55/60,0)</f>
        <v>0</v>
      </c>
      <c r="G54" s="3">
        <f t="shared" si="5"/>
        <v>3</v>
      </c>
      <c r="H54" s="3">
        <f t="shared" si="6"/>
        <v>3</v>
      </c>
      <c r="J54" s="3">
        <f t="shared" si="0"/>
        <v>0</v>
      </c>
      <c r="K54" s="3">
        <f t="shared" si="1"/>
        <v>0</v>
      </c>
    </row>
    <row r="55" spans="1:11" x14ac:dyDescent="0.25">
      <c r="A55" s="3" t="s">
        <v>43</v>
      </c>
      <c r="B55" s="3">
        <f t="shared" si="4"/>
        <v>0</v>
      </c>
      <c r="C55" s="3">
        <f>IF(AND(IN!E56="Goal",OR(IN!J56=1,IN!K56=1)),IN!F56,0)</f>
        <v>0</v>
      </c>
      <c r="D55" s="3">
        <f>IF(AND(IN!E56="Goal",OR(IN!J56=1,IN!K56=1)),IN!G56,0)</f>
        <v>0</v>
      </c>
      <c r="E55" s="3">
        <f>IF(AND(IN!E56="Goal",OR(IN!J56=1,IN!K56=1)),IN!H56+IN!I56/60,0)</f>
        <v>0</v>
      </c>
      <c r="G55" s="3">
        <f t="shared" si="5"/>
        <v>3</v>
      </c>
      <c r="H55" s="3">
        <f t="shared" si="6"/>
        <v>3</v>
      </c>
      <c r="J55" s="3">
        <f t="shared" si="0"/>
        <v>0</v>
      </c>
      <c r="K55" s="3">
        <f t="shared" si="1"/>
        <v>0</v>
      </c>
    </row>
    <row r="56" spans="1:11" x14ac:dyDescent="0.25">
      <c r="A56" s="3" t="s">
        <v>43</v>
      </c>
      <c r="B56" s="3">
        <f t="shared" si="4"/>
        <v>0</v>
      </c>
      <c r="C56" s="3">
        <f>IF(AND(IN!E57="Goal",OR(IN!J57=1,IN!K57=1)),IN!F57,0)</f>
        <v>0</v>
      </c>
      <c r="D56" s="3">
        <f>IF(AND(IN!E57="Goal",OR(IN!J57=1,IN!K57=1)),IN!G57,0)</f>
        <v>0</v>
      </c>
      <c r="E56" s="3">
        <f>IF(AND(IN!E57="Goal",OR(IN!J57=1,IN!K57=1)),IN!H57+IN!I57/60,0)</f>
        <v>0</v>
      </c>
      <c r="G56" s="3">
        <f t="shared" si="5"/>
        <v>3</v>
      </c>
      <c r="H56" s="3">
        <f t="shared" si="6"/>
        <v>3</v>
      </c>
      <c r="J56" s="3">
        <f t="shared" si="0"/>
        <v>0</v>
      </c>
      <c r="K56" s="3">
        <f t="shared" si="1"/>
        <v>0</v>
      </c>
    </row>
    <row r="57" spans="1:11" x14ac:dyDescent="0.25">
      <c r="A57" s="3" t="s">
        <v>43</v>
      </c>
      <c r="B57" s="3">
        <f t="shared" si="4"/>
        <v>0</v>
      </c>
      <c r="C57" s="3">
        <f>IF(AND(IN!E58="Goal",OR(IN!J58=1,IN!K58=1)),IN!F58,0)</f>
        <v>0</v>
      </c>
      <c r="D57" s="3">
        <f>IF(AND(IN!E58="Goal",OR(IN!J58=1,IN!K58=1)),IN!G58,0)</f>
        <v>0</v>
      </c>
      <c r="E57" s="3">
        <f>IF(AND(IN!E58="Goal",OR(IN!J58=1,IN!K58=1)),IN!H58+IN!I58/60,0)</f>
        <v>0</v>
      </c>
      <c r="G57" s="3">
        <f t="shared" si="5"/>
        <v>3</v>
      </c>
      <c r="H57" s="3">
        <f t="shared" si="6"/>
        <v>3</v>
      </c>
      <c r="J57" s="3">
        <f t="shared" si="0"/>
        <v>0</v>
      </c>
      <c r="K57" s="3">
        <f t="shared" si="1"/>
        <v>0</v>
      </c>
    </row>
    <row r="58" spans="1:11" x14ac:dyDescent="0.25">
      <c r="A58" s="3" t="s">
        <v>43</v>
      </c>
      <c r="B58" s="3">
        <f t="shared" si="4"/>
        <v>0</v>
      </c>
      <c r="C58" s="3">
        <f>IF(AND(IN!E59="Goal",OR(IN!J59=1,IN!K59=1)),IN!F59,0)</f>
        <v>0</v>
      </c>
      <c r="D58" s="3">
        <f>IF(AND(IN!E59="Goal",OR(IN!J59=1,IN!K59=1)),IN!G59,0)</f>
        <v>0</v>
      </c>
      <c r="E58" s="3">
        <f>IF(AND(IN!E59="Goal",OR(IN!J59=1,IN!K59=1)),IN!H59+IN!I59/60,0)</f>
        <v>0</v>
      </c>
      <c r="G58" s="3">
        <f t="shared" si="5"/>
        <v>3</v>
      </c>
      <c r="H58" s="3">
        <f t="shared" si="6"/>
        <v>3</v>
      </c>
      <c r="J58" s="3">
        <f t="shared" si="0"/>
        <v>0</v>
      </c>
      <c r="K58" s="3">
        <f t="shared" si="1"/>
        <v>0</v>
      </c>
    </row>
    <row r="59" spans="1:11" x14ac:dyDescent="0.25">
      <c r="A59" s="3" t="s">
        <v>43</v>
      </c>
      <c r="B59" s="3">
        <f t="shared" si="4"/>
        <v>0</v>
      </c>
      <c r="C59" s="3">
        <f>IF(AND(IN!E60="Goal",OR(IN!J60=1,IN!K60=1)),IN!F60,0)</f>
        <v>0</v>
      </c>
      <c r="D59" s="3">
        <f>IF(AND(IN!E60="Goal",OR(IN!J60=1,IN!K60=1)),IN!G60,0)</f>
        <v>0</v>
      </c>
      <c r="E59" s="3">
        <f>IF(AND(IN!E60="Goal",OR(IN!J60=1,IN!K60=1)),IN!H60+IN!I60/60,0)</f>
        <v>0</v>
      </c>
      <c r="G59" s="3">
        <f t="shared" si="5"/>
        <v>3</v>
      </c>
      <c r="H59" s="3">
        <f t="shared" si="6"/>
        <v>3</v>
      </c>
      <c r="J59" s="3">
        <f t="shared" si="0"/>
        <v>0</v>
      </c>
      <c r="K59" s="3">
        <f t="shared" si="1"/>
        <v>0</v>
      </c>
    </row>
    <row r="60" spans="1:11" x14ac:dyDescent="0.25">
      <c r="A60" s="3" t="s">
        <v>43</v>
      </c>
      <c r="B60" s="3">
        <f t="shared" si="4"/>
        <v>0</v>
      </c>
      <c r="C60" s="3">
        <f>IF(AND(IN!E61="Goal",OR(IN!J61=1,IN!K61=1)),IN!F61,0)</f>
        <v>0</v>
      </c>
      <c r="D60" s="3">
        <f>IF(AND(IN!E61="Goal",OR(IN!J61=1,IN!K61=1)),IN!G61,0)</f>
        <v>0</v>
      </c>
      <c r="E60" s="3">
        <f>IF(AND(IN!E61="Goal",OR(IN!J61=1,IN!K61=1)),IN!H61+IN!I61/60,0)</f>
        <v>0</v>
      </c>
      <c r="G60" s="3">
        <f t="shared" si="5"/>
        <v>3</v>
      </c>
      <c r="H60" s="3">
        <f t="shared" si="6"/>
        <v>3</v>
      </c>
      <c r="J60" s="3">
        <f t="shared" si="0"/>
        <v>0</v>
      </c>
      <c r="K60" s="3">
        <f t="shared" si="1"/>
        <v>0</v>
      </c>
    </row>
    <row r="61" spans="1:11" x14ac:dyDescent="0.25">
      <c r="A61" s="3" t="s">
        <v>43</v>
      </c>
      <c r="B61" s="3">
        <f t="shared" si="4"/>
        <v>0</v>
      </c>
      <c r="C61" s="3">
        <f>IF(AND(IN!E62="Goal",OR(IN!J62=1,IN!K62=1)),IN!F62,0)</f>
        <v>0</v>
      </c>
      <c r="D61" s="3">
        <f>IF(AND(IN!E62="Goal",OR(IN!J62=1,IN!K62=1)),IN!G62,0)</f>
        <v>0</v>
      </c>
      <c r="E61" s="3">
        <f>IF(AND(IN!E62="Goal",OR(IN!J62=1,IN!K62=1)),IN!H62+IN!I62/60,0)</f>
        <v>0</v>
      </c>
      <c r="G61" s="3">
        <f t="shared" si="5"/>
        <v>3</v>
      </c>
      <c r="H61" s="3">
        <f t="shared" si="6"/>
        <v>3</v>
      </c>
      <c r="J61" s="3">
        <f t="shared" si="0"/>
        <v>0</v>
      </c>
      <c r="K61" s="3">
        <f t="shared" si="1"/>
        <v>0</v>
      </c>
    </row>
    <row r="62" spans="1:11" x14ac:dyDescent="0.25">
      <c r="A62" s="3" t="s">
        <v>43</v>
      </c>
      <c r="B62" s="3">
        <f t="shared" si="4"/>
        <v>0</v>
      </c>
      <c r="C62" s="3">
        <f>IF(AND(IN!E63="Goal",OR(IN!J63=1,IN!K63=1)),IN!F63,0)</f>
        <v>0</v>
      </c>
      <c r="D62" s="3">
        <f>IF(AND(IN!E63="Goal",OR(IN!J63=1,IN!K63=1)),IN!G63,0)</f>
        <v>0</v>
      </c>
      <c r="E62" s="3">
        <f>IF(AND(IN!E63="Goal",OR(IN!J63=1,IN!K63=1)),IN!H63+IN!I63/60,0)</f>
        <v>0</v>
      </c>
      <c r="G62" s="3">
        <f t="shared" si="5"/>
        <v>3</v>
      </c>
      <c r="H62" s="3">
        <f t="shared" si="6"/>
        <v>3</v>
      </c>
      <c r="J62" s="3">
        <f t="shared" si="0"/>
        <v>0</v>
      </c>
      <c r="K62" s="3">
        <f t="shared" si="1"/>
        <v>0</v>
      </c>
    </row>
    <row r="63" spans="1:11" x14ac:dyDescent="0.25">
      <c r="A63" s="3" t="s">
        <v>43</v>
      </c>
      <c r="B63" s="3">
        <f t="shared" si="4"/>
        <v>0</v>
      </c>
      <c r="C63" s="3">
        <f>IF(AND(IN!E64="Goal",OR(IN!J64=1,IN!K64=1)),IN!F64,0)</f>
        <v>0</v>
      </c>
      <c r="D63" s="3">
        <f>IF(AND(IN!E64="Goal",OR(IN!J64=1,IN!K64=1)),IN!G64,0)</f>
        <v>0</v>
      </c>
      <c r="E63" s="3">
        <f>IF(AND(IN!E64="Goal",OR(IN!J64=1,IN!K64=1)),IN!H64+IN!I64/60,0)</f>
        <v>0</v>
      </c>
      <c r="G63" s="3">
        <f t="shared" si="5"/>
        <v>3</v>
      </c>
      <c r="H63" s="3">
        <f t="shared" si="6"/>
        <v>3</v>
      </c>
      <c r="J63" s="3">
        <f t="shared" si="0"/>
        <v>0</v>
      </c>
      <c r="K63" s="3">
        <f t="shared" si="1"/>
        <v>0</v>
      </c>
    </row>
    <row r="64" spans="1:11" x14ac:dyDescent="0.25">
      <c r="A64" s="3" t="s">
        <v>43</v>
      </c>
      <c r="B64" s="3">
        <f t="shared" si="4"/>
        <v>0</v>
      </c>
      <c r="C64" s="3">
        <f>IF(AND(IN!E65="Goal",OR(IN!J65=1,IN!K65=1)),IN!F65,0)</f>
        <v>0</v>
      </c>
      <c r="D64" s="3">
        <f>IF(AND(IN!E65="Goal",OR(IN!J65=1,IN!K65=1)),IN!G65,0)</f>
        <v>0</v>
      </c>
      <c r="E64" s="3">
        <f>IF(AND(IN!E65="Goal",OR(IN!J65=1,IN!K65=1)),IN!H65+IN!I65/60,0)</f>
        <v>0</v>
      </c>
      <c r="G64" s="3">
        <f t="shared" si="5"/>
        <v>3</v>
      </c>
      <c r="H64" s="3">
        <f t="shared" si="6"/>
        <v>3</v>
      </c>
      <c r="J64" s="3">
        <f t="shared" si="0"/>
        <v>0</v>
      </c>
      <c r="K64" s="3">
        <f t="shared" si="1"/>
        <v>0</v>
      </c>
    </row>
    <row r="65" spans="1:11" x14ac:dyDescent="0.25">
      <c r="A65" s="3" t="s">
        <v>43</v>
      </c>
      <c r="B65" s="3">
        <f t="shared" si="4"/>
        <v>0</v>
      </c>
      <c r="C65" s="3">
        <f>IF(AND(IN!E66="Goal",OR(IN!J66=1,IN!K66=1)),IN!F66,0)</f>
        <v>0</v>
      </c>
      <c r="D65" s="3">
        <f>IF(AND(IN!E66="Goal",OR(IN!J66=1,IN!K66=1)),IN!G66,0)</f>
        <v>0</v>
      </c>
      <c r="E65" s="3">
        <f>IF(AND(IN!E66="Goal",OR(IN!J66=1,IN!K66=1)),IN!H66+IN!I66/60,0)</f>
        <v>0</v>
      </c>
      <c r="G65" s="3">
        <f t="shared" si="5"/>
        <v>3</v>
      </c>
      <c r="H65" s="3">
        <f t="shared" si="6"/>
        <v>3</v>
      </c>
      <c r="J65" s="3">
        <f t="shared" si="0"/>
        <v>0</v>
      </c>
      <c r="K65" s="3">
        <f t="shared" si="1"/>
        <v>0</v>
      </c>
    </row>
    <row r="66" spans="1:11" x14ac:dyDescent="0.25">
      <c r="A66" s="3" t="s">
        <v>43</v>
      </c>
      <c r="B66" s="3">
        <f t="shared" si="4"/>
        <v>0</v>
      </c>
      <c r="C66" s="3">
        <f>IF(AND(IN!E67="Goal",OR(IN!J67=1,IN!K67=1)),IN!F67,0)</f>
        <v>0</v>
      </c>
      <c r="D66" s="3">
        <f>IF(AND(IN!E67="Goal",OR(IN!J67=1,IN!K67=1)),IN!G67,0)</f>
        <v>0</v>
      </c>
      <c r="E66" s="3">
        <f>IF(AND(IN!E67="Goal",OR(IN!J67=1,IN!K67=1)),IN!H67+IN!I67/60,0)</f>
        <v>0</v>
      </c>
      <c r="G66" s="3">
        <f t="shared" si="5"/>
        <v>3</v>
      </c>
      <c r="H66" s="3">
        <f t="shared" si="6"/>
        <v>3</v>
      </c>
      <c r="J66" s="3">
        <f t="shared" si="0"/>
        <v>0</v>
      </c>
      <c r="K66" s="3">
        <f t="shared" si="1"/>
        <v>0</v>
      </c>
    </row>
    <row r="67" spans="1:11" x14ac:dyDescent="0.25">
      <c r="A67" s="3" t="s">
        <v>43</v>
      </c>
      <c r="B67" s="3">
        <f t="shared" si="4"/>
        <v>0</v>
      </c>
      <c r="C67" s="3">
        <f>IF(AND(IN!E68="Goal",OR(IN!J68=1,IN!K68=1)),IN!F68,0)</f>
        <v>0</v>
      </c>
      <c r="D67" s="3">
        <f>IF(AND(IN!E68="Goal",OR(IN!J68=1,IN!K68=1)),IN!G68,0)</f>
        <v>0</v>
      </c>
      <c r="E67" s="3">
        <f>IF(AND(IN!E68="Goal",OR(IN!J68=1,IN!K68=1)),IN!H68+IN!I68/60,0)</f>
        <v>0</v>
      </c>
      <c r="G67" s="3">
        <f t="shared" si="5"/>
        <v>3</v>
      </c>
      <c r="H67" s="3">
        <f t="shared" si="6"/>
        <v>3</v>
      </c>
      <c r="J67" s="3">
        <f t="shared" ref="J67:J130" si="7">G67-H67</f>
        <v>0</v>
      </c>
      <c r="K67" s="3">
        <f t="shared" ref="K67:K130" si="8">H67-G67</f>
        <v>0</v>
      </c>
    </row>
    <row r="68" spans="1:11" x14ac:dyDescent="0.25">
      <c r="A68" s="3" t="s">
        <v>43</v>
      </c>
      <c r="B68" s="3">
        <f t="shared" si="4"/>
        <v>0</v>
      </c>
      <c r="C68" s="3">
        <f>IF(AND(IN!E69="Goal",OR(IN!J69=1,IN!K69=1)),IN!F69,0)</f>
        <v>0</v>
      </c>
      <c r="D68" s="3">
        <f>IF(AND(IN!E69="Goal",OR(IN!J69=1,IN!K69=1)),IN!G69,0)</f>
        <v>0</v>
      </c>
      <c r="E68" s="3">
        <f>IF(AND(IN!E69="Goal",OR(IN!J69=1,IN!K69=1)),IN!H69+IN!I69/60,0)</f>
        <v>0</v>
      </c>
      <c r="G68" s="3">
        <f t="shared" ref="G68:G99" si="9">C68+G67</f>
        <v>3</v>
      </c>
      <c r="H68" s="3">
        <f t="shared" ref="H68:H99" si="10">D68+H67</f>
        <v>3</v>
      </c>
      <c r="J68" s="3">
        <f t="shared" si="7"/>
        <v>0</v>
      </c>
      <c r="K68" s="3">
        <f t="shared" si="8"/>
        <v>0</v>
      </c>
    </row>
    <row r="69" spans="1:11" x14ac:dyDescent="0.25">
      <c r="A69" s="3" t="s">
        <v>43</v>
      </c>
      <c r="B69" s="3">
        <f t="shared" ref="B69:B132" si="11">IF(OR(C69=1,D69=1),B68+1,0)</f>
        <v>0</v>
      </c>
      <c r="C69" s="3">
        <f>IF(AND(IN!E70="Goal",OR(IN!J70=1,IN!K70=1)),IN!F70,0)</f>
        <v>0</v>
      </c>
      <c r="D69" s="3">
        <f>IF(AND(IN!E70="Goal",OR(IN!J70=1,IN!K70=1)),IN!G70,0)</f>
        <v>0</v>
      </c>
      <c r="E69" s="3">
        <f>IF(AND(IN!E70="Goal",OR(IN!J70=1,IN!K70=1)),IN!H70+IN!I70/60,0)</f>
        <v>0</v>
      </c>
      <c r="G69" s="3">
        <f t="shared" si="9"/>
        <v>3</v>
      </c>
      <c r="H69" s="3">
        <f t="shared" si="10"/>
        <v>3</v>
      </c>
      <c r="J69" s="3">
        <f t="shared" si="7"/>
        <v>0</v>
      </c>
      <c r="K69" s="3">
        <f t="shared" si="8"/>
        <v>0</v>
      </c>
    </row>
    <row r="70" spans="1:11" x14ac:dyDescent="0.25">
      <c r="A70" s="3" t="s">
        <v>43</v>
      </c>
      <c r="B70" s="3">
        <f t="shared" si="11"/>
        <v>0</v>
      </c>
      <c r="C70" s="3">
        <f>IF(AND(IN!E71="Goal",OR(IN!J71=1,IN!K71=1)),IN!F71,0)</f>
        <v>0</v>
      </c>
      <c r="D70" s="3">
        <f>IF(AND(IN!E71="Goal",OR(IN!J71=1,IN!K71=1)),IN!G71,0)</f>
        <v>0</v>
      </c>
      <c r="E70" s="3">
        <f>IF(AND(IN!E71="Goal",OR(IN!J71=1,IN!K71=1)),IN!H71+IN!I71/60,0)</f>
        <v>0</v>
      </c>
      <c r="G70" s="3">
        <f t="shared" si="9"/>
        <v>3</v>
      </c>
      <c r="H70" s="3">
        <f t="shared" si="10"/>
        <v>3</v>
      </c>
      <c r="J70" s="3">
        <f t="shared" si="7"/>
        <v>0</v>
      </c>
      <c r="K70" s="3">
        <f t="shared" si="8"/>
        <v>0</v>
      </c>
    </row>
    <row r="71" spans="1:11" x14ac:dyDescent="0.25">
      <c r="A71" s="3" t="s">
        <v>43</v>
      </c>
      <c r="B71" s="3">
        <f t="shared" si="11"/>
        <v>0</v>
      </c>
      <c r="C71" s="3">
        <f>IF(AND(IN!E72="Goal",OR(IN!J72=1,IN!K72=1)),IN!F72,0)</f>
        <v>0</v>
      </c>
      <c r="D71" s="3">
        <f>IF(AND(IN!E72="Goal",OR(IN!J72=1,IN!K72=1)),IN!G72,0)</f>
        <v>0</v>
      </c>
      <c r="E71" s="3">
        <f>IF(AND(IN!E72="Goal",OR(IN!J72=1,IN!K72=1)),IN!H72+IN!I72/60,0)</f>
        <v>0</v>
      </c>
      <c r="G71" s="3">
        <f t="shared" si="9"/>
        <v>3</v>
      </c>
      <c r="H71" s="3">
        <f t="shared" si="10"/>
        <v>3</v>
      </c>
      <c r="J71" s="3">
        <f t="shared" si="7"/>
        <v>0</v>
      </c>
      <c r="K71" s="3">
        <f t="shared" si="8"/>
        <v>0</v>
      </c>
    </row>
    <row r="72" spans="1:11" x14ac:dyDescent="0.25">
      <c r="A72" s="3" t="s">
        <v>43</v>
      </c>
      <c r="B72" s="3">
        <f t="shared" si="11"/>
        <v>0</v>
      </c>
      <c r="C72" s="3">
        <f>IF(AND(IN!E73="Goal",OR(IN!J73=1,IN!K73=1)),IN!F73,0)</f>
        <v>0</v>
      </c>
      <c r="D72" s="3">
        <f>IF(AND(IN!E73="Goal",OR(IN!J73=1,IN!K73=1)),IN!G73,0)</f>
        <v>0</v>
      </c>
      <c r="E72" s="3">
        <f>IF(AND(IN!E73="Goal",OR(IN!J73=1,IN!K73=1)),IN!H73+IN!I73/60,0)</f>
        <v>0</v>
      </c>
      <c r="G72" s="3">
        <f t="shared" si="9"/>
        <v>3</v>
      </c>
      <c r="H72" s="3">
        <f t="shared" si="10"/>
        <v>3</v>
      </c>
      <c r="J72" s="3">
        <f t="shared" si="7"/>
        <v>0</v>
      </c>
      <c r="K72" s="3">
        <f t="shared" si="8"/>
        <v>0</v>
      </c>
    </row>
    <row r="73" spans="1:11" x14ac:dyDescent="0.25">
      <c r="A73" s="3" t="s">
        <v>43</v>
      </c>
      <c r="B73" s="3">
        <f t="shared" si="11"/>
        <v>0</v>
      </c>
      <c r="C73" s="3">
        <f>IF(AND(IN!E74="Goal",OR(IN!J74=1,IN!K74=1)),IN!F74,0)</f>
        <v>0</v>
      </c>
      <c r="D73" s="3">
        <f>IF(AND(IN!E74="Goal",OR(IN!J74=1,IN!K74=1)),IN!G74,0)</f>
        <v>0</v>
      </c>
      <c r="E73" s="3">
        <f>IF(AND(IN!E74="Goal",OR(IN!J74=1,IN!K74=1)),IN!H74+IN!I74/60,0)</f>
        <v>0</v>
      </c>
      <c r="G73" s="3">
        <f t="shared" si="9"/>
        <v>3</v>
      </c>
      <c r="H73" s="3">
        <f t="shared" si="10"/>
        <v>3</v>
      </c>
      <c r="J73" s="3">
        <f t="shared" si="7"/>
        <v>0</v>
      </c>
      <c r="K73" s="3">
        <f t="shared" si="8"/>
        <v>0</v>
      </c>
    </row>
    <row r="74" spans="1:11" x14ac:dyDescent="0.25">
      <c r="A74" s="3" t="s">
        <v>43</v>
      </c>
      <c r="B74" s="3">
        <f t="shared" si="11"/>
        <v>0</v>
      </c>
      <c r="C74" s="3">
        <f>IF(AND(IN!E75="Goal",OR(IN!J75=1,IN!K75=1)),IN!F75,0)</f>
        <v>0</v>
      </c>
      <c r="D74" s="3">
        <f>IF(AND(IN!E75="Goal",OR(IN!J75=1,IN!K75=1)),IN!G75,0)</f>
        <v>0</v>
      </c>
      <c r="E74" s="3">
        <f>IF(AND(IN!E75="Goal",OR(IN!J75=1,IN!K75=1)),IN!H75+IN!I75/60,0)</f>
        <v>0</v>
      </c>
      <c r="G74" s="3">
        <f t="shared" si="9"/>
        <v>3</v>
      </c>
      <c r="H74" s="3">
        <f t="shared" si="10"/>
        <v>3</v>
      </c>
      <c r="J74" s="3">
        <f t="shared" si="7"/>
        <v>0</v>
      </c>
      <c r="K74" s="3">
        <f t="shared" si="8"/>
        <v>0</v>
      </c>
    </row>
    <row r="75" spans="1:11" x14ac:dyDescent="0.25">
      <c r="A75" s="3" t="s">
        <v>43</v>
      </c>
      <c r="B75" s="3">
        <f t="shared" si="11"/>
        <v>0</v>
      </c>
      <c r="C75" s="3">
        <f>IF(AND(IN!E76="Goal",OR(IN!J76=1,IN!K76=1)),IN!F76,0)</f>
        <v>0</v>
      </c>
      <c r="D75" s="3">
        <f>IF(AND(IN!E76="Goal",OR(IN!J76=1,IN!K76=1)),IN!G76,0)</f>
        <v>0</v>
      </c>
      <c r="E75" s="3">
        <f>IF(AND(IN!E76="Goal",OR(IN!J76=1,IN!K76=1)),IN!H76+IN!I76/60,0)</f>
        <v>0</v>
      </c>
      <c r="G75" s="3">
        <f t="shared" si="9"/>
        <v>3</v>
      </c>
      <c r="H75" s="3">
        <f t="shared" si="10"/>
        <v>3</v>
      </c>
      <c r="J75" s="3">
        <f t="shared" si="7"/>
        <v>0</v>
      </c>
      <c r="K75" s="3">
        <f t="shared" si="8"/>
        <v>0</v>
      </c>
    </row>
    <row r="76" spans="1:11" x14ac:dyDescent="0.25">
      <c r="A76" s="3" t="s">
        <v>43</v>
      </c>
      <c r="B76" s="3">
        <f t="shared" si="11"/>
        <v>0</v>
      </c>
      <c r="C76" s="3">
        <f>IF(AND(IN!E77="Goal",OR(IN!J77=1,IN!K77=1)),IN!F77,0)</f>
        <v>0</v>
      </c>
      <c r="D76" s="3">
        <f>IF(AND(IN!E77="Goal",OR(IN!J77=1,IN!K77=1)),IN!G77,0)</f>
        <v>0</v>
      </c>
      <c r="E76" s="3">
        <f>IF(AND(IN!E77="Goal",OR(IN!J77=1,IN!K77=1)),IN!H77+IN!I77/60,0)</f>
        <v>0</v>
      </c>
      <c r="G76" s="3">
        <f t="shared" si="9"/>
        <v>3</v>
      </c>
      <c r="H76" s="3">
        <f t="shared" si="10"/>
        <v>3</v>
      </c>
      <c r="J76" s="3">
        <f t="shared" si="7"/>
        <v>0</v>
      </c>
      <c r="K76" s="3">
        <f t="shared" si="8"/>
        <v>0</v>
      </c>
    </row>
    <row r="77" spans="1:11" x14ac:dyDescent="0.25">
      <c r="A77" s="3" t="s">
        <v>43</v>
      </c>
      <c r="B77" s="3">
        <f t="shared" si="11"/>
        <v>0</v>
      </c>
      <c r="C77" s="3">
        <f>IF(AND(IN!E78="Goal",OR(IN!J78=1,IN!K78=1)),IN!F78,0)</f>
        <v>0</v>
      </c>
      <c r="D77" s="3">
        <f>IF(AND(IN!E78="Goal",OR(IN!J78=1,IN!K78=1)),IN!G78,0)</f>
        <v>0</v>
      </c>
      <c r="E77" s="3">
        <f>IF(AND(IN!E78="Goal",OR(IN!J78=1,IN!K78=1)),IN!H78+IN!I78/60,0)</f>
        <v>0</v>
      </c>
      <c r="G77" s="3">
        <f t="shared" si="9"/>
        <v>3</v>
      </c>
      <c r="H77" s="3">
        <f t="shared" si="10"/>
        <v>3</v>
      </c>
      <c r="J77" s="3">
        <f t="shared" si="7"/>
        <v>0</v>
      </c>
      <c r="K77" s="3">
        <f t="shared" si="8"/>
        <v>0</v>
      </c>
    </row>
    <row r="78" spans="1:11" x14ac:dyDescent="0.25">
      <c r="A78" s="3" t="s">
        <v>43</v>
      </c>
      <c r="B78" s="3">
        <f t="shared" si="11"/>
        <v>0</v>
      </c>
      <c r="C78" s="3">
        <f>IF(AND(IN!E79="Goal",OR(IN!J79=1,IN!K79=1)),IN!F79,0)</f>
        <v>0</v>
      </c>
      <c r="D78" s="3">
        <f>IF(AND(IN!E79="Goal",OR(IN!J79=1,IN!K79=1)),IN!G79,0)</f>
        <v>0</v>
      </c>
      <c r="E78" s="3">
        <f>IF(AND(IN!E79="Goal",OR(IN!J79=1,IN!K79=1)),IN!H79+IN!I79/60,0)</f>
        <v>0</v>
      </c>
      <c r="G78" s="3">
        <f t="shared" si="9"/>
        <v>3</v>
      </c>
      <c r="H78" s="3">
        <f t="shared" si="10"/>
        <v>3</v>
      </c>
      <c r="J78" s="3">
        <f t="shared" si="7"/>
        <v>0</v>
      </c>
      <c r="K78" s="3">
        <f t="shared" si="8"/>
        <v>0</v>
      </c>
    </row>
    <row r="79" spans="1:11" x14ac:dyDescent="0.25">
      <c r="A79" s="3" t="s">
        <v>43</v>
      </c>
      <c r="B79" s="3">
        <f t="shared" si="11"/>
        <v>0</v>
      </c>
      <c r="C79" s="3">
        <f>IF(AND(IN!E80="Goal",OR(IN!J80=1,IN!K80=1)),IN!F80,0)</f>
        <v>0</v>
      </c>
      <c r="D79" s="3">
        <f>IF(AND(IN!E80="Goal",OR(IN!J80=1,IN!K80=1)),IN!G80,0)</f>
        <v>0</v>
      </c>
      <c r="E79" s="3">
        <f>IF(AND(IN!E80="Goal",OR(IN!J80=1,IN!K80=1)),IN!H80+IN!I80/60,0)</f>
        <v>0</v>
      </c>
      <c r="G79" s="3">
        <f t="shared" si="9"/>
        <v>3</v>
      </c>
      <c r="H79" s="3">
        <f t="shared" si="10"/>
        <v>3</v>
      </c>
      <c r="J79" s="3">
        <f t="shared" si="7"/>
        <v>0</v>
      </c>
      <c r="K79" s="3">
        <f t="shared" si="8"/>
        <v>0</v>
      </c>
    </row>
    <row r="80" spans="1:11" x14ac:dyDescent="0.25">
      <c r="A80" s="3" t="s">
        <v>43</v>
      </c>
      <c r="B80" s="3">
        <f t="shared" si="11"/>
        <v>0</v>
      </c>
      <c r="C80" s="3">
        <f>IF(AND(IN!E81="Goal",OR(IN!J81=1,IN!K81=1)),IN!F81,0)</f>
        <v>0</v>
      </c>
      <c r="D80" s="3">
        <f>IF(AND(IN!E81="Goal",OR(IN!J81=1,IN!K81=1)),IN!G81,0)</f>
        <v>0</v>
      </c>
      <c r="E80" s="3">
        <f>IF(AND(IN!E81="Goal",OR(IN!J81=1,IN!K81=1)),IN!H81+IN!I81/60,0)</f>
        <v>0</v>
      </c>
      <c r="G80" s="3">
        <f t="shared" si="9"/>
        <v>3</v>
      </c>
      <c r="H80" s="3">
        <f t="shared" si="10"/>
        <v>3</v>
      </c>
      <c r="J80" s="3">
        <f t="shared" si="7"/>
        <v>0</v>
      </c>
      <c r="K80" s="3">
        <f t="shared" si="8"/>
        <v>0</v>
      </c>
    </row>
    <row r="81" spans="1:11" x14ac:dyDescent="0.25">
      <c r="A81" s="3" t="s">
        <v>43</v>
      </c>
      <c r="B81" s="3">
        <f t="shared" si="11"/>
        <v>0</v>
      </c>
      <c r="C81" s="3">
        <f>IF(AND(IN!E82="Goal",OR(IN!J82=1,IN!K82=1)),IN!F82,0)</f>
        <v>0</v>
      </c>
      <c r="D81" s="3">
        <f>IF(AND(IN!E82="Goal",OR(IN!J82=1,IN!K82=1)),IN!G82,0)</f>
        <v>0</v>
      </c>
      <c r="E81" s="3">
        <f>IF(AND(IN!E82="Goal",OR(IN!J82=1,IN!K82=1)),IN!H82+IN!I82/60,0)</f>
        <v>0</v>
      </c>
      <c r="G81" s="3">
        <f t="shared" si="9"/>
        <v>3</v>
      </c>
      <c r="H81" s="3">
        <f t="shared" si="10"/>
        <v>3</v>
      </c>
      <c r="J81" s="3">
        <f t="shared" si="7"/>
        <v>0</v>
      </c>
      <c r="K81" s="3">
        <f t="shared" si="8"/>
        <v>0</v>
      </c>
    </row>
    <row r="82" spans="1:11" x14ac:dyDescent="0.25">
      <c r="A82" s="3" t="s">
        <v>43</v>
      </c>
      <c r="B82" s="3">
        <f t="shared" si="11"/>
        <v>0</v>
      </c>
      <c r="C82" s="3">
        <f>IF(AND(IN!E83="Goal",OR(IN!J83=1,IN!K83=1)),IN!F83,0)</f>
        <v>0</v>
      </c>
      <c r="D82" s="3">
        <f>IF(AND(IN!E83="Goal",OR(IN!J83=1,IN!K83=1)),IN!G83,0)</f>
        <v>0</v>
      </c>
      <c r="E82" s="3">
        <f>IF(AND(IN!E83="Goal",OR(IN!J83=1,IN!K83=1)),IN!H83+IN!I83/60,0)</f>
        <v>0</v>
      </c>
      <c r="G82" s="3">
        <f t="shared" si="9"/>
        <v>3</v>
      </c>
      <c r="H82" s="3">
        <f t="shared" si="10"/>
        <v>3</v>
      </c>
      <c r="J82" s="3">
        <f t="shared" si="7"/>
        <v>0</v>
      </c>
      <c r="K82" s="3">
        <f t="shared" si="8"/>
        <v>0</v>
      </c>
    </row>
    <row r="83" spans="1:11" x14ac:dyDescent="0.25">
      <c r="A83" s="3" t="s">
        <v>43</v>
      </c>
      <c r="B83" s="3">
        <f t="shared" si="11"/>
        <v>0</v>
      </c>
      <c r="C83" s="3">
        <f>IF(AND(IN!E84="Goal",OR(IN!J84=1,IN!K84=1)),IN!F84,0)</f>
        <v>0</v>
      </c>
      <c r="D83" s="3">
        <f>IF(AND(IN!E84="Goal",OR(IN!J84=1,IN!K84=1)),IN!G84,0)</f>
        <v>0</v>
      </c>
      <c r="E83" s="3">
        <f>IF(AND(IN!E84="Goal",OR(IN!J84=1,IN!K84=1)),IN!H84+IN!I84/60,0)</f>
        <v>0</v>
      </c>
      <c r="G83" s="3">
        <f t="shared" si="9"/>
        <v>3</v>
      </c>
      <c r="H83" s="3">
        <f t="shared" si="10"/>
        <v>3</v>
      </c>
      <c r="J83" s="3">
        <f t="shared" si="7"/>
        <v>0</v>
      </c>
      <c r="K83" s="3">
        <f t="shared" si="8"/>
        <v>0</v>
      </c>
    </row>
    <row r="84" spans="1:11" x14ac:dyDescent="0.25">
      <c r="A84" s="3" t="s">
        <v>43</v>
      </c>
      <c r="B84" s="3">
        <f t="shared" si="11"/>
        <v>0</v>
      </c>
      <c r="C84" s="3">
        <f>IF(AND(IN!E85="Goal",OR(IN!J85=1,IN!K85=1)),IN!F85,0)</f>
        <v>0</v>
      </c>
      <c r="D84" s="3">
        <f>IF(AND(IN!E85="Goal",OR(IN!J85=1,IN!K85=1)),IN!G85,0)</f>
        <v>0</v>
      </c>
      <c r="E84" s="3">
        <f>IF(AND(IN!E85="Goal",OR(IN!J85=1,IN!K85=1)),IN!H85+IN!I85/60,0)</f>
        <v>0</v>
      </c>
      <c r="G84" s="3">
        <f t="shared" si="9"/>
        <v>3</v>
      </c>
      <c r="H84" s="3">
        <f t="shared" si="10"/>
        <v>3</v>
      </c>
      <c r="J84" s="3">
        <f t="shared" si="7"/>
        <v>0</v>
      </c>
      <c r="K84" s="3">
        <f t="shared" si="8"/>
        <v>0</v>
      </c>
    </row>
    <row r="85" spans="1:11" x14ac:dyDescent="0.25">
      <c r="A85" s="3" t="s">
        <v>43</v>
      </c>
      <c r="B85" s="3">
        <f t="shared" si="11"/>
        <v>0</v>
      </c>
      <c r="C85" s="3">
        <f>IF(AND(IN!E86="Goal",OR(IN!J86=1,IN!K86=1)),IN!F86,0)</f>
        <v>0</v>
      </c>
      <c r="D85" s="3">
        <f>IF(AND(IN!E86="Goal",OR(IN!J86=1,IN!K86=1)),IN!G86,0)</f>
        <v>0</v>
      </c>
      <c r="E85" s="3">
        <f>IF(AND(IN!E86="Goal",OR(IN!J86=1,IN!K86=1)),IN!H86+IN!I86/60,0)</f>
        <v>0</v>
      </c>
      <c r="G85" s="3">
        <f t="shared" si="9"/>
        <v>3</v>
      </c>
      <c r="H85" s="3">
        <f t="shared" si="10"/>
        <v>3</v>
      </c>
      <c r="J85" s="3">
        <f t="shared" si="7"/>
        <v>0</v>
      </c>
      <c r="K85" s="3">
        <f t="shared" si="8"/>
        <v>0</v>
      </c>
    </row>
    <row r="86" spans="1:11" x14ac:dyDescent="0.25">
      <c r="A86" s="3" t="s">
        <v>43</v>
      </c>
      <c r="B86" s="3">
        <f t="shared" si="11"/>
        <v>0</v>
      </c>
      <c r="C86" s="3">
        <f>IF(AND(IN!E87="Goal",OR(IN!J87=1,IN!K87=1)),IN!F87,0)</f>
        <v>0</v>
      </c>
      <c r="D86" s="3">
        <f>IF(AND(IN!E87="Goal",OR(IN!J87=1,IN!K87=1)),IN!G87,0)</f>
        <v>0</v>
      </c>
      <c r="E86" s="3">
        <f>IF(AND(IN!E87="Goal",OR(IN!J87=1,IN!K87=1)),IN!H87+IN!I87/60,0)</f>
        <v>0</v>
      </c>
      <c r="G86" s="3">
        <f t="shared" si="9"/>
        <v>3</v>
      </c>
      <c r="H86" s="3">
        <f t="shared" si="10"/>
        <v>3</v>
      </c>
      <c r="J86" s="3">
        <f t="shared" si="7"/>
        <v>0</v>
      </c>
      <c r="K86" s="3">
        <f t="shared" si="8"/>
        <v>0</v>
      </c>
    </row>
    <row r="87" spans="1:11" x14ac:dyDescent="0.25">
      <c r="A87" s="3" t="s">
        <v>43</v>
      </c>
      <c r="B87" s="3">
        <f t="shared" si="11"/>
        <v>0</v>
      </c>
      <c r="C87" s="3">
        <f>IF(AND(IN!E88="Goal",OR(IN!J88=1,IN!K88=1)),IN!F88,0)</f>
        <v>0</v>
      </c>
      <c r="D87" s="3">
        <f>IF(AND(IN!E88="Goal",OR(IN!J88=1,IN!K88=1)),IN!G88,0)</f>
        <v>0</v>
      </c>
      <c r="E87" s="3">
        <f>IF(AND(IN!E88="Goal",OR(IN!J88=1,IN!K88=1)),IN!H88+IN!I88/60,0)</f>
        <v>0</v>
      </c>
      <c r="G87" s="3">
        <f t="shared" si="9"/>
        <v>3</v>
      </c>
      <c r="H87" s="3">
        <f t="shared" si="10"/>
        <v>3</v>
      </c>
      <c r="J87" s="3">
        <f t="shared" si="7"/>
        <v>0</v>
      </c>
      <c r="K87" s="3">
        <f t="shared" si="8"/>
        <v>0</v>
      </c>
    </row>
    <row r="88" spans="1:11" x14ac:dyDescent="0.25">
      <c r="A88" s="3" t="s">
        <v>43</v>
      </c>
      <c r="B88" s="3">
        <f t="shared" si="11"/>
        <v>0</v>
      </c>
      <c r="C88" s="3">
        <f>IF(AND(IN!E89="Goal",OR(IN!J89=1,IN!K89=1)),IN!F89,0)</f>
        <v>0</v>
      </c>
      <c r="D88" s="3">
        <f>IF(AND(IN!E89="Goal",OR(IN!J89=1,IN!K89=1)),IN!G89,0)</f>
        <v>0</v>
      </c>
      <c r="E88" s="3">
        <f>IF(AND(IN!E89="Goal",OR(IN!J89=1,IN!K89=1)),IN!H89+IN!I89/60,0)</f>
        <v>0</v>
      </c>
      <c r="G88" s="3">
        <f t="shared" si="9"/>
        <v>3</v>
      </c>
      <c r="H88" s="3">
        <f t="shared" si="10"/>
        <v>3</v>
      </c>
      <c r="J88" s="3">
        <f t="shared" si="7"/>
        <v>0</v>
      </c>
      <c r="K88" s="3">
        <f t="shared" si="8"/>
        <v>0</v>
      </c>
    </row>
    <row r="89" spans="1:11" x14ac:dyDescent="0.25">
      <c r="A89" s="3" t="s">
        <v>43</v>
      </c>
      <c r="B89" s="3">
        <f t="shared" si="11"/>
        <v>0</v>
      </c>
      <c r="C89" s="3">
        <f>IF(AND(IN!E90="Goal",OR(IN!J90=1,IN!K90=1)),IN!F90,0)</f>
        <v>0</v>
      </c>
      <c r="D89" s="3">
        <f>IF(AND(IN!E90="Goal",OR(IN!J90=1,IN!K90=1)),IN!G90,0)</f>
        <v>0</v>
      </c>
      <c r="E89" s="3">
        <f>IF(AND(IN!E90="Goal",OR(IN!J90=1,IN!K90=1)),IN!H90+IN!I90/60,0)</f>
        <v>0</v>
      </c>
      <c r="G89" s="3">
        <f t="shared" si="9"/>
        <v>3</v>
      </c>
      <c r="H89" s="3">
        <f t="shared" si="10"/>
        <v>3</v>
      </c>
      <c r="J89" s="3">
        <f t="shared" si="7"/>
        <v>0</v>
      </c>
      <c r="K89" s="3">
        <f t="shared" si="8"/>
        <v>0</v>
      </c>
    </row>
    <row r="90" spans="1:11" x14ac:dyDescent="0.25">
      <c r="A90" s="3" t="s">
        <v>43</v>
      </c>
      <c r="B90" s="3">
        <f t="shared" si="11"/>
        <v>0</v>
      </c>
      <c r="C90" s="3">
        <f>IF(AND(IN!E91="Goal",OR(IN!J91=1,IN!K91=1)),IN!F91,0)</f>
        <v>0</v>
      </c>
      <c r="D90" s="3">
        <f>IF(AND(IN!E91="Goal",OR(IN!J91=1,IN!K91=1)),IN!G91,0)</f>
        <v>0</v>
      </c>
      <c r="E90" s="3">
        <f>IF(AND(IN!E91="Goal",OR(IN!J91=1,IN!K91=1)),IN!H91+IN!I91/60,0)</f>
        <v>0</v>
      </c>
      <c r="G90" s="3">
        <f t="shared" si="9"/>
        <v>3</v>
      </c>
      <c r="H90" s="3">
        <f t="shared" si="10"/>
        <v>3</v>
      </c>
      <c r="J90" s="3">
        <f t="shared" si="7"/>
        <v>0</v>
      </c>
      <c r="K90" s="3">
        <f t="shared" si="8"/>
        <v>0</v>
      </c>
    </row>
    <row r="91" spans="1:11" x14ac:dyDescent="0.25">
      <c r="A91" s="3" t="s">
        <v>43</v>
      </c>
      <c r="B91" s="3">
        <f t="shared" si="11"/>
        <v>0</v>
      </c>
      <c r="C91" s="3">
        <f>IF(AND(IN!E92="Goal",OR(IN!J92=1,IN!K92=1)),IN!F92,0)</f>
        <v>0</v>
      </c>
      <c r="D91" s="3">
        <f>IF(AND(IN!E92="Goal",OR(IN!J92=1,IN!K92=1)),IN!G92,0)</f>
        <v>0</v>
      </c>
      <c r="E91" s="3">
        <f>IF(AND(IN!E92="Goal",OR(IN!J92=1,IN!K92=1)),IN!H92+IN!I92/60,0)</f>
        <v>0</v>
      </c>
      <c r="G91" s="3">
        <f t="shared" si="9"/>
        <v>3</v>
      </c>
      <c r="H91" s="3">
        <f t="shared" si="10"/>
        <v>3</v>
      </c>
      <c r="J91" s="3">
        <f t="shared" si="7"/>
        <v>0</v>
      </c>
      <c r="K91" s="3">
        <f t="shared" si="8"/>
        <v>0</v>
      </c>
    </row>
    <row r="92" spans="1:11" x14ac:dyDescent="0.25">
      <c r="A92" s="3" t="s">
        <v>43</v>
      </c>
      <c r="B92" s="3">
        <f t="shared" si="11"/>
        <v>0</v>
      </c>
      <c r="C92" s="3">
        <f>IF(AND(IN!E93="Goal",OR(IN!J93=1,IN!K93=1)),IN!F93,0)</f>
        <v>0</v>
      </c>
      <c r="D92" s="3">
        <f>IF(AND(IN!E93="Goal",OR(IN!J93=1,IN!K93=1)),IN!G93,0)</f>
        <v>0</v>
      </c>
      <c r="E92" s="3">
        <f>IF(AND(IN!E93="Goal",OR(IN!J93=1,IN!K93=1)),IN!H93+IN!I93/60,0)</f>
        <v>0</v>
      </c>
      <c r="G92" s="3">
        <f t="shared" si="9"/>
        <v>3</v>
      </c>
      <c r="H92" s="3">
        <f t="shared" si="10"/>
        <v>3</v>
      </c>
      <c r="J92" s="3">
        <f t="shared" si="7"/>
        <v>0</v>
      </c>
      <c r="K92" s="3">
        <f t="shared" si="8"/>
        <v>0</v>
      </c>
    </row>
    <row r="93" spans="1:11" x14ac:dyDescent="0.25">
      <c r="A93" s="3" t="s">
        <v>43</v>
      </c>
      <c r="B93" s="3">
        <f t="shared" si="11"/>
        <v>0</v>
      </c>
      <c r="C93" s="3">
        <f>IF(AND(IN!E94="Goal",OR(IN!J94=1,IN!K94=1)),IN!F94,0)</f>
        <v>0</v>
      </c>
      <c r="D93" s="3">
        <f>IF(AND(IN!E94="Goal",OR(IN!J94=1,IN!K94=1)),IN!G94,0)</f>
        <v>0</v>
      </c>
      <c r="E93" s="3">
        <f>IF(AND(IN!E94="Goal",OR(IN!J94=1,IN!K94=1)),IN!H94+IN!I94/60,0)</f>
        <v>0</v>
      </c>
      <c r="G93" s="3">
        <f t="shared" si="9"/>
        <v>3</v>
      </c>
      <c r="H93" s="3">
        <f t="shared" si="10"/>
        <v>3</v>
      </c>
      <c r="J93" s="3">
        <f t="shared" si="7"/>
        <v>0</v>
      </c>
      <c r="K93" s="3">
        <f t="shared" si="8"/>
        <v>0</v>
      </c>
    </row>
    <row r="94" spans="1:11" x14ac:dyDescent="0.25">
      <c r="A94" s="3" t="s">
        <v>43</v>
      </c>
      <c r="B94" s="3">
        <f t="shared" si="11"/>
        <v>0</v>
      </c>
      <c r="C94" s="3">
        <f>IF(AND(IN!E95="Goal",OR(IN!J95=1,IN!K95=1)),IN!F95,0)</f>
        <v>0</v>
      </c>
      <c r="D94" s="3">
        <f>IF(AND(IN!E95="Goal",OR(IN!J95=1,IN!K95=1)),IN!G95,0)</f>
        <v>0</v>
      </c>
      <c r="E94" s="3">
        <f>IF(AND(IN!E95="Goal",OR(IN!J95=1,IN!K95=1)),IN!H95+IN!I95/60,0)</f>
        <v>0</v>
      </c>
      <c r="G94" s="3">
        <f t="shared" si="9"/>
        <v>3</v>
      </c>
      <c r="H94" s="3">
        <f t="shared" si="10"/>
        <v>3</v>
      </c>
      <c r="J94" s="3">
        <f t="shared" si="7"/>
        <v>0</v>
      </c>
      <c r="K94" s="3">
        <f t="shared" si="8"/>
        <v>0</v>
      </c>
    </row>
    <row r="95" spans="1:11" x14ac:dyDescent="0.25">
      <c r="A95" s="3" t="s">
        <v>43</v>
      </c>
      <c r="B95" s="3">
        <f t="shared" si="11"/>
        <v>0</v>
      </c>
      <c r="C95" s="3">
        <f>IF(AND(IN!E96="Goal",OR(IN!J96=1,IN!K96=1)),IN!F96,0)</f>
        <v>0</v>
      </c>
      <c r="D95" s="3">
        <f>IF(AND(IN!E96="Goal",OR(IN!J96=1,IN!K96=1)),IN!G96,0)</f>
        <v>0</v>
      </c>
      <c r="E95" s="3">
        <f>IF(AND(IN!E96="Goal",OR(IN!J96=1,IN!K96=1)),IN!H96+IN!I96/60,0)</f>
        <v>0</v>
      </c>
      <c r="G95" s="3">
        <f t="shared" si="9"/>
        <v>3</v>
      </c>
      <c r="H95" s="3">
        <f t="shared" si="10"/>
        <v>3</v>
      </c>
      <c r="J95" s="3">
        <f t="shared" si="7"/>
        <v>0</v>
      </c>
      <c r="K95" s="3">
        <f t="shared" si="8"/>
        <v>0</v>
      </c>
    </row>
    <row r="96" spans="1:11" x14ac:dyDescent="0.25">
      <c r="A96" s="3" t="s">
        <v>43</v>
      </c>
      <c r="B96" s="3">
        <f t="shared" si="11"/>
        <v>0</v>
      </c>
      <c r="C96" s="3">
        <f>IF(AND(IN!E97="Goal",OR(IN!J97=1,IN!K97=1)),IN!F97,0)</f>
        <v>0</v>
      </c>
      <c r="D96" s="3">
        <f>IF(AND(IN!E97="Goal",OR(IN!J97=1,IN!K97=1)),IN!G97,0)</f>
        <v>0</v>
      </c>
      <c r="E96" s="3">
        <f>IF(AND(IN!E97="Goal",OR(IN!J97=1,IN!K97=1)),IN!H97+IN!I97/60,0)</f>
        <v>0</v>
      </c>
      <c r="G96" s="3">
        <f t="shared" si="9"/>
        <v>3</v>
      </c>
      <c r="H96" s="3">
        <f t="shared" si="10"/>
        <v>3</v>
      </c>
      <c r="J96" s="3">
        <f t="shared" si="7"/>
        <v>0</v>
      </c>
      <c r="K96" s="3">
        <f t="shared" si="8"/>
        <v>0</v>
      </c>
    </row>
    <row r="97" spans="1:11" x14ac:dyDescent="0.25">
      <c r="A97" s="3" t="s">
        <v>43</v>
      </c>
      <c r="B97" s="3">
        <f t="shared" si="11"/>
        <v>0</v>
      </c>
      <c r="C97" s="3">
        <f>IF(AND(IN!E98="Goal",OR(IN!J98=1,IN!K98=1)),IN!F98,0)</f>
        <v>0</v>
      </c>
      <c r="D97" s="3">
        <f>IF(AND(IN!E98="Goal",OR(IN!J98=1,IN!K98=1)),IN!G98,0)</f>
        <v>0</v>
      </c>
      <c r="E97" s="3">
        <f>IF(AND(IN!E98="Goal",OR(IN!J98=1,IN!K98=1)),IN!H98+IN!I98/60,0)</f>
        <v>0</v>
      </c>
      <c r="G97" s="3">
        <f t="shared" si="9"/>
        <v>3</v>
      </c>
      <c r="H97" s="3">
        <f t="shared" si="10"/>
        <v>3</v>
      </c>
      <c r="J97" s="3">
        <f t="shared" si="7"/>
        <v>0</v>
      </c>
      <c r="K97" s="3">
        <f t="shared" si="8"/>
        <v>0</v>
      </c>
    </row>
    <row r="98" spans="1:11" x14ac:dyDescent="0.25">
      <c r="A98" s="3" t="s">
        <v>43</v>
      </c>
      <c r="B98" s="3">
        <f t="shared" si="11"/>
        <v>0</v>
      </c>
      <c r="C98" s="3">
        <f>IF(AND(IN!E99="Goal",OR(IN!J99=1,IN!K99=1)),IN!F99,0)</f>
        <v>0</v>
      </c>
      <c r="D98" s="3">
        <f>IF(AND(IN!E99="Goal",OR(IN!J99=1,IN!K99=1)),IN!G99,0)</f>
        <v>0</v>
      </c>
      <c r="E98" s="3">
        <f>IF(AND(IN!E99="Goal",OR(IN!J99=1,IN!K99=1)),IN!H99+IN!I99/60,0)</f>
        <v>0</v>
      </c>
      <c r="G98" s="3">
        <f t="shared" si="9"/>
        <v>3</v>
      </c>
      <c r="H98" s="3">
        <f t="shared" si="10"/>
        <v>3</v>
      </c>
      <c r="J98" s="3">
        <f t="shared" si="7"/>
        <v>0</v>
      </c>
      <c r="K98" s="3">
        <f t="shared" si="8"/>
        <v>0</v>
      </c>
    </row>
    <row r="99" spans="1:11" x14ac:dyDescent="0.25">
      <c r="A99" s="3" t="s">
        <v>43</v>
      </c>
      <c r="B99" s="3">
        <f t="shared" si="11"/>
        <v>0</v>
      </c>
      <c r="C99" s="3">
        <f>IF(AND(IN!E100="Goal",OR(IN!J100=1,IN!K100=1)),IN!F100,0)</f>
        <v>0</v>
      </c>
      <c r="D99" s="3">
        <f>IF(AND(IN!E100="Goal",OR(IN!J100=1,IN!K100=1)),IN!G100,0)</f>
        <v>0</v>
      </c>
      <c r="E99" s="3">
        <f>IF(AND(IN!E100="Goal",OR(IN!J100=1,IN!K100=1)),IN!H100+IN!I100/60,0)</f>
        <v>0</v>
      </c>
      <c r="G99" s="3">
        <f t="shared" si="9"/>
        <v>3</v>
      </c>
      <c r="H99" s="3">
        <f t="shared" si="10"/>
        <v>3</v>
      </c>
      <c r="J99" s="3">
        <f t="shared" si="7"/>
        <v>0</v>
      </c>
      <c r="K99" s="3">
        <f t="shared" si="8"/>
        <v>0</v>
      </c>
    </row>
    <row r="100" spans="1:11" x14ac:dyDescent="0.25">
      <c r="A100" s="3" t="s">
        <v>43</v>
      </c>
      <c r="B100" s="3">
        <f t="shared" si="11"/>
        <v>0</v>
      </c>
      <c r="C100" s="3">
        <f>IF(AND(IN!E101="Goal",OR(IN!J101=1,IN!K101=1)),IN!F101,0)</f>
        <v>0</v>
      </c>
      <c r="D100" s="3">
        <f>IF(AND(IN!E101="Goal",OR(IN!J101=1,IN!K101=1)),IN!G101,0)</f>
        <v>0</v>
      </c>
      <c r="E100" s="3">
        <f>IF(AND(IN!E101="Goal",OR(IN!J101=1,IN!K101=1)),IN!H101+IN!I101/60,0)</f>
        <v>0</v>
      </c>
      <c r="G100" s="3">
        <f t="shared" ref="G100:G131" si="12">C100+G99</f>
        <v>3</v>
      </c>
      <c r="H100" s="3">
        <f t="shared" ref="H100:H131" si="13">D100+H99</f>
        <v>3</v>
      </c>
      <c r="J100" s="3">
        <f t="shared" si="7"/>
        <v>0</v>
      </c>
      <c r="K100" s="3">
        <f t="shared" si="8"/>
        <v>0</v>
      </c>
    </row>
    <row r="101" spans="1:11" x14ac:dyDescent="0.25">
      <c r="A101" s="3" t="s">
        <v>43</v>
      </c>
      <c r="B101" s="3">
        <f t="shared" si="11"/>
        <v>0</v>
      </c>
      <c r="C101" s="3">
        <f>IF(AND(IN!E102="Goal",OR(IN!J102=1,IN!K102=1)),IN!F102,0)</f>
        <v>0</v>
      </c>
      <c r="D101" s="3">
        <f>IF(AND(IN!E102="Goal",OR(IN!J102=1,IN!K102=1)),IN!G102,0)</f>
        <v>0</v>
      </c>
      <c r="E101" s="3">
        <f>IF(AND(IN!E102="Goal",OR(IN!J102=1,IN!K102=1)),IN!H102+IN!I102/60,0)</f>
        <v>0</v>
      </c>
      <c r="G101" s="3">
        <f t="shared" si="12"/>
        <v>3</v>
      </c>
      <c r="H101" s="3">
        <f t="shared" si="13"/>
        <v>3</v>
      </c>
      <c r="J101" s="3">
        <f t="shared" si="7"/>
        <v>0</v>
      </c>
      <c r="K101" s="3">
        <f t="shared" si="8"/>
        <v>0</v>
      </c>
    </row>
    <row r="102" spans="1:11" x14ac:dyDescent="0.25">
      <c r="A102" s="3" t="s">
        <v>43</v>
      </c>
      <c r="B102" s="3">
        <f t="shared" si="11"/>
        <v>0</v>
      </c>
      <c r="C102" s="3">
        <f>IF(AND(IN!E103="Goal",OR(IN!J103=1,IN!K103=1)),IN!F103,0)</f>
        <v>0</v>
      </c>
      <c r="D102" s="3">
        <f>IF(AND(IN!E103="Goal",OR(IN!J103=1,IN!K103=1)),IN!G103,0)</f>
        <v>0</v>
      </c>
      <c r="E102" s="3">
        <f>IF(AND(IN!E103="Goal",OR(IN!J103=1,IN!K103=1)),IN!H103+IN!I103/60,0)</f>
        <v>0</v>
      </c>
      <c r="G102" s="3">
        <f t="shared" si="12"/>
        <v>3</v>
      </c>
      <c r="H102" s="3">
        <f t="shared" si="13"/>
        <v>3</v>
      </c>
      <c r="J102" s="3">
        <f t="shared" si="7"/>
        <v>0</v>
      </c>
      <c r="K102" s="3">
        <f t="shared" si="8"/>
        <v>0</v>
      </c>
    </row>
    <row r="103" spans="1:11" x14ac:dyDescent="0.25">
      <c r="A103" s="3" t="s">
        <v>43</v>
      </c>
      <c r="B103" s="3">
        <f t="shared" si="11"/>
        <v>0</v>
      </c>
      <c r="C103" s="3">
        <f>IF(AND(IN!E104="Goal",OR(IN!J104=1,IN!K104=1)),IN!F104,0)</f>
        <v>0</v>
      </c>
      <c r="D103" s="3">
        <f>IF(AND(IN!E104="Goal",OR(IN!J104=1,IN!K104=1)),IN!G104,0)</f>
        <v>0</v>
      </c>
      <c r="E103" s="3">
        <f>IF(AND(IN!E104="Goal",OR(IN!J104=1,IN!K104=1)),IN!H104+IN!I104/60,0)</f>
        <v>0</v>
      </c>
      <c r="G103" s="3">
        <f t="shared" si="12"/>
        <v>3</v>
      </c>
      <c r="H103" s="3">
        <f t="shared" si="13"/>
        <v>3</v>
      </c>
      <c r="J103" s="3">
        <f t="shared" si="7"/>
        <v>0</v>
      </c>
      <c r="K103" s="3">
        <f t="shared" si="8"/>
        <v>0</v>
      </c>
    </row>
    <row r="104" spans="1:11" x14ac:dyDescent="0.25">
      <c r="A104" s="3" t="s">
        <v>43</v>
      </c>
      <c r="B104" s="3">
        <f t="shared" si="11"/>
        <v>0</v>
      </c>
      <c r="C104" s="3">
        <f>IF(AND(IN!E105="Goal",OR(IN!J105=1,IN!K105=1)),IN!F105,0)</f>
        <v>0</v>
      </c>
      <c r="D104" s="3">
        <f>IF(AND(IN!E105="Goal",OR(IN!J105=1,IN!K105=1)),IN!G105,0)</f>
        <v>0</v>
      </c>
      <c r="E104" s="3">
        <f>IF(AND(IN!E105="Goal",OR(IN!J105=1,IN!K105=1)),IN!H105+IN!I105/60,0)</f>
        <v>0</v>
      </c>
      <c r="G104" s="3">
        <f t="shared" si="12"/>
        <v>3</v>
      </c>
      <c r="H104" s="3">
        <f t="shared" si="13"/>
        <v>3</v>
      </c>
      <c r="J104" s="3">
        <f t="shared" si="7"/>
        <v>0</v>
      </c>
      <c r="K104" s="3">
        <f t="shared" si="8"/>
        <v>0</v>
      </c>
    </row>
    <row r="105" spans="1:11" x14ac:dyDescent="0.25">
      <c r="A105" s="3" t="s">
        <v>43</v>
      </c>
      <c r="B105" s="3">
        <f t="shared" si="11"/>
        <v>0</v>
      </c>
      <c r="C105" s="3">
        <f>IF(AND(IN!E106="Goal",OR(IN!J106=1,IN!K106=1)),IN!F106,0)</f>
        <v>0</v>
      </c>
      <c r="D105" s="3">
        <f>IF(AND(IN!E106="Goal",OR(IN!J106=1,IN!K106=1)),IN!G106,0)</f>
        <v>0</v>
      </c>
      <c r="E105" s="3">
        <f>IF(AND(IN!E106="Goal",OR(IN!J106=1,IN!K106=1)),IN!H106+IN!I106/60,0)</f>
        <v>0</v>
      </c>
      <c r="G105" s="3">
        <f t="shared" si="12"/>
        <v>3</v>
      </c>
      <c r="H105" s="3">
        <f t="shared" si="13"/>
        <v>3</v>
      </c>
      <c r="J105" s="3">
        <f t="shared" si="7"/>
        <v>0</v>
      </c>
      <c r="K105" s="3">
        <f t="shared" si="8"/>
        <v>0</v>
      </c>
    </row>
    <row r="106" spans="1:11" x14ac:dyDescent="0.25">
      <c r="A106" s="3" t="s">
        <v>43</v>
      </c>
      <c r="B106" s="3">
        <f t="shared" si="11"/>
        <v>0</v>
      </c>
      <c r="C106" s="3">
        <f>IF(AND(IN!E107="Goal",OR(IN!J107=1,IN!K107=1)),IN!F107,0)</f>
        <v>0</v>
      </c>
      <c r="D106" s="3">
        <f>IF(AND(IN!E107="Goal",OR(IN!J107=1,IN!K107=1)),IN!G107,0)</f>
        <v>0</v>
      </c>
      <c r="E106" s="3">
        <f>IF(AND(IN!E107="Goal",OR(IN!J107=1,IN!K107=1)),IN!H107+IN!I107/60,0)</f>
        <v>0</v>
      </c>
      <c r="G106" s="3">
        <f t="shared" si="12"/>
        <v>3</v>
      </c>
      <c r="H106" s="3">
        <f t="shared" si="13"/>
        <v>3</v>
      </c>
      <c r="J106" s="3">
        <f t="shared" si="7"/>
        <v>0</v>
      </c>
      <c r="K106" s="3">
        <f t="shared" si="8"/>
        <v>0</v>
      </c>
    </row>
    <row r="107" spans="1:11" x14ac:dyDescent="0.25">
      <c r="A107" s="3" t="s">
        <v>43</v>
      </c>
      <c r="B107" s="3">
        <f t="shared" si="11"/>
        <v>0</v>
      </c>
      <c r="C107" s="3">
        <f>IF(AND(IN!E108="Goal",OR(IN!J108=1,IN!K108=1)),IN!F108,0)</f>
        <v>0</v>
      </c>
      <c r="D107" s="3">
        <f>IF(AND(IN!E108="Goal",OR(IN!J108=1,IN!K108=1)),IN!G108,0)</f>
        <v>0</v>
      </c>
      <c r="E107" s="3">
        <f>IF(AND(IN!E108="Goal",OR(IN!J108=1,IN!K108=1)),IN!H108+IN!I108/60,0)</f>
        <v>0</v>
      </c>
      <c r="G107" s="3">
        <f t="shared" si="12"/>
        <v>3</v>
      </c>
      <c r="H107" s="3">
        <f t="shared" si="13"/>
        <v>3</v>
      </c>
      <c r="J107" s="3">
        <f t="shared" si="7"/>
        <v>0</v>
      </c>
      <c r="K107" s="3">
        <f t="shared" si="8"/>
        <v>0</v>
      </c>
    </row>
    <row r="108" spans="1:11" x14ac:dyDescent="0.25">
      <c r="A108" s="3" t="s">
        <v>43</v>
      </c>
      <c r="B108" s="3">
        <f t="shared" si="11"/>
        <v>0</v>
      </c>
      <c r="C108" s="3">
        <f>IF(AND(IN!E109="Goal",OR(IN!J109=1,IN!K109=1)),IN!F109,0)</f>
        <v>0</v>
      </c>
      <c r="D108" s="3">
        <f>IF(AND(IN!E109="Goal",OR(IN!J109=1,IN!K109=1)),IN!G109,0)</f>
        <v>0</v>
      </c>
      <c r="E108" s="3">
        <f>IF(AND(IN!E109="Goal",OR(IN!J109=1,IN!K109=1)),IN!H109+IN!I109/60,0)</f>
        <v>0</v>
      </c>
      <c r="G108" s="3">
        <f t="shared" si="12"/>
        <v>3</v>
      </c>
      <c r="H108" s="3">
        <f t="shared" si="13"/>
        <v>3</v>
      </c>
      <c r="J108" s="3">
        <f t="shared" si="7"/>
        <v>0</v>
      </c>
      <c r="K108" s="3">
        <f t="shared" si="8"/>
        <v>0</v>
      </c>
    </row>
    <row r="109" spans="1:11" x14ac:dyDescent="0.25">
      <c r="A109" s="3" t="s">
        <v>43</v>
      </c>
      <c r="B109" s="3">
        <f t="shared" si="11"/>
        <v>0</v>
      </c>
      <c r="C109" s="3">
        <f>IF(AND(IN!E110="Goal",OR(IN!J110=1,IN!K110=1)),IN!F110,0)</f>
        <v>0</v>
      </c>
      <c r="D109" s="3">
        <f>IF(AND(IN!E110="Goal",OR(IN!J110=1,IN!K110=1)),IN!G110,0)</f>
        <v>0</v>
      </c>
      <c r="E109" s="3">
        <f>IF(AND(IN!E110="Goal",OR(IN!J110=1,IN!K110=1)),IN!H110+IN!I110/60,0)</f>
        <v>0</v>
      </c>
      <c r="G109" s="3">
        <f t="shared" si="12"/>
        <v>3</v>
      </c>
      <c r="H109" s="3">
        <f t="shared" si="13"/>
        <v>3</v>
      </c>
      <c r="J109" s="3">
        <f t="shared" si="7"/>
        <v>0</v>
      </c>
      <c r="K109" s="3">
        <f t="shared" si="8"/>
        <v>0</v>
      </c>
    </row>
    <row r="110" spans="1:11" x14ac:dyDescent="0.25">
      <c r="A110" s="3" t="s">
        <v>43</v>
      </c>
      <c r="B110" s="3">
        <f t="shared" si="11"/>
        <v>0</v>
      </c>
      <c r="C110" s="3">
        <f>IF(AND(IN!E111="Goal",OR(IN!J111=1,IN!K111=1)),IN!F111,0)</f>
        <v>0</v>
      </c>
      <c r="D110" s="3">
        <f>IF(AND(IN!E111="Goal",OR(IN!J111=1,IN!K111=1)),IN!G111,0)</f>
        <v>0</v>
      </c>
      <c r="E110" s="3">
        <f>IF(AND(IN!E111="Goal",OR(IN!J111=1,IN!K111=1)),IN!H111+IN!I111/60,0)</f>
        <v>0</v>
      </c>
      <c r="G110" s="3">
        <f t="shared" si="12"/>
        <v>3</v>
      </c>
      <c r="H110" s="3">
        <f t="shared" si="13"/>
        <v>3</v>
      </c>
      <c r="J110" s="3">
        <f t="shared" si="7"/>
        <v>0</v>
      </c>
      <c r="K110" s="3">
        <f t="shared" si="8"/>
        <v>0</v>
      </c>
    </row>
    <row r="111" spans="1:11" x14ac:dyDescent="0.25">
      <c r="A111" s="3" t="s">
        <v>43</v>
      </c>
      <c r="B111" s="3">
        <f t="shared" si="11"/>
        <v>0</v>
      </c>
      <c r="C111" s="3">
        <f>IF(AND(IN!E112="Goal",OR(IN!J112=1,IN!K112=1)),IN!F112,0)</f>
        <v>0</v>
      </c>
      <c r="D111" s="3">
        <f>IF(AND(IN!E112="Goal",OR(IN!J112=1,IN!K112=1)),IN!G112,0)</f>
        <v>0</v>
      </c>
      <c r="E111" s="3">
        <f>IF(AND(IN!E112="Goal",OR(IN!J112=1,IN!K112=1)),IN!H112+IN!I112/60,0)</f>
        <v>0</v>
      </c>
      <c r="G111" s="3">
        <f t="shared" si="12"/>
        <v>3</v>
      </c>
      <c r="H111" s="3">
        <f t="shared" si="13"/>
        <v>3</v>
      </c>
      <c r="J111" s="3">
        <f t="shared" si="7"/>
        <v>0</v>
      </c>
      <c r="K111" s="3">
        <f t="shared" si="8"/>
        <v>0</v>
      </c>
    </row>
    <row r="112" spans="1:11" x14ac:dyDescent="0.25">
      <c r="A112" s="3" t="s">
        <v>43</v>
      </c>
      <c r="B112" s="3">
        <f t="shared" si="11"/>
        <v>0</v>
      </c>
      <c r="C112" s="3">
        <f>IF(AND(IN!E113="Goal",OR(IN!J113=1,IN!K113=1)),IN!F113,0)</f>
        <v>0</v>
      </c>
      <c r="D112" s="3">
        <f>IF(AND(IN!E113="Goal",OR(IN!J113=1,IN!K113=1)),IN!G113,0)</f>
        <v>0</v>
      </c>
      <c r="E112" s="3">
        <f>IF(AND(IN!E113="Goal",OR(IN!J113=1,IN!K113=1)),IN!H113+IN!I113/60,0)</f>
        <v>0</v>
      </c>
      <c r="G112" s="3">
        <f t="shared" si="12"/>
        <v>3</v>
      </c>
      <c r="H112" s="3">
        <f t="shared" si="13"/>
        <v>3</v>
      </c>
      <c r="J112" s="3">
        <f t="shared" si="7"/>
        <v>0</v>
      </c>
      <c r="K112" s="3">
        <f t="shared" si="8"/>
        <v>0</v>
      </c>
    </row>
    <row r="113" spans="1:11" x14ac:dyDescent="0.25">
      <c r="A113" s="3" t="s">
        <v>43</v>
      </c>
      <c r="B113" s="3">
        <f t="shared" si="11"/>
        <v>0</v>
      </c>
      <c r="C113" s="3">
        <f>IF(AND(IN!E114="Goal",OR(IN!J114=1,IN!K114=1)),IN!F114,0)</f>
        <v>0</v>
      </c>
      <c r="D113" s="3">
        <f>IF(AND(IN!E114="Goal",OR(IN!J114=1,IN!K114=1)),IN!G114,0)</f>
        <v>0</v>
      </c>
      <c r="E113" s="3">
        <f>IF(AND(IN!E114="Goal",OR(IN!J114=1,IN!K114=1)),IN!H114+IN!I114/60,0)</f>
        <v>0</v>
      </c>
      <c r="G113" s="3">
        <f t="shared" si="12"/>
        <v>3</v>
      </c>
      <c r="H113" s="3">
        <f t="shared" si="13"/>
        <v>3</v>
      </c>
      <c r="J113" s="3">
        <f t="shared" si="7"/>
        <v>0</v>
      </c>
      <c r="K113" s="3">
        <f t="shared" si="8"/>
        <v>0</v>
      </c>
    </row>
    <row r="114" spans="1:11" x14ac:dyDescent="0.25">
      <c r="A114" s="3" t="s">
        <v>43</v>
      </c>
      <c r="B114" s="3">
        <f t="shared" si="11"/>
        <v>0</v>
      </c>
      <c r="C114" s="3">
        <f>IF(AND(IN!E115="Goal",OR(IN!J115=1,IN!K115=1)),IN!F115,0)</f>
        <v>0</v>
      </c>
      <c r="D114" s="3">
        <f>IF(AND(IN!E115="Goal",OR(IN!J115=1,IN!K115=1)),IN!G115,0)</f>
        <v>0</v>
      </c>
      <c r="E114" s="3">
        <f>IF(AND(IN!E115="Goal",OR(IN!J115=1,IN!K115=1)),IN!H115+IN!I115/60,0)</f>
        <v>0</v>
      </c>
      <c r="G114" s="3">
        <f t="shared" si="12"/>
        <v>3</v>
      </c>
      <c r="H114" s="3">
        <f t="shared" si="13"/>
        <v>3</v>
      </c>
      <c r="J114" s="3">
        <f t="shared" si="7"/>
        <v>0</v>
      </c>
      <c r="K114" s="3">
        <f t="shared" si="8"/>
        <v>0</v>
      </c>
    </row>
    <row r="115" spans="1:11" x14ac:dyDescent="0.25">
      <c r="A115" s="3" t="s">
        <v>43</v>
      </c>
      <c r="B115" s="3">
        <f t="shared" si="11"/>
        <v>0</v>
      </c>
      <c r="C115" s="3">
        <f>IF(AND(IN!E116="Goal",OR(IN!J116=1,IN!K116=1)),IN!F116,0)</f>
        <v>0</v>
      </c>
      <c r="D115" s="3">
        <f>IF(AND(IN!E116="Goal",OR(IN!J116=1,IN!K116=1)),IN!G116,0)</f>
        <v>0</v>
      </c>
      <c r="E115" s="3">
        <f>IF(AND(IN!E116="Goal",OR(IN!J116=1,IN!K116=1)),IN!H116+IN!I116/60,0)</f>
        <v>0</v>
      </c>
      <c r="G115" s="3">
        <f t="shared" si="12"/>
        <v>3</v>
      </c>
      <c r="H115" s="3">
        <f t="shared" si="13"/>
        <v>3</v>
      </c>
      <c r="J115" s="3">
        <f t="shared" si="7"/>
        <v>0</v>
      </c>
      <c r="K115" s="3">
        <f t="shared" si="8"/>
        <v>0</v>
      </c>
    </row>
    <row r="116" spans="1:11" x14ac:dyDescent="0.25">
      <c r="A116" s="3" t="s">
        <v>43</v>
      </c>
      <c r="B116" s="3">
        <f t="shared" si="11"/>
        <v>0</v>
      </c>
      <c r="C116" s="3">
        <f>IF(AND(IN!E117="Goal",OR(IN!J117=1,IN!K117=1)),IN!F117,0)</f>
        <v>0</v>
      </c>
      <c r="D116" s="3">
        <f>IF(AND(IN!E117="Goal",OR(IN!J117=1,IN!K117=1)),IN!G117,0)</f>
        <v>0</v>
      </c>
      <c r="E116" s="3">
        <f>IF(AND(IN!E117="Goal",OR(IN!J117=1,IN!K117=1)),IN!H117+IN!I117/60,0)</f>
        <v>0</v>
      </c>
      <c r="G116" s="3">
        <f t="shared" si="12"/>
        <v>3</v>
      </c>
      <c r="H116" s="3">
        <f t="shared" si="13"/>
        <v>3</v>
      </c>
      <c r="J116" s="3">
        <f t="shared" si="7"/>
        <v>0</v>
      </c>
      <c r="K116" s="3">
        <f t="shared" si="8"/>
        <v>0</v>
      </c>
    </row>
    <row r="117" spans="1:11" x14ac:dyDescent="0.25">
      <c r="A117" s="3" t="s">
        <v>43</v>
      </c>
      <c r="B117" s="3">
        <f t="shared" si="11"/>
        <v>0</v>
      </c>
      <c r="C117" s="3">
        <f>IF(AND(IN!E118="Goal",OR(IN!J118=1,IN!K118=1)),IN!F118,0)</f>
        <v>0</v>
      </c>
      <c r="D117" s="3">
        <f>IF(AND(IN!E118="Goal",OR(IN!J118=1,IN!K118=1)),IN!G118,0)</f>
        <v>0</v>
      </c>
      <c r="E117" s="3">
        <f>IF(AND(IN!E118="Goal",OR(IN!J118=1,IN!K118=1)),IN!H118+IN!I118/60,0)</f>
        <v>0</v>
      </c>
      <c r="G117" s="3">
        <f t="shared" si="12"/>
        <v>3</v>
      </c>
      <c r="H117" s="3">
        <f t="shared" si="13"/>
        <v>3</v>
      </c>
      <c r="J117" s="3">
        <f t="shared" si="7"/>
        <v>0</v>
      </c>
      <c r="K117" s="3">
        <f t="shared" si="8"/>
        <v>0</v>
      </c>
    </row>
    <row r="118" spans="1:11" x14ac:dyDescent="0.25">
      <c r="A118" s="3" t="s">
        <v>43</v>
      </c>
      <c r="B118" s="3">
        <f t="shared" si="11"/>
        <v>0</v>
      </c>
      <c r="C118" s="3">
        <f>IF(AND(IN!E119="Goal",OR(IN!J119=1,IN!K119=1)),IN!F119,0)</f>
        <v>0</v>
      </c>
      <c r="D118" s="3">
        <f>IF(AND(IN!E119="Goal",OR(IN!J119=1,IN!K119=1)),IN!G119,0)</f>
        <v>0</v>
      </c>
      <c r="E118" s="3">
        <f>IF(AND(IN!E119="Goal",OR(IN!J119=1,IN!K119=1)),IN!H119+IN!I119/60,0)</f>
        <v>0</v>
      </c>
      <c r="G118" s="3">
        <f t="shared" si="12"/>
        <v>3</v>
      </c>
      <c r="H118" s="3">
        <f t="shared" si="13"/>
        <v>3</v>
      </c>
      <c r="J118" s="3">
        <f t="shared" si="7"/>
        <v>0</v>
      </c>
      <c r="K118" s="3">
        <f t="shared" si="8"/>
        <v>0</v>
      </c>
    </row>
    <row r="119" spans="1:11" x14ac:dyDescent="0.25">
      <c r="A119" s="3" t="s">
        <v>43</v>
      </c>
      <c r="B119" s="3">
        <f t="shared" si="11"/>
        <v>0</v>
      </c>
      <c r="C119" s="3">
        <f>IF(AND(IN!E120="Goal",OR(IN!J120=1,IN!K120=1)),IN!F120,0)</f>
        <v>0</v>
      </c>
      <c r="D119" s="3">
        <f>IF(AND(IN!E120="Goal",OR(IN!J120=1,IN!K120=1)),IN!G120,0)</f>
        <v>0</v>
      </c>
      <c r="E119" s="3">
        <f>IF(AND(IN!E120="Goal",OR(IN!J120=1,IN!K120=1)),IN!H120+IN!I120/60,0)</f>
        <v>0</v>
      </c>
      <c r="G119" s="3">
        <f t="shared" si="12"/>
        <v>3</v>
      </c>
      <c r="H119" s="3">
        <f t="shared" si="13"/>
        <v>3</v>
      </c>
      <c r="J119" s="3">
        <f t="shared" si="7"/>
        <v>0</v>
      </c>
      <c r="K119" s="3">
        <f t="shared" si="8"/>
        <v>0</v>
      </c>
    </row>
    <row r="120" spans="1:11" x14ac:dyDescent="0.25">
      <c r="A120" s="3" t="s">
        <v>43</v>
      </c>
      <c r="B120" s="3">
        <f t="shared" si="11"/>
        <v>0</v>
      </c>
      <c r="C120" s="3">
        <f>IF(AND(IN!E121="Goal",OR(IN!J121=1,IN!K121=1)),IN!F121,0)</f>
        <v>0</v>
      </c>
      <c r="D120" s="3">
        <f>IF(AND(IN!E121="Goal",OR(IN!J121=1,IN!K121=1)),IN!G121,0)</f>
        <v>0</v>
      </c>
      <c r="E120" s="3">
        <f>IF(AND(IN!E121="Goal",OR(IN!J121=1,IN!K121=1)),IN!H121+IN!I121/60,0)</f>
        <v>0</v>
      </c>
      <c r="G120" s="3">
        <f t="shared" si="12"/>
        <v>3</v>
      </c>
      <c r="H120" s="3">
        <f t="shared" si="13"/>
        <v>3</v>
      </c>
      <c r="J120" s="3">
        <f t="shared" si="7"/>
        <v>0</v>
      </c>
      <c r="K120" s="3">
        <f t="shared" si="8"/>
        <v>0</v>
      </c>
    </row>
    <row r="121" spans="1:11" x14ac:dyDescent="0.25">
      <c r="A121" s="3" t="s">
        <v>43</v>
      </c>
      <c r="B121" s="3">
        <f t="shared" si="11"/>
        <v>0</v>
      </c>
      <c r="C121" s="3">
        <f>IF(AND(IN!E122="Goal",OR(IN!J122=1,IN!K122=1)),IN!F122,0)</f>
        <v>0</v>
      </c>
      <c r="D121" s="3">
        <f>IF(AND(IN!E122="Goal",OR(IN!J122=1,IN!K122=1)),IN!G122,0)</f>
        <v>0</v>
      </c>
      <c r="E121" s="3">
        <f>IF(AND(IN!E122="Goal",OR(IN!J122=1,IN!K122=1)),IN!H122+IN!I122/60,0)</f>
        <v>0</v>
      </c>
      <c r="G121" s="3">
        <f t="shared" si="12"/>
        <v>3</v>
      </c>
      <c r="H121" s="3">
        <f t="shared" si="13"/>
        <v>3</v>
      </c>
      <c r="J121" s="3">
        <f t="shared" si="7"/>
        <v>0</v>
      </c>
      <c r="K121" s="3">
        <f t="shared" si="8"/>
        <v>0</v>
      </c>
    </row>
    <row r="122" spans="1:11" x14ac:dyDescent="0.25">
      <c r="A122" s="3" t="s">
        <v>43</v>
      </c>
      <c r="B122" s="3">
        <f t="shared" si="11"/>
        <v>0</v>
      </c>
      <c r="C122" s="3">
        <f>IF(AND(IN!E123="Goal",OR(IN!J123=1,IN!K123=1)),IN!F123,0)</f>
        <v>0</v>
      </c>
      <c r="D122" s="3">
        <f>IF(AND(IN!E123="Goal",OR(IN!J123=1,IN!K123=1)),IN!G123,0)</f>
        <v>0</v>
      </c>
      <c r="E122" s="3">
        <f>IF(AND(IN!E123="Goal",OR(IN!J123=1,IN!K123=1)),IN!H123+IN!I123/60,0)</f>
        <v>0</v>
      </c>
      <c r="G122" s="3">
        <f t="shared" si="12"/>
        <v>3</v>
      </c>
      <c r="H122" s="3">
        <f t="shared" si="13"/>
        <v>3</v>
      </c>
      <c r="J122" s="3">
        <f t="shared" si="7"/>
        <v>0</v>
      </c>
      <c r="K122" s="3">
        <f t="shared" si="8"/>
        <v>0</v>
      </c>
    </row>
    <row r="123" spans="1:11" x14ac:dyDescent="0.25">
      <c r="A123" s="3" t="s">
        <v>43</v>
      </c>
      <c r="B123" s="3">
        <f t="shared" si="11"/>
        <v>0</v>
      </c>
      <c r="C123" s="3">
        <f>IF(AND(IN!E124="Goal",OR(IN!J124=1,IN!K124=1)),IN!F124,0)</f>
        <v>0</v>
      </c>
      <c r="D123" s="3">
        <f>IF(AND(IN!E124="Goal",OR(IN!J124=1,IN!K124=1)),IN!G124,0)</f>
        <v>0</v>
      </c>
      <c r="E123" s="3">
        <f>IF(AND(IN!E124="Goal",OR(IN!J124=1,IN!K124=1)),IN!H124+IN!I124/60,0)</f>
        <v>0</v>
      </c>
      <c r="G123" s="3">
        <f t="shared" si="12"/>
        <v>3</v>
      </c>
      <c r="H123" s="3">
        <f t="shared" si="13"/>
        <v>3</v>
      </c>
      <c r="J123" s="3">
        <f t="shared" si="7"/>
        <v>0</v>
      </c>
      <c r="K123" s="3">
        <f t="shared" si="8"/>
        <v>0</v>
      </c>
    </row>
    <row r="124" spans="1:11" x14ac:dyDescent="0.25">
      <c r="A124" s="3" t="s">
        <v>43</v>
      </c>
      <c r="B124" s="3">
        <f t="shared" si="11"/>
        <v>0</v>
      </c>
      <c r="C124" s="3">
        <f>IF(AND(IN!E125="Goal",OR(IN!J125=1,IN!K125=1)),IN!F125,0)</f>
        <v>0</v>
      </c>
      <c r="D124" s="3">
        <f>IF(AND(IN!E125="Goal",OR(IN!J125=1,IN!K125=1)),IN!G125,0)</f>
        <v>0</v>
      </c>
      <c r="E124" s="3">
        <f>IF(AND(IN!E125="Goal",OR(IN!J125=1,IN!K125=1)),IN!H125+IN!I125/60,0)</f>
        <v>0</v>
      </c>
      <c r="G124" s="3">
        <f t="shared" si="12"/>
        <v>3</v>
      </c>
      <c r="H124" s="3">
        <f t="shared" si="13"/>
        <v>3</v>
      </c>
      <c r="J124" s="3">
        <f t="shared" si="7"/>
        <v>0</v>
      </c>
      <c r="K124" s="3">
        <f t="shared" si="8"/>
        <v>0</v>
      </c>
    </row>
    <row r="125" spans="1:11" x14ac:dyDescent="0.25">
      <c r="A125" s="3" t="s">
        <v>43</v>
      </c>
      <c r="B125" s="3">
        <f t="shared" si="11"/>
        <v>0</v>
      </c>
      <c r="C125" s="3">
        <f>IF(AND(IN!E126="Goal",OR(IN!J126=1,IN!K126=1)),IN!F126,0)</f>
        <v>0</v>
      </c>
      <c r="D125" s="3">
        <f>IF(AND(IN!E126="Goal",OR(IN!J126=1,IN!K126=1)),IN!G126,0)</f>
        <v>0</v>
      </c>
      <c r="E125" s="3">
        <f>IF(AND(IN!E126="Goal",OR(IN!J126=1,IN!K126=1)),IN!H126+IN!I126/60,0)</f>
        <v>0</v>
      </c>
      <c r="G125" s="3">
        <f t="shared" si="12"/>
        <v>3</v>
      </c>
      <c r="H125" s="3">
        <f t="shared" si="13"/>
        <v>3</v>
      </c>
      <c r="J125" s="3">
        <f t="shared" si="7"/>
        <v>0</v>
      </c>
      <c r="K125" s="3">
        <f t="shared" si="8"/>
        <v>0</v>
      </c>
    </row>
    <row r="126" spans="1:11" x14ac:dyDescent="0.25">
      <c r="A126" s="3" t="s">
        <v>43</v>
      </c>
      <c r="B126" s="3">
        <f t="shared" si="11"/>
        <v>0</v>
      </c>
      <c r="C126" s="3">
        <f>IF(AND(IN!E127="Goal",OR(IN!J127=1,IN!K127=1)),IN!F127,0)</f>
        <v>0</v>
      </c>
      <c r="D126" s="3">
        <f>IF(AND(IN!E127="Goal",OR(IN!J127=1,IN!K127=1)),IN!G127,0)</f>
        <v>0</v>
      </c>
      <c r="E126" s="3">
        <f>IF(AND(IN!E127="Goal",OR(IN!J127=1,IN!K127=1)),IN!H127+IN!I127/60,0)</f>
        <v>0</v>
      </c>
      <c r="G126" s="3">
        <f t="shared" si="12"/>
        <v>3</v>
      </c>
      <c r="H126" s="3">
        <f t="shared" si="13"/>
        <v>3</v>
      </c>
      <c r="J126" s="3">
        <f t="shared" si="7"/>
        <v>0</v>
      </c>
      <c r="K126" s="3">
        <f t="shared" si="8"/>
        <v>0</v>
      </c>
    </row>
    <row r="127" spans="1:11" x14ac:dyDescent="0.25">
      <c r="A127" s="3" t="s">
        <v>43</v>
      </c>
      <c r="B127" s="3">
        <f t="shared" si="11"/>
        <v>0</v>
      </c>
      <c r="C127" s="3">
        <f>IF(AND(IN!E128="Goal",OR(IN!J128=1,IN!K128=1)),IN!F128,0)</f>
        <v>0</v>
      </c>
      <c r="D127" s="3">
        <f>IF(AND(IN!E128="Goal",OR(IN!J128=1,IN!K128=1)),IN!G128,0)</f>
        <v>0</v>
      </c>
      <c r="E127" s="3">
        <f>IF(AND(IN!E128="Goal",OR(IN!J128=1,IN!K128=1)),IN!H128+IN!I128/60,0)</f>
        <v>0</v>
      </c>
      <c r="G127" s="3">
        <f t="shared" si="12"/>
        <v>3</v>
      </c>
      <c r="H127" s="3">
        <f t="shared" si="13"/>
        <v>3</v>
      </c>
      <c r="J127" s="3">
        <f t="shared" si="7"/>
        <v>0</v>
      </c>
      <c r="K127" s="3">
        <f t="shared" si="8"/>
        <v>0</v>
      </c>
    </row>
    <row r="128" spans="1:11" x14ac:dyDescent="0.25">
      <c r="A128" s="3" t="s">
        <v>43</v>
      </c>
      <c r="B128" s="3">
        <f t="shared" si="11"/>
        <v>0</v>
      </c>
      <c r="C128" s="3">
        <f>IF(AND(IN!E129="Goal",OR(IN!J129=1,IN!K129=1)),IN!F129,0)</f>
        <v>0</v>
      </c>
      <c r="D128" s="3">
        <f>IF(AND(IN!E129="Goal",OR(IN!J129=1,IN!K129=1)),IN!G129,0)</f>
        <v>0</v>
      </c>
      <c r="E128" s="3">
        <f>IF(AND(IN!E129="Goal",OR(IN!J129=1,IN!K129=1)),IN!H129+IN!I129/60,0)</f>
        <v>0</v>
      </c>
      <c r="G128" s="3">
        <f t="shared" si="12"/>
        <v>3</v>
      </c>
      <c r="H128" s="3">
        <f t="shared" si="13"/>
        <v>3</v>
      </c>
      <c r="J128" s="3">
        <f t="shared" si="7"/>
        <v>0</v>
      </c>
      <c r="K128" s="3">
        <f t="shared" si="8"/>
        <v>0</v>
      </c>
    </row>
    <row r="129" spans="1:11" x14ac:dyDescent="0.25">
      <c r="A129" s="3" t="s">
        <v>43</v>
      </c>
      <c r="B129" s="3">
        <f t="shared" si="11"/>
        <v>0</v>
      </c>
      <c r="C129" s="3">
        <f>IF(AND(IN!E130="Goal",OR(IN!J130=1,IN!K130=1)),IN!F130,0)</f>
        <v>0</v>
      </c>
      <c r="D129" s="3">
        <f>IF(AND(IN!E130="Goal",OR(IN!J130=1,IN!K130=1)),IN!G130,0)</f>
        <v>0</v>
      </c>
      <c r="E129" s="3">
        <f>IF(AND(IN!E130="Goal",OR(IN!J130=1,IN!K130=1)),IN!H130+IN!I130/60,0)</f>
        <v>0</v>
      </c>
      <c r="G129" s="3">
        <f t="shared" si="12"/>
        <v>3</v>
      </c>
      <c r="H129" s="3">
        <f t="shared" si="13"/>
        <v>3</v>
      </c>
      <c r="J129" s="3">
        <f t="shared" si="7"/>
        <v>0</v>
      </c>
      <c r="K129" s="3">
        <f t="shared" si="8"/>
        <v>0</v>
      </c>
    </row>
    <row r="130" spans="1:11" x14ac:dyDescent="0.25">
      <c r="A130" s="3" t="s">
        <v>43</v>
      </c>
      <c r="B130" s="3">
        <f t="shared" si="11"/>
        <v>0</v>
      </c>
      <c r="C130" s="3">
        <f>IF(AND(IN!E131="Goal",OR(IN!J131=1,IN!K131=1)),IN!F131,0)</f>
        <v>0</v>
      </c>
      <c r="D130" s="3">
        <f>IF(AND(IN!E131="Goal",OR(IN!J131=1,IN!K131=1)),IN!G131,0)</f>
        <v>0</v>
      </c>
      <c r="E130" s="3">
        <f>IF(AND(IN!E131="Goal",OR(IN!J131=1,IN!K131=1)),IN!H131+IN!I131/60,0)</f>
        <v>0</v>
      </c>
      <c r="G130" s="3">
        <f t="shared" si="12"/>
        <v>3</v>
      </c>
      <c r="H130" s="3">
        <f t="shared" si="13"/>
        <v>3</v>
      </c>
      <c r="J130" s="3">
        <f t="shared" si="7"/>
        <v>0</v>
      </c>
      <c r="K130" s="3">
        <f t="shared" si="8"/>
        <v>0</v>
      </c>
    </row>
    <row r="131" spans="1:11" x14ac:dyDescent="0.25">
      <c r="A131" s="3" t="s">
        <v>43</v>
      </c>
      <c r="B131" s="3">
        <f t="shared" si="11"/>
        <v>0</v>
      </c>
      <c r="C131" s="3">
        <f>IF(AND(IN!E132="Goal",OR(IN!J132=1,IN!K132=1)),IN!F132,0)</f>
        <v>0</v>
      </c>
      <c r="D131" s="3">
        <f>IF(AND(IN!E132="Goal",OR(IN!J132=1,IN!K132=1)),IN!G132,0)</f>
        <v>0</v>
      </c>
      <c r="E131" s="3">
        <f>IF(AND(IN!E132="Goal",OR(IN!J132=1,IN!K132=1)),IN!H132+IN!I132/60,0)</f>
        <v>0</v>
      </c>
      <c r="G131" s="3">
        <f t="shared" si="12"/>
        <v>3</v>
      </c>
      <c r="H131" s="3">
        <f t="shared" si="13"/>
        <v>3</v>
      </c>
      <c r="J131" s="3">
        <f t="shared" ref="J131:J194" si="14">G131-H131</f>
        <v>0</v>
      </c>
      <c r="K131" s="3">
        <f t="shared" ref="K131:K194" si="15">H131-G131</f>
        <v>0</v>
      </c>
    </row>
    <row r="132" spans="1:11" x14ac:dyDescent="0.25">
      <c r="A132" s="3" t="s">
        <v>43</v>
      </c>
      <c r="B132" s="3">
        <f t="shared" si="11"/>
        <v>0</v>
      </c>
      <c r="C132" s="3">
        <f>IF(AND(IN!E133="Goal",OR(IN!J133=1,IN!K133=1)),IN!F133,0)</f>
        <v>0</v>
      </c>
      <c r="D132" s="3">
        <f>IF(AND(IN!E133="Goal",OR(IN!J133=1,IN!K133=1)),IN!G133,0)</f>
        <v>0</v>
      </c>
      <c r="E132" s="3">
        <f>IF(AND(IN!E133="Goal",OR(IN!J133=1,IN!K133=1)),IN!H133+IN!I133/60,0)</f>
        <v>0</v>
      </c>
      <c r="G132" s="3">
        <f t="shared" ref="G132:G163" si="16">C132+G131</f>
        <v>3</v>
      </c>
      <c r="H132" s="3">
        <f t="shared" ref="H132:H163" si="17">D132+H131</f>
        <v>3</v>
      </c>
      <c r="J132" s="3">
        <f t="shared" si="14"/>
        <v>0</v>
      </c>
      <c r="K132" s="3">
        <f t="shared" si="15"/>
        <v>0</v>
      </c>
    </row>
    <row r="133" spans="1:11" x14ac:dyDescent="0.25">
      <c r="A133" s="3" t="s">
        <v>43</v>
      </c>
      <c r="B133" s="3">
        <f t="shared" ref="B133:B196" si="18">IF(OR(C133=1,D133=1),B132+1,0)</f>
        <v>0</v>
      </c>
      <c r="C133" s="3">
        <f>IF(AND(IN!E134="Goal",OR(IN!J134=1,IN!K134=1)),IN!F134,0)</f>
        <v>0</v>
      </c>
      <c r="D133" s="3">
        <f>IF(AND(IN!E134="Goal",OR(IN!J134=1,IN!K134=1)),IN!G134,0)</f>
        <v>0</v>
      </c>
      <c r="E133" s="3">
        <f>IF(AND(IN!E134="Goal",OR(IN!J134=1,IN!K134=1)),IN!H134+IN!I134/60,0)</f>
        <v>0</v>
      </c>
      <c r="G133" s="3">
        <f t="shared" si="16"/>
        <v>3</v>
      </c>
      <c r="H133" s="3">
        <f t="shared" si="17"/>
        <v>3</v>
      </c>
      <c r="J133" s="3">
        <f t="shared" si="14"/>
        <v>0</v>
      </c>
      <c r="K133" s="3">
        <f t="shared" si="15"/>
        <v>0</v>
      </c>
    </row>
    <row r="134" spans="1:11" x14ac:dyDescent="0.25">
      <c r="A134" s="3" t="s">
        <v>43</v>
      </c>
      <c r="B134" s="3">
        <f t="shared" si="18"/>
        <v>0</v>
      </c>
      <c r="C134" s="3">
        <f>IF(AND(IN!E135="Goal",OR(IN!J135=1,IN!K135=1)),IN!F135,0)</f>
        <v>0</v>
      </c>
      <c r="D134" s="3">
        <f>IF(AND(IN!E135="Goal",OR(IN!J135=1,IN!K135=1)),IN!G135,0)</f>
        <v>0</v>
      </c>
      <c r="E134" s="3">
        <f>IF(AND(IN!E135="Goal",OR(IN!J135=1,IN!K135=1)),IN!H135+IN!I135/60,0)</f>
        <v>0</v>
      </c>
      <c r="G134" s="3">
        <f t="shared" si="16"/>
        <v>3</v>
      </c>
      <c r="H134" s="3">
        <f t="shared" si="17"/>
        <v>3</v>
      </c>
      <c r="J134" s="3">
        <f t="shared" si="14"/>
        <v>0</v>
      </c>
      <c r="K134" s="3">
        <f t="shared" si="15"/>
        <v>0</v>
      </c>
    </row>
    <row r="135" spans="1:11" x14ac:dyDescent="0.25">
      <c r="A135" s="3" t="s">
        <v>43</v>
      </c>
      <c r="B135" s="3">
        <f t="shared" si="18"/>
        <v>0</v>
      </c>
      <c r="C135" s="3">
        <f>IF(AND(IN!E136="Goal",OR(IN!J136=1,IN!K136=1)),IN!F136,0)</f>
        <v>0</v>
      </c>
      <c r="D135" s="3">
        <f>IF(AND(IN!E136="Goal",OR(IN!J136=1,IN!K136=1)),IN!G136,0)</f>
        <v>0</v>
      </c>
      <c r="E135" s="3">
        <f>IF(AND(IN!E136="Goal",OR(IN!J136=1,IN!K136=1)),IN!H136+IN!I136/60,0)</f>
        <v>0</v>
      </c>
      <c r="G135" s="3">
        <f t="shared" si="16"/>
        <v>3</v>
      </c>
      <c r="H135" s="3">
        <f t="shared" si="17"/>
        <v>3</v>
      </c>
      <c r="J135" s="3">
        <f t="shared" si="14"/>
        <v>0</v>
      </c>
      <c r="K135" s="3">
        <f t="shared" si="15"/>
        <v>0</v>
      </c>
    </row>
    <row r="136" spans="1:11" x14ac:dyDescent="0.25">
      <c r="A136" s="3" t="s">
        <v>43</v>
      </c>
      <c r="B136" s="3">
        <f t="shared" si="18"/>
        <v>0</v>
      </c>
      <c r="C136" s="3">
        <f>IF(AND(IN!E137="Goal",OR(IN!J137=1,IN!K137=1)),IN!F137,0)</f>
        <v>0</v>
      </c>
      <c r="D136" s="3">
        <f>IF(AND(IN!E137="Goal",OR(IN!J137=1,IN!K137=1)),IN!G137,0)</f>
        <v>0</v>
      </c>
      <c r="E136" s="3">
        <f>IF(AND(IN!E137="Goal",OR(IN!J137=1,IN!K137=1)),IN!H137+IN!I137/60,0)</f>
        <v>0</v>
      </c>
      <c r="G136" s="3">
        <f t="shared" si="16"/>
        <v>3</v>
      </c>
      <c r="H136" s="3">
        <f t="shared" si="17"/>
        <v>3</v>
      </c>
      <c r="J136" s="3">
        <f t="shared" si="14"/>
        <v>0</v>
      </c>
      <c r="K136" s="3">
        <f t="shared" si="15"/>
        <v>0</v>
      </c>
    </row>
    <row r="137" spans="1:11" x14ac:dyDescent="0.25">
      <c r="A137" s="3" t="s">
        <v>43</v>
      </c>
      <c r="B137" s="3">
        <f t="shared" si="18"/>
        <v>0</v>
      </c>
      <c r="C137" s="3">
        <f>IF(AND(IN!E138="Goal",OR(IN!J138=1,IN!K138=1)),IN!F138,0)</f>
        <v>0</v>
      </c>
      <c r="D137" s="3">
        <f>IF(AND(IN!E138="Goal",OR(IN!J138=1,IN!K138=1)),IN!G138,0)</f>
        <v>0</v>
      </c>
      <c r="E137" s="3">
        <f>IF(AND(IN!E138="Goal",OR(IN!J138=1,IN!K138=1)),IN!H138+IN!I138/60,0)</f>
        <v>0</v>
      </c>
      <c r="G137" s="3">
        <f t="shared" si="16"/>
        <v>3</v>
      </c>
      <c r="H137" s="3">
        <f t="shared" si="17"/>
        <v>3</v>
      </c>
      <c r="J137" s="3">
        <f t="shared" si="14"/>
        <v>0</v>
      </c>
      <c r="K137" s="3">
        <f t="shared" si="15"/>
        <v>0</v>
      </c>
    </row>
    <row r="138" spans="1:11" x14ac:dyDescent="0.25">
      <c r="A138" s="3" t="s">
        <v>43</v>
      </c>
      <c r="B138" s="3">
        <f t="shared" si="18"/>
        <v>0</v>
      </c>
      <c r="C138" s="3">
        <f>IF(AND(IN!E139="Goal",OR(IN!J139=1,IN!K139=1)),IN!F139,0)</f>
        <v>0</v>
      </c>
      <c r="D138" s="3">
        <f>IF(AND(IN!E139="Goal",OR(IN!J139=1,IN!K139=1)),IN!G139,0)</f>
        <v>0</v>
      </c>
      <c r="E138" s="3">
        <f>IF(AND(IN!E139="Goal",OR(IN!J139=1,IN!K139=1)),IN!H139+IN!I139/60,0)</f>
        <v>0</v>
      </c>
      <c r="G138" s="3">
        <f t="shared" si="16"/>
        <v>3</v>
      </c>
      <c r="H138" s="3">
        <f t="shared" si="17"/>
        <v>3</v>
      </c>
      <c r="J138" s="3">
        <f t="shared" si="14"/>
        <v>0</v>
      </c>
      <c r="K138" s="3">
        <f t="shared" si="15"/>
        <v>0</v>
      </c>
    </row>
    <row r="139" spans="1:11" x14ac:dyDescent="0.25">
      <c r="A139" s="3" t="s">
        <v>43</v>
      </c>
      <c r="B139" s="3">
        <f t="shared" si="18"/>
        <v>0</v>
      </c>
      <c r="C139" s="3">
        <f>IF(AND(IN!E140="Goal",OR(IN!J140=1,IN!K140=1)),IN!F140,0)</f>
        <v>0</v>
      </c>
      <c r="D139" s="3">
        <f>IF(AND(IN!E140="Goal",OR(IN!J140=1,IN!K140=1)),IN!G140,0)</f>
        <v>0</v>
      </c>
      <c r="E139" s="3">
        <f>IF(AND(IN!E140="Goal",OR(IN!J140=1,IN!K140=1)),IN!H140+IN!I140/60,0)</f>
        <v>0</v>
      </c>
      <c r="G139" s="3">
        <f t="shared" si="16"/>
        <v>3</v>
      </c>
      <c r="H139" s="3">
        <f t="shared" si="17"/>
        <v>3</v>
      </c>
      <c r="J139" s="3">
        <f t="shared" si="14"/>
        <v>0</v>
      </c>
      <c r="K139" s="3">
        <f t="shared" si="15"/>
        <v>0</v>
      </c>
    </row>
    <row r="140" spans="1:11" x14ac:dyDescent="0.25">
      <c r="A140" s="3" t="s">
        <v>43</v>
      </c>
      <c r="B140" s="3">
        <f t="shared" si="18"/>
        <v>0</v>
      </c>
      <c r="C140" s="3">
        <f>IF(AND(IN!E141="Goal",OR(IN!J141=1,IN!K141=1)),IN!F141,0)</f>
        <v>0</v>
      </c>
      <c r="D140" s="3">
        <f>IF(AND(IN!E141="Goal",OR(IN!J141=1,IN!K141=1)),IN!G141,0)</f>
        <v>0</v>
      </c>
      <c r="E140" s="3">
        <f>IF(AND(IN!E141="Goal",OR(IN!J141=1,IN!K141=1)),IN!H141+IN!I141/60,0)</f>
        <v>0</v>
      </c>
      <c r="G140" s="3">
        <f t="shared" si="16"/>
        <v>3</v>
      </c>
      <c r="H140" s="3">
        <f t="shared" si="17"/>
        <v>3</v>
      </c>
      <c r="J140" s="3">
        <f t="shared" si="14"/>
        <v>0</v>
      </c>
      <c r="K140" s="3">
        <f t="shared" si="15"/>
        <v>0</v>
      </c>
    </row>
    <row r="141" spans="1:11" x14ac:dyDescent="0.25">
      <c r="A141" s="3" t="s">
        <v>43</v>
      </c>
      <c r="B141" s="3">
        <f t="shared" si="18"/>
        <v>0</v>
      </c>
      <c r="C141" s="3">
        <f>IF(AND(IN!E142="Goal",OR(IN!J142=1,IN!K142=1)),IN!F142,0)</f>
        <v>0</v>
      </c>
      <c r="D141" s="3">
        <f>IF(AND(IN!E142="Goal",OR(IN!J142=1,IN!K142=1)),IN!G142,0)</f>
        <v>0</v>
      </c>
      <c r="E141" s="3">
        <f>IF(AND(IN!E142="Goal",OR(IN!J142=1,IN!K142=1)),IN!H142+IN!I142/60,0)</f>
        <v>0</v>
      </c>
      <c r="G141" s="3">
        <f t="shared" si="16"/>
        <v>3</v>
      </c>
      <c r="H141" s="3">
        <f t="shared" si="17"/>
        <v>3</v>
      </c>
      <c r="J141" s="3">
        <f t="shared" si="14"/>
        <v>0</v>
      </c>
      <c r="K141" s="3">
        <f t="shared" si="15"/>
        <v>0</v>
      </c>
    </row>
    <row r="142" spans="1:11" x14ac:dyDescent="0.25">
      <c r="A142" s="3" t="s">
        <v>43</v>
      </c>
      <c r="B142" s="3">
        <f t="shared" si="18"/>
        <v>0</v>
      </c>
      <c r="C142" s="3">
        <f>IF(AND(IN!E143="Goal",OR(IN!J143=1,IN!K143=1)),IN!F143,0)</f>
        <v>0</v>
      </c>
      <c r="D142" s="3">
        <f>IF(AND(IN!E143="Goal",OR(IN!J143=1,IN!K143=1)),IN!G143,0)</f>
        <v>0</v>
      </c>
      <c r="E142" s="3">
        <f>IF(AND(IN!E143="Goal",OR(IN!J143=1,IN!K143=1)),IN!H143+IN!I143/60,0)</f>
        <v>0</v>
      </c>
      <c r="G142" s="3">
        <f t="shared" si="16"/>
        <v>3</v>
      </c>
      <c r="H142" s="3">
        <f t="shared" si="17"/>
        <v>3</v>
      </c>
      <c r="J142" s="3">
        <f t="shared" si="14"/>
        <v>0</v>
      </c>
      <c r="K142" s="3">
        <f t="shared" si="15"/>
        <v>0</v>
      </c>
    </row>
    <row r="143" spans="1:11" x14ac:dyDescent="0.25">
      <c r="A143" s="3" t="s">
        <v>43</v>
      </c>
      <c r="B143" s="3">
        <f t="shared" si="18"/>
        <v>0</v>
      </c>
      <c r="C143" s="3">
        <f>IF(AND(IN!E144="Goal",OR(IN!J144=1,IN!K144=1)),IN!F144,0)</f>
        <v>0</v>
      </c>
      <c r="D143" s="3">
        <f>IF(AND(IN!E144="Goal",OR(IN!J144=1,IN!K144=1)),IN!G144,0)</f>
        <v>0</v>
      </c>
      <c r="E143" s="3">
        <f>IF(AND(IN!E144="Goal",OR(IN!J144=1,IN!K144=1)),IN!H144+IN!I144/60,0)</f>
        <v>0</v>
      </c>
      <c r="G143" s="3">
        <f t="shared" si="16"/>
        <v>3</v>
      </c>
      <c r="H143" s="3">
        <f t="shared" si="17"/>
        <v>3</v>
      </c>
      <c r="J143" s="3">
        <f t="shared" si="14"/>
        <v>0</v>
      </c>
      <c r="K143" s="3">
        <f t="shared" si="15"/>
        <v>0</v>
      </c>
    </row>
    <row r="144" spans="1:11" x14ac:dyDescent="0.25">
      <c r="A144" s="3" t="s">
        <v>43</v>
      </c>
      <c r="B144" s="3">
        <f t="shared" si="18"/>
        <v>0</v>
      </c>
      <c r="C144" s="3">
        <f>IF(AND(IN!E145="Goal",OR(IN!J145=1,IN!K145=1)),IN!F145,0)</f>
        <v>0</v>
      </c>
      <c r="D144" s="3">
        <f>IF(AND(IN!E145="Goal",OR(IN!J145=1,IN!K145=1)),IN!G145,0)</f>
        <v>0</v>
      </c>
      <c r="E144" s="3">
        <f>IF(AND(IN!E145="Goal",OR(IN!J145=1,IN!K145=1)),IN!H145+IN!I145/60,0)</f>
        <v>0</v>
      </c>
      <c r="G144" s="3">
        <f t="shared" si="16"/>
        <v>3</v>
      </c>
      <c r="H144" s="3">
        <f t="shared" si="17"/>
        <v>3</v>
      </c>
      <c r="J144" s="3">
        <f t="shared" si="14"/>
        <v>0</v>
      </c>
      <c r="K144" s="3">
        <f t="shared" si="15"/>
        <v>0</v>
      </c>
    </row>
    <row r="145" spans="1:11" x14ac:dyDescent="0.25">
      <c r="A145" s="3" t="s">
        <v>43</v>
      </c>
      <c r="B145" s="3">
        <f t="shared" si="18"/>
        <v>0</v>
      </c>
      <c r="C145" s="3">
        <f>IF(AND(IN!E146="Goal",OR(IN!J146=1,IN!K146=1)),IN!F146,0)</f>
        <v>0</v>
      </c>
      <c r="D145" s="3">
        <f>IF(AND(IN!E146="Goal",OR(IN!J146=1,IN!K146=1)),IN!G146,0)</f>
        <v>0</v>
      </c>
      <c r="E145" s="3">
        <f>IF(AND(IN!E146="Goal",OR(IN!J146=1,IN!K146=1)),IN!H146+IN!I146/60,0)</f>
        <v>0</v>
      </c>
      <c r="G145" s="3">
        <f t="shared" si="16"/>
        <v>3</v>
      </c>
      <c r="H145" s="3">
        <f t="shared" si="17"/>
        <v>3</v>
      </c>
      <c r="J145" s="3">
        <f t="shared" si="14"/>
        <v>0</v>
      </c>
      <c r="K145" s="3">
        <f t="shared" si="15"/>
        <v>0</v>
      </c>
    </row>
    <row r="146" spans="1:11" x14ac:dyDescent="0.25">
      <c r="A146" s="3" t="s">
        <v>43</v>
      </c>
      <c r="B146" s="3">
        <f t="shared" si="18"/>
        <v>0</v>
      </c>
      <c r="C146" s="3">
        <f>IF(AND(IN!E147="Goal",OR(IN!J147=1,IN!K147=1)),IN!F147,0)</f>
        <v>0</v>
      </c>
      <c r="D146" s="3">
        <f>IF(AND(IN!E147="Goal",OR(IN!J147=1,IN!K147=1)),IN!G147,0)</f>
        <v>0</v>
      </c>
      <c r="E146" s="3">
        <f>IF(AND(IN!E147="Goal",OR(IN!J147=1,IN!K147=1)),IN!H147+IN!I147/60,0)</f>
        <v>0</v>
      </c>
      <c r="G146" s="3">
        <f t="shared" si="16"/>
        <v>3</v>
      </c>
      <c r="H146" s="3">
        <f t="shared" si="17"/>
        <v>3</v>
      </c>
      <c r="J146" s="3">
        <f t="shared" si="14"/>
        <v>0</v>
      </c>
      <c r="K146" s="3">
        <f t="shared" si="15"/>
        <v>0</v>
      </c>
    </row>
    <row r="147" spans="1:11" x14ac:dyDescent="0.25">
      <c r="A147" s="3" t="s">
        <v>43</v>
      </c>
      <c r="B147" s="3">
        <f t="shared" si="18"/>
        <v>0</v>
      </c>
      <c r="C147" s="3">
        <f>IF(AND(IN!E148="Goal",OR(IN!J148=1,IN!K148=1)),IN!F148,0)</f>
        <v>0</v>
      </c>
      <c r="D147" s="3">
        <f>IF(AND(IN!E148="Goal",OR(IN!J148=1,IN!K148=1)),IN!G148,0)</f>
        <v>0</v>
      </c>
      <c r="E147" s="3">
        <f>IF(AND(IN!E148="Goal",OR(IN!J148=1,IN!K148=1)),IN!H148+IN!I148/60,0)</f>
        <v>0</v>
      </c>
      <c r="G147" s="3">
        <f t="shared" si="16"/>
        <v>3</v>
      </c>
      <c r="H147" s="3">
        <f t="shared" si="17"/>
        <v>3</v>
      </c>
      <c r="J147" s="3">
        <f t="shared" si="14"/>
        <v>0</v>
      </c>
      <c r="K147" s="3">
        <f t="shared" si="15"/>
        <v>0</v>
      </c>
    </row>
    <row r="148" spans="1:11" x14ac:dyDescent="0.25">
      <c r="A148" s="3" t="s">
        <v>43</v>
      </c>
      <c r="B148" s="3">
        <f t="shared" si="18"/>
        <v>0</v>
      </c>
      <c r="C148" s="3">
        <f>IF(AND(IN!E149="Goal",OR(IN!J149=1,IN!K149=1)),IN!F149,0)</f>
        <v>0</v>
      </c>
      <c r="D148" s="3">
        <f>IF(AND(IN!E149="Goal",OR(IN!J149=1,IN!K149=1)),IN!G149,0)</f>
        <v>0</v>
      </c>
      <c r="E148" s="3">
        <f>IF(AND(IN!E149="Goal",OR(IN!J149=1,IN!K149=1)),IN!H149+IN!I149/60,0)</f>
        <v>0</v>
      </c>
      <c r="G148" s="3">
        <f t="shared" si="16"/>
        <v>3</v>
      </c>
      <c r="H148" s="3">
        <f t="shared" si="17"/>
        <v>3</v>
      </c>
      <c r="J148" s="3">
        <f t="shared" si="14"/>
        <v>0</v>
      </c>
      <c r="K148" s="3">
        <f t="shared" si="15"/>
        <v>0</v>
      </c>
    </row>
    <row r="149" spans="1:11" x14ac:dyDescent="0.25">
      <c r="A149" s="3" t="s">
        <v>43</v>
      </c>
      <c r="B149" s="3">
        <f t="shared" si="18"/>
        <v>0</v>
      </c>
      <c r="C149" s="3">
        <f>IF(AND(IN!E150="Goal",OR(IN!J150=1,IN!K150=1)),IN!F150,0)</f>
        <v>0</v>
      </c>
      <c r="D149" s="3">
        <f>IF(AND(IN!E150="Goal",OR(IN!J150=1,IN!K150=1)),IN!G150,0)</f>
        <v>0</v>
      </c>
      <c r="E149" s="3">
        <f>IF(AND(IN!E150="Goal",OR(IN!J150=1,IN!K150=1)),IN!H150+IN!I150/60,0)</f>
        <v>0</v>
      </c>
      <c r="G149" s="3">
        <f t="shared" si="16"/>
        <v>3</v>
      </c>
      <c r="H149" s="3">
        <f t="shared" si="17"/>
        <v>3</v>
      </c>
      <c r="J149" s="3">
        <f t="shared" si="14"/>
        <v>0</v>
      </c>
      <c r="K149" s="3">
        <f t="shared" si="15"/>
        <v>0</v>
      </c>
    </row>
    <row r="150" spans="1:11" x14ac:dyDescent="0.25">
      <c r="A150" s="3" t="s">
        <v>43</v>
      </c>
      <c r="B150" s="3">
        <f t="shared" si="18"/>
        <v>0</v>
      </c>
      <c r="C150" s="3">
        <f>IF(AND(IN!E151="Goal",OR(IN!J151=1,IN!K151=1)),IN!F151,0)</f>
        <v>0</v>
      </c>
      <c r="D150" s="3">
        <f>IF(AND(IN!E151="Goal",OR(IN!J151=1,IN!K151=1)),IN!G151,0)</f>
        <v>0</v>
      </c>
      <c r="E150" s="3">
        <f>IF(AND(IN!E151="Goal",OR(IN!J151=1,IN!K151=1)),IN!H151+IN!I151/60,0)</f>
        <v>0</v>
      </c>
      <c r="G150" s="3">
        <f t="shared" si="16"/>
        <v>3</v>
      </c>
      <c r="H150" s="3">
        <f t="shared" si="17"/>
        <v>3</v>
      </c>
      <c r="J150" s="3">
        <f t="shared" si="14"/>
        <v>0</v>
      </c>
      <c r="K150" s="3">
        <f t="shared" si="15"/>
        <v>0</v>
      </c>
    </row>
    <row r="151" spans="1:11" x14ac:dyDescent="0.25">
      <c r="A151" s="3" t="s">
        <v>43</v>
      </c>
      <c r="B151" s="3">
        <f t="shared" si="18"/>
        <v>0</v>
      </c>
      <c r="C151" s="3">
        <f>IF(AND(IN!E152="Goal",OR(IN!J152=1,IN!K152=1)),IN!F152,0)</f>
        <v>0</v>
      </c>
      <c r="D151" s="3">
        <f>IF(AND(IN!E152="Goal",OR(IN!J152=1,IN!K152=1)),IN!G152,0)</f>
        <v>0</v>
      </c>
      <c r="E151" s="3">
        <f>IF(AND(IN!E152="Goal",OR(IN!J152=1,IN!K152=1)),IN!H152+IN!I152/60,0)</f>
        <v>0</v>
      </c>
      <c r="G151" s="3">
        <f t="shared" si="16"/>
        <v>3</v>
      </c>
      <c r="H151" s="3">
        <f t="shared" si="17"/>
        <v>3</v>
      </c>
      <c r="J151" s="3">
        <f t="shared" si="14"/>
        <v>0</v>
      </c>
      <c r="K151" s="3">
        <f t="shared" si="15"/>
        <v>0</v>
      </c>
    </row>
    <row r="152" spans="1:11" x14ac:dyDescent="0.25">
      <c r="A152" s="3" t="s">
        <v>43</v>
      </c>
      <c r="B152" s="3">
        <f t="shared" si="18"/>
        <v>0</v>
      </c>
      <c r="C152" s="3">
        <f>IF(AND(IN!E153="Goal",OR(IN!J153=1,IN!K153=1)),IN!F153,0)</f>
        <v>0</v>
      </c>
      <c r="D152" s="3">
        <f>IF(AND(IN!E153="Goal",OR(IN!J153=1,IN!K153=1)),IN!G153,0)</f>
        <v>0</v>
      </c>
      <c r="E152" s="3">
        <f>IF(AND(IN!E153="Goal",OR(IN!J153=1,IN!K153=1)),IN!H153+IN!I153/60,0)</f>
        <v>0</v>
      </c>
      <c r="G152" s="3">
        <f t="shared" si="16"/>
        <v>3</v>
      </c>
      <c r="H152" s="3">
        <f t="shared" si="17"/>
        <v>3</v>
      </c>
      <c r="J152" s="3">
        <f t="shared" si="14"/>
        <v>0</v>
      </c>
      <c r="K152" s="3">
        <f t="shared" si="15"/>
        <v>0</v>
      </c>
    </row>
    <row r="153" spans="1:11" x14ac:dyDescent="0.25">
      <c r="A153" s="3" t="s">
        <v>43</v>
      </c>
      <c r="B153" s="3">
        <f t="shared" si="18"/>
        <v>0</v>
      </c>
      <c r="C153" s="3">
        <f>IF(AND(IN!E154="Goal",OR(IN!J154=1,IN!K154=1)),IN!F154,0)</f>
        <v>0</v>
      </c>
      <c r="D153" s="3">
        <f>IF(AND(IN!E154="Goal",OR(IN!J154=1,IN!K154=1)),IN!G154,0)</f>
        <v>0</v>
      </c>
      <c r="E153" s="3">
        <f>IF(AND(IN!E154="Goal",OR(IN!J154=1,IN!K154=1)),IN!H154+IN!I154/60,0)</f>
        <v>0</v>
      </c>
      <c r="G153" s="3">
        <f t="shared" si="16"/>
        <v>3</v>
      </c>
      <c r="H153" s="3">
        <f t="shared" si="17"/>
        <v>3</v>
      </c>
      <c r="J153" s="3">
        <f t="shared" si="14"/>
        <v>0</v>
      </c>
      <c r="K153" s="3">
        <f t="shared" si="15"/>
        <v>0</v>
      </c>
    </row>
    <row r="154" spans="1:11" x14ac:dyDescent="0.25">
      <c r="A154" s="3" t="s">
        <v>43</v>
      </c>
      <c r="B154" s="3">
        <f t="shared" si="18"/>
        <v>0</v>
      </c>
      <c r="C154" s="3">
        <f>IF(AND(IN!E155="Goal",OR(IN!J155=1,IN!K155=1)),IN!F155,0)</f>
        <v>0</v>
      </c>
      <c r="D154" s="3">
        <f>IF(AND(IN!E155="Goal",OR(IN!J155=1,IN!K155=1)),IN!G155,0)</f>
        <v>0</v>
      </c>
      <c r="E154" s="3">
        <f>IF(AND(IN!E155="Goal",OR(IN!J155=1,IN!K155=1)),IN!H155+IN!I155/60,0)</f>
        <v>0</v>
      </c>
      <c r="G154" s="3">
        <f t="shared" si="16"/>
        <v>3</v>
      </c>
      <c r="H154" s="3">
        <f t="shared" si="17"/>
        <v>3</v>
      </c>
      <c r="J154" s="3">
        <f t="shared" si="14"/>
        <v>0</v>
      </c>
      <c r="K154" s="3">
        <f t="shared" si="15"/>
        <v>0</v>
      </c>
    </row>
    <row r="155" spans="1:11" x14ac:dyDescent="0.25">
      <c r="A155" s="3" t="s">
        <v>43</v>
      </c>
      <c r="B155" s="3">
        <f t="shared" si="18"/>
        <v>0</v>
      </c>
      <c r="C155" s="3">
        <f>IF(AND(IN!E156="Goal",OR(IN!J156=1,IN!K156=1)),IN!F156,0)</f>
        <v>0</v>
      </c>
      <c r="D155" s="3">
        <f>IF(AND(IN!E156="Goal",OR(IN!J156=1,IN!K156=1)),IN!G156,0)</f>
        <v>0</v>
      </c>
      <c r="E155" s="3">
        <f>IF(AND(IN!E156="Goal",OR(IN!J156=1,IN!K156=1)),IN!H156+IN!I156/60,0)</f>
        <v>0</v>
      </c>
      <c r="G155" s="3">
        <f t="shared" si="16"/>
        <v>3</v>
      </c>
      <c r="H155" s="3">
        <f t="shared" si="17"/>
        <v>3</v>
      </c>
      <c r="J155" s="3">
        <f t="shared" si="14"/>
        <v>0</v>
      </c>
      <c r="K155" s="3">
        <f t="shared" si="15"/>
        <v>0</v>
      </c>
    </row>
    <row r="156" spans="1:11" x14ac:dyDescent="0.25">
      <c r="A156" s="3" t="s">
        <v>43</v>
      </c>
      <c r="B156" s="3">
        <f t="shared" si="18"/>
        <v>0</v>
      </c>
      <c r="C156" s="3">
        <f>IF(AND(IN!E157="Goal",OR(IN!J157=1,IN!K157=1)),IN!F157,0)</f>
        <v>0</v>
      </c>
      <c r="D156" s="3">
        <f>IF(AND(IN!E157="Goal",OR(IN!J157=1,IN!K157=1)),IN!G157,0)</f>
        <v>0</v>
      </c>
      <c r="E156" s="3">
        <f>IF(AND(IN!E157="Goal",OR(IN!J157=1,IN!K157=1)),IN!H157+IN!I157/60,0)</f>
        <v>0</v>
      </c>
      <c r="G156" s="3">
        <f t="shared" si="16"/>
        <v>3</v>
      </c>
      <c r="H156" s="3">
        <f t="shared" si="17"/>
        <v>3</v>
      </c>
      <c r="J156" s="3">
        <f t="shared" si="14"/>
        <v>0</v>
      </c>
      <c r="K156" s="3">
        <f t="shared" si="15"/>
        <v>0</v>
      </c>
    </row>
    <row r="157" spans="1:11" x14ac:dyDescent="0.25">
      <c r="A157" s="3" t="s">
        <v>43</v>
      </c>
      <c r="B157" s="3">
        <f t="shared" si="18"/>
        <v>0</v>
      </c>
      <c r="C157" s="3">
        <f>IF(AND(IN!E158="Goal",OR(IN!J158=1,IN!K158=1)),IN!F158,0)</f>
        <v>0</v>
      </c>
      <c r="D157" s="3">
        <f>IF(AND(IN!E158="Goal",OR(IN!J158=1,IN!K158=1)),IN!G158,0)</f>
        <v>0</v>
      </c>
      <c r="E157" s="3">
        <f>IF(AND(IN!E158="Goal",OR(IN!J158=1,IN!K158=1)),IN!H158+IN!I158/60,0)</f>
        <v>0</v>
      </c>
      <c r="G157" s="3">
        <f t="shared" si="16"/>
        <v>3</v>
      </c>
      <c r="H157" s="3">
        <f t="shared" si="17"/>
        <v>3</v>
      </c>
      <c r="J157" s="3">
        <f t="shared" si="14"/>
        <v>0</v>
      </c>
      <c r="K157" s="3">
        <f t="shared" si="15"/>
        <v>0</v>
      </c>
    </row>
    <row r="158" spans="1:11" x14ac:dyDescent="0.25">
      <c r="A158" s="3" t="s">
        <v>43</v>
      </c>
      <c r="B158" s="3">
        <f t="shared" si="18"/>
        <v>0</v>
      </c>
      <c r="C158" s="3">
        <f>IF(AND(IN!E159="Goal",OR(IN!J159=1,IN!K159=1)),IN!F159,0)</f>
        <v>0</v>
      </c>
      <c r="D158" s="3">
        <f>IF(AND(IN!E159="Goal",OR(IN!J159=1,IN!K159=1)),IN!G159,0)</f>
        <v>0</v>
      </c>
      <c r="E158" s="3">
        <f>IF(AND(IN!E159="Goal",OR(IN!J159=1,IN!K159=1)),IN!H159+IN!I159/60,0)</f>
        <v>0</v>
      </c>
      <c r="G158" s="3">
        <f t="shared" si="16"/>
        <v>3</v>
      </c>
      <c r="H158" s="3">
        <f t="shared" si="17"/>
        <v>3</v>
      </c>
      <c r="J158" s="3">
        <f t="shared" si="14"/>
        <v>0</v>
      </c>
      <c r="K158" s="3">
        <f t="shared" si="15"/>
        <v>0</v>
      </c>
    </row>
    <row r="159" spans="1:11" x14ac:dyDescent="0.25">
      <c r="A159" s="3" t="s">
        <v>43</v>
      </c>
      <c r="B159" s="3">
        <f t="shared" si="18"/>
        <v>0</v>
      </c>
      <c r="C159" s="3">
        <f>IF(AND(IN!E160="Goal",OR(IN!J160=1,IN!K160=1)),IN!F160,0)</f>
        <v>0</v>
      </c>
      <c r="D159" s="3">
        <f>IF(AND(IN!E160="Goal",OR(IN!J160=1,IN!K160=1)),IN!G160,0)</f>
        <v>0</v>
      </c>
      <c r="E159" s="3">
        <f>IF(AND(IN!E160="Goal",OR(IN!J160=1,IN!K160=1)),IN!H160+IN!I160/60,0)</f>
        <v>0</v>
      </c>
      <c r="G159" s="3">
        <f t="shared" si="16"/>
        <v>3</v>
      </c>
      <c r="H159" s="3">
        <f t="shared" si="17"/>
        <v>3</v>
      </c>
      <c r="J159" s="3">
        <f t="shared" si="14"/>
        <v>0</v>
      </c>
      <c r="K159" s="3">
        <f t="shared" si="15"/>
        <v>0</v>
      </c>
    </row>
    <row r="160" spans="1:11" x14ac:dyDescent="0.25">
      <c r="A160" s="3" t="s">
        <v>43</v>
      </c>
      <c r="B160" s="3">
        <f t="shared" si="18"/>
        <v>0</v>
      </c>
      <c r="C160" s="3">
        <f>IF(AND(IN!E161="Goal",OR(IN!J161=1,IN!K161=1)),IN!F161,0)</f>
        <v>0</v>
      </c>
      <c r="D160" s="3">
        <f>IF(AND(IN!E161="Goal",OR(IN!J161=1,IN!K161=1)),IN!G161,0)</f>
        <v>0</v>
      </c>
      <c r="E160" s="3">
        <f>IF(AND(IN!E161="Goal",OR(IN!J161=1,IN!K161=1)),IN!H161+IN!I161/60,0)</f>
        <v>0</v>
      </c>
      <c r="G160" s="3">
        <f t="shared" si="16"/>
        <v>3</v>
      </c>
      <c r="H160" s="3">
        <f t="shared" si="17"/>
        <v>3</v>
      </c>
      <c r="J160" s="3">
        <f t="shared" si="14"/>
        <v>0</v>
      </c>
      <c r="K160" s="3">
        <f t="shared" si="15"/>
        <v>0</v>
      </c>
    </row>
    <row r="161" spans="1:11" x14ac:dyDescent="0.25">
      <c r="A161" s="3" t="s">
        <v>43</v>
      </c>
      <c r="B161" s="3">
        <f t="shared" si="18"/>
        <v>0</v>
      </c>
      <c r="C161" s="3">
        <f>IF(AND(IN!E162="Goal",OR(IN!J162=1,IN!K162=1)),IN!F162,0)</f>
        <v>0</v>
      </c>
      <c r="D161" s="3">
        <f>IF(AND(IN!E162="Goal",OR(IN!J162=1,IN!K162=1)),IN!G162,0)</f>
        <v>0</v>
      </c>
      <c r="E161" s="3">
        <f>IF(AND(IN!E162="Goal",OR(IN!J162=1,IN!K162=1)),IN!H162+IN!I162/60,0)</f>
        <v>0</v>
      </c>
      <c r="G161" s="3">
        <f t="shared" si="16"/>
        <v>3</v>
      </c>
      <c r="H161" s="3">
        <f t="shared" si="17"/>
        <v>3</v>
      </c>
      <c r="J161" s="3">
        <f t="shared" si="14"/>
        <v>0</v>
      </c>
      <c r="K161" s="3">
        <f t="shared" si="15"/>
        <v>0</v>
      </c>
    </row>
    <row r="162" spans="1:11" x14ac:dyDescent="0.25">
      <c r="A162" s="3" t="s">
        <v>43</v>
      </c>
      <c r="B162" s="3">
        <f t="shared" si="18"/>
        <v>0</v>
      </c>
      <c r="C162" s="3">
        <f>IF(AND(IN!E163="Goal",OR(IN!J163=1,IN!K163=1)),IN!F163,0)</f>
        <v>0</v>
      </c>
      <c r="D162" s="3">
        <f>IF(AND(IN!E163="Goal",OR(IN!J163=1,IN!K163=1)),IN!G163,0)</f>
        <v>0</v>
      </c>
      <c r="E162" s="3">
        <f>IF(AND(IN!E163="Goal",OR(IN!J163=1,IN!K163=1)),IN!H163+IN!I163/60,0)</f>
        <v>0</v>
      </c>
      <c r="G162" s="3">
        <f t="shared" si="16"/>
        <v>3</v>
      </c>
      <c r="H162" s="3">
        <f t="shared" si="17"/>
        <v>3</v>
      </c>
      <c r="J162" s="3">
        <f t="shared" si="14"/>
        <v>0</v>
      </c>
      <c r="K162" s="3">
        <f t="shared" si="15"/>
        <v>0</v>
      </c>
    </row>
    <row r="163" spans="1:11" x14ac:dyDescent="0.25">
      <c r="A163" s="3" t="s">
        <v>43</v>
      </c>
      <c r="B163" s="3">
        <f t="shared" si="18"/>
        <v>0</v>
      </c>
      <c r="C163" s="3">
        <f>IF(AND(IN!E164="Goal",OR(IN!J164=1,IN!K164=1)),IN!F164,0)</f>
        <v>0</v>
      </c>
      <c r="D163" s="3">
        <f>IF(AND(IN!E164="Goal",OR(IN!J164=1,IN!K164=1)),IN!G164,0)</f>
        <v>0</v>
      </c>
      <c r="E163" s="3">
        <f>IF(AND(IN!E164="Goal",OR(IN!J164=1,IN!K164=1)),IN!H164+IN!I164/60,0)</f>
        <v>0</v>
      </c>
      <c r="G163" s="3">
        <f t="shared" si="16"/>
        <v>3</v>
      </c>
      <c r="H163" s="3">
        <f t="shared" si="17"/>
        <v>3</v>
      </c>
      <c r="J163" s="3">
        <f t="shared" si="14"/>
        <v>0</v>
      </c>
      <c r="K163" s="3">
        <f t="shared" si="15"/>
        <v>0</v>
      </c>
    </row>
    <row r="164" spans="1:11" x14ac:dyDescent="0.25">
      <c r="A164" s="3" t="s">
        <v>43</v>
      </c>
      <c r="B164" s="3">
        <f t="shared" si="18"/>
        <v>0</v>
      </c>
      <c r="C164" s="3">
        <f>IF(AND(IN!E165="Goal",OR(IN!J165=1,IN!K165=1)),IN!F165,0)</f>
        <v>0</v>
      </c>
      <c r="D164" s="3">
        <f>IF(AND(IN!E165="Goal",OR(IN!J165=1,IN!K165=1)),IN!G165,0)</f>
        <v>0</v>
      </c>
      <c r="E164" s="3">
        <f>IF(AND(IN!E165="Goal",OR(IN!J165=1,IN!K165=1)),IN!H165+IN!I165/60,0)</f>
        <v>0</v>
      </c>
      <c r="G164" s="3">
        <f t="shared" ref="G164:G195" si="19">C164+G163</f>
        <v>3</v>
      </c>
      <c r="H164" s="3">
        <f t="shared" ref="H164:H195" si="20">D164+H163</f>
        <v>3</v>
      </c>
      <c r="J164" s="3">
        <f t="shared" si="14"/>
        <v>0</v>
      </c>
      <c r="K164" s="3">
        <f t="shared" si="15"/>
        <v>0</v>
      </c>
    </row>
    <row r="165" spans="1:11" x14ac:dyDescent="0.25">
      <c r="A165" s="3" t="s">
        <v>43</v>
      </c>
      <c r="B165" s="3">
        <f t="shared" si="18"/>
        <v>0</v>
      </c>
      <c r="C165" s="3">
        <f>IF(AND(IN!E166="Goal",OR(IN!J166=1,IN!K166=1)),IN!F166,0)</f>
        <v>0</v>
      </c>
      <c r="D165" s="3">
        <f>IF(AND(IN!E166="Goal",OR(IN!J166=1,IN!K166=1)),IN!G166,0)</f>
        <v>0</v>
      </c>
      <c r="E165" s="3">
        <f>IF(AND(IN!E166="Goal",OR(IN!J166=1,IN!K166=1)),IN!H166+IN!I166/60,0)</f>
        <v>0</v>
      </c>
      <c r="G165" s="3">
        <f t="shared" si="19"/>
        <v>3</v>
      </c>
      <c r="H165" s="3">
        <f t="shared" si="20"/>
        <v>3</v>
      </c>
      <c r="J165" s="3">
        <f t="shared" si="14"/>
        <v>0</v>
      </c>
      <c r="K165" s="3">
        <f t="shared" si="15"/>
        <v>0</v>
      </c>
    </row>
    <row r="166" spans="1:11" x14ac:dyDescent="0.25">
      <c r="A166" s="3" t="s">
        <v>43</v>
      </c>
      <c r="B166" s="3">
        <f t="shared" si="18"/>
        <v>0</v>
      </c>
      <c r="C166" s="3">
        <f>IF(AND(IN!E167="Goal",OR(IN!J167=1,IN!K167=1)),IN!F167,0)</f>
        <v>0</v>
      </c>
      <c r="D166" s="3">
        <f>IF(AND(IN!E167="Goal",OR(IN!J167=1,IN!K167=1)),IN!G167,0)</f>
        <v>0</v>
      </c>
      <c r="E166" s="3">
        <f>IF(AND(IN!E167="Goal",OR(IN!J167=1,IN!K167=1)),IN!H167+IN!I167/60,0)</f>
        <v>0</v>
      </c>
      <c r="G166" s="3">
        <f t="shared" si="19"/>
        <v>3</v>
      </c>
      <c r="H166" s="3">
        <f t="shared" si="20"/>
        <v>3</v>
      </c>
      <c r="J166" s="3">
        <f t="shared" si="14"/>
        <v>0</v>
      </c>
      <c r="K166" s="3">
        <f t="shared" si="15"/>
        <v>0</v>
      </c>
    </row>
    <row r="167" spans="1:11" x14ac:dyDescent="0.25">
      <c r="A167" s="3" t="s">
        <v>43</v>
      </c>
      <c r="B167" s="3">
        <f t="shared" si="18"/>
        <v>0</v>
      </c>
      <c r="C167" s="3">
        <f>IF(AND(IN!E168="Goal",OR(IN!J168=1,IN!K168=1)),IN!F168,0)</f>
        <v>0</v>
      </c>
      <c r="D167" s="3">
        <f>IF(AND(IN!E168="Goal",OR(IN!J168=1,IN!K168=1)),IN!G168,0)</f>
        <v>0</v>
      </c>
      <c r="E167" s="3">
        <f>IF(AND(IN!E168="Goal",OR(IN!J168=1,IN!K168=1)),IN!H168+IN!I168/60,0)</f>
        <v>0</v>
      </c>
      <c r="G167" s="3">
        <f t="shared" si="19"/>
        <v>3</v>
      </c>
      <c r="H167" s="3">
        <f t="shared" si="20"/>
        <v>3</v>
      </c>
      <c r="J167" s="3">
        <f t="shared" si="14"/>
        <v>0</v>
      </c>
      <c r="K167" s="3">
        <f t="shared" si="15"/>
        <v>0</v>
      </c>
    </row>
    <row r="168" spans="1:11" x14ac:dyDescent="0.25">
      <c r="A168" s="3" t="s">
        <v>43</v>
      </c>
      <c r="B168" s="3">
        <f t="shared" si="18"/>
        <v>0</v>
      </c>
      <c r="C168" s="3">
        <f>IF(AND(IN!E169="Goal",OR(IN!J169=1,IN!K169=1)),IN!F169,0)</f>
        <v>0</v>
      </c>
      <c r="D168" s="3">
        <f>IF(AND(IN!E169="Goal",OR(IN!J169=1,IN!K169=1)),IN!G169,0)</f>
        <v>0</v>
      </c>
      <c r="E168" s="3">
        <f>IF(AND(IN!E169="Goal",OR(IN!J169=1,IN!K169=1)),IN!H169+IN!I169/60,0)</f>
        <v>0</v>
      </c>
      <c r="G168" s="3">
        <f t="shared" si="19"/>
        <v>3</v>
      </c>
      <c r="H168" s="3">
        <f t="shared" si="20"/>
        <v>3</v>
      </c>
      <c r="J168" s="3">
        <f t="shared" si="14"/>
        <v>0</v>
      </c>
      <c r="K168" s="3">
        <f t="shared" si="15"/>
        <v>0</v>
      </c>
    </row>
    <row r="169" spans="1:11" x14ac:dyDescent="0.25">
      <c r="A169" s="3" t="s">
        <v>43</v>
      </c>
      <c r="B169" s="3">
        <f t="shared" si="18"/>
        <v>0</v>
      </c>
      <c r="C169" s="3">
        <f>IF(AND(IN!E170="Goal",OR(IN!J170=1,IN!K170=1)),IN!F170,0)</f>
        <v>0</v>
      </c>
      <c r="D169" s="3">
        <f>IF(AND(IN!E170="Goal",OR(IN!J170=1,IN!K170=1)),IN!G170,0)</f>
        <v>0</v>
      </c>
      <c r="E169" s="3">
        <f>IF(AND(IN!E170="Goal",OR(IN!J170=1,IN!K170=1)),IN!H170+IN!I170/60,0)</f>
        <v>0</v>
      </c>
      <c r="G169" s="3">
        <f t="shared" si="19"/>
        <v>3</v>
      </c>
      <c r="H169" s="3">
        <f t="shared" si="20"/>
        <v>3</v>
      </c>
      <c r="J169" s="3">
        <f t="shared" si="14"/>
        <v>0</v>
      </c>
      <c r="K169" s="3">
        <f t="shared" si="15"/>
        <v>0</v>
      </c>
    </row>
    <row r="170" spans="1:11" x14ac:dyDescent="0.25">
      <c r="A170" s="3" t="s">
        <v>43</v>
      </c>
      <c r="B170" s="3">
        <f t="shared" si="18"/>
        <v>0</v>
      </c>
      <c r="C170" s="3">
        <f>IF(AND(IN!E171="Goal",OR(IN!J171=1,IN!K171=1)),IN!F171,0)</f>
        <v>0</v>
      </c>
      <c r="D170" s="3">
        <f>IF(AND(IN!E171="Goal",OR(IN!J171=1,IN!K171=1)),IN!G171,0)</f>
        <v>0</v>
      </c>
      <c r="E170" s="3">
        <f>IF(AND(IN!E171="Goal",OR(IN!J171=1,IN!K171=1)),IN!H171+IN!I171/60,0)</f>
        <v>0</v>
      </c>
      <c r="G170" s="3">
        <f t="shared" si="19"/>
        <v>3</v>
      </c>
      <c r="H170" s="3">
        <f t="shared" si="20"/>
        <v>3</v>
      </c>
      <c r="J170" s="3">
        <f t="shared" si="14"/>
        <v>0</v>
      </c>
      <c r="K170" s="3">
        <f t="shared" si="15"/>
        <v>0</v>
      </c>
    </row>
    <row r="171" spans="1:11" x14ac:dyDescent="0.25">
      <c r="A171" s="3" t="s">
        <v>43</v>
      </c>
      <c r="B171" s="3">
        <f t="shared" si="18"/>
        <v>0</v>
      </c>
      <c r="C171" s="3">
        <f>IF(AND(IN!E172="Goal",OR(IN!J172=1,IN!K172=1)),IN!F172,0)</f>
        <v>0</v>
      </c>
      <c r="D171" s="3">
        <f>IF(AND(IN!E172="Goal",OR(IN!J172=1,IN!K172=1)),IN!G172,0)</f>
        <v>0</v>
      </c>
      <c r="E171" s="3">
        <f>IF(AND(IN!E172="Goal",OR(IN!J172=1,IN!K172=1)),IN!H172+IN!I172/60,0)</f>
        <v>0</v>
      </c>
      <c r="G171" s="3">
        <f t="shared" si="19"/>
        <v>3</v>
      </c>
      <c r="H171" s="3">
        <f t="shared" si="20"/>
        <v>3</v>
      </c>
      <c r="J171" s="3">
        <f t="shared" si="14"/>
        <v>0</v>
      </c>
      <c r="K171" s="3">
        <f t="shared" si="15"/>
        <v>0</v>
      </c>
    </row>
    <row r="172" spans="1:11" x14ac:dyDescent="0.25">
      <c r="A172" s="3" t="s">
        <v>43</v>
      </c>
      <c r="B172" s="3">
        <f t="shared" si="18"/>
        <v>0</v>
      </c>
      <c r="C172" s="3">
        <f>IF(AND(IN!E173="Goal",OR(IN!J173=1,IN!K173=1)),IN!F173,0)</f>
        <v>0</v>
      </c>
      <c r="D172" s="3">
        <f>IF(AND(IN!E173="Goal",OR(IN!J173=1,IN!K173=1)),IN!G173,0)</f>
        <v>0</v>
      </c>
      <c r="E172" s="3">
        <f>IF(AND(IN!E173="Goal",OR(IN!J173=1,IN!K173=1)),IN!H173+IN!I173/60,0)</f>
        <v>0</v>
      </c>
      <c r="G172" s="3">
        <f t="shared" si="19"/>
        <v>3</v>
      </c>
      <c r="H172" s="3">
        <f t="shared" si="20"/>
        <v>3</v>
      </c>
      <c r="J172" s="3">
        <f t="shared" si="14"/>
        <v>0</v>
      </c>
      <c r="K172" s="3">
        <f t="shared" si="15"/>
        <v>0</v>
      </c>
    </row>
    <row r="173" spans="1:11" x14ac:dyDescent="0.25">
      <c r="A173" s="3" t="s">
        <v>43</v>
      </c>
      <c r="B173" s="3">
        <f t="shared" si="18"/>
        <v>0</v>
      </c>
      <c r="C173" s="3">
        <f>IF(AND(IN!E174="Goal",OR(IN!J174=1,IN!K174=1)),IN!F174,0)</f>
        <v>0</v>
      </c>
      <c r="D173" s="3">
        <f>IF(AND(IN!E174="Goal",OR(IN!J174=1,IN!K174=1)),IN!G174,0)</f>
        <v>0</v>
      </c>
      <c r="E173" s="3">
        <f>IF(AND(IN!E174="Goal",OR(IN!J174=1,IN!K174=1)),IN!H174+IN!I174/60,0)</f>
        <v>0</v>
      </c>
      <c r="G173" s="3">
        <f t="shared" si="19"/>
        <v>3</v>
      </c>
      <c r="H173" s="3">
        <f t="shared" si="20"/>
        <v>3</v>
      </c>
      <c r="J173" s="3">
        <f t="shared" si="14"/>
        <v>0</v>
      </c>
      <c r="K173" s="3">
        <f t="shared" si="15"/>
        <v>0</v>
      </c>
    </row>
    <row r="174" spans="1:11" x14ac:dyDescent="0.25">
      <c r="A174" s="3" t="s">
        <v>43</v>
      </c>
      <c r="B174" s="3">
        <f t="shared" si="18"/>
        <v>0</v>
      </c>
      <c r="C174" s="3">
        <f>IF(AND(IN!E175="Goal",OR(IN!J175=1,IN!K175=1)),IN!F175,0)</f>
        <v>0</v>
      </c>
      <c r="D174" s="3">
        <f>IF(AND(IN!E175="Goal",OR(IN!J175=1,IN!K175=1)),IN!G175,0)</f>
        <v>0</v>
      </c>
      <c r="E174" s="3">
        <f>IF(AND(IN!E175="Goal",OR(IN!J175=1,IN!K175=1)),IN!H175+IN!I175/60,0)</f>
        <v>0</v>
      </c>
      <c r="G174" s="3">
        <f t="shared" si="19"/>
        <v>3</v>
      </c>
      <c r="H174" s="3">
        <f t="shared" si="20"/>
        <v>3</v>
      </c>
      <c r="J174" s="3">
        <f t="shared" si="14"/>
        <v>0</v>
      </c>
      <c r="K174" s="3">
        <f t="shared" si="15"/>
        <v>0</v>
      </c>
    </row>
    <row r="175" spans="1:11" x14ac:dyDescent="0.25">
      <c r="A175" s="3" t="s">
        <v>43</v>
      </c>
      <c r="B175" s="3">
        <f t="shared" si="18"/>
        <v>0</v>
      </c>
      <c r="C175" s="3">
        <f>IF(AND(IN!E176="Goal",OR(IN!J176=1,IN!K176=1)),IN!F176,0)</f>
        <v>0</v>
      </c>
      <c r="D175" s="3">
        <f>IF(AND(IN!E176="Goal",OR(IN!J176=1,IN!K176=1)),IN!G176,0)</f>
        <v>0</v>
      </c>
      <c r="E175" s="3">
        <f>IF(AND(IN!E176="Goal",OR(IN!J176=1,IN!K176=1)),IN!H176+IN!I176/60,0)</f>
        <v>0</v>
      </c>
      <c r="G175" s="3">
        <f t="shared" si="19"/>
        <v>3</v>
      </c>
      <c r="H175" s="3">
        <f t="shared" si="20"/>
        <v>3</v>
      </c>
      <c r="J175" s="3">
        <f t="shared" si="14"/>
        <v>0</v>
      </c>
      <c r="K175" s="3">
        <f t="shared" si="15"/>
        <v>0</v>
      </c>
    </row>
    <row r="176" spans="1:11" x14ac:dyDescent="0.25">
      <c r="A176" s="3" t="s">
        <v>43</v>
      </c>
      <c r="B176" s="3">
        <f t="shared" si="18"/>
        <v>0</v>
      </c>
      <c r="C176" s="3">
        <f>IF(AND(IN!E177="Goal",OR(IN!J177=1,IN!K177=1)),IN!F177,0)</f>
        <v>0</v>
      </c>
      <c r="D176" s="3">
        <f>IF(AND(IN!E177="Goal",OR(IN!J177=1,IN!K177=1)),IN!G177,0)</f>
        <v>0</v>
      </c>
      <c r="E176" s="3">
        <f>IF(AND(IN!E177="Goal",OR(IN!J177=1,IN!K177=1)),IN!H177+IN!I177/60,0)</f>
        <v>0</v>
      </c>
      <c r="G176" s="3">
        <f t="shared" si="19"/>
        <v>3</v>
      </c>
      <c r="H176" s="3">
        <f t="shared" si="20"/>
        <v>3</v>
      </c>
      <c r="J176" s="3">
        <f t="shared" si="14"/>
        <v>0</v>
      </c>
      <c r="K176" s="3">
        <f t="shared" si="15"/>
        <v>0</v>
      </c>
    </row>
    <row r="177" spans="1:11" x14ac:dyDescent="0.25">
      <c r="A177" s="3" t="s">
        <v>43</v>
      </c>
      <c r="B177" s="3">
        <f t="shared" si="18"/>
        <v>0</v>
      </c>
      <c r="C177" s="3">
        <f>IF(AND(IN!E178="Goal",OR(IN!J178=1,IN!K178=1)),IN!F178,0)</f>
        <v>0</v>
      </c>
      <c r="D177" s="3">
        <f>IF(AND(IN!E178="Goal",OR(IN!J178=1,IN!K178=1)),IN!G178,0)</f>
        <v>0</v>
      </c>
      <c r="E177" s="3">
        <f>IF(AND(IN!E178="Goal",OR(IN!J178=1,IN!K178=1)),IN!H178+IN!I178/60,0)</f>
        <v>0</v>
      </c>
      <c r="G177" s="3">
        <f t="shared" si="19"/>
        <v>3</v>
      </c>
      <c r="H177" s="3">
        <f t="shared" si="20"/>
        <v>3</v>
      </c>
      <c r="J177" s="3">
        <f t="shared" si="14"/>
        <v>0</v>
      </c>
      <c r="K177" s="3">
        <f t="shared" si="15"/>
        <v>0</v>
      </c>
    </row>
    <row r="178" spans="1:11" x14ac:dyDescent="0.25">
      <c r="A178" s="3" t="s">
        <v>43</v>
      </c>
      <c r="B178" s="3">
        <f t="shared" si="18"/>
        <v>0</v>
      </c>
      <c r="C178" s="3">
        <f>IF(AND(IN!E179="Goal",OR(IN!J179=1,IN!K179=1)),IN!F179,0)</f>
        <v>0</v>
      </c>
      <c r="D178" s="3">
        <f>IF(AND(IN!E179="Goal",OR(IN!J179=1,IN!K179=1)),IN!G179,0)</f>
        <v>0</v>
      </c>
      <c r="E178" s="3">
        <f>IF(AND(IN!E179="Goal",OR(IN!J179=1,IN!K179=1)),IN!H179+IN!I179/60,0)</f>
        <v>0</v>
      </c>
      <c r="G178" s="3">
        <f t="shared" si="19"/>
        <v>3</v>
      </c>
      <c r="H178" s="3">
        <f t="shared" si="20"/>
        <v>3</v>
      </c>
      <c r="J178" s="3">
        <f t="shared" si="14"/>
        <v>0</v>
      </c>
      <c r="K178" s="3">
        <f t="shared" si="15"/>
        <v>0</v>
      </c>
    </row>
    <row r="179" spans="1:11" x14ac:dyDescent="0.25">
      <c r="A179" s="3" t="s">
        <v>43</v>
      </c>
      <c r="B179" s="3">
        <f t="shared" si="18"/>
        <v>0</v>
      </c>
      <c r="C179" s="3">
        <f>IF(AND(IN!E180="Goal",OR(IN!J180=1,IN!K180=1)),IN!F180,0)</f>
        <v>0</v>
      </c>
      <c r="D179" s="3">
        <f>IF(AND(IN!E180="Goal",OR(IN!J180=1,IN!K180=1)),IN!G180,0)</f>
        <v>0</v>
      </c>
      <c r="E179" s="3">
        <f>IF(AND(IN!E180="Goal",OR(IN!J180=1,IN!K180=1)),IN!H180+IN!I180/60,0)</f>
        <v>0</v>
      </c>
      <c r="G179" s="3">
        <f t="shared" si="19"/>
        <v>3</v>
      </c>
      <c r="H179" s="3">
        <f t="shared" si="20"/>
        <v>3</v>
      </c>
      <c r="J179" s="3">
        <f t="shared" si="14"/>
        <v>0</v>
      </c>
      <c r="K179" s="3">
        <f t="shared" si="15"/>
        <v>0</v>
      </c>
    </row>
    <row r="180" spans="1:11" x14ac:dyDescent="0.25">
      <c r="A180" s="3" t="s">
        <v>43</v>
      </c>
      <c r="B180" s="3">
        <f t="shared" si="18"/>
        <v>0</v>
      </c>
      <c r="C180" s="3">
        <f>IF(AND(IN!E181="Goal",OR(IN!J181=1,IN!K181=1)),IN!F181,0)</f>
        <v>0</v>
      </c>
      <c r="D180" s="3">
        <f>IF(AND(IN!E181="Goal",OR(IN!J181=1,IN!K181=1)),IN!G181,0)</f>
        <v>0</v>
      </c>
      <c r="E180" s="3">
        <f>IF(AND(IN!E181="Goal",OR(IN!J181=1,IN!K181=1)),IN!H181+IN!I181/60,0)</f>
        <v>0</v>
      </c>
      <c r="G180" s="3">
        <f t="shared" si="19"/>
        <v>3</v>
      </c>
      <c r="H180" s="3">
        <f t="shared" si="20"/>
        <v>3</v>
      </c>
      <c r="J180" s="3">
        <f t="shared" si="14"/>
        <v>0</v>
      </c>
      <c r="K180" s="3">
        <f t="shared" si="15"/>
        <v>0</v>
      </c>
    </row>
    <row r="181" spans="1:11" x14ac:dyDescent="0.25">
      <c r="A181" s="3" t="s">
        <v>43</v>
      </c>
      <c r="B181" s="3">
        <f t="shared" si="18"/>
        <v>0</v>
      </c>
      <c r="C181" s="3">
        <f>IF(AND(IN!E182="Goal",OR(IN!J182=1,IN!K182=1)),IN!F182,0)</f>
        <v>0</v>
      </c>
      <c r="D181" s="3">
        <f>IF(AND(IN!E182="Goal",OR(IN!J182=1,IN!K182=1)),IN!G182,0)</f>
        <v>0</v>
      </c>
      <c r="E181" s="3">
        <f>IF(AND(IN!E182="Goal",OR(IN!J182=1,IN!K182=1)),IN!H182+IN!I182/60,0)</f>
        <v>0</v>
      </c>
      <c r="G181" s="3">
        <f t="shared" si="19"/>
        <v>3</v>
      </c>
      <c r="H181" s="3">
        <f t="shared" si="20"/>
        <v>3</v>
      </c>
      <c r="J181" s="3">
        <f t="shared" si="14"/>
        <v>0</v>
      </c>
      <c r="K181" s="3">
        <f t="shared" si="15"/>
        <v>0</v>
      </c>
    </row>
    <row r="182" spans="1:11" x14ac:dyDescent="0.25">
      <c r="A182" s="3" t="s">
        <v>43</v>
      </c>
      <c r="B182" s="3">
        <f t="shared" si="18"/>
        <v>0</v>
      </c>
      <c r="C182" s="3">
        <f>IF(AND(IN!E183="Goal",OR(IN!J183=1,IN!K183=1)),IN!F183,0)</f>
        <v>0</v>
      </c>
      <c r="D182" s="3">
        <f>IF(AND(IN!E183="Goal",OR(IN!J183=1,IN!K183=1)),IN!G183,0)</f>
        <v>0</v>
      </c>
      <c r="E182" s="3">
        <f>IF(AND(IN!E183="Goal",OR(IN!J183=1,IN!K183=1)),IN!H183+IN!I183/60,0)</f>
        <v>0</v>
      </c>
      <c r="G182" s="3">
        <f t="shared" si="19"/>
        <v>3</v>
      </c>
      <c r="H182" s="3">
        <f t="shared" si="20"/>
        <v>3</v>
      </c>
      <c r="J182" s="3">
        <f t="shared" si="14"/>
        <v>0</v>
      </c>
      <c r="K182" s="3">
        <f t="shared" si="15"/>
        <v>0</v>
      </c>
    </row>
    <row r="183" spans="1:11" x14ac:dyDescent="0.25">
      <c r="A183" s="3" t="s">
        <v>43</v>
      </c>
      <c r="B183" s="3">
        <f t="shared" si="18"/>
        <v>0</v>
      </c>
      <c r="C183" s="3">
        <f>IF(AND(IN!E184="Goal",OR(IN!J184=1,IN!K184=1)),IN!F184,0)</f>
        <v>0</v>
      </c>
      <c r="D183" s="3">
        <f>IF(AND(IN!E184="Goal",OR(IN!J184=1,IN!K184=1)),IN!G184,0)</f>
        <v>0</v>
      </c>
      <c r="E183" s="3">
        <f>IF(AND(IN!E184="Goal",OR(IN!J184=1,IN!K184=1)),IN!H184+IN!I184/60,0)</f>
        <v>0</v>
      </c>
      <c r="G183" s="3">
        <f t="shared" si="19"/>
        <v>3</v>
      </c>
      <c r="H183" s="3">
        <f t="shared" si="20"/>
        <v>3</v>
      </c>
      <c r="J183" s="3">
        <f t="shared" si="14"/>
        <v>0</v>
      </c>
      <c r="K183" s="3">
        <f t="shared" si="15"/>
        <v>0</v>
      </c>
    </row>
    <row r="184" spans="1:11" x14ac:dyDescent="0.25">
      <c r="A184" s="3" t="s">
        <v>43</v>
      </c>
      <c r="B184" s="3">
        <f t="shared" si="18"/>
        <v>0</v>
      </c>
      <c r="C184" s="3">
        <f>IF(AND(IN!E185="Goal",OR(IN!J185=1,IN!K185=1)),IN!F185,0)</f>
        <v>0</v>
      </c>
      <c r="D184" s="3">
        <f>IF(AND(IN!E185="Goal",OR(IN!J185=1,IN!K185=1)),IN!G185,0)</f>
        <v>0</v>
      </c>
      <c r="E184" s="3">
        <f>IF(AND(IN!E185="Goal",OR(IN!J185=1,IN!K185=1)),IN!H185+IN!I185/60,0)</f>
        <v>0</v>
      </c>
      <c r="G184" s="3">
        <f t="shared" si="19"/>
        <v>3</v>
      </c>
      <c r="H184" s="3">
        <f t="shared" si="20"/>
        <v>3</v>
      </c>
      <c r="J184" s="3">
        <f t="shared" si="14"/>
        <v>0</v>
      </c>
      <c r="K184" s="3">
        <f t="shared" si="15"/>
        <v>0</v>
      </c>
    </row>
    <row r="185" spans="1:11" x14ac:dyDescent="0.25">
      <c r="A185" s="3" t="s">
        <v>43</v>
      </c>
      <c r="B185" s="3">
        <f t="shared" si="18"/>
        <v>0</v>
      </c>
      <c r="C185" s="3">
        <f>IF(AND(IN!E186="Goal",OR(IN!J186=1,IN!K186=1)),IN!F186,0)</f>
        <v>0</v>
      </c>
      <c r="D185" s="3">
        <f>IF(AND(IN!E186="Goal",OR(IN!J186=1,IN!K186=1)),IN!G186,0)</f>
        <v>0</v>
      </c>
      <c r="E185" s="3">
        <f>IF(AND(IN!E186="Goal",OR(IN!J186=1,IN!K186=1)),IN!H186+IN!I186/60,0)</f>
        <v>0</v>
      </c>
      <c r="G185" s="3">
        <f t="shared" si="19"/>
        <v>3</v>
      </c>
      <c r="H185" s="3">
        <f t="shared" si="20"/>
        <v>3</v>
      </c>
      <c r="J185" s="3">
        <f t="shared" si="14"/>
        <v>0</v>
      </c>
      <c r="K185" s="3">
        <f t="shared" si="15"/>
        <v>0</v>
      </c>
    </row>
    <row r="186" spans="1:11" x14ac:dyDescent="0.25">
      <c r="A186" s="3" t="s">
        <v>43</v>
      </c>
      <c r="B186" s="3">
        <f t="shared" si="18"/>
        <v>0</v>
      </c>
      <c r="C186" s="3">
        <f>IF(AND(IN!E187="Goal",OR(IN!J187=1,IN!K187=1)),IN!F187,0)</f>
        <v>0</v>
      </c>
      <c r="D186" s="3">
        <f>IF(AND(IN!E187="Goal",OR(IN!J187=1,IN!K187=1)),IN!G187,0)</f>
        <v>0</v>
      </c>
      <c r="E186" s="3">
        <f>IF(AND(IN!E187="Goal",OR(IN!J187=1,IN!K187=1)),IN!H187+IN!I187/60,0)</f>
        <v>0</v>
      </c>
      <c r="G186" s="3">
        <f t="shared" si="19"/>
        <v>3</v>
      </c>
      <c r="H186" s="3">
        <f t="shared" si="20"/>
        <v>3</v>
      </c>
      <c r="J186" s="3">
        <f t="shared" si="14"/>
        <v>0</v>
      </c>
      <c r="K186" s="3">
        <f t="shared" si="15"/>
        <v>0</v>
      </c>
    </row>
    <row r="187" spans="1:11" x14ac:dyDescent="0.25">
      <c r="A187" s="3" t="s">
        <v>43</v>
      </c>
      <c r="B187" s="3">
        <f t="shared" si="18"/>
        <v>0</v>
      </c>
      <c r="C187" s="3">
        <f>IF(AND(IN!E188="Goal",OR(IN!J188=1,IN!K188=1)),IN!F188,0)</f>
        <v>0</v>
      </c>
      <c r="D187" s="3">
        <f>IF(AND(IN!E188="Goal",OR(IN!J188=1,IN!K188=1)),IN!G188,0)</f>
        <v>0</v>
      </c>
      <c r="E187" s="3">
        <f>IF(AND(IN!E188="Goal",OR(IN!J188=1,IN!K188=1)),IN!H188+IN!I188/60,0)</f>
        <v>0</v>
      </c>
      <c r="G187" s="3">
        <f t="shared" si="19"/>
        <v>3</v>
      </c>
      <c r="H187" s="3">
        <f t="shared" si="20"/>
        <v>3</v>
      </c>
      <c r="J187" s="3">
        <f t="shared" si="14"/>
        <v>0</v>
      </c>
      <c r="K187" s="3">
        <f t="shared" si="15"/>
        <v>0</v>
      </c>
    </row>
    <row r="188" spans="1:11" x14ac:dyDescent="0.25">
      <c r="A188" s="3" t="s">
        <v>43</v>
      </c>
      <c r="B188" s="3">
        <f t="shared" si="18"/>
        <v>0</v>
      </c>
      <c r="C188" s="3">
        <f>IF(AND(IN!E189="Goal",OR(IN!J189=1,IN!K189=1)),IN!F189,0)</f>
        <v>0</v>
      </c>
      <c r="D188" s="3">
        <f>IF(AND(IN!E189="Goal",OR(IN!J189=1,IN!K189=1)),IN!G189,0)</f>
        <v>0</v>
      </c>
      <c r="E188" s="3">
        <f>IF(AND(IN!E189="Goal",OR(IN!J189=1,IN!K189=1)),IN!H189+IN!I189/60,0)</f>
        <v>0</v>
      </c>
      <c r="G188" s="3">
        <f t="shared" si="19"/>
        <v>3</v>
      </c>
      <c r="H188" s="3">
        <f t="shared" si="20"/>
        <v>3</v>
      </c>
      <c r="J188" s="3">
        <f t="shared" si="14"/>
        <v>0</v>
      </c>
      <c r="K188" s="3">
        <f t="shared" si="15"/>
        <v>0</v>
      </c>
    </row>
    <row r="189" spans="1:11" x14ac:dyDescent="0.25">
      <c r="A189" s="3" t="s">
        <v>43</v>
      </c>
      <c r="B189" s="3">
        <f t="shared" si="18"/>
        <v>0</v>
      </c>
      <c r="C189" s="3">
        <f>IF(AND(IN!E190="Goal",OR(IN!J190=1,IN!K190=1)),IN!F190,0)</f>
        <v>0</v>
      </c>
      <c r="D189" s="3">
        <f>IF(AND(IN!E190="Goal",OR(IN!J190=1,IN!K190=1)),IN!G190,0)</f>
        <v>0</v>
      </c>
      <c r="E189" s="3">
        <f>IF(AND(IN!E190="Goal",OR(IN!J190=1,IN!K190=1)),IN!H190+IN!I190/60,0)</f>
        <v>0</v>
      </c>
      <c r="G189" s="3">
        <f t="shared" si="19"/>
        <v>3</v>
      </c>
      <c r="H189" s="3">
        <f t="shared" si="20"/>
        <v>3</v>
      </c>
      <c r="J189" s="3">
        <f t="shared" si="14"/>
        <v>0</v>
      </c>
      <c r="K189" s="3">
        <f t="shared" si="15"/>
        <v>0</v>
      </c>
    </row>
    <row r="190" spans="1:11" x14ac:dyDescent="0.25">
      <c r="A190" s="3" t="s">
        <v>43</v>
      </c>
      <c r="B190" s="3">
        <f t="shared" si="18"/>
        <v>0</v>
      </c>
      <c r="C190" s="3">
        <f>IF(AND(IN!E191="Goal",OR(IN!J191=1,IN!K191=1)),IN!F191,0)</f>
        <v>0</v>
      </c>
      <c r="D190" s="3">
        <f>IF(AND(IN!E191="Goal",OR(IN!J191=1,IN!K191=1)),IN!G191,0)</f>
        <v>0</v>
      </c>
      <c r="E190" s="3">
        <f>IF(AND(IN!E191="Goal",OR(IN!J191=1,IN!K191=1)),IN!H191+IN!I191/60,0)</f>
        <v>0</v>
      </c>
      <c r="G190" s="3">
        <f t="shared" si="19"/>
        <v>3</v>
      </c>
      <c r="H190" s="3">
        <f t="shared" si="20"/>
        <v>3</v>
      </c>
      <c r="J190" s="3">
        <f t="shared" si="14"/>
        <v>0</v>
      </c>
      <c r="K190" s="3">
        <f t="shared" si="15"/>
        <v>0</v>
      </c>
    </row>
    <row r="191" spans="1:11" x14ac:dyDescent="0.25">
      <c r="A191" s="3" t="s">
        <v>43</v>
      </c>
      <c r="B191" s="3">
        <f t="shared" si="18"/>
        <v>0</v>
      </c>
      <c r="C191" s="3">
        <f>IF(AND(IN!E192="Goal",OR(IN!J192=1,IN!K192=1)),IN!F192,0)</f>
        <v>0</v>
      </c>
      <c r="D191" s="3">
        <f>IF(AND(IN!E192="Goal",OR(IN!J192=1,IN!K192=1)),IN!G192,0)</f>
        <v>0</v>
      </c>
      <c r="E191" s="3">
        <f>IF(AND(IN!E192="Goal",OR(IN!J192=1,IN!K192=1)),IN!H192+IN!I192/60,0)</f>
        <v>0</v>
      </c>
      <c r="G191" s="3">
        <f t="shared" si="19"/>
        <v>3</v>
      </c>
      <c r="H191" s="3">
        <f t="shared" si="20"/>
        <v>3</v>
      </c>
      <c r="J191" s="3">
        <f t="shared" si="14"/>
        <v>0</v>
      </c>
      <c r="K191" s="3">
        <f t="shared" si="15"/>
        <v>0</v>
      </c>
    </row>
    <row r="192" spans="1:11" x14ac:dyDescent="0.25">
      <c r="A192" s="3" t="s">
        <v>43</v>
      </c>
      <c r="B192" s="3">
        <f t="shared" si="18"/>
        <v>0</v>
      </c>
      <c r="C192" s="3">
        <f>IF(AND(IN!E193="Goal",OR(IN!J193=1,IN!K193=1)),IN!F193,0)</f>
        <v>0</v>
      </c>
      <c r="D192" s="3">
        <f>IF(AND(IN!E193="Goal",OR(IN!J193=1,IN!K193=1)),IN!G193,0)</f>
        <v>0</v>
      </c>
      <c r="E192" s="3">
        <f>IF(AND(IN!E193="Goal",OR(IN!J193=1,IN!K193=1)),IN!H193+IN!I193/60,0)</f>
        <v>0</v>
      </c>
      <c r="G192" s="3">
        <f t="shared" si="19"/>
        <v>3</v>
      </c>
      <c r="H192" s="3">
        <f t="shared" si="20"/>
        <v>3</v>
      </c>
      <c r="J192" s="3">
        <f t="shared" si="14"/>
        <v>0</v>
      </c>
      <c r="K192" s="3">
        <f t="shared" si="15"/>
        <v>0</v>
      </c>
    </row>
    <row r="193" spans="1:11" x14ac:dyDescent="0.25">
      <c r="A193" s="3" t="s">
        <v>43</v>
      </c>
      <c r="B193" s="3">
        <f t="shared" si="18"/>
        <v>0</v>
      </c>
      <c r="C193" s="3">
        <f>IF(AND(IN!E194="Goal",OR(IN!J194=1,IN!K194=1)),IN!F194,0)</f>
        <v>0</v>
      </c>
      <c r="D193" s="3">
        <f>IF(AND(IN!E194="Goal",OR(IN!J194=1,IN!K194=1)),IN!G194,0)</f>
        <v>0</v>
      </c>
      <c r="E193" s="3">
        <f>IF(AND(IN!E194="Goal",OR(IN!J194=1,IN!K194=1)),IN!H194+IN!I194/60,0)</f>
        <v>0</v>
      </c>
      <c r="G193" s="3">
        <f t="shared" si="19"/>
        <v>3</v>
      </c>
      <c r="H193" s="3">
        <f t="shared" si="20"/>
        <v>3</v>
      </c>
      <c r="J193" s="3">
        <f t="shared" si="14"/>
        <v>0</v>
      </c>
      <c r="K193" s="3">
        <f t="shared" si="15"/>
        <v>0</v>
      </c>
    </row>
    <row r="194" spans="1:11" x14ac:dyDescent="0.25">
      <c r="A194" s="3" t="s">
        <v>43</v>
      </c>
      <c r="B194" s="3">
        <f t="shared" si="18"/>
        <v>0</v>
      </c>
      <c r="C194" s="3">
        <f>IF(AND(IN!E195="Goal",OR(IN!J195=1,IN!K195=1)),IN!F195,0)</f>
        <v>0</v>
      </c>
      <c r="D194" s="3">
        <f>IF(AND(IN!E195="Goal",OR(IN!J195=1,IN!K195=1)),IN!G195,0)</f>
        <v>0</v>
      </c>
      <c r="E194" s="3">
        <f>IF(AND(IN!E195="Goal",OR(IN!J195=1,IN!K195=1)),IN!H195+IN!I195/60,0)</f>
        <v>0</v>
      </c>
      <c r="G194" s="3">
        <f t="shared" si="19"/>
        <v>3</v>
      </c>
      <c r="H194" s="3">
        <f t="shared" si="20"/>
        <v>3</v>
      </c>
      <c r="J194" s="3">
        <f t="shared" si="14"/>
        <v>0</v>
      </c>
      <c r="K194" s="3">
        <f t="shared" si="15"/>
        <v>0</v>
      </c>
    </row>
    <row r="195" spans="1:11" x14ac:dyDescent="0.25">
      <c r="A195" s="3" t="s">
        <v>43</v>
      </c>
      <c r="B195" s="3">
        <f t="shared" si="18"/>
        <v>0</v>
      </c>
      <c r="C195" s="3">
        <f>IF(AND(IN!E196="Goal",OR(IN!J196=1,IN!K196=1)),IN!F196,0)</f>
        <v>0</v>
      </c>
      <c r="D195" s="3">
        <f>IF(AND(IN!E196="Goal",OR(IN!J196=1,IN!K196=1)),IN!G196,0)</f>
        <v>0</v>
      </c>
      <c r="E195" s="3">
        <f>IF(AND(IN!E196="Goal",OR(IN!J196=1,IN!K196=1)),IN!H196+IN!I196/60,0)</f>
        <v>0</v>
      </c>
      <c r="G195" s="3">
        <f t="shared" si="19"/>
        <v>3</v>
      </c>
      <c r="H195" s="3">
        <f t="shared" si="20"/>
        <v>3</v>
      </c>
      <c r="J195" s="3">
        <f t="shared" ref="J195:J203" si="21">G195-H195</f>
        <v>0</v>
      </c>
      <c r="K195" s="3">
        <f t="shared" ref="K195:K203" si="22">H195-G195</f>
        <v>0</v>
      </c>
    </row>
    <row r="196" spans="1:11" x14ac:dyDescent="0.25">
      <c r="A196" s="3" t="s">
        <v>43</v>
      </c>
      <c r="B196" s="3">
        <f t="shared" si="18"/>
        <v>0</v>
      </c>
      <c r="C196" s="3">
        <f>IF(AND(IN!E197="Goal",OR(IN!J197=1,IN!K197=1)),IN!F197,0)</f>
        <v>0</v>
      </c>
      <c r="D196" s="3">
        <f>IF(AND(IN!E197="Goal",OR(IN!J197=1,IN!K197=1)),IN!G197,0)</f>
        <v>0</v>
      </c>
      <c r="E196" s="3">
        <f>IF(AND(IN!E197="Goal",OR(IN!J197=1,IN!K197=1)),IN!H197+IN!I197/60,0)</f>
        <v>0</v>
      </c>
      <c r="G196" s="3">
        <f t="shared" ref="G196:G203" si="23">C196+G195</f>
        <v>3</v>
      </c>
      <c r="H196" s="3">
        <f t="shared" ref="H196:H203" si="24">D196+H195</f>
        <v>3</v>
      </c>
      <c r="J196" s="3">
        <f t="shared" si="21"/>
        <v>0</v>
      </c>
      <c r="K196" s="3">
        <f t="shared" si="22"/>
        <v>0</v>
      </c>
    </row>
    <row r="197" spans="1:11" x14ac:dyDescent="0.25">
      <c r="A197" s="3" t="s">
        <v>43</v>
      </c>
      <c r="B197" s="3">
        <f t="shared" ref="B197:B203" si="25">IF(OR(C197=1,D197=1),B196+1,0)</f>
        <v>0</v>
      </c>
      <c r="C197" s="3">
        <f>IF(AND(IN!E198="Goal",OR(IN!J198=1,IN!K198=1)),IN!F198,0)</f>
        <v>0</v>
      </c>
      <c r="D197" s="3">
        <f>IF(AND(IN!E198="Goal",OR(IN!J198=1,IN!K198=1)),IN!G198,0)</f>
        <v>0</v>
      </c>
      <c r="E197" s="3">
        <f>IF(AND(IN!E198="Goal",OR(IN!J198=1,IN!K198=1)),IN!H198+IN!I198/60,0)</f>
        <v>0</v>
      </c>
      <c r="G197" s="3">
        <f t="shared" si="23"/>
        <v>3</v>
      </c>
      <c r="H197" s="3">
        <f t="shared" si="24"/>
        <v>3</v>
      </c>
      <c r="J197" s="3">
        <f t="shared" si="21"/>
        <v>0</v>
      </c>
      <c r="K197" s="3">
        <f t="shared" si="22"/>
        <v>0</v>
      </c>
    </row>
    <row r="198" spans="1:11" x14ac:dyDescent="0.25">
      <c r="A198" s="3" t="s">
        <v>43</v>
      </c>
      <c r="B198" s="3">
        <f t="shared" si="25"/>
        <v>0</v>
      </c>
      <c r="C198" s="3">
        <f>IF(AND(IN!E199="Goal",OR(IN!J199=1,IN!K199=1)),IN!F199,0)</f>
        <v>0</v>
      </c>
      <c r="D198" s="3">
        <f>IF(AND(IN!E199="Goal",OR(IN!J199=1,IN!K199=1)),IN!G199,0)</f>
        <v>0</v>
      </c>
      <c r="E198" s="3">
        <f>IF(AND(IN!E199="Goal",OR(IN!J199=1,IN!K199=1)),IN!H199+IN!I199/60,0)</f>
        <v>0</v>
      </c>
      <c r="G198" s="3">
        <f t="shared" si="23"/>
        <v>3</v>
      </c>
      <c r="H198" s="3">
        <f t="shared" si="24"/>
        <v>3</v>
      </c>
      <c r="J198" s="3">
        <f t="shared" si="21"/>
        <v>0</v>
      </c>
      <c r="K198" s="3">
        <f t="shared" si="22"/>
        <v>0</v>
      </c>
    </row>
    <row r="199" spans="1:11" x14ac:dyDescent="0.25">
      <c r="A199" s="3" t="s">
        <v>43</v>
      </c>
      <c r="B199" s="3">
        <f t="shared" si="25"/>
        <v>0</v>
      </c>
      <c r="C199" s="3">
        <f>IF(AND(IN!E200="Goal",OR(IN!J200=1,IN!K200=1)),IN!F200,0)</f>
        <v>0</v>
      </c>
      <c r="D199" s="3">
        <f>IF(AND(IN!E200="Goal",OR(IN!J200=1,IN!K200=1)),IN!G200,0)</f>
        <v>0</v>
      </c>
      <c r="E199" s="3">
        <f>IF(AND(IN!E200="Goal",OR(IN!J200=1,IN!K200=1)),IN!H200+IN!I200/60,0)</f>
        <v>0</v>
      </c>
      <c r="G199" s="3">
        <f t="shared" si="23"/>
        <v>3</v>
      </c>
      <c r="H199" s="3">
        <f t="shared" si="24"/>
        <v>3</v>
      </c>
      <c r="J199" s="3">
        <f t="shared" si="21"/>
        <v>0</v>
      </c>
      <c r="K199" s="3">
        <f t="shared" si="22"/>
        <v>0</v>
      </c>
    </row>
    <row r="200" spans="1:11" x14ac:dyDescent="0.25">
      <c r="A200" s="3" t="s">
        <v>43</v>
      </c>
      <c r="B200" s="3">
        <f t="shared" si="25"/>
        <v>0</v>
      </c>
      <c r="C200" s="3">
        <f>IF(AND(IN!E201="Goal",OR(IN!J201=1,IN!K201=1)),IN!F201,0)</f>
        <v>0</v>
      </c>
      <c r="D200" s="3">
        <f>IF(AND(IN!E201="Goal",OR(IN!J201=1,IN!K201=1)),IN!G201,0)</f>
        <v>0</v>
      </c>
      <c r="E200" s="3">
        <f>IF(AND(IN!E201="Goal",OR(IN!J201=1,IN!K201=1)),IN!H201+IN!I201/60,0)</f>
        <v>0</v>
      </c>
      <c r="G200" s="3">
        <f t="shared" si="23"/>
        <v>3</v>
      </c>
      <c r="H200" s="3">
        <f t="shared" si="24"/>
        <v>3</v>
      </c>
      <c r="J200" s="3">
        <f t="shared" si="21"/>
        <v>0</v>
      </c>
      <c r="K200" s="3">
        <f t="shared" si="22"/>
        <v>0</v>
      </c>
    </row>
    <row r="201" spans="1:11" x14ac:dyDescent="0.25">
      <c r="A201" s="3" t="s">
        <v>43</v>
      </c>
      <c r="B201" s="3">
        <f t="shared" si="25"/>
        <v>0</v>
      </c>
      <c r="C201" s="3">
        <f>IF(AND(IN!E202="Goal",OR(IN!J202=1,IN!K202=1)),IN!F202,0)</f>
        <v>0</v>
      </c>
      <c r="D201" s="3">
        <f>IF(AND(IN!E202="Goal",OR(IN!J202=1,IN!K202=1)),IN!G202,0)</f>
        <v>0</v>
      </c>
      <c r="E201" s="3">
        <f>IF(AND(IN!E202="Goal",OR(IN!J202=1,IN!K202=1)),IN!H202+IN!I202/60,0)</f>
        <v>0</v>
      </c>
      <c r="G201" s="3">
        <f t="shared" si="23"/>
        <v>3</v>
      </c>
      <c r="H201" s="3">
        <f t="shared" si="24"/>
        <v>3</v>
      </c>
      <c r="J201" s="3">
        <f t="shared" si="21"/>
        <v>0</v>
      </c>
      <c r="K201" s="3">
        <f t="shared" si="22"/>
        <v>0</v>
      </c>
    </row>
    <row r="202" spans="1:11" x14ac:dyDescent="0.25">
      <c r="A202" s="3" t="s">
        <v>43</v>
      </c>
      <c r="B202" s="3">
        <f t="shared" si="25"/>
        <v>0</v>
      </c>
      <c r="C202" s="3">
        <f>IF(AND(IN!E203="Goal",OR(IN!J203=1,IN!K203=1)),IN!F203,0)</f>
        <v>0</v>
      </c>
      <c r="D202" s="3">
        <f>IF(AND(IN!E203="Goal",OR(IN!J203=1,IN!K203=1)),IN!G203,0)</f>
        <v>0</v>
      </c>
      <c r="E202" s="3">
        <f>IF(AND(IN!E203="Goal",OR(IN!J203=1,IN!K203=1)),IN!H203+IN!I203/60,0)</f>
        <v>0</v>
      </c>
      <c r="G202" s="3">
        <f t="shared" si="23"/>
        <v>3</v>
      </c>
      <c r="H202" s="3">
        <f t="shared" si="24"/>
        <v>3</v>
      </c>
      <c r="J202" s="3">
        <f t="shared" si="21"/>
        <v>0</v>
      </c>
      <c r="K202" s="3">
        <f t="shared" si="22"/>
        <v>0</v>
      </c>
    </row>
    <row r="203" spans="1:11" x14ac:dyDescent="0.25">
      <c r="A203" s="3" t="s">
        <v>43</v>
      </c>
      <c r="B203" s="3">
        <f t="shared" si="25"/>
        <v>0</v>
      </c>
      <c r="C203" s="3">
        <f>IF(AND(IN!E204="Goal",OR(IN!J204=1,IN!K204=1)),IN!F204,0)</f>
        <v>0</v>
      </c>
      <c r="D203" s="3">
        <f>IF(AND(IN!E204="Goal",OR(IN!J204=1,IN!K204=1)),IN!G204,0)</f>
        <v>0</v>
      </c>
      <c r="E203" s="3">
        <f>IF(AND(IN!E204="Goal",OR(IN!J204=1,IN!K204=1)),IN!H204+IN!I204/60,0)</f>
        <v>0</v>
      </c>
      <c r="G203" s="3">
        <f t="shared" si="23"/>
        <v>3</v>
      </c>
      <c r="H203" s="3">
        <f t="shared" si="24"/>
        <v>3</v>
      </c>
      <c r="J203" s="3">
        <f t="shared" si="21"/>
        <v>0</v>
      </c>
      <c r="K203" s="3">
        <f t="shared" si="22"/>
        <v>0</v>
      </c>
    </row>
  </sheetData>
  <mergeCells count="4">
    <mergeCell ref="O1:Q1"/>
    <mergeCell ref="A1:D1"/>
    <mergeCell ref="G1:H1"/>
    <mergeCell ref="J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EventType</vt:lpstr>
      <vt:lpstr>EventLog</vt:lpstr>
      <vt:lpstr>EventLogAggregate</vt:lpstr>
      <vt:lpstr>IN</vt:lpstr>
      <vt:lpstr>OUT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vetal</cp:lastModifiedBy>
  <cp:lastPrinted>2015-05-06T08:00:22Z</cp:lastPrinted>
  <dcterms:created xsi:type="dcterms:W3CDTF">2015-03-13T17:32:29Z</dcterms:created>
  <dcterms:modified xsi:type="dcterms:W3CDTF">2015-10-14T09:13:32Z</dcterms:modified>
</cp:coreProperties>
</file>