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35_NXG_HAP\EnergyPlusHelpDesk\VRFExample\V9.6\"/>
    </mc:Choice>
  </mc:AlternateContent>
  <xr:revisionPtr revIDLastSave="0" documentId="13_ncr:1_{D3E43CF9-1FB1-41D4-8285-0BD98567344D}" xr6:coauthVersionLast="46" xr6:coauthVersionMax="46" xr10:uidLastSave="{00000000-0000-0000-0000-000000000000}"/>
  <bookViews>
    <workbookView xWindow="-28920" yWindow="-120" windowWidth="29040" windowHeight="17640" xr2:uid="{00000000-000D-0000-FFFF-FFFF00000000}"/>
  </bookViews>
  <sheets>
    <sheet name="DOASDXCOIL_wADPBFMethod_9.6 - C" sheetId="1" r:id="rId1"/>
    <sheet name="PerformanceCurv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1" l="1"/>
  <c r="Z110" i="1"/>
  <c r="Z115" i="1"/>
  <c r="C6" i="2"/>
  <c r="B7" i="2" s="1"/>
  <c r="Y15" i="1"/>
  <c r="X27" i="1"/>
  <c r="X75" i="1"/>
  <c r="X87" i="1"/>
  <c r="X111" i="1"/>
  <c r="X123" i="1"/>
  <c r="W119" i="1"/>
  <c r="AA119" i="1" s="1"/>
  <c r="W134" i="1"/>
  <c r="AA134" i="1" s="1"/>
  <c r="W3" i="1"/>
  <c r="AA3" i="1" s="1"/>
  <c r="V14" i="1"/>
  <c r="V134" i="1"/>
  <c r="V3" i="1"/>
  <c r="T4" i="1"/>
  <c r="T5" i="1"/>
  <c r="T6" i="1"/>
  <c r="T7" i="1"/>
  <c r="T8" i="1"/>
  <c r="T9" i="1"/>
  <c r="T10" i="1"/>
  <c r="T11" i="1"/>
  <c r="W11" i="1" s="1"/>
  <c r="AA11" i="1" s="1"/>
  <c r="T12" i="1"/>
  <c r="W12" i="1" s="1"/>
  <c r="AA12" i="1" s="1"/>
  <c r="T13" i="1"/>
  <c r="T14" i="1"/>
  <c r="AB14" i="1" s="1"/>
  <c r="T15" i="1"/>
  <c r="W15" i="1" s="1"/>
  <c r="AA15" i="1" s="1"/>
  <c r="T16" i="1"/>
  <c r="T17" i="1"/>
  <c r="T18" i="1"/>
  <c r="T19" i="1"/>
  <c r="T20" i="1"/>
  <c r="T21" i="1"/>
  <c r="T22" i="1"/>
  <c r="T23" i="1"/>
  <c r="W23" i="1" s="1"/>
  <c r="AA23" i="1" s="1"/>
  <c r="T24" i="1"/>
  <c r="V24" i="1" s="1"/>
  <c r="T25" i="1"/>
  <c r="T26" i="1"/>
  <c r="AB26" i="1" s="1"/>
  <c r="T27" i="1"/>
  <c r="V27" i="1" s="1"/>
  <c r="T28" i="1"/>
  <c r="T29" i="1"/>
  <c r="W29" i="1" s="1"/>
  <c r="AA29" i="1" s="1"/>
  <c r="T30" i="1"/>
  <c r="T31" i="1"/>
  <c r="T32" i="1"/>
  <c r="T33" i="1"/>
  <c r="T34" i="1"/>
  <c r="T109" i="1"/>
  <c r="T110" i="1"/>
  <c r="W110" i="1" s="1"/>
  <c r="AA110" i="1" s="1"/>
  <c r="T111" i="1"/>
  <c r="V111" i="1" s="1"/>
  <c r="T112" i="1"/>
  <c r="T113" i="1"/>
  <c r="AB113" i="1" s="1"/>
  <c r="T114" i="1"/>
  <c r="T115" i="1"/>
  <c r="T116" i="1"/>
  <c r="T117" i="1"/>
  <c r="T118" i="1"/>
  <c r="T119" i="1"/>
  <c r="V119" i="1" s="1"/>
  <c r="T127" i="1"/>
  <c r="T128" i="1"/>
  <c r="T129" i="1"/>
  <c r="T130" i="1"/>
  <c r="V130" i="1" s="1"/>
  <c r="T131" i="1"/>
  <c r="V131" i="1" s="1"/>
  <c r="T132" i="1"/>
  <c r="W132" i="1" s="1"/>
  <c r="AA132" i="1" s="1"/>
  <c r="T133" i="1"/>
  <c r="T134" i="1"/>
  <c r="Z134" i="1" s="1"/>
  <c r="T3" i="1"/>
  <c r="R124" i="1"/>
  <c r="S124" i="1" s="1"/>
  <c r="Q4" i="1"/>
  <c r="Q5" i="1"/>
  <c r="Q16" i="1"/>
  <c r="Q28" i="1"/>
  <c r="R28" i="1" s="1"/>
  <c r="S28" i="1" s="1"/>
  <c r="U28" i="1" s="1"/>
  <c r="Q30" i="1"/>
  <c r="R30" i="1" s="1"/>
  <c r="S30" i="1" s="1"/>
  <c r="U30" i="1" s="1"/>
  <c r="Q40" i="1"/>
  <c r="R40" i="1" s="1"/>
  <c r="S40" i="1" s="1"/>
  <c r="Q42" i="1"/>
  <c r="Q52" i="1"/>
  <c r="Q64" i="1"/>
  <c r="Q66" i="1"/>
  <c r="Q68" i="1"/>
  <c r="Q76" i="1"/>
  <c r="Q78" i="1"/>
  <c r="Q88" i="1"/>
  <c r="Q100" i="1"/>
  <c r="Q102" i="1"/>
  <c r="Q104" i="1"/>
  <c r="Q112" i="1"/>
  <c r="Q114" i="1"/>
  <c r="Q124" i="1"/>
  <c r="P134" i="1"/>
  <c r="P133" i="1"/>
  <c r="X133" i="1" s="1"/>
  <c r="P132" i="1"/>
  <c r="P131" i="1"/>
  <c r="X131" i="1" s="1"/>
  <c r="P130" i="1"/>
  <c r="X130" i="1" s="1"/>
  <c r="P129" i="1"/>
  <c r="X129" i="1" s="1"/>
  <c r="P128" i="1"/>
  <c r="X128" i="1" s="1"/>
  <c r="P127" i="1"/>
  <c r="X127" i="1" s="1"/>
  <c r="P126" i="1"/>
  <c r="X126" i="1" s="1"/>
  <c r="P125" i="1"/>
  <c r="X125" i="1" s="1"/>
  <c r="P124" i="1"/>
  <c r="X124" i="1" s="1"/>
  <c r="P123" i="1"/>
  <c r="Q123" i="1" s="1"/>
  <c r="P122" i="1"/>
  <c r="P121" i="1"/>
  <c r="X121" i="1" s="1"/>
  <c r="P120" i="1"/>
  <c r="P119" i="1"/>
  <c r="Q119" i="1" s="1"/>
  <c r="P118" i="1"/>
  <c r="X118" i="1" s="1"/>
  <c r="P117" i="1"/>
  <c r="X117" i="1" s="1"/>
  <c r="P116" i="1"/>
  <c r="X116" i="1" s="1"/>
  <c r="P115" i="1"/>
  <c r="X115" i="1" s="1"/>
  <c r="P114" i="1"/>
  <c r="X114" i="1" s="1"/>
  <c r="P113" i="1"/>
  <c r="X113" i="1" s="1"/>
  <c r="P112" i="1"/>
  <c r="X112" i="1" s="1"/>
  <c r="P111" i="1"/>
  <c r="Q111" i="1" s="1"/>
  <c r="P110" i="1"/>
  <c r="P109" i="1"/>
  <c r="X109" i="1" s="1"/>
  <c r="P108" i="1"/>
  <c r="P107" i="1"/>
  <c r="Q107" i="1" s="1"/>
  <c r="P106" i="1"/>
  <c r="X106" i="1" s="1"/>
  <c r="P105" i="1"/>
  <c r="X105" i="1" s="1"/>
  <c r="P104" i="1"/>
  <c r="X104" i="1" s="1"/>
  <c r="P103" i="1"/>
  <c r="X103" i="1" s="1"/>
  <c r="P102" i="1"/>
  <c r="X102" i="1" s="1"/>
  <c r="P101" i="1"/>
  <c r="X101" i="1" s="1"/>
  <c r="P100" i="1"/>
  <c r="X100" i="1" s="1"/>
  <c r="P99" i="1"/>
  <c r="X99" i="1" s="1"/>
  <c r="P98" i="1"/>
  <c r="P97" i="1"/>
  <c r="X97" i="1" s="1"/>
  <c r="P96" i="1"/>
  <c r="P95" i="1"/>
  <c r="X95" i="1" s="1"/>
  <c r="P94" i="1"/>
  <c r="X94" i="1" s="1"/>
  <c r="P93" i="1"/>
  <c r="X93" i="1" s="1"/>
  <c r="P92" i="1"/>
  <c r="X92" i="1" s="1"/>
  <c r="P91" i="1"/>
  <c r="X91" i="1" s="1"/>
  <c r="P90" i="1"/>
  <c r="X90" i="1" s="1"/>
  <c r="P89" i="1"/>
  <c r="X89" i="1" s="1"/>
  <c r="P88" i="1"/>
  <c r="X88" i="1" s="1"/>
  <c r="P87" i="1"/>
  <c r="Q87" i="1" s="1"/>
  <c r="P86" i="1"/>
  <c r="Q86" i="1" s="1"/>
  <c r="P85" i="1"/>
  <c r="X85" i="1" s="1"/>
  <c r="P84" i="1"/>
  <c r="Q84" i="1" s="1"/>
  <c r="P83" i="1"/>
  <c r="Q83" i="1" s="1"/>
  <c r="P82" i="1"/>
  <c r="X82" i="1" s="1"/>
  <c r="P81" i="1"/>
  <c r="X81" i="1" s="1"/>
  <c r="P80" i="1"/>
  <c r="X80" i="1" s="1"/>
  <c r="P79" i="1"/>
  <c r="X79" i="1" s="1"/>
  <c r="P78" i="1"/>
  <c r="X78" i="1" s="1"/>
  <c r="P77" i="1"/>
  <c r="X77" i="1" s="1"/>
  <c r="P76" i="1"/>
  <c r="X76" i="1" s="1"/>
  <c r="P75" i="1"/>
  <c r="Q75" i="1" s="1"/>
  <c r="P74" i="1"/>
  <c r="P73" i="1"/>
  <c r="X73" i="1" s="1"/>
  <c r="P72" i="1"/>
  <c r="P71" i="1"/>
  <c r="X71" i="1" s="1"/>
  <c r="P70" i="1"/>
  <c r="X70" i="1" s="1"/>
  <c r="P69" i="1"/>
  <c r="X69" i="1" s="1"/>
  <c r="P68" i="1"/>
  <c r="X68" i="1" s="1"/>
  <c r="P67" i="1"/>
  <c r="X67" i="1" s="1"/>
  <c r="P66" i="1"/>
  <c r="X66" i="1" s="1"/>
  <c r="P65" i="1"/>
  <c r="X65" i="1" s="1"/>
  <c r="P64" i="1"/>
  <c r="X64" i="1" s="1"/>
  <c r="P63" i="1"/>
  <c r="X63" i="1" s="1"/>
  <c r="P62" i="1"/>
  <c r="P61" i="1"/>
  <c r="X61" i="1" s="1"/>
  <c r="P60" i="1"/>
  <c r="Q60" i="1" s="1"/>
  <c r="P59" i="1"/>
  <c r="Q59" i="1" s="1"/>
  <c r="P58" i="1"/>
  <c r="X58" i="1" s="1"/>
  <c r="P57" i="1"/>
  <c r="X57" i="1" s="1"/>
  <c r="P56" i="1"/>
  <c r="X56" i="1" s="1"/>
  <c r="P55" i="1"/>
  <c r="X55" i="1" s="1"/>
  <c r="P54" i="1"/>
  <c r="X54" i="1" s="1"/>
  <c r="P53" i="1"/>
  <c r="Q53" i="1" s="1"/>
  <c r="P52" i="1"/>
  <c r="X52" i="1" s="1"/>
  <c r="P51" i="1"/>
  <c r="X51" i="1" s="1"/>
  <c r="P50" i="1"/>
  <c r="P49" i="1"/>
  <c r="X49" i="1" s="1"/>
  <c r="P48" i="1"/>
  <c r="P47" i="1"/>
  <c r="Q47" i="1" s="1"/>
  <c r="P46" i="1"/>
  <c r="X46" i="1" s="1"/>
  <c r="P45" i="1"/>
  <c r="X45" i="1" s="1"/>
  <c r="P44" i="1"/>
  <c r="X44" i="1" s="1"/>
  <c r="P43" i="1"/>
  <c r="X43" i="1" s="1"/>
  <c r="P42" i="1"/>
  <c r="X42" i="1" s="1"/>
  <c r="P41" i="1"/>
  <c r="X41" i="1" s="1"/>
  <c r="P40" i="1"/>
  <c r="X40" i="1" s="1"/>
  <c r="P39" i="1"/>
  <c r="X39" i="1" s="1"/>
  <c r="P38" i="1"/>
  <c r="P37" i="1"/>
  <c r="X37" i="1" s="1"/>
  <c r="P36" i="1"/>
  <c r="P35" i="1"/>
  <c r="Q35" i="1" s="1"/>
  <c r="P34" i="1"/>
  <c r="X34" i="1" s="1"/>
  <c r="P33" i="1"/>
  <c r="X33" i="1" s="1"/>
  <c r="P32" i="1"/>
  <c r="X32" i="1" s="1"/>
  <c r="P31" i="1"/>
  <c r="X31" i="1" s="1"/>
  <c r="P30" i="1"/>
  <c r="X30" i="1" s="1"/>
  <c r="P29" i="1"/>
  <c r="X29" i="1" s="1"/>
  <c r="P28" i="1"/>
  <c r="X28" i="1" s="1"/>
  <c r="P27" i="1"/>
  <c r="Q27" i="1" s="1"/>
  <c r="P26" i="1"/>
  <c r="Q26" i="1" s="1"/>
  <c r="P25" i="1"/>
  <c r="X25" i="1" s="1"/>
  <c r="P24" i="1"/>
  <c r="P23" i="1"/>
  <c r="Q23" i="1" s="1"/>
  <c r="P22" i="1"/>
  <c r="X22" i="1" s="1"/>
  <c r="P21" i="1"/>
  <c r="X21" i="1" s="1"/>
  <c r="P20" i="1"/>
  <c r="X20" i="1" s="1"/>
  <c r="P19" i="1"/>
  <c r="X19" i="1" s="1"/>
  <c r="P18" i="1"/>
  <c r="X18" i="1" s="1"/>
  <c r="P17" i="1"/>
  <c r="X17" i="1" s="1"/>
  <c r="P16" i="1"/>
  <c r="X16" i="1" s="1"/>
  <c r="P15" i="1"/>
  <c r="X15" i="1" s="1"/>
  <c r="P14" i="1"/>
  <c r="P13" i="1"/>
  <c r="X13" i="1" s="1"/>
  <c r="P12" i="1"/>
  <c r="P11" i="1"/>
  <c r="Q11" i="1" s="1"/>
  <c r="P10" i="1"/>
  <c r="X10" i="1" s="1"/>
  <c r="P9" i="1"/>
  <c r="X9" i="1" s="1"/>
  <c r="P8" i="1"/>
  <c r="X8" i="1" s="1"/>
  <c r="P7" i="1"/>
  <c r="X7" i="1" s="1"/>
  <c r="P6" i="1"/>
  <c r="X6" i="1" s="1"/>
  <c r="P5" i="1"/>
  <c r="X5" i="1" s="1"/>
  <c r="P4" i="1"/>
  <c r="X4" i="1" s="1"/>
  <c r="P3" i="1"/>
  <c r="X3" i="1" s="1"/>
  <c r="O4" i="1"/>
  <c r="Y4" i="1" s="1"/>
  <c r="O5" i="1"/>
  <c r="Y5" i="1" s="1"/>
  <c r="O6" i="1"/>
  <c r="Y6" i="1" s="1"/>
  <c r="O7" i="1"/>
  <c r="O8" i="1"/>
  <c r="Y8" i="1" s="1"/>
  <c r="O9" i="1"/>
  <c r="O10" i="1"/>
  <c r="O11" i="1"/>
  <c r="O12" i="1"/>
  <c r="O13" i="1"/>
  <c r="O14" i="1"/>
  <c r="O15" i="1"/>
  <c r="O16" i="1"/>
  <c r="Y16" i="1" s="1"/>
  <c r="O17" i="1"/>
  <c r="Y17" i="1" s="1"/>
  <c r="O18" i="1"/>
  <c r="Y18" i="1" s="1"/>
  <c r="O19" i="1"/>
  <c r="O20" i="1"/>
  <c r="Y20" i="1" s="1"/>
  <c r="O21" i="1"/>
  <c r="O22" i="1"/>
  <c r="O23" i="1"/>
  <c r="O24" i="1"/>
  <c r="O25" i="1"/>
  <c r="O26" i="1"/>
  <c r="O28" i="1"/>
  <c r="O30" i="1"/>
  <c r="Y30" i="1" s="1"/>
  <c r="O31" i="1"/>
  <c r="O32" i="1"/>
  <c r="O34" i="1"/>
  <c r="O38" i="1"/>
  <c r="O39" i="1"/>
  <c r="Y39" i="1" s="1"/>
  <c r="O40" i="1"/>
  <c r="Y40" i="1" s="1"/>
  <c r="O41" i="1"/>
  <c r="Y41" i="1" s="1"/>
  <c r="O42" i="1"/>
  <c r="Y42" i="1" s="1"/>
  <c r="O43" i="1"/>
  <c r="O44" i="1"/>
  <c r="O45" i="1"/>
  <c r="O47" i="1"/>
  <c r="O48" i="1"/>
  <c r="O49" i="1"/>
  <c r="O50" i="1"/>
  <c r="O51" i="1"/>
  <c r="O53" i="1"/>
  <c r="O55" i="1"/>
  <c r="O57" i="1"/>
  <c r="O59" i="1"/>
  <c r="O61" i="1"/>
  <c r="O63" i="1"/>
  <c r="O65" i="1"/>
  <c r="Y65" i="1" s="1"/>
  <c r="O66" i="1"/>
  <c r="Y66" i="1" s="1"/>
  <c r="O67" i="1"/>
  <c r="O69" i="1"/>
  <c r="O71" i="1"/>
  <c r="O72" i="1"/>
  <c r="O73" i="1"/>
  <c r="O75" i="1"/>
  <c r="O76" i="1" s="1"/>
  <c r="Y76" i="1" s="1"/>
  <c r="O77" i="1"/>
  <c r="O78" i="1" s="1"/>
  <c r="O79" i="1"/>
  <c r="O81" i="1"/>
  <c r="O83" i="1"/>
  <c r="O84" i="1"/>
  <c r="O85" i="1"/>
  <c r="O86" i="1"/>
  <c r="O87" i="1"/>
  <c r="Y87" i="1" s="1"/>
  <c r="O88" i="1"/>
  <c r="Y88" i="1" s="1"/>
  <c r="O89" i="1"/>
  <c r="Y89" i="1" s="1"/>
  <c r="O90" i="1"/>
  <c r="Y90" i="1" s="1"/>
  <c r="O91" i="1"/>
  <c r="O92" i="1"/>
  <c r="O93" i="1"/>
  <c r="O94" i="1"/>
  <c r="O95" i="1"/>
  <c r="O96" i="1"/>
  <c r="O97" i="1"/>
  <c r="O98" i="1"/>
  <c r="O99" i="1"/>
  <c r="Y99" i="1" s="1"/>
  <c r="O100" i="1"/>
  <c r="Y100" i="1" s="1"/>
  <c r="O101" i="1"/>
  <c r="O102" i="1"/>
  <c r="Y102" i="1" s="1"/>
  <c r="O103" i="1"/>
  <c r="O104" i="1"/>
  <c r="O105" i="1" s="1"/>
  <c r="Y105" i="1" s="1"/>
  <c r="O106" i="1"/>
  <c r="O108" i="1"/>
  <c r="O109" i="1"/>
  <c r="Y109" i="1" s="1"/>
  <c r="O110" i="1"/>
  <c r="O111" i="1" s="1"/>
  <c r="O112" i="1"/>
  <c r="Y112" i="1" s="1"/>
  <c r="O113" i="1"/>
  <c r="O114" i="1"/>
  <c r="Y114" i="1" s="1"/>
  <c r="O116" i="1"/>
  <c r="Y116" i="1" s="1"/>
  <c r="O118" i="1"/>
  <c r="O119" i="1"/>
  <c r="O121" i="1"/>
  <c r="O122" i="1"/>
  <c r="O123" i="1"/>
  <c r="O124" i="1" s="1"/>
  <c r="Y124" i="1" s="1"/>
  <c r="O125" i="1"/>
  <c r="Y125" i="1" s="1"/>
  <c r="O126" i="1"/>
  <c r="Y126" i="1" s="1"/>
  <c r="O127" i="1"/>
  <c r="O128" i="1"/>
  <c r="O129" i="1"/>
  <c r="O130" i="1"/>
  <c r="O131" i="1"/>
  <c r="O132" i="1"/>
  <c r="O133" i="1"/>
  <c r="O134" i="1"/>
  <c r="O3" i="1"/>
  <c r="B4" i="2"/>
  <c r="Y78" i="1" l="1"/>
  <c r="R78" i="1"/>
  <c r="S78" i="1" s="1"/>
  <c r="R102" i="1"/>
  <c r="S102" i="1" s="1"/>
  <c r="Y61" i="1"/>
  <c r="Y43" i="1"/>
  <c r="R53" i="1"/>
  <c r="S53" i="1" s="1"/>
  <c r="Q126" i="1"/>
  <c r="Q90" i="1"/>
  <c r="R90" i="1" s="1"/>
  <c r="S90" i="1" s="1"/>
  <c r="Q54" i="1"/>
  <c r="R4" i="1"/>
  <c r="S4" i="1" s="1"/>
  <c r="U4" i="1" s="1"/>
  <c r="V110" i="1"/>
  <c r="Q105" i="1"/>
  <c r="B16" i="2"/>
  <c r="X59" i="1"/>
  <c r="R66" i="1"/>
  <c r="S66" i="1" s="1"/>
  <c r="Y131" i="1"/>
  <c r="O117" i="1"/>
  <c r="Y117" i="1" s="1"/>
  <c r="Y59" i="1"/>
  <c r="Q6" i="1"/>
  <c r="R6" i="1" s="1"/>
  <c r="S6" i="1" s="1"/>
  <c r="U6" i="1" s="1"/>
  <c r="V26" i="1"/>
  <c r="Q117" i="1"/>
  <c r="R117" i="1" s="1"/>
  <c r="S117" i="1" s="1"/>
  <c r="U117" i="1" s="1"/>
  <c r="Q81" i="1"/>
  <c r="R81" i="1" s="1"/>
  <c r="S81" i="1" s="1"/>
  <c r="Q45" i="1"/>
  <c r="X119" i="1"/>
  <c r="Y21" i="1"/>
  <c r="O115" i="1"/>
  <c r="Q116" i="1"/>
  <c r="Q80" i="1"/>
  <c r="Q44" i="1"/>
  <c r="V23" i="1"/>
  <c r="R126" i="1"/>
  <c r="S126" i="1" s="1"/>
  <c r="T126" i="1" s="1"/>
  <c r="X107" i="1"/>
  <c r="R112" i="1"/>
  <c r="S112" i="1" s="1"/>
  <c r="U112" i="1" s="1"/>
  <c r="R76" i="1"/>
  <c r="S76" i="1" s="1"/>
  <c r="Y9" i="1"/>
  <c r="Q33" i="1"/>
  <c r="W131" i="1"/>
  <c r="AA131" i="1" s="1"/>
  <c r="V132" i="1"/>
  <c r="Q25" i="1"/>
  <c r="R25" i="1" s="1"/>
  <c r="S25" i="1" s="1"/>
  <c r="U25" i="1" s="1"/>
  <c r="X11" i="1"/>
  <c r="Y11" i="1" s="1"/>
  <c r="Q129" i="1"/>
  <c r="R129" i="1" s="1"/>
  <c r="S129" i="1" s="1"/>
  <c r="U129" i="1" s="1"/>
  <c r="Q93" i="1"/>
  <c r="R93" i="1" s="1"/>
  <c r="S93" i="1" s="1"/>
  <c r="U93" i="1" s="1"/>
  <c r="Q57" i="1"/>
  <c r="R57" i="1" s="1"/>
  <c r="S57" i="1" s="1"/>
  <c r="U57" i="1" s="1"/>
  <c r="Q18" i="1"/>
  <c r="R18" i="1" s="1"/>
  <c r="S18" i="1" s="1"/>
  <c r="U18" i="1" s="1"/>
  <c r="W14" i="1"/>
  <c r="AA14" i="1" s="1"/>
  <c r="AB134" i="1"/>
  <c r="Q69" i="1"/>
  <c r="R69" i="1" s="1"/>
  <c r="S69" i="1" s="1"/>
  <c r="U69" i="1" s="1"/>
  <c r="Z14" i="1"/>
  <c r="R100" i="1"/>
  <c r="S100" i="1" s="1"/>
  <c r="Y93" i="1"/>
  <c r="O62" i="1"/>
  <c r="Y44" i="1"/>
  <c r="Q128" i="1"/>
  <c r="Q92" i="1"/>
  <c r="R92" i="1" s="1"/>
  <c r="S92" i="1" s="1"/>
  <c r="Q56" i="1"/>
  <c r="Q17" i="1"/>
  <c r="R5" i="1"/>
  <c r="S5" i="1" s="1"/>
  <c r="U5" i="1" s="1"/>
  <c r="Y75" i="1"/>
  <c r="U81" i="1"/>
  <c r="T81" i="1"/>
  <c r="U102" i="1"/>
  <c r="T102" i="1"/>
  <c r="U126" i="1"/>
  <c r="U40" i="1"/>
  <c r="T40" i="1"/>
  <c r="U124" i="1"/>
  <c r="T124" i="1"/>
  <c r="T69" i="1"/>
  <c r="U53" i="1"/>
  <c r="T53" i="1"/>
  <c r="R77" i="1"/>
  <c r="S77" i="1" s="1"/>
  <c r="U76" i="1"/>
  <c r="T76" i="1"/>
  <c r="U78" i="1"/>
  <c r="T78" i="1"/>
  <c r="T66" i="1"/>
  <c r="U66" i="1"/>
  <c r="U100" i="1"/>
  <c r="T100" i="1"/>
  <c r="O68" i="1"/>
  <c r="Y67" i="1"/>
  <c r="X12" i="1"/>
  <c r="Y12" i="1" s="1"/>
  <c r="Q12" i="1"/>
  <c r="R12" i="1" s="1"/>
  <c r="S12" i="1" s="1"/>
  <c r="U12" i="1" s="1"/>
  <c r="Q120" i="1"/>
  <c r="X120" i="1"/>
  <c r="AB28" i="1"/>
  <c r="Z28" i="1"/>
  <c r="W28" i="1"/>
  <c r="AA28" i="1" s="1"/>
  <c r="V28" i="1"/>
  <c r="R84" i="1"/>
  <c r="S84" i="1" s="1"/>
  <c r="Q113" i="1"/>
  <c r="R113" i="1" s="1"/>
  <c r="S113" i="1" s="1"/>
  <c r="U113" i="1" s="1"/>
  <c r="Q89" i="1"/>
  <c r="R89" i="1" s="1"/>
  <c r="S89" i="1" s="1"/>
  <c r="Q65" i="1"/>
  <c r="R65" i="1" s="1"/>
  <c r="S65" i="1" s="1"/>
  <c r="Q41" i="1"/>
  <c r="R41" i="1" s="1"/>
  <c r="S41" i="1" s="1"/>
  <c r="Q13" i="1"/>
  <c r="R13" i="1" s="1"/>
  <c r="S13" i="1" s="1"/>
  <c r="U13" i="1" s="1"/>
  <c r="R114" i="1"/>
  <c r="S114" i="1" s="1"/>
  <c r="U114" i="1" s="1"/>
  <c r="R88" i="1"/>
  <c r="S88" i="1" s="1"/>
  <c r="X86" i="1"/>
  <c r="AB5" i="1"/>
  <c r="V5" i="1"/>
  <c r="W5" i="1"/>
  <c r="AA5" i="1" s="1"/>
  <c r="X36" i="1"/>
  <c r="Q36" i="1"/>
  <c r="X72" i="1"/>
  <c r="Y72" i="1" s="1"/>
  <c r="Q72" i="1"/>
  <c r="R72" i="1" s="1"/>
  <c r="S72" i="1" s="1"/>
  <c r="Q108" i="1"/>
  <c r="X108" i="1"/>
  <c r="Y108" i="1" s="1"/>
  <c r="W109" i="1"/>
  <c r="AA109" i="1" s="1"/>
  <c r="V109" i="1"/>
  <c r="AB109" i="1"/>
  <c r="Z109" i="1"/>
  <c r="AB4" i="1"/>
  <c r="Z4" i="1"/>
  <c r="W4" i="1"/>
  <c r="AA4" i="1" s="1"/>
  <c r="V4" i="1"/>
  <c r="Y31" i="1"/>
  <c r="Y3" i="1"/>
  <c r="R108" i="1"/>
  <c r="S108" i="1" s="1"/>
  <c r="X14" i="1"/>
  <c r="Q14" i="1"/>
  <c r="X38" i="1"/>
  <c r="Q38" i="1"/>
  <c r="Q62" i="1"/>
  <c r="R62" i="1" s="1"/>
  <c r="S62" i="1" s="1"/>
  <c r="X62" i="1"/>
  <c r="X74" i="1"/>
  <c r="Q74" i="1"/>
  <c r="Q110" i="1"/>
  <c r="X110" i="1"/>
  <c r="X122" i="1"/>
  <c r="Y122" i="1" s="1"/>
  <c r="Q122" i="1"/>
  <c r="R122" i="1" s="1"/>
  <c r="S122" i="1" s="1"/>
  <c r="X134" i="1"/>
  <c r="Y134" i="1" s="1"/>
  <c r="Q134" i="1"/>
  <c r="Q9" i="1"/>
  <c r="R9" i="1" s="1"/>
  <c r="S9" i="1" s="1"/>
  <c r="U9" i="1" s="1"/>
  <c r="X84" i="1"/>
  <c r="Y84" i="1" s="1"/>
  <c r="Y113" i="1"/>
  <c r="Y38" i="1"/>
  <c r="R38" i="1"/>
  <c r="S38" i="1" s="1"/>
  <c r="AB18" i="1"/>
  <c r="Z18" i="1"/>
  <c r="W18" i="1"/>
  <c r="AA18" i="1" s="1"/>
  <c r="V18" i="1"/>
  <c r="AB29" i="1"/>
  <c r="V29" i="1"/>
  <c r="Z29" i="1"/>
  <c r="Y111" i="1"/>
  <c r="Y32" i="1"/>
  <c r="O33" i="1"/>
  <c r="Q24" i="1"/>
  <c r="X24" i="1"/>
  <c r="Q48" i="1"/>
  <c r="R48" i="1" s="1"/>
  <c r="S48" i="1" s="1"/>
  <c r="X48" i="1"/>
  <c r="Y48" i="1" s="1"/>
  <c r="X96" i="1"/>
  <c r="Y96" i="1" s="1"/>
  <c r="Q96" i="1"/>
  <c r="R96" i="1" s="1"/>
  <c r="S96" i="1" s="1"/>
  <c r="X132" i="1"/>
  <c r="Y132" i="1" s="1"/>
  <c r="Q132" i="1"/>
  <c r="R132" i="1" s="1"/>
  <c r="S132" i="1" s="1"/>
  <c r="U132" i="1" s="1"/>
  <c r="AB16" i="1"/>
  <c r="Z16" i="1"/>
  <c r="W16" i="1"/>
  <c r="AA16" i="1" s="1"/>
  <c r="V16" i="1"/>
  <c r="R47" i="1"/>
  <c r="S47" i="1" s="1"/>
  <c r="X50" i="1"/>
  <c r="Q50" i="1"/>
  <c r="R50" i="1" s="1"/>
  <c r="S50" i="1" s="1"/>
  <c r="X98" i="1"/>
  <c r="Y98" i="1" s="1"/>
  <c r="Q98" i="1"/>
  <c r="R98" i="1" s="1"/>
  <c r="S98" i="1" s="1"/>
  <c r="R134" i="1"/>
  <c r="S134" i="1" s="1"/>
  <c r="U134" i="1" s="1"/>
  <c r="O64" i="1"/>
  <c r="Y63" i="1"/>
  <c r="O46" i="1"/>
  <c r="Y45" i="1"/>
  <c r="Q133" i="1"/>
  <c r="R133" i="1" s="1"/>
  <c r="S133" i="1" s="1"/>
  <c r="U133" i="1" s="1"/>
  <c r="Q109" i="1"/>
  <c r="R109" i="1" s="1"/>
  <c r="S109" i="1" s="1"/>
  <c r="U109" i="1" s="1"/>
  <c r="Q85" i="1"/>
  <c r="R85" i="1" s="1"/>
  <c r="S85" i="1" s="1"/>
  <c r="Q61" i="1"/>
  <c r="R61" i="1" s="1"/>
  <c r="S61" i="1" s="1"/>
  <c r="Q37" i="1"/>
  <c r="W133" i="1"/>
  <c r="AA133" i="1" s="1"/>
  <c r="V133" i="1"/>
  <c r="AB133" i="1"/>
  <c r="Z133" i="1"/>
  <c r="W25" i="1"/>
  <c r="AA25" i="1" s="1"/>
  <c r="V25" i="1"/>
  <c r="AB25" i="1"/>
  <c r="Z25" i="1"/>
  <c r="W13" i="1"/>
  <c r="AA13" i="1" s="1"/>
  <c r="V13" i="1"/>
  <c r="AB13" i="1"/>
  <c r="Z13" i="1"/>
  <c r="Y101" i="1"/>
  <c r="Z5" i="1"/>
  <c r="Y119" i="1"/>
  <c r="R119" i="1"/>
  <c r="S119" i="1" s="1"/>
  <c r="U119" i="1" s="1"/>
  <c r="O120" i="1"/>
  <c r="AB30" i="1"/>
  <c r="Z30" i="1"/>
  <c r="W30" i="1"/>
  <c r="AA30" i="1" s="1"/>
  <c r="V30" i="1"/>
  <c r="AB17" i="1"/>
  <c r="W17" i="1"/>
  <c r="AA17" i="1" s="1"/>
  <c r="Z17" i="1"/>
  <c r="V17" i="1"/>
  <c r="Y62" i="1"/>
  <c r="R105" i="1"/>
  <c r="S105" i="1" s="1"/>
  <c r="Z113" i="1"/>
  <c r="AB6" i="1"/>
  <c r="Z6" i="1"/>
  <c r="W6" i="1"/>
  <c r="AA6" i="1" s="1"/>
  <c r="V6" i="1"/>
  <c r="O80" i="1"/>
  <c r="Y79" i="1"/>
  <c r="R79" i="1"/>
  <c r="S79" i="1" s="1"/>
  <c r="X60" i="1"/>
  <c r="Y118" i="1"/>
  <c r="Y104" i="1"/>
  <c r="R104" i="1"/>
  <c r="S104" i="1" s="1"/>
  <c r="Y92" i="1"/>
  <c r="Y25" i="1"/>
  <c r="Y103" i="1"/>
  <c r="R103" i="1"/>
  <c r="S103" i="1" s="1"/>
  <c r="Q29" i="1"/>
  <c r="R45" i="1"/>
  <c r="S45" i="1" s="1"/>
  <c r="R17" i="1"/>
  <c r="S17" i="1" s="1"/>
  <c r="U17" i="1" s="1"/>
  <c r="X53" i="1"/>
  <c r="Y53" i="1" s="1"/>
  <c r="O52" i="1"/>
  <c r="Y51" i="1"/>
  <c r="AB117" i="1"/>
  <c r="Z117" i="1"/>
  <c r="W117" i="1"/>
  <c r="AA117" i="1" s="1"/>
  <c r="V117" i="1"/>
  <c r="Y13" i="1"/>
  <c r="Y91" i="1"/>
  <c r="Y77" i="1"/>
  <c r="Y24" i="1"/>
  <c r="Y130" i="1"/>
  <c r="O58" i="1"/>
  <c r="Y57" i="1"/>
  <c r="R11" i="1"/>
  <c r="S11" i="1" s="1"/>
  <c r="U11" i="1" s="1"/>
  <c r="Q125" i="1"/>
  <c r="R125" i="1" s="1"/>
  <c r="S125" i="1" s="1"/>
  <c r="Q101" i="1"/>
  <c r="R101" i="1" s="1"/>
  <c r="S101" i="1" s="1"/>
  <c r="Q77" i="1"/>
  <c r="R42" i="1"/>
  <c r="S42" i="1" s="1"/>
  <c r="R16" i="1"/>
  <c r="S16" i="1" s="1"/>
  <c r="U16" i="1" s="1"/>
  <c r="AB129" i="1"/>
  <c r="Z129" i="1"/>
  <c r="W129" i="1"/>
  <c r="AA129" i="1" s="1"/>
  <c r="V129" i="1"/>
  <c r="AB114" i="1"/>
  <c r="Z114" i="1"/>
  <c r="W114" i="1"/>
  <c r="AA114" i="1" s="1"/>
  <c r="V114" i="1"/>
  <c r="Y127" i="1"/>
  <c r="Y86" i="1"/>
  <c r="Y115" i="1"/>
  <c r="Y73" i="1"/>
  <c r="O74" i="1"/>
  <c r="W113" i="1"/>
  <c r="AA113" i="1" s="1"/>
  <c r="V113" i="1"/>
  <c r="Y128" i="1"/>
  <c r="R128" i="1"/>
  <c r="S128" i="1" s="1"/>
  <c r="U128" i="1" s="1"/>
  <c r="Q121" i="1"/>
  <c r="R121" i="1" s="1"/>
  <c r="S121" i="1" s="1"/>
  <c r="Q97" i="1"/>
  <c r="R97" i="1" s="1"/>
  <c r="S97" i="1" s="1"/>
  <c r="Q73" i="1"/>
  <c r="R73" i="1" s="1"/>
  <c r="S73" i="1" s="1"/>
  <c r="Q49" i="1"/>
  <c r="R49" i="1" s="1"/>
  <c r="S49" i="1" s="1"/>
  <c r="Q21" i="1"/>
  <c r="R21" i="1" s="1"/>
  <c r="S21" i="1" s="1"/>
  <c r="U21" i="1" s="1"/>
  <c r="AB112" i="1"/>
  <c r="Z112" i="1"/>
  <c r="W112" i="1"/>
  <c r="AA112" i="1" s="1"/>
  <c r="V112" i="1"/>
  <c r="X26" i="1"/>
  <c r="O35" i="1"/>
  <c r="Y34" i="1"/>
  <c r="Y133" i="1"/>
  <c r="O107" i="1"/>
  <c r="Y106" i="1"/>
  <c r="Y94" i="1"/>
  <c r="O82" i="1"/>
  <c r="Y81" i="1"/>
  <c r="Y49" i="1"/>
  <c r="Y19" i="1"/>
  <c r="Y7" i="1"/>
  <c r="Q127" i="1"/>
  <c r="R127" i="1" s="1"/>
  <c r="S127" i="1" s="1"/>
  <c r="U127" i="1" s="1"/>
  <c r="Q115" i="1"/>
  <c r="R115" i="1" s="1"/>
  <c r="S115" i="1" s="1"/>
  <c r="U115" i="1" s="1"/>
  <c r="Q103" i="1"/>
  <c r="Q91" i="1"/>
  <c r="R91" i="1" s="1"/>
  <c r="S91" i="1" s="1"/>
  <c r="Q79" i="1"/>
  <c r="Q67" i="1"/>
  <c r="R67" i="1" s="1"/>
  <c r="S67" i="1" s="1"/>
  <c r="Q55" i="1"/>
  <c r="R55" i="1" s="1"/>
  <c r="S55" i="1" s="1"/>
  <c r="Q43" i="1"/>
  <c r="R43" i="1" s="1"/>
  <c r="S43" i="1" s="1"/>
  <c r="Q31" i="1"/>
  <c r="R31" i="1" s="1"/>
  <c r="S31" i="1" s="1"/>
  <c r="U31" i="1" s="1"/>
  <c r="Q19" i="1"/>
  <c r="R19" i="1" s="1"/>
  <c r="S19" i="1" s="1"/>
  <c r="U19" i="1" s="1"/>
  <c r="Q7" i="1"/>
  <c r="R7" i="1" s="1"/>
  <c r="S7" i="1" s="1"/>
  <c r="U7" i="1" s="1"/>
  <c r="AB127" i="1"/>
  <c r="W127" i="1"/>
  <c r="AA127" i="1" s="1"/>
  <c r="V127" i="1"/>
  <c r="AB115" i="1"/>
  <c r="W115" i="1"/>
  <c r="AA115" i="1" s="1"/>
  <c r="V115" i="1"/>
  <c r="AB31" i="1"/>
  <c r="W31" i="1"/>
  <c r="AA31" i="1" s="1"/>
  <c r="V31" i="1"/>
  <c r="AB19" i="1"/>
  <c r="W19" i="1"/>
  <c r="AA19" i="1" s="1"/>
  <c r="V19" i="1"/>
  <c r="AB7" i="1"/>
  <c r="W7" i="1"/>
  <c r="AA7" i="1" s="1"/>
  <c r="V7" i="1"/>
  <c r="X35" i="1"/>
  <c r="Y50" i="1"/>
  <c r="Y129" i="1"/>
  <c r="O60" i="1"/>
  <c r="O29" i="1"/>
  <c r="Y28" i="1"/>
  <c r="Q3" i="1"/>
  <c r="R3" i="1" s="1"/>
  <c r="S3" i="1" s="1"/>
  <c r="U3" i="1" s="1"/>
  <c r="Q99" i="1"/>
  <c r="R99" i="1" s="1"/>
  <c r="S99" i="1" s="1"/>
  <c r="Q63" i="1"/>
  <c r="R63" i="1" s="1"/>
  <c r="S63" i="1" s="1"/>
  <c r="Q51" i="1"/>
  <c r="R51" i="1" s="1"/>
  <c r="S51" i="1" s="1"/>
  <c r="Q39" i="1"/>
  <c r="R39" i="1" s="1"/>
  <c r="S39" i="1" s="1"/>
  <c r="Q15" i="1"/>
  <c r="R15" i="1" s="1"/>
  <c r="S15" i="1" s="1"/>
  <c r="U15" i="1" s="1"/>
  <c r="R123" i="1"/>
  <c r="S123" i="1" s="1"/>
  <c r="R111" i="1"/>
  <c r="S111" i="1" s="1"/>
  <c r="U111" i="1" s="1"/>
  <c r="R87" i="1"/>
  <c r="S87" i="1" s="1"/>
  <c r="R75" i="1"/>
  <c r="S75" i="1" s="1"/>
  <c r="AB3" i="1"/>
  <c r="Z3" i="1"/>
  <c r="AB111" i="1"/>
  <c r="Z111" i="1"/>
  <c r="AB27" i="1"/>
  <c r="Z27" i="1"/>
  <c r="AB15" i="1"/>
  <c r="Z15" i="1"/>
  <c r="X83" i="1"/>
  <c r="Y83" i="1" s="1"/>
  <c r="Y71" i="1"/>
  <c r="AB110" i="1"/>
  <c r="O27" i="1"/>
  <c r="Y26" i="1"/>
  <c r="Y14" i="1"/>
  <c r="R110" i="1"/>
  <c r="S110" i="1" s="1"/>
  <c r="U110" i="1" s="1"/>
  <c r="R86" i="1"/>
  <c r="S86" i="1" s="1"/>
  <c r="R26" i="1"/>
  <c r="S26" i="1" s="1"/>
  <c r="U26" i="1" s="1"/>
  <c r="R14" i="1"/>
  <c r="S14" i="1" s="1"/>
  <c r="U14" i="1" s="1"/>
  <c r="V15" i="1"/>
  <c r="X23" i="1"/>
  <c r="Y23" i="1" s="1"/>
  <c r="Y123" i="1"/>
  <c r="Z31" i="1"/>
  <c r="Y95" i="1"/>
  <c r="O56" i="1"/>
  <c r="Y55" i="1"/>
  <c r="R24" i="1"/>
  <c r="S24" i="1" s="1"/>
  <c r="U24" i="1" s="1"/>
  <c r="AB132" i="1"/>
  <c r="Z132" i="1"/>
  <c r="AB24" i="1"/>
  <c r="Z24" i="1"/>
  <c r="AB12" i="1"/>
  <c r="Z12" i="1"/>
  <c r="V12" i="1"/>
  <c r="W27" i="1"/>
  <c r="AA27" i="1" s="1"/>
  <c r="X47" i="1"/>
  <c r="Y47" i="1" s="1"/>
  <c r="Z26" i="1"/>
  <c r="O54" i="1"/>
  <c r="Q131" i="1"/>
  <c r="R131" i="1" s="1"/>
  <c r="S131" i="1" s="1"/>
  <c r="U131" i="1" s="1"/>
  <c r="Q95" i="1"/>
  <c r="R95" i="1" s="1"/>
  <c r="S95" i="1" s="1"/>
  <c r="Q71" i="1"/>
  <c r="R71" i="1" s="1"/>
  <c r="S71" i="1" s="1"/>
  <c r="R83" i="1"/>
  <c r="S83" i="1" s="1"/>
  <c r="R59" i="1"/>
  <c r="S59" i="1" s="1"/>
  <c r="R23" i="1"/>
  <c r="S23" i="1" s="1"/>
  <c r="U23" i="1" s="1"/>
  <c r="AB131" i="1"/>
  <c r="Z131" i="1"/>
  <c r="AB119" i="1"/>
  <c r="Z119" i="1"/>
  <c r="AB23" i="1"/>
  <c r="Z23" i="1"/>
  <c r="AB11" i="1"/>
  <c r="Z11" i="1"/>
  <c r="V11" i="1"/>
  <c r="W111" i="1"/>
  <c r="AA111" i="1" s="1"/>
  <c r="W26" i="1"/>
  <c r="AA26" i="1" s="1"/>
  <c r="Y97" i="1"/>
  <c r="Y85" i="1"/>
  <c r="O70" i="1"/>
  <c r="Y69" i="1"/>
  <c r="Y22" i="1"/>
  <c r="Y10" i="1"/>
  <c r="Q130" i="1"/>
  <c r="R130" i="1" s="1"/>
  <c r="S130" i="1" s="1"/>
  <c r="U130" i="1" s="1"/>
  <c r="Q118" i="1"/>
  <c r="R118" i="1" s="1"/>
  <c r="S118" i="1" s="1"/>
  <c r="U118" i="1" s="1"/>
  <c r="Q106" i="1"/>
  <c r="Q94" i="1"/>
  <c r="Q82" i="1"/>
  <c r="Q70" i="1"/>
  <c r="Q58" i="1"/>
  <c r="Q46" i="1"/>
  <c r="Q34" i="1"/>
  <c r="R34" i="1" s="1"/>
  <c r="S34" i="1" s="1"/>
  <c r="U34" i="1" s="1"/>
  <c r="Q22" i="1"/>
  <c r="R22" i="1" s="1"/>
  <c r="S22" i="1" s="1"/>
  <c r="U22" i="1" s="1"/>
  <c r="Q10" i="1"/>
  <c r="R10" i="1" s="1"/>
  <c r="S10" i="1" s="1"/>
  <c r="U10" i="1" s="1"/>
  <c r="R106" i="1"/>
  <c r="S106" i="1" s="1"/>
  <c r="R94" i="1"/>
  <c r="S94" i="1" s="1"/>
  <c r="AB130" i="1"/>
  <c r="Z130" i="1"/>
  <c r="W130" i="1"/>
  <c r="AA130" i="1" s="1"/>
  <c r="AB118" i="1"/>
  <c r="Z118" i="1"/>
  <c r="W118" i="1"/>
  <c r="AA118" i="1" s="1"/>
  <c r="V118" i="1"/>
  <c r="AB34" i="1"/>
  <c r="Z34" i="1"/>
  <c r="W34" i="1"/>
  <c r="AA34" i="1" s="1"/>
  <c r="V34" i="1"/>
  <c r="AB22" i="1"/>
  <c r="Z22" i="1"/>
  <c r="W22" i="1"/>
  <c r="AA22" i="1" s="1"/>
  <c r="V22" i="1"/>
  <c r="AB10" i="1"/>
  <c r="Z10" i="1"/>
  <c r="W10" i="1"/>
  <c r="AA10" i="1" s="1"/>
  <c r="V10" i="1"/>
  <c r="W24" i="1"/>
  <c r="AA24" i="1" s="1"/>
  <c r="Z127" i="1"/>
  <c r="Z19" i="1"/>
  <c r="AB33" i="1"/>
  <c r="Z33" i="1"/>
  <c r="W33" i="1"/>
  <c r="AA33" i="1" s="1"/>
  <c r="V33" i="1"/>
  <c r="AB9" i="1"/>
  <c r="Z9" i="1"/>
  <c r="W9" i="1"/>
  <c r="AA9" i="1" s="1"/>
  <c r="V9" i="1"/>
  <c r="AB21" i="1"/>
  <c r="Z21" i="1"/>
  <c r="W21" i="1"/>
  <c r="AA21" i="1" s="1"/>
  <c r="V21" i="1"/>
  <c r="Y121" i="1"/>
  <c r="Q32" i="1"/>
  <c r="R32" i="1" s="1"/>
  <c r="S32" i="1" s="1"/>
  <c r="U32" i="1" s="1"/>
  <c r="Q20" i="1"/>
  <c r="R20" i="1" s="1"/>
  <c r="S20" i="1" s="1"/>
  <c r="U20" i="1" s="1"/>
  <c r="Q8" i="1"/>
  <c r="R8" i="1" s="1"/>
  <c r="S8" i="1" s="1"/>
  <c r="U8" i="1" s="1"/>
  <c r="R116" i="1"/>
  <c r="S116" i="1" s="1"/>
  <c r="U116" i="1" s="1"/>
  <c r="R44" i="1"/>
  <c r="S44" i="1" s="1"/>
  <c r="AB128" i="1"/>
  <c r="Z128" i="1"/>
  <c r="W128" i="1"/>
  <c r="AA128" i="1" s="1"/>
  <c r="V128" i="1"/>
  <c r="AB116" i="1"/>
  <c r="Z116" i="1"/>
  <c r="W116" i="1"/>
  <c r="AA116" i="1" s="1"/>
  <c r="V116" i="1"/>
  <c r="AB32" i="1"/>
  <c r="Z32" i="1"/>
  <c r="W32" i="1"/>
  <c r="AA32" i="1" s="1"/>
  <c r="V32" i="1"/>
  <c r="AB20" i="1"/>
  <c r="Z20" i="1"/>
  <c r="W20" i="1"/>
  <c r="AA20" i="1" s="1"/>
  <c r="V20" i="1"/>
  <c r="AB8" i="1"/>
  <c r="Z8" i="1"/>
  <c r="W8" i="1"/>
  <c r="AA8" i="1" s="1"/>
  <c r="V8" i="1"/>
  <c r="Y110" i="1"/>
  <c r="B10" i="2"/>
  <c r="B8" i="2"/>
  <c r="B9" i="2"/>
  <c r="B11" i="2"/>
  <c r="B12" i="2"/>
  <c r="U90" i="1" l="1"/>
  <c r="T90" i="1"/>
  <c r="Z90" i="1" s="1"/>
  <c r="T57" i="1"/>
  <c r="T93" i="1"/>
  <c r="T95" i="1"/>
  <c r="U95" i="1"/>
  <c r="T71" i="1"/>
  <c r="U71" i="1"/>
  <c r="U63" i="1"/>
  <c r="T63" i="1"/>
  <c r="T96" i="1"/>
  <c r="U96" i="1"/>
  <c r="T50" i="1"/>
  <c r="U50" i="1"/>
  <c r="T98" i="1"/>
  <c r="U98" i="1"/>
  <c r="U43" i="1"/>
  <c r="T43" i="1"/>
  <c r="U72" i="1"/>
  <c r="T72" i="1"/>
  <c r="U67" i="1"/>
  <c r="T67" i="1"/>
  <c r="U73" i="1"/>
  <c r="T73" i="1"/>
  <c r="T99" i="1"/>
  <c r="U99" i="1"/>
  <c r="U101" i="1"/>
  <c r="T101" i="1"/>
  <c r="U89" i="1"/>
  <c r="T89" i="1"/>
  <c r="U91" i="1"/>
  <c r="T91" i="1"/>
  <c r="U55" i="1"/>
  <c r="T55" i="1"/>
  <c r="U39" i="1"/>
  <c r="T39" i="1"/>
  <c r="T62" i="1"/>
  <c r="U62" i="1"/>
  <c r="Y60" i="1"/>
  <c r="R60" i="1"/>
  <c r="S60" i="1" s="1"/>
  <c r="U79" i="1"/>
  <c r="T79" i="1"/>
  <c r="U77" i="1"/>
  <c r="T77" i="1"/>
  <c r="T123" i="1"/>
  <c r="U123" i="1"/>
  <c r="U61" i="1"/>
  <c r="T61" i="1"/>
  <c r="Z53" i="1"/>
  <c r="W53" i="1"/>
  <c r="AA53" i="1" s="1"/>
  <c r="V53" i="1"/>
  <c r="Z102" i="1"/>
  <c r="V102" i="1"/>
  <c r="W102" i="1" s="1"/>
  <c r="U38" i="1"/>
  <c r="T38" i="1"/>
  <c r="Z126" i="1"/>
  <c r="V126" i="1"/>
  <c r="W126" i="1" s="1"/>
  <c r="U59" i="1"/>
  <c r="T59" i="1"/>
  <c r="U92" i="1"/>
  <c r="T92" i="1"/>
  <c r="Y68" i="1"/>
  <c r="R68" i="1"/>
  <c r="S68" i="1" s="1"/>
  <c r="V90" i="1"/>
  <c r="W90" i="1" s="1"/>
  <c r="U75" i="1"/>
  <c r="T75" i="1"/>
  <c r="T65" i="1"/>
  <c r="U65" i="1"/>
  <c r="Y82" i="1"/>
  <c r="R82" i="1"/>
  <c r="S82" i="1" s="1"/>
  <c r="T51" i="1"/>
  <c r="U51" i="1"/>
  <c r="R107" i="1"/>
  <c r="S107" i="1" s="1"/>
  <c r="Y107" i="1"/>
  <c r="T86" i="1"/>
  <c r="U86" i="1"/>
  <c r="Y52" i="1"/>
  <c r="R52" i="1"/>
  <c r="S52" i="1" s="1"/>
  <c r="T104" i="1"/>
  <c r="U104" i="1"/>
  <c r="T47" i="1"/>
  <c r="U47" i="1"/>
  <c r="Z100" i="1"/>
  <c r="V100" i="1"/>
  <c r="W100" i="1" s="1"/>
  <c r="U41" i="1"/>
  <c r="T41" i="1"/>
  <c r="Y70" i="1"/>
  <c r="R70" i="1"/>
  <c r="S70" i="1" s="1"/>
  <c r="U87" i="1"/>
  <c r="T87" i="1"/>
  <c r="R74" i="1"/>
  <c r="S74" i="1" s="1"/>
  <c r="Y74" i="1"/>
  <c r="Y58" i="1"/>
  <c r="R58" i="1"/>
  <c r="S58" i="1" s="1"/>
  <c r="T85" i="1"/>
  <c r="U85" i="1"/>
  <c r="T84" i="1"/>
  <c r="U84" i="1"/>
  <c r="T83" i="1"/>
  <c r="U83" i="1"/>
  <c r="U49" i="1"/>
  <c r="T49" i="1"/>
  <c r="U97" i="1"/>
  <c r="T97" i="1"/>
  <c r="Z69" i="1"/>
  <c r="V69" i="1"/>
  <c r="W69" i="1" s="1"/>
  <c r="Z81" i="1"/>
  <c r="V81" i="1"/>
  <c r="W81" i="1" s="1"/>
  <c r="U103" i="1"/>
  <c r="T103" i="1"/>
  <c r="Y80" i="1"/>
  <c r="R80" i="1"/>
  <c r="S80" i="1" s="1"/>
  <c r="O36" i="1"/>
  <c r="R35" i="1"/>
  <c r="S35" i="1" s="1"/>
  <c r="Y35" i="1"/>
  <c r="T108" i="1"/>
  <c r="U108" i="1"/>
  <c r="T94" i="1"/>
  <c r="U94" i="1"/>
  <c r="Y54" i="1"/>
  <c r="R54" i="1"/>
  <c r="S54" i="1" s="1"/>
  <c r="U42" i="1"/>
  <c r="T42" i="1"/>
  <c r="U45" i="1"/>
  <c r="T45" i="1"/>
  <c r="Y120" i="1"/>
  <c r="R120" i="1"/>
  <c r="S120" i="1" s="1"/>
  <c r="Y46" i="1"/>
  <c r="R46" i="1"/>
  <c r="S46" i="1" s="1"/>
  <c r="U88" i="1"/>
  <c r="T88" i="1"/>
  <c r="Z66" i="1"/>
  <c r="W66" i="1"/>
  <c r="V66" i="1"/>
  <c r="Z124" i="1"/>
  <c r="V124" i="1"/>
  <c r="W124" i="1" s="1"/>
  <c r="Z57" i="1"/>
  <c r="V57" i="1"/>
  <c r="W57" i="1" s="1"/>
  <c r="U125" i="1"/>
  <c r="T125" i="1"/>
  <c r="Y64" i="1"/>
  <c r="R64" i="1"/>
  <c r="S64" i="1" s="1"/>
  <c r="Z76" i="1"/>
  <c r="V76" i="1"/>
  <c r="W76" i="1" s="1"/>
  <c r="T106" i="1"/>
  <c r="U106" i="1"/>
  <c r="Y56" i="1"/>
  <c r="R56" i="1"/>
  <c r="S56" i="1" s="1"/>
  <c r="Y27" i="1"/>
  <c r="R27" i="1"/>
  <c r="S27" i="1" s="1"/>
  <c r="U27" i="1" s="1"/>
  <c r="U105" i="1"/>
  <c r="T105" i="1"/>
  <c r="Z78" i="1"/>
  <c r="V78" i="1"/>
  <c r="W78" i="1" s="1"/>
  <c r="Y33" i="1"/>
  <c r="R33" i="1"/>
  <c r="S33" i="1" s="1"/>
  <c r="U33" i="1" s="1"/>
  <c r="T48" i="1"/>
  <c r="U48" i="1"/>
  <c r="U44" i="1"/>
  <c r="T44" i="1"/>
  <c r="U121" i="1"/>
  <c r="T121" i="1"/>
  <c r="T122" i="1"/>
  <c r="U122" i="1"/>
  <c r="Y29" i="1"/>
  <c r="R29" i="1"/>
  <c r="S29" i="1" s="1"/>
  <c r="U29" i="1" s="1"/>
  <c r="Z40" i="1"/>
  <c r="V40" i="1"/>
  <c r="W40" i="1" s="1"/>
  <c r="Z93" i="1"/>
  <c r="V93" i="1"/>
  <c r="W93" i="1" s="1"/>
  <c r="B13" i="2"/>
  <c r="B14" i="2" s="1"/>
  <c r="B15" i="2" s="1"/>
  <c r="B21" i="2"/>
  <c r="B22" i="2" s="1"/>
  <c r="AA40" i="1" l="1"/>
  <c r="AB40" i="1"/>
  <c r="AA76" i="1"/>
  <c r="AB76" i="1"/>
  <c r="AA81" i="1"/>
  <c r="AB81" i="1"/>
  <c r="AA100" i="1"/>
  <c r="AB100" i="1"/>
  <c r="AA78" i="1"/>
  <c r="AB78" i="1"/>
  <c r="AA69" i="1"/>
  <c r="AB69" i="1" s="1"/>
  <c r="AA126" i="1"/>
  <c r="AB126" i="1" s="1"/>
  <c r="AA57" i="1"/>
  <c r="AB57" i="1"/>
  <c r="AA124" i="1"/>
  <c r="AB124" i="1"/>
  <c r="AA90" i="1"/>
  <c r="AB90" i="1" s="1"/>
  <c r="AA102" i="1"/>
  <c r="AB102" i="1" s="1"/>
  <c r="U52" i="1"/>
  <c r="T52" i="1"/>
  <c r="Z122" i="1"/>
  <c r="V122" i="1"/>
  <c r="W122" i="1" s="1"/>
  <c r="U80" i="1"/>
  <c r="T80" i="1"/>
  <c r="Z92" i="1"/>
  <c r="V92" i="1"/>
  <c r="W92" i="1" s="1"/>
  <c r="AA93" i="1"/>
  <c r="AB93" i="1" s="1"/>
  <c r="AA66" i="1"/>
  <c r="AB66" i="1" s="1"/>
  <c r="W103" i="1"/>
  <c r="V103" i="1"/>
  <c r="Z103" i="1"/>
  <c r="V49" i="1"/>
  <c r="W49" i="1" s="1"/>
  <c r="Z49" i="1"/>
  <c r="Z87" i="1"/>
  <c r="V87" i="1"/>
  <c r="W87" i="1" s="1"/>
  <c r="Z59" i="1"/>
  <c r="V59" i="1"/>
  <c r="W59" i="1" s="1"/>
  <c r="U60" i="1"/>
  <c r="T60" i="1"/>
  <c r="Z101" i="1"/>
  <c r="V101" i="1"/>
  <c r="W101" i="1" s="1"/>
  <c r="AA101" i="1" s="1"/>
  <c r="U56" i="1"/>
  <c r="T56" i="1"/>
  <c r="Z88" i="1"/>
  <c r="V88" i="1"/>
  <c r="W88" i="1" s="1"/>
  <c r="Z83" i="1"/>
  <c r="V83" i="1"/>
  <c r="W83" i="1" s="1"/>
  <c r="AB53" i="1"/>
  <c r="Z99" i="1"/>
  <c r="V99" i="1"/>
  <c r="W99" i="1" s="1"/>
  <c r="Z50" i="1"/>
  <c r="V50" i="1"/>
  <c r="W50" i="1" s="1"/>
  <c r="Z48" i="1"/>
  <c r="V48" i="1"/>
  <c r="W48" i="1" s="1"/>
  <c r="Z94" i="1"/>
  <c r="V94" i="1"/>
  <c r="W94" i="1" s="1"/>
  <c r="V41" i="1"/>
  <c r="W41" i="1"/>
  <c r="Z41" i="1"/>
  <c r="W61" i="1"/>
  <c r="V61" i="1"/>
  <c r="Z61" i="1"/>
  <c r="Z39" i="1"/>
  <c r="V39" i="1"/>
  <c r="W39" i="1" s="1"/>
  <c r="V73" i="1"/>
  <c r="W73" i="1" s="1"/>
  <c r="AA73" i="1" s="1"/>
  <c r="Z73" i="1"/>
  <c r="U54" i="1"/>
  <c r="T54" i="1"/>
  <c r="Z75" i="1"/>
  <c r="V75" i="1"/>
  <c r="W75" i="1" s="1"/>
  <c r="V62" i="1"/>
  <c r="W62" i="1" s="1"/>
  <c r="Z62" i="1"/>
  <c r="T46" i="1"/>
  <c r="U46" i="1"/>
  <c r="Z84" i="1"/>
  <c r="V84" i="1"/>
  <c r="W84" i="1" s="1"/>
  <c r="Z86" i="1"/>
  <c r="V86" i="1"/>
  <c r="W86" i="1" s="1"/>
  <c r="Z96" i="1"/>
  <c r="V96" i="1"/>
  <c r="W96" i="1"/>
  <c r="AA96" i="1" s="1"/>
  <c r="Z104" i="1"/>
  <c r="V104" i="1"/>
  <c r="W104" i="1" s="1"/>
  <c r="T70" i="1"/>
  <c r="U70" i="1"/>
  <c r="V67" i="1"/>
  <c r="W67" i="1" s="1"/>
  <c r="AA67" i="1" s="1"/>
  <c r="Z67" i="1"/>
  <c r="T120" i="1"/>
  <c r="U120" i="1"/>
  <c r="V85" i="1"/>
  <c r="W85" i="1" s="1"/>
  <c r="Z85" i="1"/>
  <c r="T107" i="1"/>
  <c r="U107" i="1"/>
  <c r="Z123" i="1"/>
  <c r="V123" i="1"/>
  <c r="W123" i="1" s="1"/>
  <c r="Z125" i="1"/>
  <c r="V125" i="1"/>
  <c r="W125" i="1" s="1"/>
  <c r="V65" i="1"/>
  <c r="W65" i="1" s="1"/>
  <c r="AA65" i="1" s="1"/>
  <c r="Z65" i="1"/>
  <c r="V38" i="1"/>
  <c r="W38" i="1" s="1"/>
  <c r="Z38" i="1"/>
  <c r="Z63" i="1"/>
  <c r="V63" i="1"/>
  <c r="W63" i="1" s="1"/>
  <c r="U35" i="1"/>
  <c r="T35" i="1"/>
  <c r="U58" i="1"/>
  <c r="T58" i="1"/>
  <c r="U68" i="1"/>
  <c r="T68" i="1"/>
  <c r="Z77" i="1"/>
  <c r="V77" i="1"/>
  <c r="W77" i="1" s="1"/>
  <c r="V91" i="1"/>
  <c r="W91" i="1" s="1"/>
  <c r="Z91" i="1"/>
  <c r="Z72" i="1"/>
  <c r="V72" i="1"/>
  <c r="W72" i="1" s="1"/>
  <c r="Z106" i="1"/>
  <c r="V106" i="1"/>
  <c r="W106" i="1" s="1"/>
  <c r="Z108" i="1"/>
  <c r="V108" i="1"/>
  <c r="W108" i="1" s="1"/>
  <c r="V55" i="1"/>
  <c r="W55" i="1" s="1"/>
  <c r="AA55" i="1" s="1"/>
  <c r="Z55" i="1"/>
  <c r="Z45" i="1"/>
  <c r="V45" i="1"/>
  <c r="W45" i="1" s="1"/>
  <c r="O37" i="1"/>
  <c r="R36" i="1"/>
  <c r="S36" i="1" s="1"/>
  <c r="Y36" i="1"/>
  <c r="Z51" i="1"/>
  <c r="W51" i="1"/>
  <c r="AA51" i="1" s="1"/>
  <c r="V51" i="1"/>
  <c r="Z71" i="1"/>
  <c r="V71" i="1"/>
  <c r="W71" i="1" s="1"/>
  <c r="Z44" i="1"/>
  <c r="V44" i="1"/>
  <c r="W44" i="1" s="1"/>
  <c r="Z98" i="1"/>
  <c r="V98" i="1"/>
  <c r="W98" i="1" s="1"/>
  <c r="V97" i="1"/>
  <c r="W97" i="1" s="1"/>
  <c r="AA97" i="1" s="1"/>
  <c r="Z97" i="1"/>
  <c r="T82" i="1"/>
  <c r="U82" i="1"/>
  <c r="V79" i="1"/>
  <c r="W79" i="1" s="1"/>
  <c r="Z79" i="1"/>
  <c r="Z89" i="1"/>
  <c r="V89" i="1"/>
  <c r="W89" i="1" s="1"/>
  <c r="V43" i="1"/>
  <c r="W43" i="1" s="1"/>
  <c r="Z43" i="1"/>
  <c r="V121" i="1"/>
  <c r="W121" i="1" s="1"/>
  <c r="Z121" i="1"/>
  <c r="Z105" i="1"/>
  <c r="W105" i="1"/>
  <c r="AA105" i="1" s="1"/>
  <c r="V105" i="1"/>
  <c r="U64" i="1"/>
  <c r="T64" i="1"/>
  <c r="Z42" i="1"/>
  <c r="V42" i="1"/>
  <c r="W42" i="1" s="1"/>
  <c r="U74" i="1"/>
  <c r="T74" i="1"/>
  <c r="Z47" i="1"/>
  <c r="V47" i="1"/>
  <c r="W47" i="1" s="1"/>
  <c r="Z95" i="1"/>
  <c r="V95" i="1"/>
  <c r="W95" i="1"/>
  <c r="AA95" i="1" s="1"/>
  <c r="B17" i="2"/>
  <c r="AA103" i="1" l="1"/>
  <c r="AB96" i="1"/>
  <c r="AA88" i="1"/>
  <c r="AB88" i="1"/>
  <c r="AA122" i="1"/>
  <c r="AB122" i="1"/>
  <c r="AA89" i="1"/>
  <c r="AB89" i="1" s="1"/>
  <c r="AA86" i="1"/>
  <c r="AB86" i="1" s="1"/>
  <c r="AA49" i="1"/>
  <c r="AB49" i="1"/>
  <c r="AA104" i="1"/>
  <c r="AB104" i="1" s="1"/>
  <c r="AA84" i="1"/>
  <c r="AB84" i="1" s="1"/>
  <c r="AA39" i="1"/>
  <c r="AB39" i="1" s="1"/>
  <c r="AA79" i="1"/>
  <c r="AB79" i="1"/>
  <c r="AA92" i="1"/>
  <c r="AB92" i="1" s="1"/>
  <c r="AA42" i="1"/>
  <c r="AB42" i="1" s="1"/>
  <c r="AA125" i="1"/>
  <c r="AB125" i="1" s="1"/>
  <c r="AA108" i="1"/>
  <c r="AB108" i="1"/>
  <c r="AA123" i="1"/>
  <c r="AB123" i="1" s="1"/>
  <c r="AA72" i="1"/>
  <c r="AB72" i="1"/>
  <c r="AA75" i="1"/>
  <c r="AB75" i="1" s="1"/>
  <c r="AA59" i="1"/>
  <c r="AB59" i="1"/>
  <c r="AA44" i="1"/>
  <c r="AB44" i="1" s="1"/>
  <c r="AA50" i="1"/>
  <c r="AB50" i="1"/>
  <c r="AA106" i="1"/>
  <c r="AB106" i="1"/>
  <c r="AA63" i="1"/>
  <c r="AB63" i="1" s="1"/>
  <c r="AA45" i="1"/>
  <c r="AB45" i="1" s="1"/>
  <c r="AA91" i="1"/>
  <c r="AB91" i="1"/>
  <c r="AA38" i="1"/>
  <c r="AB38" i="1" s="1"/>
  <c r="AA83" i="1"/>
  <c r="AB83" i="1"/>
  <c r="AA43" i="1"/>
  <c r="AB43" i="1" s="1"/>
  <c r="AA71" i="1"/>
  <c r="AB71" i="1" s="1"/>
  <c r="AA48" i="1"/>
  <c r="AB48" i="1" s="1"/>
  <c r="AA62" i="1"/>
  <c r="AB62" i="1" s="1"/>
  <c r="AA47" i="1"/>
  <c r="AB47" i="1" s="1"/>
  <c r="AA121" i="1"/>
  <c r="AB121" i="1"/>
  <c r="AA98" i="1"/>
  <c r="AB98" i="1" s="1"/>
  <c r="AA77" i="1"/>
  <c r="AB77" i="1" s="1"/>
  <c r="AA87" i="1"/>
  <c r="AB87" i="1" s="1"/>
  <c r="Z68" i="1"/>
  <c r="V68" i="1"/>
  <c r="W68" i="1" s="1"/>
  <c r="AA68" i="1" s="1"/>
  <c r="AB67" i="1"/>
  <c r="AA94" i="1"/>
  <c r="AB94" i="1" s="1"/>
  <c r="AA99" i="1"/>
  <c r="AB99" i="1" s="1"/>
  <c r="Z56" i="1"/>
  <c r="V56" i="1"/>
  <c r="W56" i="1" s="1"/>
  <c r="AA56" i="1" s="1"/>
  <c r="Z52" i="1"/>
  <c r="V52" i="1"/>
  <c r="W52" i="1" s="1"/>
  <c r="AB105" i="1"/>
  <c r="AB55" i="1"/>
  <c r="Z107" i="1"/>
  <c r="V107" i="1"/>
  <c r="W107" i="1" s="1"/>
  <c r="Z35" i="1"/>
  <c r="V35" i="1"/>
  <c r="W35" i="1"/>
  <c r="AB65" i="1"/>
  <c r="U36" i="1"/>
  <c r="T36" i="1"/>
  <c r="Z54" i="1"/>
  <c r="V54" i="1"/>
  <c r="W54" i="1" s="1"/>
  <c r="AB101" i="1"/>
  <c r="V74" i="1"/>
  <c r="W74" i="1" s="1"/>
  <c r="Z74" i="1"/>
  <c r="Y37" i="1"/>
  <c r="R37" i="1"/>
  <c r="S37" i="1" s="1"/>
  <c r="Z80" i="1"/>
  <c r="V80" i="1"/>
  <c r="W80" i="1" s="1"/>
  <c r="Z82" i="1"/>
  <c r="V82" i="1"/>
  <c r="W82" i="1" s="1"/>
  <c r="AA82" i="1" s="1"/>
  <c r="AB73" i="1"/>
  <c r="AA85" i="1"/>
  <c r="AB85" i="1" s="1"/>
  <c r="AA61" i="1"/>
  <c r="AB61" i="1" s="1"/>
  <c r="Z60" i="1"/>
  <c r="V60" i="1"/>
  <c r="W60" i="1"/>
  <c r="Z64" i="1"/>
  <c r="V64" i="1"/>
  <c r="W64" i="1" s="1"/>
  <c r="Z120" i="1"/>
  <c r="V120" i="1"/>
  <c r="W120" i="1" s="1"/>
  <c r="AA120" i="1" s="1"/>
  <c r="Z46" i="1"/>
  <c r="V46" i="1"/>
  <c r="W46" i="1" s="1"/>
  <c r="AA41" i="1"/>
  <c r="AB41" i="1" s="1"/>
  <c r="Z58" i="1"/>
  <c r="W58" i="1"/>
  <c r="V58" i="1"/>
  <c r="Z70" i="1"/>
  <c r="V70" i="1"/>
  <c r="W70" i="1" s="1"/>
  <c r="AB95" i="1"/>
  <c r="AB97" i="1"/>
  <c r="AB51" i="1"/>
  <c r="AB103" i="1"/>
  <c r="B23" i="2"/>
  <c r="B24" i="2" s="1"/>
  <c r="B25" i="2" s="1"/>
  <c r="B18" i="2"/>
  <c r="AA80" i="1" l="1"/>
  <c r="AB80" i="1"/>
  <c r="AA35" i="1"/>
  <c r="AB35" i="1" s="1"/>
  <c r="AA58" i="1"/>
  <c r="AA107" i="1"/>
  <c r="AB107" i="1" s="1"/>
  <c r="AA64" i="1"/>
  <c r="AB64" i="1"/>
  <c r="AA74" i="1"/>
  <c r="AB74" i="1"/>
  <c r="AA52" i="1"/>
  <c r="AB52" i="1" s="1"/>
  <c r="AA46" i="1"/>
  <c r="AB46" i="1" s="1"/>
  <c r="AA70" i="1"/>
  <c r="AB70" i="1"/>
  <c r="Z36" i="1"/>
  <c r="V36" i="1"/>
  <c r="W36" i="1" s="1"/>
  <c r="AB68" i="1"/>
  <c r="AB120" i="1"/>
  <c r="AB58" i="1"/>
  <c r="AB82" i="1"/>
  <c r="AB56" i="1"/>
  <c r="U37" i="1"/>
  <c r="T37" i="1"/>
  <c r="AA54" i="1"/>
  <c r="AB54" i="1" s="1"/>
  <c r="AA60" i="1"/>
  <c r="AB60" i="1" s="1"/>
  <c r="B19" i="2"/>
  <c r="B20" i="2" s="1"/>
  <c r="B26" i="2" s="1"/>
  <c r="AA36" i="1" l="1"/>
  <c r="AB36" i="1"/>
  <c r="V37" i="1"/>
  <c r="W37" i="1" s="1"/>
  <c r="Z37" i="1"/>
  <c r="AA37" i="1" l="1"/>
  <c r="AB37" i="1"/>
</calcChain>
</file>

<file path=xl/sharedStrings.xml><?xml version="1.0" encoding="utf-8"?>
<sst xmlns="http://schemas.openxmlformats.org/spreadsheetml/2006/main" count="350" uniqueCount="215">
  <si>
    <t>Date/Time</t>
  </si>
  <si>
    <t>Environment:Site Outdoor Air Drybulb Temperature [C](Each Call)</t>
  </si>
  <si>
    <t>VRF HEAT PUMP:VRF Heat Pump Total Cooling Rate [W](Each Call)</t>
  </si>
  <si>
    <t>VRF HEAT PUMP:VRF Heat Pump Cooling Electricity Rate [W](Each Call)</t>
  </si>
  <si>
    <t>VRF HEAT PUMP:VRF Heat Pump Cooling COP [](Each Call)</t>
  </si>
  <si>
    <t>VRF HEAT PUMP:VRF Heat Pump Part Load Ratio [](Each Call)</t>
  </si>
  <si>
    <t>VRF HEAT PUMP:VRF Heat Pump Runtime Fraction [](Each Call)</t>
  </si>
  <si>
    <t>SPACE1-1 TU DX CCOIL INLET NODE:System Node Wetbulb Temperature [C](Each Call)</t>
  </si>
  <si>
    <t>SPACE2-1 TU DX CCOIL INLET NODE:System Node Wetbulb Temperature [C](Each Call)</t>
  </si>
  <si>
    <t>SPACE3-1 TU DX CCOIL INLET NODE:System Node Wetbulb Temperature [C](Each Call)</t>
  </si>
  <si>
    <t>SPACE4-1 TU DX CCOIL INLET NODE:System Node Wetbulb Temperature [C](Each Call)</t>
  </si>
  <si>
    <t xml:space="preserve">SPACE5-1 TU DX CCOIL INLET NODE:System Node Wetbulb Temperature [C](Each Call) </t>
  </si>
  <si>
    <t xml:space="preserve"> 07/16  00:15:00</t>
  </si>
  <si>
    <t xml:space="preserve"> 07/16  00:30:00</t>
  </si>
  <si>
    <t xml:space="preserve"> 07/16  00:45:00</t>
  </si>
  <si>
    <t xml:space="preserve"> 07/16  01:00:00</t>
  </si>
  <si>
    <t xml:space="preserve"> 07/16  01:15:00</t>
  </si>
  <si>
    <t xml:space="preserve"> 07/16  01:30:00</t>
  </si>
  <si>
    <t xml:space="preserve"> 07/16  01:45:00</t>
  </si>
  <si>
    <t xml:space="preserve"> 07/16  02:00:00</t>
  </si>
  <si>
    <t xml:space="preserve"> 07/16  02:15:00</t>
  </si>
  <si>
    <t xml:space="preserve"> 07/16  02:30:00</t>
  </si>
  <si>
    <t xml:space="preserve"> 07/16  02:45:00</t>
  </si>
  <si>
    <t xml:space="preserve"> 07/16  03:00:00</t>
  </si>
  <si>
    <t xml:space="preserve"> 07/16  03:15:00</t>
  </si>
  <si>
    <t xml:space="preserve"> 07/16  03:30:00</t>
  </si>
  <si>
    <t xml:space="preserve"> 07/16  03:45:00</t>
  </si>
  <si>
    <t xml:space="preserve"> 07/16  04:00:00</t>
  </si>
  <si>
    <t xml:space="preserve"> 07/16  04:15:00</t>
  </si>
  <si>
    <t xml:space="preserve"> 07/16  04:30:00</t>
  </si>
  <si>
    <t xml:space="preserve"> 07/16  04:45:00</t>
  </si>
  <si>
    <t xml:space="preserve"> 07/16  05:00:00</t>
  </si>
  <si>
    <t xml:space="preserve"> 07/16  05:15:00</t>
  </si>
  <si>
    <t xml:space="preserve"> 07/16  05:30:00</t>
  </si>
  <si>
    <t xml:space="preserve"> 07/16  05:45:00</t>
  </si>
  <si>
    <t xml:space="preserve"> 07/16  06:00:00</t>
  </si>
  <si>
    <t xml:space="preserve"> 07/16  06:07:30</t>
  </si>
  <si>
    <t xml:space="preserve"> 07/16  06:15:00</t>
  </si>
  <si>
    <t xml:space="preserve"> 07/16  06:22:30</t>
  </si>
  <si>
    <t xml:space="preserve"> 07/16  06:30:00</t>
  </si>
  <si>
    <t xml:space="preserve"> 07/16  06:37:30</t>
  </si>
  <si>
    <t xml:space="preserve"> 07/16  06:45:00</t>
  </si>
  <si>
    <t xml:space="preserve"> 07/16  06:52:30</t>
  </si>
  <si>
    <t xml:space="preserve"> 07/16  07:00:00</t>
  </si>
  <si>
    <t xml:space="preserve"> 07/16  07:03:45</t>
  </si>
  <si>
    <t xml:space="preserve"> 07/16  07:07:30</t>
  </si>
  <si>
    <t xml:space="preserve"> 07/16  07:11:15</t>
  </si>
  <si>
    <t xml:space="preserve"> 07/16  07:15:00</t>
  </si>
  <si>
    <t xml:space="preserve"> 07/16  07:30:00</t>
  </si>
  <si>
    <t xml:space="preserve"> 07/16  07:45:00</t>
  </si>
  <si>
    <t xml:space="preserve"> 07/16  08:00:00</t>
  </si>
  <si>
    <t xml:space="preserve"> 07/16  08:15:00</t>
  </si>
  <si>
    <t xml:space="preserve"> 07/16  08:30:00</t>
  </si>
  <si>
    <t xml:space="preserve"> 07/16  08:45:00</t>
  </si>
  <si>
    <t xml:space="preserve"> 07/16  09:00:00</t>
  </si>
  <si>
    <t xml:space="preserve"> 07/16  09:07:30</t>
  </si>
  <si>
    <t xml:space="preserve"> 07/16  09:15:00</t>
  </si>
  <si>
    <t xml:space="preserve"> 07/16  09:22:30</t>
  </si>
  <si>
    <t xml:space="preserve"> 07/16  09:30:00</t>
  </si>
  <si>
    <t xml:space="preserve"> 07/16  09:37:30</t>
  </si>
  <si>
    <t xml:space="preserve"> 07/16  09:45:00</t>
  </si>
  <si>
    <t xml:space="preserve"> 07/16  09:52:30</t>
  </si>
  <si>
    <t xml:space="preserve"> 07/16  10:00:00</t>
  </si>
  <si>
    <t xml:space="preserve"> 07/16  10:07:30</t>
  </si>
  <si>
    <t xml:space="preserve"> 07/16  10:15:00</t>
  </si>
  <si>
    <t xml:space="preserve"> 07/16  10:22:30</t>
  </si>
  <si>
    <t xml:space="preserve"> 07/16  10:30:00</t>
  </si>
  <si>
    <t xml:space="preserve"> 07/16  10:37:30</t>
  </si>
  <si>
    <t xml:space="preserve"> 07/16  10:45:00</t>
  </si>
  <si>
    <t xml:space="preserve"> 07/16  10:52:30</t>
  </si>
  <si>
    <t xml:space="preserve"> 07/16  11:00:00</t>
  </si>
  <si>
    <t xml:space="preserve"> 07/16  11:07:30</t>
  </si>
  <si>
    <t xml:space="preserve"> 07/16  11:15:00</t>
  </si>
  <si>
    <t xml:space="preserve"> 07/16  11:22:30</t>
  </si>
  <si>
    <t xml:space="preserve"> 07/16  11:30:00</t>
  </si>
  <si>
    <t xml:space="preserve"> 07/16  11:37:30</t>
  </si>
  <si>
    <t xml:space="preserve"> 07/16  11:45:00</t>
  </si>
  <si>
    <t xml:space="preserve"> 07/16  11:52:30</t>
  </si>
  <si>
    <t xml:space="preserve"> 07/16  12:00:00</t>
  </si>
  <si>
    <t xml:space="preserve"> 07/16  12:07:30</t>
  </si>
  <si>
    <t xml:space="preserve"> 07/16  12:15:00</t>
  </si>
  <si>
    <t xml:space="preserve"> 07/16  12:22:30</t>
  </si>
  <si>
    <t xml:space="preserve"> 07/16  12:30:00</t>
  </si>
  <si>
    <t xml:space="preserve"> 07/16  12:37:30</t>
  </si>
  <si>
    <t xml:space="preserve"> 07/16  12:45:00</t>
  </si>
  <si>
    <t xml:space="preserve"> 07/16  12:52:30</t>
  </si>
  <si>
    <t xml:space="preserve"> 07/16  13:00:00</t>
  </si>
  <si>
    <t xml:space="preserve"> 07/16  13:07:30</t>
  </si>
  <si>
    <t xml:space="preserve"> 07/16  13:15:00</t>
  </si>
  <si>
    <t xml:space="preserve"> 07/16  13:22:30</t>
  </si>
  <si>
    <t xml:space="preserve"> 07/16  13:30:00</t>
  </si>
  <si>
    <t xml:space="preserve"> 07/16  13:37:30</t>
  </si>
  <si>
    <t xml:space="preserve"> 07/16  13:45:00</t>
  </si>
  <si>
    <t xml:space="preserve"> 07/16  14:00:00</t>
  </si>
  <si>
    <t xml:space="preserve"> 07/16  14:15:00</t>
  </si>
  <si>
    <t xml:space="preserve"> 07/16  14:30:00</t>
  </si>
  <si>
    <t xml:space="preserve"> 07/16  14:45:00</t>
  </si>
  <si>
    <t xml:space="preserve"> 07/16  15:00:00</t>
  </si>
  <si>
    <t xml:space="preserve"> 07/16  15:15:00</t>
  </si>
  <si>
    <t xml:space="preserve"> 07/16  15:30:00</t>
  </si>
  <si>
    <t xml:space="preserve"> 07/16  15:45:00</t>
  </si>
  <si>
    <t xml:space="preserve"> 07/16  16:00:00</t>
  </si>
  <si>
    <t xml:space="preserve"> 07/16  16:15:00</t>
  </si>
  <si>
    <t xml:space="preserve"> 07/16  16:30:00</t>
  </si>
  <si>
    <t xml:space="preserve"> 07/16  16:45:00</t>
  </si>
  <si>
    <t xml:space="preserve"> 07/16  17:00:00</t>
  </si>
  <si>
    <t xml:space="preserve"> 07/16  17:15:00</t>
  </si>
  <si>
    <t xml:space="preserve"> 07/16  17:30:00</t>
  </si>
  <si>
    <t xml:space="preserve"> 07/16  17:45:00</t>
  </si>
  <si>
    <t xml:space="preserve"> 07/16  18:00:00</t>
  </si>
  <si>
    <t xml:space="preserve"> 07/16  18:15:00</t>
  </si>
  <si>
    <t xml:space="preserve"> 07/16  18:30:00</t>
  </si>
  <si>
    <t xml:space="preserve"> 07/16  18:45:00</t>
  </si>
  <si>
    <t xml:space="preserve"> 07/16  19:00:00</t>
  </si>
  <si>
    <t xml:space="preserve"> 07/16  19:07:30</t>
  </si>
  <si>
    <t xml:space="preserve"> 07/16  19:15:00</t>
  </si>
  <si>
    <t xml:space="preserve"> 07/16  19:22:30</t>
  </si>
  <si>
    <t xml:space="preserve"> 07/16  19:30:00</t>
  </si>
  <si>
    <t xml:space="preserve"> 07/16  19:37:30</t>
  </si>
  <si>
    <t xml:space="preserve"> 07/16  19:45:00</t>
  </si>
  <si>
    <t xml:space="preserve"> 07/16  19:52:30</t>
  </si>
  <si>
    <t xml:space="preserve"> 07/16  20:00:00</t>
  </si>
  <si>
    <t xml:space="preserve"> 07/16  20:07:30</t>
  </si>
  <si>
    <t xml:space="preserve"> 07/16  20:15:00</t>
  </si>
  <si>
    <t xml:space="preserve"> 07/16  20:22:30</t>
  </si>
  <si>
    <t xml:space="preserve"> 07/16  20:30:00</t>
  </si>
  <si>
    <t xml:space="preserve"> 07/16  20:37:30</t>
  </si>
  <si>
    <t xml:space="preserve"> 07/16  20:45:00</t>
  </si>
  <si>
    <t xml:space="preserve"> 07/16  21:00:00</t>
  </si>
  <si>
    <t xml:space="preserve"> 07/16  21:07:30</t>
  </si>
  <si>
    <t xml:space="preserve"> 07/16  21:15:00</t>
  </si>
  <si>
    <t xml:space="preserve"> 07/16  21:22:30</t>
  </si>
  <si>
    <t xml:space="preserve"> 07/16  21:30:00</t>
  </si>
  <si>
    <t xml:space="preserve"> 07/16  21:37:30</t>
  </si>
  <si>
    <t xml:space="preserve"> 07/16  21:45:00</t>
  </si>
  <si>
    <t xml:space="preserve"> 07/16  22:00:00</t>
  </si>
  <si>
    <t xml:space="preserve"> 07/16  22:15:00</t>
  </si>
  <si>
    <t xml:space="preserve"> 07/16  22:30:00</t>
  </si>
  <si>
    <t xml:space="preserve"> 07/16  22:45:00</t>
  </si>
  <si>
    <t xml:space="preserve"> 07/16  23:00:00</t>
  </si>
  <si>
    <t xml:space="preserve"> 07/16  23:15:00</t>
  </si>
  <si>
    <t xml:space="preserve"> 07/16  23:30:00</t>
  </si>
  <si>
    <t xml:space="preserve"> 07/16  23:45:00</t>
  </si>
  <si>
    <t xml:space="preserve"> 07/16  24:00:00</t>
  </si>
  <si>
    <t>VRFCoolCapFT</t>
  </si>
  <si>
    <t>VRFCoolCapFTBoundary</t>
  </si>
  <si>
    <t>VRFCoolCapFTHi</t>
  </si>
  <si>
    <t>VRFCoolEIRFT</t>
  </si>
  <si>
    <t>VRFCoolEIRFTBoundary</t>
  </si>
  <si>
    <t>VRFCoolEIRFTHi</t>
  </si>
  <si>
    <t>CoolingEIRLowPLR</t>
  </si>
  <si>
    <t>CoolingEIRHiPLR</t>
  </si>
  <si>
    <t>CoolingCombRatio</t>
  </si>
  <si>
    <t>VRFCPLFFPLR</t>
  </si>
  <si>
    <t>Name</t>
  </si>
  <si>
    <t>Coefficient1 Constant</t>
  </si>
  <si>
    <t>Coefficient2 x</t>
  </si>
  <si>
    <t>Coefficient3 x**2</t>
  </si>
  <si>
    <t>Coefficient4 y</t>
  </si>
  <si>
    <t>Coefficient5 y**2</t>
  </si>
  <si>
    <t>Coefficient6 x*y</t>
  </si>
  <si>
    <t>Minimum Value of x</t>
  </si>
  <si>
    <t>Maximum Value of x</t>
  </si>
  <si>
    <t>Minimum Value of y</t>
  </si>
  <si>
    <t>Maximum Value of y</t>
  </si>
  <si>
    <t>Minimum Curve Output</t>
  </si>
  <si>
    <t>Maximum Curve Output</t>
  </si>
  <si>
    <t>Input Unit Type for X</t>
  </si>
  <si>
    <t>Temperature</t>
  </si>
  <si>
    <t>Input Unit Type for Y</t>
  </si>
  <si>
    <t>Output Unit Type</t>
  </si>
  <si>
    <t>Dimensionless</t>
  </si>
  <si>
    <t>Coefficient4 x**3</t>
  </si>
  <si>
    <t>Rated Cooling Capacity [W]</t>
  </si>
  <si>
    <t>TimeStep</t>
  </si>
  <si>
    <t>Outdoor Temperature [C]</t>
  </si>
  <si>
    <t>Average Indoor Wetbulb [C]</t>
  </si>
  <si>
    <t xml:space="preserve">VRF CoolCapFT </t>
  </si>
  <si>
    <t>VRF CoolCapFTBoundary [C]</t>
  </si>
  <si>
    <t>Current Condition Cooling Capacity [W]</t>
  </si>
  <si>
    <t>Current TimeStep Cooling Load [W]</t>
  </si>
  <si>
    <t xml:space="preserve">Minimum Part Load Ratio </t>
  </si>
  <si>
    <t xml:space="preserve">Current TimeStep Part Load Ratio </t>
  </si>
  <si>
    <t>VRF EIRFTBoundary [C]</t>
  </si>
  <si>
    <t>VRF EIRFT</t>
  </si>
  <si>
    <t>VRF EIRFPLR</t>
  </si>
  <si>
    <t>Current TimeStep EIR</t>
  </si>
  <si>
    <t>Current TimeStep COP</t>
  </si>
  <si>
    <t>Current TimeStep HAP Calculated COP</t>
  </si>
  <si>
    <t>VRF HEAT PUMP:VRF Heat Pump Cycling Ratio [](Each Call)</t>
  </si>
  <si>
    <t>Heat Pump Cycling Ratio</t>
  </si>
  <si>
    <t>Current TimeStep HAP Calculated Cycling Ratio</t>
  </si>
  <si>
    <t>Current TimeStep HAP Calculated Runtime Fraction</t>
  </si>
  <si>
    <t>VRF Part Load Fraction</t>
  </si>
  <si>
    <t>VRF Run Time Fraction</t>
  </si>
  <si>
    <t>Current TimeStep VRF Electric Power</t>
  </si>
  <si>
    <t>Current TimeStep HAP Calculated VRF Unit Power [W]</t>
  </si>
  <si>
    <t>EnergyPlus Output</t>
  </si>
  <si>
    <t>Manual Calculation</t>
  </si>
  <si>
    <t>Outdoor Air Temperature</t>
  </si>
  <si>
    <t>Average Indoor Wetbulb Temperature</t>
  </si>
  <si>
    <t>CoolCAPFT Coundary [C]</t>
  </si>
  <si>
    <t>Cooling CAPFT</t>
  </si>
  <si>
    <t>Full Load Cooling Capacity</t>
  </si>
  <si>
    <t>Part Load Ratio</t>
  </si>
  <si>
    <t>Cycling Ratio</t>
  </si>
  <si>
    <t>Part Load Fraction</t>
  </si>
  <si>
    <t>Run Time Fraction</t>
  </si>
  <si>
    <t>EIRFT Boundary [C]</t>
  </si>
  <si>
    <t>Cooling EIRFT</t>
  </si>
  <si>
    <t>EIRfPLR</t>
  </si>
  <si>
    <t>Cooling COP</t>
  </si>
  <si>
    <t>Rated Cooling COP</t>
  </si>
  <si>
    <t>Rated Cooling EIR</t>
  </si>
  <si>
    <t>Cooling Electricity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</si>
</sst>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0" fontId="0" fillId="33" borderId="0" xfId="0" applyFill="1"/>
    <xf numFmtId="0" fontId="18" fillId="0" borderId="0" xfId="0" applyFont="1"/>
    <xf numFmtId="0" fontId="18" fillId="34" borderId="0" xfId="0" applyFont="1" applyFill="1"/>
    <xf numFmtId="0" fontId="18" fillId="35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7" fillId="0" borderId="0" xfId="0" applyFont="1"/>
    <xf numFmtId="0" fontId="13" fillId="0" borderId="0" xfId="0" applyFont="1"/>
    <xf numFmtId="0" fontId="16" fillId="34" borderId="0" xfId="0" applyFont="1" applyFill="1"/>
    <xf numFmtId="0" fontId="18" fillId="2" borderId="0" xfId="6" applyFont="1" applyAlignment="1">
      <alignment horizontal="center"/>
    </xf>
    <xf numFmtId="0" fontId="18" fillId="4" borderId="0" xfId="8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9" sqref="G29"/>
    </sheetView>
  </sheetViews>
  <sheetFormatPr defaultRowHeight="15" x14ac:dyDescent="0.25"/>
  <cols>
    <col min="1" max="1" width="14.42578125" bestFit="1" customWidth="1"/>
    <col min="2" max="2" width="12" customWidth="1"/>
    <col min="14" max="14" width="13" style="2" customWidth="1"/>
    <col min="15" max="15" width="9.140625" customWidth="1"/>
    <col min="19" max="19" width="9.28515625" customWidth="1"/>
    <col min="20" max="20" width="14.28515625" bestFit="1" customWidth="1"/>
    <col min="23" max="23" width="10.140625" customWidth="1"/>
    <col min="28" max="28" width="9.140625" style="1"/>
  </cols>
  <sheetData>
    <row r="1" spans="1:28" x14ac:dyDescent="0.25">
      <c r="A1" s="15" t="s">
        <v>197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O1" s="16" t="s">
        <v>198</v>
      </c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spans="1:28" x14ac:dyDescent="0.25">
      <c r="A2" t="s">
        <v>0</v>
      </c>
      <c r="B2" t="s">
        <v>1</v>
      </c>
      <c r="C2" t="s">
        <v>2</v>
      </c>
      <c r="D2" s="4" t="s">
        <v>3</v>
      </c>
      <c r="E2" s="14" t="s">
        <v>4</v>
      </c>
      <c r="F2" t="s">
        <v>5</v>
      </c>
      <c r="G2" t="s">
        <v>6</v>
      </c>
      <c r="H2" t="s">
        <v>189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t="s">
        <v>199</v>
      </c>
      <c r="P2" t="s">
        <v>200</v>
      </c>
      <c r="Q2" t="s">
        <v>201</v>
      </c>
      <c r="R2" t="s">
        <v>202</v>
      </c>
      <c r="S2" t="s">
        <v>203</v>
      </c>
      <c r="T2" t="s">
        <v>204</v>
      </c>
      <c r="U2" t="s">
        <v>205</v>
      </c>
      <c r="V2" t="s">
        <v>206</v>
      </c>
      <c r="W2" t="s">
        <v>207</v>
      </c>
      <c r="X2" t="s">
        <v>208</v>
      </c>
      <c r="Y2" t="s">
        <v>209</v>
      </c>
      <c r="Z2" t="s">
        <v>210</v>
      </c>
      <c r="AA2" s="1" t="s">
        <v>211</v>
      </c>
      <c r="AB2" s="3" t="s">
        <v>214</v>
      </c>
    </row>
    <row r="3" spans="1:28" x14ac:dyDescent="0.25">
      <c r="A3" t="s">
        <v>12</v>
      </c>
      <c r="B3">
        <v>26.7</v>
      </c>
      <c r="C3">
        <v>0</v>
      </c>
      <c r="D3" s="4">
        <v>0</v>
      </c>
      <c r="E3" s="14">
        <v>0</v>
      </c>
      <c r="F3">
        <v>0</v>
      </c>
      <c r="G3">
        <v>0</v>
      </c>
      <c r="H3">
        <v>0</v>
      </c>
      <c r="I3">
        <v>18.601151833797999</v>
      </c>
      <c r="J3">
        <v>18.5933475488375</v>
      </c>
      <c r="K3">
        <v>18.5752854238726</v>
      </c>
      <c r="L3">
        <v>18.626846764729301</v>
      </c>
      <c r="M3">
        <v>18.534643221566601</v>
      </c>
      <c r="O3">
        <f>IF(B3="",O2,B3)</f>
        <v>26.7</v>
      </c>
      <c r="P3">
        <f>AVERAGE(I3:M3)</f>
        <v>18.586254958560801</v>
      </c>
      <c r="Q3">
        <f>PerformanceCurves!$I$2+PerformanceCurves!$I$3*P3+PerformanceCurves!$I$4*P3^2+PerformanceCurves!$I$5*P3^3</f>
        <v>20.337603783326557</v>
      </c>
      <c r="R3">
        <f>IF(O3&lt;Q3, PerformanceCurves!$F$2+PerformanceCurves!$F$3*P3+PerformanceCurves!$F$4*P3^2+PerformanceCurves!$F$5*O3+PerformanceCurves!$F$6*O3^2+PerformanceCurves!$F$7*P3*O3,PerformanceCurves!$L$2+PerformanceCurves!$L$3*P3+PerformanceCurves!$L$4*P3^2+PerformanceCurves!$L$5*O3+PerformanceCurves!$L$6*O3^2+PerformanceCurves!$L$7*P3*O3)</f>
        <v>1.0205355432471606</v>
      </c>
      <c r="S3">
        <f>PerformanceCurves!$B$2*R3</f>
        <v>29181.305582519068</v>
      </c>
      <c r="T3">
        <f>IF(C3=0,0,MAX(PerformanceCurves!$B$5,C3/S3))</f>
        <v>0</v>
      </c>
      <c r="U3">
        <f>MIN(C3/S3/PerformanceCurves!$B$5,1)</f>
        <v>0</v>
      </c>
      <c r="V3">
        <f>IF(T3=0,0,PerformanceCurves!$O$38+PerformanceCurves!$O$39*'DOASDXCOIL_wADPBFMethod_9.6 - C'!U3)</f>
        <v>0</v>
      </c>
      <c r="W3">
        <f>IF(T3=0,0,U3/V3)</f>
        <v>0</v>
      </c>
      <c r="X3">
        <f>PerformanceCurves!$I$20+PerformanceCurves!$I$21*P3+PerformanceCurves!$I$22*P3^2+PerformanceCurves!$I$23*P3^3</f>
        <v>20.337603783326557</v>
      </c>
      <c r="Y3">
        <f>IF(O3&lt;X3, PerformanceCurves!$F$20+PerformanceCurves!$F$21*P3+PerformanceCurves!$F$22*P3^2+PerformanceCurves!$F$23*O3+PerformanceCurves!$F$24*O3^2+PerformanceCurves!$F$25*P3*O3,PerformanceCurves!$L$20+PerformanceCurves!$L$21*P3+PerformanceCurves!$L$22*P3^2+PerformanceCurves!$L$23*O3+PerformanceCurves!$L$24*O3^2+PerformanceCurves!$L$25*P3*O3)</f>
        <v>0.84730831322645384</v>
      </c>
      <c r="Z3">
        <f>IF(T3&lt;PerformanceCurves!$F$43,MIN(MAX(PerformanceCurves!$F$38+PerformanceCurves!$F$39*T3+PerformanceCurves!$F$40*T3^2+PerformanceCurves!$F$41*T3^3,PerformanceCurves!$F$44),PerformanceCurves!$F$45),MIN(MAX(PerformanceCurves!$I$38+PerformanceCurves!$I$39*T3+PerformanceCurves!$I$40*T3^2+PerformanceCurves!$I$41*T3^3,PerformanceCurves!$I$44),PerformanceCurves!$I$45))</f>
        <v>0.47289999999999999</v>
      </c>
      <c r="AA3" s="14">
        <f>IF(W3=0,0,1/(PerformanceCurves!$B$4*Y3*Z3))</f>
        <v>0</v>
      </c>
      <c r="AB3" s="4">
        <f>IF(T3=0,0,S3*T3*W3/AA3)</f>
        <v>0</v>
      </c>
    </row>
    <row r="4" spans="1:28" x14ac:dyDescent="0.25">
      <c r="A4" t="s">
        <v>13</v>
      </c>
      <c r="B4">
        <v>26.7</v>
      </c>
      <c r="C4">
        <v>0</v>
      </c>
      <c r="D4" s="4">
        <v>0</v>
      </c>
      <c r="E4" s="14">
        <v>0</v>
      </c>
      <c r="F4">
        <v>0</v>
      </c>
      <c r="G4">
        <v>0</v>
      </c>
      <c r="H4">
        <v>0</v>
      </c>
      <c r="I4">
        <v>18.6123235448777</v>
      </c>
      <c r="J4">
        <v>18.603755027084201</v>
      </c>
      <c r="K4">
        <v>18.5856819844767</v>
      </c>
      <c r="L4">
        <v>18.6352927340821</v>
      </c>
      <c r="M4">
        <v>18.545924985061699</v>
      </c>
      <c r="O4">
        <f t="shared" ref="O4:O67" si="0">IF(B4="",O3,B4)</f>
        <v>26.7</v>
      </c>
      <c r="P4">
        <f t="shared" ref="P4:P67" si="1">AVERAGE(I4:M4)</f>
        <v>18.596595655116481</v>
      </c>
      <c r="Q4">
        <f>PerformanceCurves!$I$2+PerformanceCurves!$I$3*P4+PerformanceCurves!$I$4*P4^2+PerformanceCurves!$I$5*P4^3</f>
        <v>20.333121261721615</v>
      </c>
      <c r="R4">
        <f>IF(O4&lt;Q4, PerformanceCurves!$F$2+PerformanceCurves!$F$3*P4+PerformanceCurves!$F$4*P4^2+PerformanceCurves!$F$5*O4+PerformanceCurves!$F$6*O4^2+PerformanceCurves!$F$7*P4*O4,PerformanceCurves!$L$2+PerformanceCurves!$L$3*P4+PerformanceCurves!$L$4*P4^2+PerformanceCurves!$L$5*O4+PerformanceCurves!$L$6*O4^2+PerformanceCurves!$L$7*P4*O4)</f>
        <v>1.0208191800588597</v>
      </c>
      <c r="S4">
        <f>PerformanceCurves!$B$2*R4</f>
        <v>29189.415924712841</v>
      </c>
      <c r="T4">
        <f>IF(C4=0,0,MAX(PerformanceCurves!$B$5,C4/S4))</f>
        <v>0</v>
      </c>
      <c r="U4">
        <f>MIN(C4/S4/PerformanceCurves!$B$5,1)</f>
        <v>0</v>
      </c>
      <c r="V4">
        <f>IF(T4=0,0,PerformanceCurves!$O$38+PerformanceCurves!$O$39*'DOASDXCOIL_wADPBFMethod_9.6 - C'!U4)</f>
        <v>0</v>
      </c>
      <c r="W4">
        <f t="shared" ref="W4:W67" si="2">IF(T4=0,0,U4/V4)</f>
        <v>0</v>
      </c>
      <c r="X4">
        <f>PerformanceCurves!$I$20+PerformanceCurves!$I$21*P4+PerformanceCurves!$I$22*P4^2+PerformanceCurves!$I$23*P4^3</f>
        <v>20.333121261721615</v>
      </c>
      <c r="Y4">
        <f>IF(O4&lt;X4, PerformanceCurves!$F$20+PerformanceCurves!$F$21*P4+PerformanceCurves!$F$22*P4^2+PerformanceCurves!$F$23*O4+PerformanceCurves!$F$24*O4^2+PerformanceCurves!$F$25*P4*O4,PerformanceCurves!$L$20+PerformanceCurves!$L$21*P4+PerformanceCurves!$L$22*P4^2+PerformanceCurves!$L$23*O4+PerformanceCurves!$L$24*O4^2+PerformanceCurves!$L$25*P4*O4)</f>
        <v>0.84745560817294041</v>
      </c>
      <c r="Z4">
        <f>IF(T4&lt;PerformanceCurves!$F$43,MIN(MAX(PerformanceCurves!$F$38+PerformanceCurves!$F$39*T4+PerformanceCurves!$F$40*T4^2+PerformanceCurves!$F$41*T4^3,PerformanceCurves!$F$44),PerformanceCurves!$F$45),MIN(MAX(PerformanceCurves!$I$38+PerformanceCurves!$I$39*T4+PerformanceCurves!$I$40*T4^2+PerformanceCurves!$I$41*T4^3,PerformanceCurves!$I$44),PerformanceCurves!$I$45))</f>
        <v>0.47289999999999999</v>
      </c>
      <c r="AA4" s="14">
        <f>IF(W4=0,0,1/(PerformanceCurves!$B$4*Y4*Z4))</f>
        <v>0</v>
      </c>
      <c r="AB4" s="4">
        <f t="shared" ref="AB4:AB67" si="3">IF(T4=0,0,S4*T4*W4/AA4)</f>
        <v>0</v>
      </c>
    </row>
    <row r="5" spans="1:28" x14ac:dyDescent="0.25">
      <c r="A5" t="s">
        <v>14</v>
      </c>
      <c r="B5">
        <v>26.7</v>
      </c>
      <c r="C5">
        <v>0</v>
      </c>
      <c r="D5" s="4">
        <v>0</v>
      </c>
      <c r="E5" s="14">
        <v>0</v>
      </c>
      <c r="F5">
        <v>0</v>
      </c>
      <c r="G5">
        <v>0</v>
      </c>
      <c r="H5">
        <v>0</v>
      </c>
      <c r="I5">
        <v>18.620372539774898</v>
      </c>
      <c r="J5">
        <v>18.610880484217098</v>
      </c>
      <c r="K5">
        <v>18.592761155284901</v>
      </c>
      <c r="L5">
        <v>18.640492343668999</v>
      </c>
      <c r="M5">
        <v>18.5551787106638</v>
      </c>
      <c r="O5">
        <f t="shared" si="0"/>
        <v>26.7</v>
      </c>
      <c r="P5">
        <f t="shared" si="1"/>
        <v>18.603937046721938</v>
      </c>
      <c r="Q5">
        <f>PerformanceCurves!$I$2+PerformanceCurves!$I$3*P5+PerformanceCurves!$I$4*P5^2+PerformanceCurves!$I$5*P5^3</f>
        <v>20.329938749137163</v>
      </c>
      <c r="R5">
        <f>IF(O5&lt;Q5, PerformanceCurves!$F$2+PerformanceCurves!$F$3*P5+PerformanceCurves!$F$4*P5^2+PerformanceCurves!$F$5*O5+PerformanceCurves!$F$6*O5^2+PerformanceCurves!$F$7*P5*O5,PerformanceCurves!$L$2+PerformanceCurves!$L$3*P5+PerformanceCurves!$L$4*P5^2+PerformanceCurves!$L$5*O5+PerformanceCurves!$L$6*O5^2+PerformanceCurves!$L$7*P5*O5)</f>
        <v>1.0210206306304828</v>
      </c>
      <c r="S5">
        <f>PerformanceCurves!$B$2*R5</f>
        <v>29195.176224517392</v>
      </c>
      <c r="T5">
        <f>IF(C5=0,0,MAX(PerformanceCurves!$B$5,C5/S5))</f>
        <v>0</v>
      </c>
      <c r="U5">
        <f>MIN(C5/S5/PerformanceCurves!$B$5,1)</f>
        <v>0</v>
      </c>
      <c r="V5">
        <f>IF(T5=0,0,PerformanceCurves!$O$38+PerformanceCurves!$O$39*'DOASDXCOIL_wADPBFMethod_9.6 - C'!U5)</f>
        <v>0</v>
      </c>
      <c r="W5">
        <f t="shared" si="2"/>
        <v>0</v>
      </c>
      <c r="X5">
        <f>PerformanceCurves!$I$20+PerformanceCurves!$I$21*P5+PerformanceCurves!$I$22*P5^2+PerformanceCurves!$I$23*P5^3</f>
        <v>20.329938749137163</v>
      </c>
      <c r="Y5">
        <f>IF(O5&lt;X5, PerformanceCurves!$F$20+PerformanceCurves!$F$21*P5+PerformanceCurves!$F$22*P5^2+PerformanceCurves!$F$23*O5+PerformanceCurves!$F$24*O5^2+PerformanceCurves!$F$25*P5*O5,PerformanceCurves!$L$20+PerformanceCurves!$L$21*P5+PerformanceCurves!$L$22*P5^2+PerformanceCurves!$L$23*O5+PerformanceCurves!$L$24*O5^2+PerformanceCurves!$L$25*P5*O5)</f>
        <v>0.84755972722705164</v>
      </c>
      <c r="Z5">
        <f>IF(T5&lt;PerformanceCurves!$F$43,MIN(MAX(PerformanceCurves!$F$38+PerformanceCurves!$F$39*T5+PerformanceCurves!$F$40*T5^2+PerformanceCurves!$F$41*T5^3,PerformanceCurves!$F$44),PerformanceCurves!$F$45),MIN(MAX(PerformanceCurves!$I$38+PerformanceCurves!$I$39*T5+PerformanceCurves!$I$40*T5^2+PerformanceCurves!$I$41*T5^3,PerformanceCurves!$I$44),PerformanceCurves!$I$45))</f>
        <v>0.47289999999999999</v>
      </c>
      <c r="AA5" s="14">
        <f>IF(W5=0,0,1/(PerformanceCurves!$B$4*Y5*Z5))</f>
        <v>0</v>
      </c>
      <c r="AB5" s="4">
        <f t="shared" si="3"/>
        <v>0</v>
      </c>
    </row>
    <row r="6" spans="1:28" x14ac:dyDescent="0.25">
      <c r="A6" t="s">
        <v>15</v>
      </c>
      <c r="B6">
        <v>26.7</v>
      </c>
      <c r="C6">
        <v>0</v>
      </c>
      <c r="D6" s="4">
        <v>0</v>
      </c>
      <c r="E6" s="14">
        <v>0</v>
      </c>
      <c r="F6">
        <v>0</v>
      </c>
      <c r="G6">
        <v>0</v>
      </c>
      <c r="H6">
        <v>0</v>
      </c>
      <c r="I6">
        <v>18.625810496078099</v>
      </c>
      <c r="J6">
        <v>18.6153791113118</v>
      </c>
      <c r="K6">
        <v>18.5971274571409</v>
      </c>
      <c r="L6">
        <v>18.6432695653119</v>
      </c>
      <c r="M6">
        <v>18.562484138572099</v>
      </c>
      <c r="O6">
        <f t="shared" si="0"/>
        <v>26.7</v>
      </c>
      <c r="P6">
        <f t="shared" si="1"/>
        <v>18.60881415368296</v>
      </c>
      <c r="Q6">
        <f>PerformanceCurves!$I$2+PerformanceCurves!$I$3*P6+PerformanceCurves!$I$4*P6^2+PerformanceCurves!$I$5*P6^3</f>
        <v>20.327824435175323</v>
      </c>
      <c r="R6">
        <f>IF(O6&lt;Q6, PerformanceCurves!$F$2+PerformanceCurves!$F$3*P6+PerformanceCurves!$F$4*P6^2+PerformanceCurves!$F$5*O6+PerformanceCurves!$F$6*O6^2+PerformanceCurves!$F$7*P6*O6,PerformanceCurves!$L$2+PerformanceCurves!$L$3*P6+PerformanceCurves!$L$4*P6^2+PerformanceCurves!$L$5*O6+PerformanceCurves!$L$6*O6^2+PerformanceCurves!$L$7*P6*O6)</f>
        <v>1.0211544980450553</v>
      </c>
      <c r="S6">
        <f>PerformanceCurves!$B$2*R6</f>
        <v>29199.004044095098</v>
      </c>
      <c r="T6">
        <f>IF(C6=0,0,MAX(PerformanceCurves!$B$5,C6/S6))</f>
        <v>0</v>
      </c>
      <c r="U6">
        <f>MIN(C6/S6/PerformanceCurves!$B$5,1)</f>
        <v>0</v>
      </c>
      <c r="V6">
        <f>IF(T6=0,0,PerformanceCurves!$O$38+PerformanceCurves!$O$39*'DOASDXCOIL_wADPBFMethod_9.6 - C'!U6)</f>
        <v>0</v>
      </c>
      <c r="W6">
        <f t="shared" si="2"/>
        <v>0</v>
      </c>
      <c r="X6">
        <f>PerformanceCurves!$I$20+PerformanceCurves!$I$21*P6+PerformanceCurves!$I$22*P6^2+PerformanceCurves!$I$23*P6^3</f>
        <v>20.327824435175323</v>
      </c>
      <c r="Y6">
        <f>IF(O6&lt;X6, PerformanceCurves!$F$20+PerformanceCurves!$F$21*P6+PerformanceCurves!$F$22*P6^2+PerformanceCurves!$F$23*O6+PerformanceCurves!$F$24*O6^2+PerformanceCurves!$F$25*P6*O6,PerformanceCurves!$L$20+PerformanceCurves!$L$21*P6+PerformanceCurves!$L$22*P6^2+PerformanceCurves!$L$23*O6+PerformanceCurves!$L$24*O6^2+PerformanceCurves!$L$25*P6*O6)</f>
        <v>0.84762868859965035</v>
      </c>
      <c r="Z6">
        <f>IF(T6&lt;PerformanceCurves!$F$43,MIN(MAX(PerformanceCurves!$F$38+PerformanceCurves!$F$39*T6+PerformanceCurves!$F$40*T6^2+PerformanceCurves!$F$41*T6^3,PerformanceCurves!$F$44),PerformanceCurves!$F$45),MIN(MAX(PerformanceCurves!$I$38+PerformanceCurves!$I$39*T6+PerformanceCurves!$I$40*T6^2+PerformanceCurves!$I$41*T6^3,PerformanceCurves!$I$44),PerformanceCurves!$I$45))</f>
        <v>0.47289999999999999</v>
      </c>
      <c r="AA6" s="14">
        <f>IF(W6=0,0,1/(PerformanceCurves!$B$4*Y6*Z6))</f>
        <v>0</v>
      </c>
      <c r="AB6" s="4">
        <f t="shared" si="3"/>
        <v>0</v>
      </c>
    </row>
    <row r="7" spans="1:28" x14ac:dyDescent="0.25">
      <c r="A7" t="s">
        <v>16</v>
      </c>
      <c r="B7">
        <v>26.7</v>
      </c>
      <c r="C7">
        <v>0</v>
      </c>
      <c r="D7" s="4">
        <v>0</v>
      </c>
      <c r="E7" s="14">
        <v>0</v>
      </c>
      <c r="F7">
        <v>0</v>
      </c>
      <c r="G7">
        <v>0</v>
      </c>
      <c r="H7">
        <v>0</v>
      </c>
      <c r="I7">
        <v>18.6265320283186</v>
      </c>
      <c r="J7">
        <v>18.615033349051</v>
      </c>
      <c r="K7">
        <v>18.596580750964002</v>
      </c>
      <c r="L7">
        <v>18.641444333779202</v>
      </c>
      <c r="M7">
        <v>18.565297430562801</v>
      </c>
      <c r="O7">
        <f t="shared" si="0"/>
        <v>26.7</v>
      </c>
      <c r="P7">
        <f t="shared" si="1"/>
        <v>18.608977578535121</v>
      </c>
      <c r="Q7">
        <f>PerformanceCurves!$I$2+PerformanceCurves!$I$3*P7+PerformanceCurves!$I$4*P7^2+PerformanceCurves!$I$5*P7^3</f>
        <v>20.327753586427249</v>
      </c>
      <c r="R7">
        <f>IF(O7&lt;Q7, PerformanceCurves!$F$2+PerformanceCurves!$F$3*P7+PerformanceCurves!$F$4*P7^2+PerformanceCurves!$F$5*O7+PerformanceCurves!$F$6*O7^2+PerformanceCurves!$F$7*P7*O7,PerformanceCurves!$L$2+PerformanceCurves!$L$3*P7+PerformanceCurves!$L$4*P7^2+PerformanceCurves!$L$5*O7+PerformanceCurves!$L$6*O7^2+PerformanceCurves!$L$7*P7*O7)</f>
        <v>1.0211589842717388</v>
      </c>
      <c r="S7">
        <f>PerformanceCurves!$B$2*R7</f>
        <v>29199.132323754369</v>
      </c>
      <c r="T7">
        <f>IF(C7=0,0,MAX(PerformanceCurves!$B$5,C7/S7))</f>
        <v>0</v>
      </c>
      <c r="U7">
        <f>MIN(C7/S7/PerformanceCurves!$B$5,1)</f>
        <v>0</v>
      </c>
      <c r="V7">
        <f>IF(T7=0,0,PerformanceCurves!$O$38+PerformanceCurves!$O$39*'DOASDXCOIL_wADPBFMethod_9.6 - C'!U7)</f>
        <v>0</v>
      </c>
      <c r="W7">
        <f t="shared" si="2"/>
        <v>0</v>
      </c>
      <c r="X7">
        <f>PerformanceCurves!$I$20+PerformanceCurves!$I$21*P7+PerformanceCurves!$I$22*P7^2+PerformanceCurves!$I$23*P7^3</f>
        <v>20.327753586427249</v>
      </c>
      <c r="Y7">
        <f>IF(O7&lt;X7, PerformanceCurves!$F$20+PerformanceCurves!$F$21*P7+PerformanceCurves!$F$22*P7^2+PerformanceCurves!$F$23*O7+PerformanceCurves!$F$24*O7^2+PerformanceCurves!$F$25*P7*O7,PerformanceCurves!$L$20+PerformanceCurves!$L$21*P7+PerformanceCurves!$L$22*P7^2+PerformanceCurves!$L$23*O7+PerformanceCurves!$L$24*O7^2+PerformanceCurves!$L$25*P7*O7)</f>
        <v>0.8476309965203862</v>
      </c>
      <c r="Z7">
        <f>IF(T7&lt;PerformanceCurves!$F$43,MIN(MAX(PerformanceCurves!$F$38+PerformanceCurves!$F$39*T7+PerformanceCurves!$F$40*T7^2+PerformanceCurves!$F$41*T7^3,PerformanceCurves!$F$44),PerformanceCurves!$F$45),MIN(MAX(PerformanceCurves!$I$38+PerformanceCurves!$I$39*T7+PerformanceCurves!$I$40*T7^2+PerformanceCurves!$I$41*T7^3,PerformanceCurves!$I$44),PerformanceCurves!$I$45))</f>
        <v>0.47289999999999999</v>
      </c>
      <c r="AA7" s="14">
        <f>IF(W7=0,0,1/(PerformanceCurves!$B$4*Y7*Z7))</f>
        <v>0</v>
      </c>
      <c r="AB7" s="4">
        <f t="shared" si="3"/>
        <v>0</v>
      </c>
    </row>
    <row r="8" spans="1:28" x14ac:dyDescent="0.25">
      <c r="A8" t="s">
        <v>17</v>
      </c>
      <c r="B8">
        <v>26.7</v>
      </c>
      <c r="C8">
        <v>0</v>
      </c>
      <c r="D8" s="4">
        <v>0</v>
      </c>
      <c r="E8" s="14">
        <v>0</v>
      </c>
      <c r="F8">
        <v>0</v>
      </c>
      <c r="G8">
        <v>0</v>
      </c>
      <c r="H8">
        <v>0</v>
      </c>
      <c r="I8">
        <v>18.625986910185901</v>
      </c>
      <c r="J8">
        <v>18.613466942582999</v>
      </c>
      <c r="K8">
        <v>18.594861042240801</v>
      </c>
      <c r="L8">
        <v>18.638551215763499</v>
      </c>
      <c r="M8">
        <v>18.566343751364801</v>
      </c>
      <c r="O8">
        <f t="shared" si="0"/>
        <v>26.7</v>
      </c>
      <c r="P8">
        <f t="shared" si="1"/>
        <v>18.6078419724276</v>
      </c>
      <c r="Q8">
        <f>PerformanceCurves!$I$2+PerformanceCurves!$I$3*P8+PerformanceCurves!$I$4*P8^2+PerformanceCurves!$I$5*P8^3</f>
        <v>20.32824589844931</v>
      </c>
      <c r="R8">
        <f>IF(O8&lt;Q8, PerformanceCurves!$F$2+PerformanceCurves!$F$3*P8+PerformanceCurves!$F$4*P8^2+PerformanceCurves!$F$5*O8+PerformanceCurves!$F$6*O8^2+PerformanceCurves!$F$7*P8*O8,PerformanceCurves!$L$2+PerformanceCurves!$L$3*P8+PerformanceCurves!$L$4*P8^2+PerformanceCurves!$L$5*O8+PerformanceCurves!$L$6*O8^2+PerformanceCurves!$L$7*P8*O8)</f>
        <v>1.0211278110929842</v>
      </c>
      <c r="S8">
        <f>PerformanceCurves!$B$2*R8</f>
        <v>29198.240954452012</v>
      </c>
      <c r="T8">
        <f>IF(C8=0,0,MAX(PerformanceCurves!$B$5,C8/S8))</f>
        <v>0</v>
      </c>
      <c r="U8">
        <f>MIN(C8/S8/PerformanceCurves!$B$5,1)</f>
        <v>0</v>
      </c>
      <c r="V8">
        <f>IF(T8=0,0,PerformanceCurves!$O$38+PerformanceCurves!$O$39*'DOASDXCOIL_wADPBFMethod_9.6 - C'!U8)</f>
        <v>0</v>
      </c>
      <c r="W8">
        <f t="shared" si="2"/>
        <v>0</v>
      </c>
      <c r="X8">
        <f>PerformanceCurves!$I$20+PerformanceCurves!$I$21*P8+PerformanceCurves!$I$22*P8^2+PerformanceCurves!$I$23*P8^3</f>
        <v>20.32824589844931</v>
      </c>
      <c r="Y8">
        <f>IF(O8&lt;X8, PerformanceCurves!$F$20+PerformanceCurves!$F$21*P8+PerformanceCurves!$F$22*P8^2+PerformanceCurves!$F$23*O8+PerformanceCurves!$F$24*O8^2+PerformanceCurves!$F$25*P8*O8,PerformanceCurves!$L$20+PerformanceCurves!$L$21*P8+PerformanceCurves!$L$22*P8^2+PerformanceCurves!$L$23*O8+PerformanceCurves!$L$24*O8^2+PerformanceCurves!$L$25*P8*O8)</f>
        <v>0.84761495539359832</v>
      </c>
      <c r="Z8">
        <f>IF(T8&lt;PerformanceCurves!$F$43,MIN(MAX(PerformanceCurves!$F$38+PerformanceCurves!$F$39*T8+PerformanceCurves!$F$40*T8^2+PerformanceCurves!$F$41*T8^3,PerformanceCurves!$F$44),PerformanceCurves!$F$45),MIN(MAX(PerformanceCurves!$I$38+PerformanceCurves!$I$39*T8+PerformanceCurves!$I$40*T8^2+PerformanceCurves!$I$41*T8^3,PerformanceCurves!$I$44),PerformanceCurves!$I$45))</f>
        <v>0.47289999999999999</v>
      </c>
      <c r="AA8" s="14">
        <f>IF(W8=0,0,1/(PerformanceCurves!$B$4*Y8*Z8))</f>
        <v>0</v>
      </c>
      <c r="AB8" s="4">
        <f t="shared" si="3"/>
        <v>0</v>
      </c>
    </row>
    <row r="9" spans="1:28" x14ac:dyDescent="0.25">
      <c r="A9" t="s">
        <v>18</v>
      </c>
      <c r="B9">
        <v>26.7</v>
      </c>
      <c r="C9">
        <v>0</v>
      </c>
      <c r="D9" s="4">
        <v>0</v>
      </c>
      <c r="E9" s="14">
        <v>0</v>
      </c>
      <c r="F9">
        <v>0</v>
      </c>
      <c r="G9">
        <v>0</v>
      </c>
      <c r="H9">
        <v>0</v>
      </c>
      <c r="I9">
        <v>18.624324602073699</v>
      </c>
      <c r="J9">
        <v>18.610922676934599</v>
      </c>
      <c r="K9">
        <v>18.592254532416</v>
      </c>
      <c r="L9">
        <v>18.6347668983733</v>
      </c>
      <c r="M9">
        <v>18.565674626278401</v>
      </c>
      <c r="O9">
        <f t="shared" si="0"/>
        <v>26.7</v>
      </c>
      <c r="P9">
        <f t="shared" si="1"/>
        <v>18.605588667215198</v>
      </c>
      <c r="Q9">
        <f>PerformanceCurves!$I$2+PerformanceCurves!$I$3*P9+PerformanceCurves!$I$4*P9^2+PerformanceCurves!$I$5*P9^3</f>
        <v>20.329222748935514</v>
      </c>
      <c r="R9">
        <f>IF(O9&lt;Q9, PerformanceCurves!$F$2+PerformanceCurves!$F$3*P9+PerformanceCurves!$F$4*P9^2+PerformanceCurves!$F$5*O9+PerformanceCurves!$F$6*O9^2+PerformanceCurves!$F$7*P9*O9,PerformanceCurves!$L$2+PerformanceCurves!$L$3*P9+PerformanceCurves!$L$4*P9^2+PerformanceCurves!$L$5*O9+PerformanceCurves!$L$6*O9^2+PerformanceCurves!$L$7*P9*O9)</f>
        <v>1.0210659611324693</v>
      </c>
      <c r="S9">
        <f>PerformanceCurves!$B$2*R9</f>
        <v>29196.472409877551</v>
      </c>
      <c r="T9">
        <f>IF(C9=0,0,MAX(PerformanceCurves!$B$5,C9/S9))</f>
        <v>0</v>
      </c>
      <c r="U9">
        <f>MIN(C9/S9/PerformanceCurves!$B$5,1)</f>
        <v>0</v>
      </c>
      <c r="V9">
        <f>IF(T9=0,0,PerformanceCurves!$O$38+PerformanceCurves!$O$39*'DOASDXCOIL_wADPBFMethod_9.6 - C'!U9)</f>
        <v>0</v>
      </c>
      <c r="W9">
        <f t="shared" si="2"/>
        <v>0</v>
      </c>
      <c r="X9">
        <f>PerformanceCurves!$I$20+PerformanceCurves!$I$21*P9+PerformanceCurves!$I$22*P9^2+PerformanceCurves!$I$23*P9^3</f>
        <v>20.329222748935514</v>
      </c>
      <c r="Y9">
        <f>IF(O9&lt;X9, PerformanceCurves!$F$20+PerformanceCurves!$F$21*P9+PerformanceCurves!$F$22*P9^2+PerformanceCurves!$F$23*O9+PerformanceCurves!$F$24*O9^2+PerformanceCurves!$F$25*P9*O9,PerformanceCurves!$L$20+PerformanceCurves!$L$21*P9+PerformanceCurves!$L$22*P9^2+PerformanceCurves!$L$23*O9+PerformanceCurves!$L$24*O9^2+PerformanceCurves!$L$25*P9*O9)</f>
        <v>0.84758309942780985</v>
      </c>
      <c r="Z9">
        <f>IF(T9&lt;PerformanceCurves!$F$43,MIN(MAX(PerformanceCurves!$F$38+PerformanceCurves!$F$39*T9+PerformanceCurves!$F$40*T9^2+PerformanceCurves!$F$41*T9^3,PerformanceCurves!$F$44),PerformanceCurves!$F$45),MIN(MAX(PerformanceCurves!$I$38+PerformanceCurves!$I$39*T9+PerformanceCurves!$I$40*T9^2+PerformanceCurves!$I$41*T9^3,PerformanceCurves!$I$44),PerformanceCurves!$I$45))</f>
        <v>0.47289999999999999</v>
      </c>
      <c r="AA9" s="14">
        <f>IF(W9=0,0,1/(PerformanceCurves!$B$4*Y9*Z9))</f>
        <v>0</v>
      </c>
      <c r="AB9" s="4">
        <f t="shared" si="3"/>
        <v>0</v>
      </c>
    </row>
    <row r="10" spans="1:28" x14ac:dyDescent="0.25">
      <c r="A10" t="s">
        <v>19</v>
      </c>
      <c r="B10">
        <v>26.7</v>
      </c>
      <c r="C10">
        <v>0</v>
      </c>
      <c r="D10" s="4">
        <v>0</v>
      </c>
      <c r="E10" s="14">
        <v>0</v>
      </c>
      <c r="F10">
        <v>0</v>
      </c>
      <c r="G10">
        <v>0</v>
      </c>
      <c r="H10">
        <v>0</v>
      </c>
      <c r="I10">
        <v>18.621343812249201</v>
      </c>
      <c r="J10">
        <v>18.607412773440799</v>
      </c>
      <c r="K10">
        <v>18.5885286023879</v>
      </c>
      <c r="L10">
        <v>18.629533058806</v>
      </c>
      <c r="M10">
        <v>18.563306457287801</v>
      </c>
      <c r="O10">
        <f t="shared" si="0"/>
        <v>26.7</v>
      </c>
      <c r="P10">
        <f t="shared" si="1"/>
        <v>18.602024940834344</v>
      </c>
      <c r="Q10">
        <f>PerformanceCurves!$I$2+PerformanceCurves!$I$3*P10+PerformanceCurves!$I$4*P10^2+PerformanceCurves!$I$5*P10^3</f>
        <v>20.330767664613177</v>
      </c>
      <c r="R10">
        <f>IF(O10&lt;Q10, PerformanceCurves!$F$2+PerformanceCurves!$F$3*P10+PerformanceCurves!$F$4*P10^2+PerformanceCurves!$F$5*O10+PerformanceCurves!$F$6*O10^2+PerformanceCurves!$F$7*P10*O10,PerformanceCurves!$L$2+PerformanceCurves!$L$3*P10+PerformanceCurves!$L$4*P10^2+PerformanceCurves!$L$5*O10+PerformanceCurves!$L$6*O10^2+PerformanceCurves!$L$7*P10*O10)</f>
        <v>1.0209681551430732</v>
      </c>
      <c r="S10">
        <f>PerformanceCurves!$B$2*R10</f>
        <v>29193.6757346581</v>
      </c>
      <c r="T10">
        <f>IF(C10=0,0,MAX(PerformanceCurves!$B$5,C10/S10))</f>
        <v>0</v>
      </c>
      <c r="U10">
        <f>MIN(C10/S10/PerformanceCurves!$B$5,1)</f>
        <v>0</v>
      </c>
      <c r="V10">
        <f>IF(T10=0,0,PerformanceCurves!$O$38+PerformanceCurves!$O$39*'DOASDXCOIL_wADPBFMethod_9.6 - C'!U10)</f>
        <v>0</v>
      </c>
      <c r="W10">
        <f t="shared" si="2"/>
        <v>0</v>
      </c>
      <c r="X10">
        <f>PerformanceCurves!$I$20+PerformanceCurves!$I$21*P10+PerformanceCurves!$I$22*P10^2+PerformanceCurves!$I$23*P10^3</f>
        <v>20.330767664613177</v>
      </c>
      <c r="Y10">
        <f>IF(O10&lt;X10, PerformanceCurves!$F$20+PerformanceCurves!$F$21*P10+PerformanceCurves!$F$22*P10^2+PerformanceCurves!$F$23*O10+PerformanceCurves!$F$24*O10^2+PerformanceCurves!$F$25*P10*O10,PerformanceCurves!$L$20+PerformanceCurves!$L$21*P10+PerformanceCurves!$L$22*P10^2+PerformanceCurves!$L$23*O10+PerformanceCurves!$L$24*O10^2+PerformanceCurves!$L$25*P10*O10)</f>
        <v>0.84753264508902193</v>
      </c>
      <c r="Z10">
        <f>IF(T10&lt;PerformanceCurves!$F$43,MIN(MAX(PerformanceCurves!$F$38+PerformanceCurves!$F$39*T10+PerformanceCurves!$F$40*T10^2+PerformanceCurves!$F$41*T10^3,PerformanceCurves!$F$44),PerformanceCurves!$F$45),MIN(MAX(PerformanceCurves!$I$38+PerformanceCurves!$I$39*T10+PerformanceCurves!$I$40*T10^2+PerformanceCurves!$I$41*T10^3,PerformanceCurves!$I$44),PerformanceCurves!$I$45))</f>
        <v>0.47289999999999999</v>
      </c>
      <c r="AA10" s="14">
        <f>IF(W10=0,0,1/(PerformanceCurves!$B$4*Y10*Z10))</f>
        <v>0</v>
      </c>
      <c r="AB10" s="4">
        <f t="shared" si="3"/>
        <v>0</v>
      </c>
    </row>
    <row r="11" spans="1:28" x14ac:dyDescent="0.25">
      <c r="A11" t="s">
        <v>20</v>
      </c>
      <c r="B11">
        <v>26.7</v>
      </c>
      <c r="C11">
        <v>0</v>
      </c>
      <c r="D11" s="4">
        <v>0</v>
      </c>
      <c r="E11" s="14">
        <v>0</v>
      </c>
      <c r="F11">
        <v>0</v>
      </c>
      <c r="G11">
        <v>0</v>
      </c>
      <c r="H11">
        <v>0</v>
      </c>
      <c r="I11">
        <v>18.619458142436201</v>
      </c>
      <c r="J11">
        <v>18.605073331969798</v>
      </c>
      <c r="K11">
        <v>18.586019120881001</v>
      </c>
      <c r="L11">
        <v>18.625527946902</v>
      </c>
      <c r="M11">
        <v>18.561911509693299</v>
      </c>
      <c r="O11">
        <f t="shared" si="0"/>
        <v>26.7</v>
      </c>
      <c r="P11">
        <f t="shared" si="1"/>
        <v>18.599598010376461</v>
      </c>
      <c r="Q11">
        <f>PerformanceCurves!$I$2+PerformanceCurves!$I$3*P11+PerformanceCurves!$I$4*P11^2+PerformanceCurves!$I$5*P11^3</f>
        <v>20.331819748295437</v>
      </c>
      <c r="R11">
        <f>IF(O11&lt;Q11, PerformanceCurves!$F$2+PerformanceCurves!$F$3*P11+PerformanceCurves!$F$4*P11^2+PerformanceCurves!$F$5*O11+PerformanceCurves!$F$6*O11^2+PerformanceCurves!$F$7*P11*O11,PerformanceCurves!$L$2+PerformanceCurves!$L$3*P11+PerformanceCurves!$L$4*P11^2+PerformanceCurves!$L$5*O11+PerformanceCurves!$L$6*O11^2+PerformanceCurves!$L$7*P11*O11)</f>
        <v>1.0209015575741958</v>
      </c>
      <c r="S11">
        <f>PerformanceCurves!$B$2*R11</f>
        <v>29191.771436447889</v>
      </c>
      <c r="T11">
        <f>IF(C11=0,0,MAX(PerformanceCurves!$B$5,C11/S11))</f>
        <v>0</v>
      </c>
      <c r="U11">
        <f>MIN(C11/S11/PerformanceCurves!$B$5,1)</f>
        <v>0</v>
      </c>
      <c r="V11">
        <f>IF(T11=0,0,PerformanceCurves!$O$38+PerformanceCurves!$O$39*'DOASDXCOIL_wADPBFMethod_9.6 - C'!U11)</f>
        <v>0</v>
      </c>
      <c r="W11">
        <f t="shared" si="2"/>
        <v>0</v>
      </c>
      <c r="X11">
        <f>PerformanceCurves!$I$20+PerformanceCurves!$I$21*P11+PerformanceCurves!$I$22*P11^2+PerformanceCurves!$I$23*P11^3</f>
        <v>20.331819748295437</v>
      </c>
      <c r="Y11">
        <f>IF(O11&lt;X11, PerformanceCurves!$F$20+PerformanceCurves!$F$21*P11+PerformanceCurves!$F$22*P11^2+PerformanceCurves!$F$23*O11+PerformanceCurves!$F$24*O11^2+PerformanceCurves!$F$25*P11*O11,PerformanceCurves!$L$20+PerformanceCurves!$L$21*P11+PerformanceCurves!$L$22*P11^2+PerformanceCurves!$L$23*O11+PerformanceCurves!$L$24*O11^2+PerformanceCurves!$L$25*P11*O11)</f>
        <v>0.84749823446212358</v>
      </c>
      <c r="Z11">
        <f>IF(T11&lt;PerformanceCurves!$F$43,MIN(MAX(PerformanceCurves!$F$38+PerformanceCurves!$F$39*T11+PerformanceCurves!$F$40*T11^2+PerformanceCurves!$F$41*T11^3,PerformanceCurves!$F$44),PerformanceCurves!$F$45),MIN(MAX(PerformanceCurves!$I$38+PerformanceCurves!$I$39*T11+PerformanceCurves!$I$40*T11^2+PerformanceCurves!$I$41*T11^3,PerformanceCurves!$I$44),PerformanceCurves!$I$45))</f>
        <v>0.47289999999999999</v>
      </c>
      <c r="AA11" s="14">
        <f>IF(W11=0,0,1/(PerformanceCurves!$B$4*Y11*Z11))</f>
        <v>0</v>
      </c>
      <c r="AB11" s="4">
        <f t="shared" si="3"/>
        <v>0</v>
      </c>
    </row>
    <row r="12" spans="1:28" x14ac:dyDescent="0.25">
      <c r="A12" t="s">
        <v>21</v>
      </c>
      <c r="B12">
        <v>26.7</v>
      </c>
      <c r="C12">
        <v>0</v>
      </c>
      <c r="D12" s="4">
        <v>0</v>
      </c>
      <c r="E12" s="14">
        <v>0</v>
      </c>
      <c r="F12">
        <v>0</v>
      </c>
      <c r="G12">
        <v>0</v>
      </c>
      <c r="H12">
        <v>0</v>
      </c>
      <c r="I12">
        <v>18.621085215629201</v>
      </c>
      <c r="J12">
        <v>18.605954832288901</v>
      </c>
      <c r="K12">
        <v>18.586825856399901</v>
      </c>
      <c r="L12">
        <v>18.625000693776801</v>
      </c>
      <c r="M12">
        <v>18.5638444670181</v>
      </c>
      <c r="O12">
        <f t="shared" si="0"/>
        <v>26.7</v>
      </c>
      <c r="P12">
        <f t="shared" si="1"/>
        <v>18.600542213022582</v>
      </c>
      <c r="Q12">
        <f>PerformanceCurves!$I$2+PerformanceCurves!$I$3*P12+PerformanceCurves!$I$4*P12^2+PerformanceCurves!$I$5*P12^3</f>
        <v>20.33141043450572</v>
      </c>
      <c r="R12">
        <f>IF(O12&lt;Q12, PerformanceCurves!$F$2+PerformanceCurves!$F$3*P12+PerformanceCurves!$F$4*P12^2+PerformanceCurves!$F$5*O12+PerformanceCurves!$F$6*O12^2+PerformanceCurves!$F$7*P12*O12,PerformanceCurves!$L$2+PerformanceCurves!$L$3*P12+PerformanceCurves!$L$4*P12^2+PerformanceCurves!$L$5*O12+PerformanceCurves!$L$6*O12^2+PerformanceCurves!$L$7*P12*O12)</f>
        <v>1.0209274666183699</v>
      </c>
      <c r="S12">
        <f>PerformanceCurves!$B$2*R12</f>
        <v>29192.512282506996</v>
      </c>
      <c r="T12">
        <f>IF(C12=0,0,MAX(PerformanceCurves!$B$5,C12/S12))</f>
        <v>0</v>
      </c>
      <c r="U12">
        <f>MIN(C12/S12/PerformanceCurves!$B$5,1)</f>
        <v>0</v>
      </c>
      <c r="V12">
        <f>IF(T12=0,0,PerformanceCurves!$O$38+PerformanceCurves!$O$39*'DOASDXCOIL_wADPBFMethod_9.6 - C'!U12)</f>
        <v>0</v>
      </c>
      <c r="W12">
        <f t="shared" si="2"/>
        <v>0</v>
      </c>
      <c r="X12">
        <f>PerformanceCurves!$I$20+PerformanceCurves!$I$21*P12+PerformanceCurves!$I$22*P12^2+PerformanceCurves!$I$23*P12^3</f>
        <v>20.33141043450572</v>
      </c>
      <c r="Y12">
        <f>IF(O12&lt;X12, PerformanceCurves!$F$20+PerformanceCurves!$F$21*P12+PerformanceCurves!$F$22*P12^2+PerformanceCurves!$F$23*O12+PerformanceCurves!$F$24*O12^2+PerformanceCurves!$F$25*P12*O12,PerformanceCurves!$L$20+PerformanceCurves!$L$21*P12+PerformanceCurves!$L$22*P12^2+PerformanceCurves!$L$23*O12+PerformanceCurves!$L$24*O12^2+PerformanceCurves!$L$25*P12*O12)</f>
        <v>0.84751162688002868</v>
      </c>
      <c r="Z12">
        <f>IF(T12&lt;PerformanceCurves!$F$43,MIN(MAX(PerformanceCurves!$F$38+PerformanceCurves!$F$39*T12+PerformanceCurves!$F$40*T12^2+PerformanceCurves!$F$41*T12^3,PerformanceCurves!$F$44),PerformanceCurves!$F$45),MIN(MAX(PerformanceCurves!$I$38+PerformanceCurves!$I$39*T12+PerformanceCurves!$I$40*T12^2+PerformanceCurves!$I$41*T12^3,PerformanceCurves!$I$44),PerformanceCurves!$I$45))</f>
        <v>0.47289999999999999</v>
      </c>
      <c r="AA12" s="14">
        <f>IF(W12=0,0,1/(PerformanceCurves!$B$4*Y12*Z12))</f>
        <v>0</v>
      </c>
      <c r="AB12" s="4">
        <f t="shared" si="3"/>
        <v>0</v>
      </c>
    </row>
    <row r="13" spans="1:28" x14ac:dyDescent="0.25">
      <c r="A13" t="s">
        <v>22</v>
      </c>
      <c r="B13">
        <v>26.7</v>
      </c>
      <c r="C13">
        <v>0</v>
      </c>
      <c r="D13" s="4">
        <v>0</v>
      </c>
      <c r="E13" s="14">
        <v>0</v>
      </c>
      <c r="F13">
        <v>0</v>
      </c>
      <c r="G13">
        <v>0</v>
      </c>
      <c r="H13">
        <v>0</v>
      </c>
      <c r="I13">
        <v>18.629100642994398</v>
      </c>
      <c r="J13">
        <v>18.612549240341199</v>
      </c>
      <c r="K13">
        <v>18.593803554107001</v>
      </c>
      <c r="L13">
        <v>18.631177117931902</v>
      </c>
      <c r="M13">
        <v>18.5720473619517</v>
      </c>
      <c r="O13">
        <f t="shared" si="0"/>
        <v>26.7</v>
      </c>
      <c r="P13">
        <f t="shared" si="1"/>
        <v>18.607735583465239</v>
      </c>
      <c r="Q13">
        <f>PerformanceCurves!$I$2+PerformanceCurves!$I$3*P13+PerformanceCurves!$I$4*P13^2+PerformanceCurves!$I$5*P13^3</f>
        <v>20.328292020389753</v>
      </c>
      <c r="R13">
        <f>IF(O13&lt;Q13, PerformanceCurves!$F$2+PerformanceCurves!$F$3*P13+PerformanceCurves!$F$4*P13^2+PerformanceCurves!$F$5*O13+PerformanceCurves!$F$6*O13^2+PerformanceCurves!$F$7*P13*O13,PerformanceCurves!$L$2+PerformanceCurves!$L$3*P13+PerformanceCurves!$L$4*P13^2+PerformanceCurves!$L$5*O13+PerformanceCurves!$L$6*O13^2+PerformanceCurves!$L$7*P13*O13)</f>
        <v>1.0211248907255557</v>
      </c>
      <c r="S13">
        <f>PerformanceCurves!$B$2*R13</f>
        <v>29198.157449144521</v>
      </c>
      <c r="T13">
        <f>IF(C13=0,0,MAX(PerformanceCurves!$B$5,C13/S13))</f>
        <v>0</v>
      </c>
      <c r="U13">
        <f>MIN(C13/S13/PerformanceCurves!$B$5,1)</f>
        <v>0</v>
      </c>
      <c r="V13">
        <f>IF(T13=0,0,PerformanceCurves!$O$38+PerformanceCurves!$O$39*'DOASDXCOIL_wADPBFMethod_9.6 - C'!U13)</f>
        <v>0</v>
      </c>
      <c r="W13">
        <f t="shared" si="2"/>
        <v>0</v>
      </c>
      <c r="X13">
        <f>PerformanceCurves!$I$20+PerformanceCurves!$I$21*P13+PerformanceCurves!$I$22*P13^2+PerformanceCurves!$I$23*P13^3</f>
        <v>20.328292020389753</v>
      </c>
      <c r="Y13">
        <f>IF(O13&lt;X13, PerformanceCurves!$F$20+PerformanceCurves!$F$21*P13+PerformanceCurves!$F$22*P13^2+PerformanceCurves!$F$23*O13+PerformanceCurves!$F$24*O13^2+PerformanceCurves!$F$25*P13*O13,PerformanceCurves!$L$20+PerformanceCurves!$L$21*P13+PerformanceCurves!$L$22*P13^2+PerformanceCurves!$L$23*O13+PerformanceCurves!$L$24*O13^2+PerformanceCurves!$L$25*P13*O13)</f>
        <v>0.84761345212350858</v>
      </c>
      <c r="Z13">
        <f>IF(T13&lt;PerformanceCurves!$F$43,MIN(MAX(PerformanceCurves!$F$38+PerformanceCurves!$F$39*T13+PerformanceCurves!$F$40*T13^2+PerformanceCurves!$F$41*T13^3,PerformanceCurves!$F$44),PerformanceCurves!$F$45),MIN(MAX(PerformanceCurves!$I$38+PerformanceCurves!$I$39*T13+PerformanceCurves!$I$40*T13^2+PerformanceCurves!$I$41*T13^3,PerformanceCurves!$I$44),PerformanceCurves!$I$45))</f>
        <v>0.47289999999999999</v>
      </c>
      <c r="AA13" s="14">
        <f>IF(W13=0,0,1/(PerformanceCurves!$B$4*Y13*Z13))</f>
        <v>0</v>
      </c>
      <c r="AB13" s="4">
        <f t="shared" si="3"/>
        <v>0</v>
      </c>
    </row>
    <row r="14" spans="1:28" x14ac:dyDescent="0.25">
      <c r="A14" t="s">
        <v>23</v>
      </c>
      <c r="B14">
        <v>26.7</v>
      </c>
      <c r="C14">
        <v>0</v>
      </c>
      <c r="D14" s="4">
        <v>0</v>
      </c>
      <c r="E14" s="14">
        <v>0</v>
      </c>
      <c r="F14">
        <v>0</v>
      </c>
      <c r="G14">
        <v>0</v>
      </c>
      <c r="H14">
        <v>0</v>
      </c>
      <c r="I14">
        <v>18.6441327157724</v>
      </c>
      <c r="J14">
        <v>18.6258324961263</v>
      </c>
      <c r="K14">
        <v>18.6077438563992</v>
      </c>
      <c r="L14">
        <v>18.644457715105599</v>
      </c>
      <c r="M14">
        <v>18.587280054068501</v>
      </c>
      <c r="O14">
        <f t="shared" si="0"/>
        <v>26.7</v>
      </c>
      <c r="P14">
        <f t="shared" si="1"/>
        <v>18.621889367494401</v>
      </c>
      <c r="Q14">
        <f>PerformanceCurves!$I$2+PerformanceCurves!$I$3*P14+PerformanceCurves!$I$4*P14^2+PerformanceCurves!$I$5*P14^3</f>
        <v>20.322155749378496</v>
      </c>
      <c r="R14">
        <f>IF(O14&lt;Q14, PerformanceCurves!$F$2+PerformanceCurves!$F$3*P14+PerformanceCurves!$F$4*P14^2+PerformanceCurves!$F$5*O14+PerformanceCurves!$F$6*O14^2+PerformanceCurves!$F$7*P14*O14,PerformanceCurves!$L$2+PerformanceCurves!$L$3*P14+PerformanceCurves!$L$4*P14^2+PerformanceCurves!$L$5*O14+PerformanceCurves!$L$6*O14^2+PerformanceCurves!$L$7*P14*O14)</f>
        <v>1.0215135367694408</v>
      </c>
      <c r="S14">
        <f>PerformanceCurves!$B$2*R14</f>
        <v>29209.270436874434</v>
      </c>
      <c r="T14">
        <f>IF(C14=0,0,MAX(PerformanceCurves!$B$5,C14/S14))</f>
        <v>0</v>
      </c>
      <c r="U14">
        <f>MIN(C14/S14/PerformanceCurves!$B$5,1)</f>
        <v>0</v>
      </c>
      <c r="V14">
        <f>IF(T14=0,0,PerformanceCurves!$O$38+PerformanceCurves!$O$39*'DOASDXCOIL_wADPBFMethod_9.6 - C'!U14)</f>
        <v>0</v>
      </c>
      <c r="W14">
        <f t="shared" si="2"/>
        <v>0</v>
      </c>
      <c r="X14">
        <f>PerformanceCurves!$I$20+PerformanceCurves!$I$21*P14+PerformanceCurves!$I$22*P14^2+PerformanceCurves!$I$23*P14^3</f>
        <v>20.322155749378496</v>
      </c>
      <c r="Y14">
        <f>IF(O14&lt;X14, PerformanceCurves!$F$20+PerformanceCurves!$F$21*P14+PerformanceCurves!$F$22*P14^2+PerformanceCurves!$F$23*O14+PerformanceCurves!$F$24*O14^2+PerformanceCurves!$F$25*P14*O14,PerformanceCurves!$L$20+PerformanceCurves!$L$21*P14+PerformanceCurves!$L$22*P14^2+PerformanceCurves!$L$23*O14+PerformanceCurves!$L$24*O14^2+PerformanceCurves!$L$25*P14*O14)</f>
        <v>0.84781275017119206</v>
      </c>
      <c r="Z14">
        <f>IF(T14&lt;PerformanceCurves!$F$43,MIN(MAX(PerformanceCurves!$F$38+PerformanceCurves!$F$39*T14+PerformanceCurves!$F$40*T14^2+PerformanceCurves!$F$41*T14^3,PerformanceCurves!$F$44),PerformanceCurves!$F$45),MIN(MAX(PerformanceCurves!$I$38+PerformanceCurves!$I$39*T14+PerformanceCurves!$I$40*T14^2+PerformanceCurves!$I$41*T14^3,PerformanceCurves!$I$44),PerformanceCurves!$I$45))</f>
        <v>0.47289999999999999</v>
      </c>
      <c r="AA14" s="14">
        <f>IF(W14=0,0,1/(PerformanceCurves!$B$4*Y14*Z14))</f>
        <v>0</v>
      </c>
      <c r="AB14" s="4">
        <f t="shared" si="3"/>
        <v>0</v>
      </c>
    </row>
    <row r="15" spans="1:28" x14ac:dyDescent="0.25">
      <c r="A15" t="s">
        <v>24</v>
      </c>
      <c r="B15">
        <v>26.7</v>
      </c>
      <c r="C15">
        <v>0</v>
      </c>
      <c r="D15" s="4">
        <v>0</v>
      </c>
      <c r="E15" s="14">
        <v>0</v>
      </c>
      <c r="F15">
        <v>0</v>
      </c>
      <c r="G15">
        <v>0</v>
      </c>
      <c r="H15">
        <v>0</v>
      </c>
      <c r="I15">
        <v>18.663262226773799</v>
      </c>
      <c r="J15">
        <v>18.643224025410799</v>
      </c>
      <c r="K15">
        <v>18.6258451246673</v>
      </c>
      <c r="L15">
        <v>18.6617375135069</v>
      </c>
      <c r="M15">
        <v>18.606741456291001</v>
      </c>
      <c r="O15">
        <f t="shared" si="0"/>
        <v>26.7</v>
      </c>
      <c r="P15">
        <f t="shared" si="1"/>
        <v>18.640162069329961</v>
      </c>
      <c r="Q15">
        <f>PerformanceCurves!$I$2+PerformanceCurves!$I$3*P15+PerformanceCurves!$I$4*P15^2+PerformanceCurves!$I$5*P15^3</f>
        <v>20.314232713467348</v>
      </c>
      <c r="R15">
        <f>IF(O15&lt;Q15, PerformanceCurves!$F$2+PerformanceCurves!$F$3*P15+PerformanceCurves!$F$4*P15^2+PerformanceCurves!$F$5*O15+PerformanceCurves!$F$6*O15^2+PerformanceCurves!$F$7*P15*O15,PerformanceCurves!$L$2+PerformanceCurves!$L$3*P15+PerformanceCurves!$L$4*P15^2+PerformanceCurves!$L$5*O15+PerformanceCurves!$L$6*O15^2+PerformanceCurves!$L$7*P15*O15)</f>
        <v>1.022015658728525</v>
      </c>
      <c r="S15">
        <f>PerformanceCurves!$B$2*R15</f>
        <v>29223.628167405903</v>
      </c>
      <c r="T15">
        <f>IF(C15=0,0,MAX(PerformanceCurves!$B$5,C15/S15))</f>
        <v>0</v>
      </c>
      <c r="U15">
        <f>MIN(C15/S15/PerformanceCurves!$B$5,1)</f>
        <v>0</v>
      </c>
      <c r="V15">
        <f>IF(T15=0,0,PerformanceCurves!$O$38+PerformanceCurves!$O$39*'DOASDXCOIL_wADPBFMethod_9.6 - C'!U15)</f>
        <v>0</v>
      </c>
      <c r="W15">
        <f t="shared" si="2"/>
        <v>0</v>
      </c>
      <c r="X15">
        <f>PerformanceCurves!$I$20+PerformanceCurves!$I$21*P15+PerformanceCurves!$I$22*P15^2+PerformanceCurves!$I$23*P15^3</f>
        <v>20.314232713467348</v>
      </c>
      <c r="Y15">
        <f>IF(O15&lt;X15, PerformanceCurves!$F$20+PerformanceCurves!$F$21*P15+PerformanceCurves!$F$22*P15^2+PerformanceCurves!$F$23*O15+PerformanceCurves!$F$24*O15^2+PerformanceCurves!$F$25*P15*O15,PerformanceCurves!$L$20+PerformanceCurves!$L$21*P15+PerformanceCurves!$L$22*P15^2+PerformanceCurves!$L$23*O15+PerformanceCurves!$L$24*O15^2+PerformanceCurves!$L$25*P15*O15)</f>
        <v>0.84806797770626041</v>
      </c>
      <c r="Z15">
        <f>IF(T15&lt;PerformanceCurves!$F$43,MIN(MAX(PerformanceCurves!$F$38+PerformanceCurves!$F$39*T15+PerformanceCurves!$F$40*T15^2+PerformanceCurves!$F$41*T15^3,PerformanceCurves!$F$44),PerformanceCurves!$F$45),MIN(MAX(PerformanceCurves!$I$38+PerformanceCurves!$I$39*T15+PerformanceCurves!$I$40*T15^2+PerformanceCurves!$I$41*T15^3,PerformanceCurves!$I$44),PerformanceCurves!$I$45))</f>
        <v>0.47289999999999999</v>
      </c>
      <c r="AA15" s="14">
        <f>IF(W15=0,0,1/(PerformanceCurves!$B$4*Y15*Z15))</f>
        <v>0</v>
      </c>
      <c r="AB15" s="4">
        <f t="shared" si="3"/>
        <v>0</v>
      </c>
    </row>
    <row r="16" spans="1:28" x14ac:dyDescent="0.25">
      <c r="A16" t="s">
        <v>25</v>
      </c>
      <c r="B16">
        <v>26.7</v>
      </c>
      <c r="C16">
        <v>0</v>
      </c>
      <c r="D16" s="4">
        <v>0</v>
      </c>
      <c r="E16" s="14">
        <v>0</v>
      </c>
      <c r="F16">
        <v>0</v>
      </c>
      <c r="G16">
        <v>0</v>
      </c>
      <c r="H16">
        <v>0</v>
      </c>
      <c r="I16">
        <v>18.682215518701799</v>
      </c>
      <c r="J16">
        <v>18.6606824806669</v>
      </c>
      <c r="K16">
        <v>18.643957204566899</v>
      </c>
      <c r="L16">
        <v>18.678857807396302</v>
      </c>
      <c r="M16">
        <v>18.6260518549078</v>
      </c>
      <c r="O16">
        <f t="shared" si="0"/>
        <v>26.7</v>
      </c>
      <c r="P16">
        <f t="shared" si="1"/>
        <v>18.65835297324794</v>
      </c>
      <c r="Q16">
        <f>PerformanceCurves!$I$2+PerformanceCurves!$I$3*P16+PerformanceCurves!$I$4*P16^2+PerformanceCurves!$I$5*P16^3</f>
        <v>20.30634371192447</v>
      </c>
      <c r="R16">
        <f>IF(O16&lt;Q16, PerformanceCurves!$F$2+PerformanceCurves!$F$3*P16+PerformanceCurves!$F$4*P16^2+PerformanceCurves!$F$5*O16+PerformanceCurves!$F$6*O16^2+PerformanceCurves!$F$7*P16*O16,PerformanceCurves!$L$2+PerformanceCurves!$L$3*P16+PerformanceCurves!$L$4*P16^2+PerformanceCurves!$L$5*O16+PerformanceCurves!$L$6*O16^2+PerformanceCurves!$L$7*P16*O16)</f>
        <v>1.0225159531150845</v>
      </c>
      <c r="S16">
        <f>PerformanceCurves!$B$2*R16</f>
        <v>29237.933640127569</v>
      </c>
      <c r="T16">
        <f>IF(C16=0,0,MAX(PerformanceCurves!$B$5,C16/S16))</f>
        <v>0</v>
      </c>
      <c r="U16">
        <f>MIN(C16/S16/PerformanceCurves!$B$5,1)</f>
        <v>0</v>
      </c>
      <c r="V16">
        <f>IF(T16=0,0,PerformanceCurves!$O$38+PerformanceCurves!$O$39*'DOASDXCOIL_wADPBFMethod_9.6 - C'!U16)</f>
        <v>0</v>
      </c>
      <c r="W16">
        <f t="shared" si="2"/>
        <v>0</v>
      </c>
      <c r="X16">
        <f>PerformanceCurves!$I$20+PerformanceCurves!$I$21*P16+PerformanceCurves!$I$22*P16^2+PerformanceCurves!$I$23*P16^3</f>
        <v>20.30634371192447</v>
      </c>
      <c r="Y16">
        <f>IF(O16&lt;X16, PerformanceCurves!$F$20+PerformanceCurves!$F$21*P16+PerformanceCurves!$F$22*P16^2+PerformanceCurves!$F$23*O16+PerformanceCurves!$F$24*O16^2+PerformanceCurves!$F$25*P16*O16,PerformanceCurves!$L$20+PerformanceCurves!$L$21*P16+PerformanceCurves!$L$22*P16^2+PerformanceCurves!$L$23*O16+PerformanceCurves!$L$24*O16^2+PerformanceCurves!$L$25*P16*O16)</f>
        <v>0.84831974699372092</v>
      </c>
      <c r="Z16">
        <f>IF(T16&lt;PerformanceCurves!$F$43,MIN(MAX(PerformanceCurves!$F$38+PerformanceCurves!$F$39*T16+PerformanceCurves!$F$40*T16^2+PerformanceCurves!$F$41*T16^3,PerformanceCurves!$F$44),PerformanceCurves!$F$45),MIN(MAX(PerformanceCurves!$I$38+PerformanceCurves!$I$39*T16+PerformanceCurves!$I$40*T16^2+PerformanceCurves!$I$41*T16^3,PerformanceCurves!$I$44),PerformanceCurves!$I$45))</f>
        <v>0.47289999999999999</v>
      </c>
      <c r="AA16" s="14">
        <f>IF(W16=0,0,1/(PerformanceCurves!$B$4*Y16*Z16))</f>
        <v>0</v>
      </c>
      <c r="AB16" s="4">
        <f t="shared" si="3"/>
        <v>0</v>
      </c>
    </row>
    <row r="17" spans="1:28" x14ac:dyDescent="0.25">
      <c r="A17" t="s">
        <v>26</v>
      </c>
      <c r="B17">
        <v>26.7</v>
      </c>
      <c r="C17">
        <v>0</v>
      </c>
      <c r="D17" s="4">
        <v>0</v>
      </c>
      <c r="E17" s="14">
        <v>0</v>
      </c>
      <c r="F17">
        <v>0</v>
      </c>
      <c r="G17">
        <v>0</v>
      </c>
      <c r="H17">
        <v>0</v>
      </c>
      <c r="I17">
        <v>18.697243828918801</v>
      </c>
      <c r="J17">
        <v>18.674407738426801</v>
      </c>
      <c r="K17">
        <v>18.658248439026298</v>
      </c>
      <c r="L17">
        <v>18.692131875562701</v>
      </c>
      <c r="M17">
        <v>18.640893098645801</v>
      </c>
      <c r="O17">
        <f t="shared" si="0"/>
        <v>26.7</v>
      </c>
      <c r="P17">
        <f t="shared" si="1"/>
        <v>18.672584996116083</v>
      </c>
      <c r="Q17">
        <f>PerformanceCurves!$I$2+PerformanceCurves!$I$3*P17+PerformanceCurves!$I$4*P17^2+PerformanceCurves!$I$5*P17^3</f>
        <v>20.30017040533378</v>
      </c>
      <c r="R17">
        <f>IF(O17&lt;Q17, PerformanceCurves!$F$2+PerformanceCurves!$F$3*P17+PerformanceCurves!$F$4*P17^2+PerformanceCurves!$F$5*O17+PerformanceCurves!$F$6*O17^2+PerformanceCurves!$F$7*P17*O17,PerformanceCurves!$L$2+PerformanceCurves!$L$3*P17+PerformanceCurves!$L$4*P17^2+PerformanceCurves!$L$5*O17+PerformanceCurves!$L$6*O17^2+PerformanceCurves!$L$7*P17*O17)</f>
        <v>1.0229076608904537</v>
      </c>
      <c r="S17">
        <f>PerformanceCurves!$B$2*R17</f>
        <v>29249.13417534433</v>
      </c>
      <c r="T17">
        <f>IF(C17=0,0,MAX(PerformanceCurves!$B$5,C17/S17))</f>
        <v>0</v>
      </c>
      <c r="U17">
        <f>MIN(C17/S17/PerformanceCurves!$B$5,1)</f>
        <v>0</v>
      </c>
      <c r="V17">
        <f>IF(T17=0,0,PerformanceCurves!$O$38+PerformanceCurves!$O$39*'DOASDXCOIL_wADPBFMethod_9.6 - C'!U17)</f>
        <v>0</v>
      </c>
      <c r="W17">
        <f t="shared" si="2"/>
        <v>0</v>
      </c>
      <c r="X17">
        <f>PerformanceCurves!$I$20+PerformanceCurves!$I$21*P17+PerformanceCurves!$I$22*P17^2+PerformanceCurves!$I$23*P17^3</f>
        <v>20.30017040533378</v>
      </c>
      <c r="Y17">
        <f>IF(O17&lt;X17, PerformanceCurves!$F$20+PerformanceCurves!$F$21*P17+PerformanceCurves!$F$22*P17^2+PerformanceCurves!$F$23*O17+PerformanceCurves!$F$24*O17^2+PerformanceCurves!$F$25*P17*O17,PerformanceCurves!$L$20+PerformanceCurves!$L$21*P17+PerformanceCurves!$L$22*P17^2+PerformanceCurves!$L$23*O17+PerformanceCurves!$L$24*O17^2+PerformanceCurves!$L$25*P17*O17)</f>
        <v>0.84851511282285985</v>
      </c>
      <c r="Z17">
        <f>IF(T17&lt;PerformanceCurves!$F$43,MIN(MAX(PerformanceCurves!$F$38+PerformanceCurves!$F$39*T17+PerformanceCurves!$F$40*T17^2+PerformanceCurves!$F$41*T17^3,PerformanceCurves!$F$44),PerformanceCurves!$F$45),MIN(MAX(PerformanceCurves!$I$38+PerformanceCurves!$I$39*T17+PerformanceCurves!$I$40*T17^2+PerformanceCurves!$I$41*T17^3,PerformanceCurves!$I$44),PerformanceCurves!$I$45))</f>
        <v>0.47289999999999999</v>
      </c>
      <c r="AA17" s="14">
        <f>IF(W17=0,0,1/(PerformanceCurves!$B$4*Y17*Z17))</f>
        <v>0</v>
      </c>
      <c r="AB17" s="4">
        <f t="shared" si="3"/>
        <v>0</v>
      </c>
    </row>
    <row r="18" spans="1:28" x14ac:dyDescent="0.25">
      <c r="A18" t="s">
        <v>27</v>
      </c>
      <c r="B18">
        <v>26.7</v>
      </c>
      <c r="C18">
        <v>0</v>
      </c>
      <c r="D18" s="4">
        <v>0</v>
      </c>
      <c r="E18" s="14">
        <v>0</v>
      </c>
      <c r="F18">
        <v>0</v>
      </c>
      <c r="G18">
        <v>0</v>
      </c>
      <c r="H18">
        <v>0</v>
      </c>
      <c r="I18">
        <v>18.707223009039801</v>
      </c>
      <c r="J18">
        <v>18.683528427116201</v>
      </c>
      <c r="K18">
        <v>18.667889922004001</v>
      </c>
      <c r="L18">
        <v>18.7008449582959</v>
      </c>
      <c r="M18">
        <v>18.6503112100803</v>
      </c>
      <c r="O18">
        <f t="shared" si="0"/>
        <v>26.7</v>
      </c>
      <c r="P18">
        <f t="shared" si="1"/>
        <v>18.68195950530724</v>
      </c>
      <c r="Q18">
        <f>PerformanceCurves!$I$2+PerformanceCurves!$I$3*P18+PerformanceCurves!$I$4*P18^2+PerformanceCurves!$I$5*P18^3</f>
        <v>20.296103458571636</v>
      </c>
      <c r="R18">
        <f>IF(O18&lt;Q18, PerformanceCurves!$F$2+PerformanceCurves!$F$3*P18+PerformanceCurves!$F$4*P18^2+PerformanceCurves!$F$5*O18+PerformanceCurves!$F$6*O18^2+PerformanceCurves!$F$7*P18*O18,PerformanceCurves!$L$2+PerformanceCurves!$L$3*P18+PerformanceCurves!$L$4*P18^2+PerformanceCurves!$L$5*O18+PerformanceCurves!$L$6*O18^2+PerformanceCurves!$L$7*P18*O18)</f>
        <v>1.0231658155673122</v>
      </c>
      <c r="S18">
        <f>PerformanceCurves!$B$2*R18</f>
        <v>29256.515878571437</v>
      </c>
      <c r="T18">
        <f>IF(C18=0,0,MAX(PerformanceCurves!$B$5,C18/S18))</f>
        <v>0</v>
      </c>
      <c r="U18">
        <f>MIN(C18/S18/PerformanceCurves!$B$5,1)</f>
        <v>0</v>
      </c>
      <c r="V18">
        <f>IF(T18=0,0,PerformanceCurves!$O$38+PerformanceCurves!$O$39*'DOASDXCOIL_wADPBFMethod_9.6 - C'!U18)</f>
        <v>0</v>
      </c>
      <c r="W18">
        <f t="shared" si="2"/>
        <v>0</v>
      </c>
      <c r="X18">
        <f>PerformanceCurves!$I$20+PerformanceCurves!$I$21*P18+PerformanceCurves!$I$22*P18^2+PerformanceCurves!$I$23*P18^3</f>
        <v>20.296103458571636</v>
      </c>
      <c r="Y18">
        <f>IF(O18&lt;X18, PerformanceCurves!$F$20+PerformanceCurves!$F$21*P18+PerformanceCurves!$F$22*P18^2+PerformanceCurves!$F$23*O18+PerformanceCurves!$F$24*O18^2+PerformanceCurves!$F$25*P18*O18,PerformanceCurves!$L$20+PerformanceCurves!$L$21*P18+PerformanceCurves!$L$22*P18^2+PerformanceCurves!$L$23*O18+PerformanceCurves!$L$24*O18^2+PerformanceCurves!$L$25*P18*O18)</f>
        <v>0.84864302599210784</v>
      </c>
      <c r="Z18">
        <f>IF(T18&lt;PerformanceCurves!$F$43,MIN(MAX(PerformanceCurves!$F$38+PerformanceCurves!$F$39*T18+PerformanceCurves!$F$40*T18^2+PerformanceCurves!$F$41*T18^3,PerformanceCurves!$F$44),PerformanceCurves!$F$45),MIN(MAX(PerformanceCurves!$I$38+PerformanceCurves!$I$39*T18+PerformanceCurves!$I$40*T18^2+PerformanceCurves!$I$41*T18^3,PerformanceCurves!$I$44),PerformanceCurves!$I$45))</f>
        <v>0.47289999999999999</v>
      </c>
      <c r="AA18" s="14">
        <f>IF(W18=0,0,1/(PerformanceCurves!$B$4*Y18*Z18))</f>
        <v>0</v>
      </c>
      <c r="AB18" s="4">
        <f t="shared" si="3"/>
        <v>0</v>
      </c>
    </row>
    <row r="19" spans="1:28" x14ac:dyDescent="0.25">
      <c r="A19" t="s">
        <v>28</v>
      </c>
      <c r="B19">
        <v>26.7</v>
      </c>
      <c r="C19">
        <v>0</v>
      </c>
      <c r="D19" s="4">
        <v>0</v>
      </c>
      <c r="E19" s="14">
        <v>0</v>
      </c>
      <c r="F19">
        <v>0</v>
      </c>
      <c r="G19">
        <v>0</v>
      </c>
      <c r="H19">
        <v>0</v>
      </c>
      <c r="I19">
        <v>18.7177532668717</v>
      </c>
      <c r="J19">
        <v>18.693654123868999</v>
      </c>
      <c r="K19">
        <v>18.678571270320798</v>
      </c>
      <c r="L19">
        <v>18.710709884631601</v>
      </c>
      <c r="M19">
        <v>18.660120371273301</v>
      </c>
      <c r="O19">
        <f t="shared" si="0"/>
        <v>26.7</v>
      </c>
      <c r="P19">
        <f t="shared" si="1"/>
        <v>18.692161783393278</v>
      </c>
      <c r="Q19">
        <f>PerformanceCurves!$I$2+PerformanceCurves!$I$3*P19+PerformanceCurves!$I$4*P19^2+PerformanceCurves!$I$5*P19^3</f>
        <v>20.291676765063059</v>
      </c>
      <c r="R19">
        <f>IF(O19&lt;Q19, PerformanceCurves!$F$2+PerformanceCurves!$F$3*P19+PerformanceCurves!$F$4*P19^2+PerformanceCurves!$F$5*O19+PerformanceCurves!$F$6*O19^2+PerformanceCurves!$F$7*P19*O19,PerformanceCurves!$L$2+PerformanceCurves!$L$3*P19+PerformanceCurves!$L$4*P19^2+PerformanceCurves!$L$5*O19+PerformanceCurves!$L$6*O19^2+PerformanceCurves!$L$7*P19*O19)</f>
        <v>1.0234468918153612</v>
      </c>
      <c r="S19">
        <f>PerformanceCurves!$B$2*R19</f>
        <v>29264.553003726538</v>
      </c>
      <c r="T19">
        <f>IF(C19=0,0,MAX(PerformanceCurves!$B$5,C19/S19))</f>
        <v>0</v>
      </c>
      <c r="U19">
        <f>MIN(C19/S19/PerformanceCurves!$B$5,1)</f>
        <v>0</v>
      </c>
      <c r="V19">
        <f>IF(T19=0,0,PerformanceCurves!$O$38+PerformanceCurves!$O$39*'DOASDXCOIL_wADPBFMethod_9.6 - C'!U19)</f>
        <v>0</v>
      </c>
      <c r="W19">
        <f t="shared" si="2"/>
        <v>0</v>
      </c>
      <c r="X19">
        <f>PerformanceCurves!$I$20+PerformanceCurves!$I$21*P19+PerformanceCurves!$I$22*P19^2+PerformanceCurves!$I$23*P19^3</f>
        <v>20.291676765063059</v>
      </c>
      <c r="Y19">
        <f>IF(O19&lt;X19, PerformanceCurves!$F$20+PerformanceCurves!$F$21*P19+PerformanceCurves!$F$22*P19^2+PerformanceCurves!$F$23*O19+PerformanceCurves!$F$24*O19^2+PerformanceCurves!$F$25*P19*O19,PerformanceCurves!$L$20+PerformanceCurves!$L$21*P19+PerformanceCurves!$L$22*P19^2+PerformanceCurves!$L$23*O19+PerformanceCurves!$L$24*O19^2+PerformanceCurves!$L$25*P19*O19)</f>
        <v>0.84878153660514299</v>
      </c>
      <c r="Z19">
        <f>IF(T19&lt;PerformanceCurves!$F$43,MIN(MAX(PerformanceCurves!$F$38+PerformanceCurves!$F$39*T19+PerformanceCurves!$F$40*T19^2+PerformanceCurves!$F$41*T19^3,PerformanceCurves!$F$44),PerformanceCurves!$F$45),MIN(MAX(PerformanceCurves!$I$38+PerformanceCurves!$I$39*T19+PerformanceCurves!$I$40*T19^2+PerformanceCurves!$I$41*T19^3,PerformanceCurves!$I$44),PerformanceCurves!$I$45))</f>
        <v>0.47289999999999999</v>
      </c>
      <c r="AA19" s="14">
        <f>IF(W19=0,0,1/(PerformanceCurves!$B$4*Y19*Z19))</f>
        <v>0</v>
      </c>
      <c r="AB19" s="4">
        <f t="shared" si="3"/>
        <v>0</v>
      </c>
    </row>
    <row r="20" spans="1:28" x14ac:dyDescent="0.25">
      <c r="A20" t="s">
        <v>29</v>
      </c>
      <c r="B20">
        <v>26.7</v>
      </c>
      <c r="C20">
        <v>0</v>
      </c>
      <c r="D20" s="4">
        <v>0</v>
      </c>
      <c r="E20" s="14">
        <v>0</v>
      </c>
      <c r="F20">
        <v>0</v>
      </c>
      <c r="G20">
        <v>0</v>
      </c>
      <c r="H20">
        <v>0</v>
      </c>
      <c r="I20">
        <v>18.726356241230199</v>
      </c>
      <c r="J20">
        <v>18.7023072927912</v>
      </c>
      <c r="K20">
        <v>18.687355989932801</v>
      </c>
      <c r="L20">
        <v>18.718984150838299</v>
      </c>
      <c r="M20">
        <v>18.668202636809301</v>
      </c>
      <c r="O20">
        <f t="shared" si="0"/>
        <v>26.7</v>
      </c>
      <c r="P20">
        <f t="shared" si="1"/>
        <v>18.700641262320357</v>
      </c>
      <c r="Q20">
        <f>PerformanceCurves!$I$2+PerformanceCurves!$I$3*P20+PerformanceCurves!$I$4*P20^2+PerformanceCurves!$I$5*P20^3</f>
        <v>20.287997041515752</v>
      </c>
      <c r="R20">
        <f>IF(O20&lt;Q20, PerformanceCurves!$F$2+PerformanceCurves!$F$3*P20+PerformanceCurves!$F$4*P20^2+PerformanceCurves!$F$5*O20+PerformanceCurves!$F$6*O20^2+PerformanceCurves!$F$7*P20*O20,PerformanceCurves!$L$2+PerformanceCurves!$L$3*P20+PerformanceCurves!$L$4*P20^2+PerformanceCurves!$L$5*O20+PerformanceCurves!$L$6*O20^2+PerformanceCurves!$L$7*P20*O20)</f>
        <v>1.0236806047059552</v>
      </c>
      <c r="S20">
        <f>PerformanceCurves!$B$2*R20</f>
        <v>29271.235815828601</v>
      </c>
      <c r="T20">
        <f>IF(C20=0,0,MAX(PerformanceCurves!$B$5,C20/S20))</f>
        <v>0</v>
      </c>
      <c r="U20">
        <f>MIN(C20/S20/PerformanceCurves!$B$5,1)</f>
        <v>0</v>
      </c>
      <c r="V20">
        <f>IF(T20=0,0,PerformanceCurves!$O$38+PerformanceCurves!$O$39*'DOASDXCOIL_wADPBFMethod_9.6 - C'!U20)</f>
        <v>0</v>
      </c>
      <c r="W20">
        <f t="shared" si="2"/>
        <v>0</v>
      </c>
      <c r="X20">
        <f>PerformanceCurves!$I$20+PerformanceCurves!$I$21*P20+PerformanceCurves!$I$22*P20^2+PerformanceCurves!$I$23*P20^3</f>
        <v>20.287997041515752</v>
      </c>
      <c r="Y20">
        <f>IF(O20&lt;X20, PerformanceCurves!$F$20+PerformanceCurves!$F$21*P20+PerformanceCurves!$F$22*P20^2+PerformanceCurves!$F$23*O20+PerformanceCurves!$F$24*O20^2+PerformanceCurves!$F$25*P20*O20,PerformanceCurves!$L$20+PerformanceCurves!$L$21*P20+PerformanceCurves!$L$22*P20^2+PerformanceCurves!$L$23*O20+PerformanceCurves!$L$24*O20^2+PerformanceCurves!$L$25*P20*O20)</f>
        <v>0.84889610469632937</v>
      </c>
      <c r="Z20">
        <f>IF(T20&lt;PerformanceCurves!$F$43,MIN(MAX(PerformanceCurves!$F$38+PerformanceCurves!$F$39*T20+PerformanceCurves!$F$40*T20^2+PerformanceCurves!$F$41*T20^3,PerformanceCurves!$F$44),PerformanceCurves!$F$45),MIN(MAX(PerformanceCurves!$I$38+PerformanceCurves!$I$39*T20+PerformanceCurves!$I$40*T20^2+PerformanceCurves!$I$41*T20^3,PerformanceCurves!$I$44),PerformanceCurves!$I$45))</f>
        <v>0.47289999999999999</v>
      </c>
      <c r="AA20" s="14">
        <f>IF(W20=0,0,1/(PerformanceCurves!$B$4*Y20*Z20))</f>
        <v>0</v>
      </c>
      <c r="AB20" s="4">
        <f t="shared" si="3"/>
        <v>0</v>
      </c>
    </row>
    <row r="21" spans="1:28" x14ac:dyDescent="0.25">
      <c r="A21" t="s">
        <v>30</v>
      </c>
      <c r="B21">
        <v>26.7</v>
      </c>
      <c r="C21">
        <v>0</v>
      </c>
      <c r="D21" s="4">
        <v>0</v>
      </c>
      <c r="E21" s="14">
        <v>0</v>
      </c>
      <c r="F21">
        <v>0</v>
      </c>
      <c r="G21">
        <v>0</v>
      </c>
      <c r="H21">
        <v>0</v>
      </c>
      <c r="I21">
        <v>18.734713644837601</v>
      </c>
      <c r="J21">
        <v>18.710676469239999</v>
      </c>
      <c r="K21">
        <v>18.695629463534999</v>
      </c>
      <c r="L21">
        <v>18.7270660594675</v>
      </c>
      <c r="M21">
        <v>18.676370770195099</v>
      </c>
      <c r="O21">
        <f t="shared" si="0"/>
        <v>26.7</v>
      </c>
      <c r="P21">
        <f t="shared" si="1"/>
        <v>18.708891281455038</v>
      </c>
      <c r="Q21">
        <f>PerformanceCurves!$I$2+PerformanceCurves!$I$3*P21+PerformanceCurves!$I$4*P21^2+PerformanceCurves!$I$5*P21^3</f>
        <v>20.284416393020706</v>
      </c>
      <c r="R21">
        <f>IF(O21&lt;Q21, PerformanceCurves!$F$2+PerformanceCurves!$F$3*P21+PerformanceCurves!$F$4*P21^2+PerformanceCurves!$F$5*O21+PerformanceCurves!$F$6*O21^2+PerformanceCurves!$F$7*P21*O21,PerformanceCurves!$L$2+PerformanceCurves!$L$3*P21+PerformanceCurves!$L$4*P21^2+PerformanceCurves!$L$5*O21+PerformanceCurves!$L$6*O21^2+PerformanceCurves!$L$7*P21*O21)</f>
        <v>1.0239080806153547</v>
      </c>
      <c r="S21">
        <f>PerformanceCurves!$B$2*R21</f>
        <v>29277.740287004319</v>
      </c>
      <c r="T21">
        <f>IF(C21=0,0,MAX(PerformanceCurves!$B$5,C21/S21))</f>
        <v>0</v>
      </c>
      <c r="U21">
        <f>MIN(C21/S21/PerformanceCurves!$B$5,1)</f>
        <v>0</v>
      </c>
      <c r="V21">
        <f>IF(T21=0,0,PerformanceCurves!$O$38+PerformanceCurves!$O$39*'DOASDXCOIL_wADPBFMethod_9.6 - C'!U21)</f>
        <v>0</v>
      </c>
      <c r="W21">
        <f t="shared" si="2"/>
        <v>0</v>
      </c>
      <c r="X21">
        <f>PerformanceCurves!$I$20+PerformanceCurves!$I$21*P21+PerformanceCurves!$I$22*P21^2+PerformanceCurves!$I$23*P21^3</f>
        <v>20.284416393020706</v>
      </c>
      <c r="Y21">
        <f>IF(O21&lt;X21, PerformanceCurves!$F$20+PerformanceCurves!$F$21*P21+PerformanceCurves!$F$22*P21^2+PerformanceCurves!$F$23*O21+PerformanceCurves!$F$24*O21^2+PerformanceCurves!$F$25*P21*O21,PerformanceCurves!$L$20+PerformanceCurves!$L$21*P21+PerformanceCurves!$L$22*P21^2+PerformanceCurves!$L$23*O21+PerformanceCurves!$L$24*O21^2+PerformanceCurves!$L$25*P21*O21)</f>
        <v>0.84900709065837066</v>
      </c>
      <c r="Z21">
        <f>IF(T21&lt;PerformanceCurves!$F$43,MIN(MAX(PerformanceCurves!$F$38+PerformanceCurves!$F$39*T21+PerformanceCurves!$F$40*T21^2+PerformanceCurves!$F$41*T21^3,PerformanceCurves!$F$44),PerformanceCurves!$F$45),MIN(MAX(PerformanceCurves!$I$38+PerformanceCurves!$I$39*T21+PerformanceCurves!$I$40*T21^2+PerformanceCurves!$I$41*T21^3,PerformanceCurves!$I$44),PerformanceCurves!$I$45))</f>
        <v>0.47289999999999999</v>
      </c>
      <c r="AA21" s="14">
        <f>IF(W21=0,0,1/(PerformanceCurves!$B$4*Y21*Z21))</f>
        <v>0</v>
      </c>
      <c r="AB21" s="4">
        <f t="shared" si="3"/>
        <v>0</v>
      </c>
    </row>
    <row r="22" spans="1:28" x14ac:dyDescent="0.25">
      <c r="A22" t="s">
        <v>31</v>
      </c>
      <c r="B22">
        <v>26.7</v>
      </c>
      <c r="C22">
        <v>0</v>
      </c>
      <c r="D22" s="4">
        <v>0</v>
      </c>
      <c r="E22" s="14">
        <v>0</v>
      </c>
      <c r="F22">
        <v>0</v>
      </c>
      <c r="G22">
        <v>0</v>
      </c>
      <c r="H22">
        <v>0</v>
      </c>
      <c r="I22">
        <v>18.743331291270199</v>
      </c>
      <c r="J22">
        <v>18.719055643203699</v>
      </c>
      <c r="K22">
        <v>18.703964373734799</v>
      </c>
      <c r="L22">
        <v>18.735291512994401</v>
      </c>
      <c r="M22">
        <v>18.6850638848749</v>
      </c>
      <c r="O22">
        <f t="shared" si="0"/>
        <v>26.7</v>
      </c>
      <c r="P22">
        <f t="shared" si="1"/>
        <v>18.717341341215597</v>
      </c>
      <c r="Q22">
        <f>PerformanceCurves!$I$2+PerformanceCurves!$I$3*P22+PerformanceCurves!$I$4*P22^2+PerformanceCurves!$I$5*P22^3</f>
        <v>20.280748383060569</v>
      </c>
      <c r="R22">
        <f>IF(O22&lt;Q22, PerformanceCurves!$F$2+PerformanceCurves!$F$3*P22+PerformanceCurves!$F$4*P22^2+PerformanceCurves!$F$5*O22+PerformanceCurves!$F$6*O22^2+PerformanceCurves!$F$7*P22*O22,PerformanceCurves!$L$2+PerformanceCurves!$L$3*P22+PerformanceCurves!$L$4*P22^2+PerformanceCurves!$L$5*O22+PerformanceCurves!$L$6*O22^2+PerformanceCurves!$L$7*P22*O22)</f>
        <v>1.0241411615920866</v>
      </c>
      <c r="S22">
        <f>PerformanceCurves!$B$2*R22</f>
        <v>29284.405030091901</v>
      </c>
      <c r="T22">
        <f>IF(C22=0,0,MAX(PerformanceCurves!$B$5,C22/S22))</f>
        <v>0</v>
      </c>
      <c r="U22">
        <f>MIN(C22/S22/PerformanceCurves!$B$5,1)</f>
        <v>0</v>
      </c>
      <c r="V22">
        <f>IF(T22=0,0,PerformanceCurves!$O$38+PerformanceCurves!$O$39*'DOASDXCOIL_wADPBFMethod_9.6 - C'!U22)</f>
        <v>0</v>
      </c>
      <c r="W22">
        <f t="shared" si="2"/>
        <v>0</v>
      </c>
      <c r="X22">
        <f>PerformanceCurves!$I$20+PerformanceCurves!$I$21*P22+PerformanceCurves!$I$22*P22^2+PerformanceCurves!$I$23*P22^3</f>
        <v>20.280748383060569</v>
      </c>
      <c r="Y22">
        <f>IF(O22&lt;X22, PerformanceCurves!$F$20+PerformanceCurves!$F$21*P22+PerformanceCurves!$F$22*P22^2+PerformanceCurves!$F$23*O22+PerformanceCurves!$F$24*O22^2+PerformanceCurves!$F$25*P22*O22,PerformanceCurves!$L$20+PerformanceCurves!$L$21*P22+PerformanceCurves!$L$22*P22^2+PerformanceCurves!$L$23*O22+PerformanceCurves!$L$24*O22^2+PerformanceCurves!$L$25*P22*O22)</f>
        <v>0.84912027506607124</v>
      </c>
      <c r="Z22">
        <f>IF(T22&lt;PerformanceCurves!$F$43,MIN(MAX(PerformanceCurves!$F$38+PerformanceCurves!$F$39*T22+PerformanceCurves!$F$40*T22^2+PerformanceCurves!$F$41*T22^3,PerformanceCurves!$F$44),PerformanceCurves!$F$45),MIN(MAX(PerformanceCurves!$I$38+PerformanceCurves!$I$39*T22+PerformanceCurves!$I$40*T22^2+PerformanceCurves!$I$41*T22^3,PerformanceCurves!$I$44),PerformanceCurves!$I$45))</f>
        <v>0.47289999999999999</v>
      </c>
      <c r="AA22" s="14">
        <f>IF(W22=0,0,1/(PerformanceCurves!$B$4*Y22*Z22))</f>
        <v>0</v>
      </c>
      <c r="AB22" s="4">
        <f t="shared" si="3"/>
        <v>0</v>
      </c>
    </row>
    <row r="23" spans="1:28" x14ac:dyDescent="0.25">
      <c r="A23" t="s">
        <v>32</v>
      </c>
      <c r="B23">
        <v>26.824999999999999</v>
      </c>
      <c r="C23">
        <v>0</v>
      </c>
      <c r="D23" s="4">
        <v>0</v>
      </c>
      <c r="E23" s="14">
        <v>0</v>
      </c>
      <c r="F23">
        <v>0</v>
      </c>
      <c r="G23">
        <v>0</v>
      </c>
      <c r="H23">
        <v>0</v>
      </c>
      <c r="I23">
        <v>18.7495472253485</v>
      </c>
      <c r="J23">
        <v>18.724800969917801</v>
      </c>
      <c r="K23">
        <v>18.7097705304549</v>
      </c>
      <c r="L23">
        <v>18.740977215878701</v>
      </c>
      <c r="M23">
        <v>18.691514264799601</v>
      </c>
      <c r="O23">
        <f t="shared" si="0"/>
        <v>26.824999999999999</v>
      </c>
      <c r="P23">
        <f t="shared" si="1"/>
        <v>18.723322041279904</v>
      </c>
      <c r="Q23">
        <f>PerformanceCurves!$I$2+PerformanceCurves!$I$3*P23+PerformanceCurves!$I$4*P23^2+PerformanceCurves!$I$5*P23^3</f>
        <v>20.278151928750908</v>
      </c>
      <c r="R23">
        <f>IF(O23&lt;Q23, PerformanceCurves!$F$2+PerformanceCurves!$F$3*P23+PerformanceCurves!$F$4*P23^2+PerformanceCurves!$F$5*O23+PerformanceCurves!$F$6*O23^2+PerformanceCurves!$F$7*P23*O23,PerformanceCurves!$L$2+PerformanceCurves!$L$3*P23+PerformanceCurves!$L$4*P23^2+PerformanceCurves!$L$5*O23+PerformanceCurves!$L$6*O23^2+PerformanceCurves!$L$7*P23*O23)</f>
        <v>1.0235403908409246</v>
      </c>
      <c r="S23">
        <f>PerformanceCurves!$B$2*R23</f>
        <v>29267.226525148391</v>
      </c>
      <c r="T23">
        <f>IF(C23=0,0,MAX(PerformanceCurves!$B$5,C23/S23))</f>
        <v>0</v>
      </c>
      <c r="U23">
        <f>MIN(C23/S23/PerformanceCurves!$B$5,1)</f>
        <v>0</v>
      </c>
      <c r="V23">
        <f>IF(T23=0,0,PerformanceCurves!$O$38+PerformanceCurves!$O$39*'DOASDXCOIL_wADPBFMethod_9.6 - C'!U23)</f>
        <v>0</v>
      </c>
      <c r="W23">
        <f t="shared" si="2"/>
        <v>0</v>
      </c>
      <c r="X23">
        <f>PerformanceCurves!$I$20+PerformanceCurves!$I$21*P23+PerformanceCurves!$I$22*P23^2+PerformanceCurves!$I$23*P23^3</f>
        <v>20.278151928750908</v>
      </c>
      <c r="Y23">
        <f>IF(O23&lt;X23, PerformanceCurves!$F$20+PerformanceCurves!$F$21*P23+PerformanceCurves!$F$22*P23^2+PerformanceCurves!$F$23*O23+PerformanceCurves!$F$24*O23^2+PerformanceCurves!$F$25*P23*O23,PerformanceCurves!$L$20+PerformanceCurves!$L$21*P23+PerformanceCurves!$L$22*P23^2+PerformanceCurves!$L$23*O23+PerformanceCurves!$L$24*O23^2+PerformanceCurves!$L$25*P23*O23)</f>
        <v>0.85189720751080766</v>
      </c>
      <c r="Z23">
        <f>IF(T23&lt;PerformanceCurves!$F$43,MIN(MAX(PerformanceCurves!$F$38+PerformanceCurves!$F$39*T23+PerformanceCurves!$F$40*T23^2+PerformanceCurves!$F$41*T23^3,PerformanceCurves!$F$44),PerformanceCurves!$F$45),MIN(MAX(PerformanceCurves!$I$38+PerformanceCurves!$I$39*T23+PerformanceCurves!$I$40*T23^2+PerformanceCurves!$I$41*T23^3,PerformanceCurves!$I$44),PerformanceCurves!$I$45))</f>
        <v>0.47289999999999999</v>
      </c>
      <c r="AA23" s="14">
        <f>IF(W23=0,0,1/(PerformanceCurves!$B$4*Y23*Z23))</f>
        <v>0</v>
      </c>
      <c r="AB23" s="4">
        <f t="shared" si="3"/>
        <v>0</v>
      </c>
    </row>
    <row r="24" spans="1:28" x14ac:dyDescent="0.25">
      <c r="A24" t="s">
        <v>33</v>
      </c>
      <c r="B24">
        <v>26.95</v>
      </c>
      <c r="C24">
        <v>0</v>
      </c>
      <c r="D24" s="4">
        <v>0</v>
      </c>
      <c r="E24" s="14">
        <v>0</v>
      </c>
      <c r="F24">
        <v>0</v>
      </c>
      <c r="G24">
        <v>0</v>
      </c>
      <c r="H24">
        <v>0</v>
      </c>
      <c r="I24">
        <v>18.758462216348398</v>
      </c>
      <c r="J24">
        <v>18.7327214496773</v>
      </c>
      <c r="K24">
        <v>18.717960006404301</v>
      </c>
      <c r="L24">
        <v>18.748877648573</v>
      </c>
      <c r="M24">
        <v>18.699274992589501</v>
      </c>
      <c r="O24">
        <f t="shared" si="0"/>
        <v>26.95</v>
      </c>
      <c r="P24">
        <f t="shared" si="1"/>
        <v>18.731459262718499</v>
      </c>
      <c r="Q24">
        <f>PerformanceCurves!$I$2+PerformanceCurves!$I$3*P24+PerformanceCurves!$I$4*P24^2+PerformanceCurves!$I$5*P24^3</f>
        <v>20.274618762730483</v>
      </c>
      <c r="R24">
        <f>IF(O24&lt;Q24, PerformanceCurves!$F$2+PerformanceCurves!$F$3*P24+PerformanceCurves!$F$4*P24^2+PerformanceCurves!$F$5*O24+PerformanceCurves!$F$6*O24^2+PerformanceCurves!$F$7*P24*O24,PerformanceCurves!$L$2+PerformanceCurves!$L$3*P24+PerformanceCurves!$L$4*P24^2+PerformanceCurves!$L$5*O24+PerformanceCurves!$L$6*O24^2+PerformanceCurves!$L$7*P24*O24)</f>
        <v>1.0229987882397253</v>
      </c>
      <c r="S24">
        <f>PerformanceCurves!$B$2*R24</f>
        <v>29251.739880793415</v>
      </c>
      <c r="T24">
        <f>IF(C24=0,0,MAX(PerformanceCurves!$B$5,C24/S24))</f>
        <v>0</v>
      </c>
      <c r="U24">
        <f>MIN(C24/S24/PerformanceCurves!$B$5,1)</f>
        <v>0</v>
      </c>
      <c r="V24">
        <f>IF(T24=0,0,PerformanceCurves!$O$38+PerformanceCurves!$O$39*'DOASDXCOIL_wADPBFMethod_9.6 - C'!U24)</f>
        <v>0</v>
      </c>
      <c r="W24">
        <f t="shared" si="2"/>
        <v>0</v>
      </c>
      <c r="X24">
        <f>PerformanceCurves!$I$20+PerformanceCurves!$I$21*P24+PerformanceCurves!$I$22*P24^2+PerformanceCurves!$I$23*P24^3</f>
        <v>20.274618762730483</v>
      </c>
      <c r="Y24">
        <f>IF(O24&lt;X24, PerformanceCurves!$F$20+PerformanceCurves!$F$21*P24+PerformanceCurves!$F$22*P24^2+PerformanceCurves!$F$23*O24+PerformanceCurves!$F$24*O24^2+PerformanceCurves!$F$25*P24*O24,PerformanceCurves!$L$20+PerformanceCurves!$L$21*P24+PerformanceCurves!$L$22*P24^2+PerformanceCurves!$L$23*O24+PerformanceCurves!$L$24*O24^2+PerformanceCurves!$L$25*P24*O24)</f>
        <v>0.85470535652227819</v>
      </c>
      <c r="Z24">
        <f>IF(T24&lt;PerformanceCurves!$F$43,MIN(MAX(PerformanceCurves!$F$38+PerformanceCurves!$F$39*T24+PerformanceCurves!$F$40*T24^2+PerformanceCurves!$F$41*T24^3,PerformanceCurves!$F$44),PerformanceCurves!$F$45),MIN(MAX(PerformanceCurves!$I$38+PerformanceCurves!$I$39*T24+PerformanceCurves!$I$40*T24^2+PerformanceCurves!$I$41*T24^3,PerformanceCurves!$I$44),PerformanceCurves!$I$45))</f>
        <v>0.47289999999999999</v>
      </c>
      <c r="AA24" s="14">
        <f>IF(W24=0,0,1/(PerformanceCurves!$B$4*Y24*Z24))</f>
        <v>0</v>
      </c>
      <c r="AB24" s="4">
        <f t="shared" si="3"/>
        <v>0</v>
      </c>
    </row>
    <row r="25" spans="1:28" x14ac:dyDescent="0.25">
      <c r="A25" t="s">
        <v>34</v>
      </c>
      <c r="B25">
        <v>27.074999999999999</v>
      </c>
      <c r="C25">
        <v>0</v>
      </c>
      <c r="D25" s="4">
        <v>0</v>
      </c>
      <c r="E25" s="14">
        <v>0</v>
      </c>
      <c r="F25">
        <v>0</v>
      </c>
      <c r="G25">
        <v>0</v>
      </c>
      <c r="H25">
        <v>0</v>
      </c>
      <c r="I25">
        <v>18.770894339269699</v>
      </c>
      <c r="J25">
        <v>18.743982847049001</v>
      </c>
      <c r="K25">
        <v>18.7297589850414</v>
      </c>
      <c r="L25">
        <v>18.760154557426201</v>
      </c>
      <c r="M25">
        <v>18.7088525787814</v>
      </c>
      <c r="O25">
        <f t="shared" si="0"/>
        <v>27.074999999999999</v>
      </c>
      <c r="P25">
        <f t="shared" si="1"/>
        <v>18.742728661513542</v>
      </c>
      <c r="Q25">
        <f>PerformanceCurves!$I$2+PerformanceCurves!$I$3*P25+PerformanceCurves!$I$4*P25^2+PerformanceCurves!$I$5*P25^3</f>
        <v>20.269724648841446</v>
      </c>
      <c r="R25">
        <f>IF(O25&lt;Q25, PerformanceCurves!$F$2+PerformanceCurves!$F$3*P25+PerformanceCurves!$F$4*P25^2+PerformanceCurves!$F$5*O25+PerformanceCurves!$F$6*O25^2+PerformanceCurves!$F$7*P25*O25,PerformanceCurves!$L$2+PerformanceCurves!$L$3*P25+PerformanceCurves!$L$4*P25^2+PerformanceCurves!$L$5*O25+PerformanceCurves!$L$6*O25^2+PerformanceCurves!$L$7*P25*O25)</f>
        <v>1.0225431061238366</v>
      </c>
      <c r="S25">
        <f>PerformanceCurves!$B$2*R25</f>
        <v>29238.710056246658</v>
      </c>
      <c r="T25">
        <f>IF(C25=0,0,MAX(PerformanceCurves!$B$5,C25/S25))</f>
        <v>0</v>
      </c>
      <c r="U25">
        <f>MIN(C25/S25/PerformanceCurves!$B$5,1)</f>
        <v>0</v>
      </c>
      <c r="V25">
        <f>IF(T25=0,0,PerformanceCurves!$O$38+PerformanceCurves!$O$39*'DOASDXCOIL_wADPBFMethod_9.6 - C'!U25)</f>
        <v>0</v>
      </c>
      <c r="W25">
        <f t="shared" si="2"/>
        <v>0</v>
      </c>
      <c r="X25">
        <f>PerformanceCurves!$I$20+PerformanceCurves!$I$21*P25+PerformanceCurves!$I$22*P25^2+PerformanceCurves!$I$23*P25^3</f>
        <v>20.269724648841446</v>
      </c>
      <c r="Y25">
        <f>IF(O25&lt;X25, PerformanceCurves!$F$20+PerformanceCurves!$F$21*P25+PerformanceCurves!$F$22*P25^2+PerformanceCurves!$F$23*O25+PerformanceCurves!$F$24*O25^2+PerformanceCurves!$F$25*P25*O25,PerformanceCurves!$L$20+PerformanceCurves!$L$21*P25+PerformanceCurves!$L$22*P25^2+PerformanceCurves!$L$23*O25+PerformanceCurves!$L$24*O25^2+PerformanceCurves!$L$25*P25*O25)</f>
        <v>0.85755643583122398</v>
      </c>
      <c r="Z25">
        <f>IF(T25&lt;PerformanceCurves!$F$43,MIN(MAX(PerformanceCurves!$F$38+PerformanceCurves!$F$39*T25+PerformanceCurves!$F$40*T25^2+PerformanceCurves!$F$41*T25^3,PerformanceCurves!$F$44),PerformanceCurves!$F$45),MIN(MAX(PerformanceCurves!$I$38+PerformanceCurves!$I$39*T25+PerformanceCurves!$I$40*T25^2+PerformanceCurves!$I$41*T25^3,PerformanceCurves!$I$44),PerformanceCurves!$I$45))</f>
        <v>0.47289999999999999</v>
      </c>
      <c r="AA25" s="14">
        <f>IF(W25=0,0,1/(PerformanceCurves!$B$4*Y25*Z25))</f>
        <v>0</v>
      </c>
      <c r="AB25" s="4">
        <f t="shared" si="3"/>
        <v>0</v>
      </c>
    </row>
    <row r="26" spans="1:28" x14ac:dyDescent="0.25">
      <c r="A26" t="s">
        <v>35</v>
      </c>
      <c r="B26">
        <v>27.2</v>
      </c>
      <c r="C26">
        <v>0</v>
      </c>
      <c r="D26" s="4">
        <v>0</v>
      </c>
      <c r="E26" s="14">
        <v>0</v>
      </c>
      <c r="F26">
        <v>0</v>
      </c>
      <c r="G26">
        <v>0</v>
      </c>
      <c r="H26">
        <v>0</v>
      </c>
      <c r="I26">
        <v>18.789892166502501</v>
      </c>
      <c r="J26">
        <v>18.7843601450483</v>
      </c>
      <c r="K26">
        <v>18.782437319600898</v>
      </c>
      <c r="L26">
        <v>18.779473906031399</v>
      </c>
      <c r="M26">
        <v>18.720548947592299</v>
      </c>
      <c r="O26">
        <f t="shared" si="0"/>
        <v>27.2</v>
      </c>
      <c r="P26">
        <f t="shared" si="1"/>
        <v>18.771342496955079</v>
      </c>
      <c r="Q26">
        <f>PerformanceCurves!$I$2+PerformanceCurves!$I$3*P26+PerformanceCurves!$I$4*P26^2+PerformanceCurves!$I$5*P26^3</f>
        <v>20.257292667260849</v>
      </c>
      <c r="R26">
        <f>IF(O26&lt;Q26, PerformanceCurves!$F$2+PerformanceCurves!$F$3*P26+PerformanceCurves!$F$4*P26^2+PerformanceCurves!$F$5*O26+PerformanceCurves!$F$6*O26^2+PerformanceCurves!$F$7*P26*O26,PerformanceCurves!$L$2+PerformanceCurves!$L$3*P26+PerformanceCurves!$L$4*P26^2+PerformanceCurves!$L$5*O26+PerformanceCurves!$L$6*O26^2+PerformanceCurves!$L$7*P26*O26)</f>
        <v>1.0225645721906869</v>
      </c>
      <c r="S26">
        <f>PerformanceCurves!$B$2*R26</f>
        <v>29239.323859323442</v>
      </c>
      <c r="T26">
        <f>IF(C26=0,0,MAX(PerformanceCurves!$B$5,C26/S26))</f>
        <v>0</v>
      </c>
      <c r="U26">
        <f>MIN(C26/S26/PerformanceCurves!$B$5,1)</f>
        <v>0</v>
      </c>
      <c r="V26">
        <f>IF(T26=0,0,PerformanceCurves!$O$38+PerformanceCurves!$O$39*'DOASDXCOIL_wADPBFMethod_9.6 - C'!U26)</f>
        <v>0</v>
      </c>
      <c r="W26">
        <f t="shared" si="2"/>
        <v>0</v>
      </c>
      <c r="X26">
        <f>PerformanceCurves!$I$20+PerformanceCurves!$I$21*P26+PerformanceCurves!$I$22*P26^2+PerformanceCurves!$I$23*P26^3</f>
        <v>20.257292667260849</v>
      </c>
      <c r="Y26">
        <f>IF(O26&lt;X26, PerformanceCurves!$F$20+PerformanceCurves!$F$21*P26+PerformanceCurves!$F$22*P26^2+PerformanceCurves!$F$23*O26+PerformanceCurves!$F$24*O26^2+PerformanceCurves!$F$25*P26*O26,PerformanceCurves!$L$20+PerformanceCurves!$L$21*P26+PerformanceCurves!$L$22*P26^2+PerformanceCurves!$L$23*O26+PerformanceCurves!$L$24*O26^2+PerformanceCurves!$L$25*P26*O26)</f>
        <v>0.86062943895824184</v>
      </c>
      <c r="Z26">
        <f>IF(T26&lt;PerformanceCurves!$F$43,MIN(MAX(PerformanceCurves!$F$38+PerformanceCurves!$F$39*T26+PerformanceCurves!$F$40*T26^2+PerformanceCurves!$F$41*T26^3,PerformanceCurves!$F$44),PerformanceCurves!$F$45),MIN(MAX(PerformanceCurves!$I$38+PerformanceCurves!$I$39*T26+PerformanceCurves!$I$40*T26^2+PerformanceCurves!$I$41*T26^3,PerformanceCurves!$I$44),PerformanceCurves!$I$45))</f>
        <v>0.47289999999999999</v>
      </c>
      <c r="AA26" s="14">
        <f>IF(W26=0,0,1/(PerformanceCurves!$B$4*Y26*Z26))</f>
        <v>0</v>
      </c>
      <c r="AB26" s="4">
        <f t="shared" si="3"/>
        <v>0</v>
      </c>
    </row>
    <row r="27" spans="1:28" x14ac:dyDescent="0.25">
      <c r="A27" t="s">
        <v>36</v>
      </c>
      <c r="C27">
        <v>0</v>
      </c>
      <c r="D27" s="4">
        <v>0</v>
      </c>
      <c r="E27" s="14">
        <v>0</v>
      </c>
      <c r="F27">
        <v>0</v>
      </c>
      <c r="G27">
        <v>0</v>
      </c>
      <c r="H27">
        <v>0</v>
      </c>
      <c r="I27">
        <v>18.819433993792899</v>
      </c>
      <c r="J27">
        <v>18.861544287688599</v>
      </c>
      <c r="K27">
        <v>18.882911594124401</v>
      </c>
      <c r="L27">
        <v>18.811390189695398</v>
      </c>
      <c r="M27">
        <v>18.737666780249899</v>
      </c>
      <c r="O27">
        <f t="shared" si="0"/>
        <v>27.2</v>
      </c>
      <c r="P27">
        <f t="shared" si="1"/>
        <v>18.82258936911024</v>
      </c>
      <c r="Q27">
        <f>PerformanceCurves!$I$2+PerformanceCurves!$I$3*P27+PerformanceCurves!$I$4*P27^2+PerformanceCurves!$I$5*P27^3</f>
        <v>20.23500459462138</v>
      </c>
      <c r="R27">
        <f>IF(O27&lt;Q27, PerformanceCurves!$F$2+PerformanceCurves!$F$3*P27+PerformanceCurves!$F$4*P27^2+PerformanceCurves!$F$5*O27+PerformanceCurves!$F$6*O27^2+PerformanceCurves!$F$7*P27*O27,PerformanceCurves!$L$2+PerformanceCurves!$L$3*P27+PerformanceCurves!$L$4*P27^2+PerformanceCurves!$L$5*O27+PerformanceCurves!$L$6*O27^2+PerformanceCurves!$L$7*P27*O27)</f>
        <v>1.0239778562760582</v>
      </c>
      <c r="S27">
        <f>PerformanceCurves!$B$2*R27</f>
        <v>29279.735459921798</v>
      </c>
      <c r="T27">
        <f>IF(C27=0,0,MAX(PerformanceCurves!$B$5,C27/S27))</f>
        <v>0</v>
      </c>
      <c r="U27">
        <f>MIN(C27/S27/PerformanceCurves!$B$5,1)</f>
        <v>0</v>
      </c>
      <c r="V27">
        <f>IF(T27=0,0,PerformanceCurves!$O$38+PerformanceCurves!$O$39*'DOASDXCOIL_wADPBFMethod_9.6 - C'!U27)</f>
        <v>0</v>
      </c>
      <c r="W27">
        <f t="shared" si="2"/>
        <v>0</v>
      </c>
      <c r="X27">
        <f>PerformanceCurves!$I$20+PerformanceCurves!$I$21*P27+PerformanceCurves!$I$22*P27^2+PerformanceCurves!$I$23*P27^3</f>
        <v>20.23500459462138</v>
      </c>
      <c r="Y27">
        <f>IF(O27&lt;X27, PerformanceCurves!$F$20+PerformanceCurves!$F$21*P27+PerformanceCurves!$F$22*P27^2+PerformanceCurves!$F$23*O27+PerformanceCurves!$F$24*O27^2+PerformanceCurves!$F$25*P27*O27,PerformanceCurves!$L$20+PerformanceCurves!$L$21*P27+PerformanceCurves!$L$22*P27^2+PerformanceCurves!$L$23*O27+PerformanceCurves!$L$24*O27^2+PerformanceCurves!$L$25*P27*O27)</f>
        <v>0.86126865629997162</v>
      </c>
      <c r="Z27">
        <f>IF(T27&lt;PerformanceCurves!$F$43,MIN(MAX(PerformanceCurves!$F$38+PerformanceCurves!$F$39*T27+PerformanceCurves!$F$40*T27^2+PerformanceCurves!$F$41*T27^3,PerformanceCurves!$F$44),PerformanceCurves!$F$45),MIN(MAX(PerformanceCurves!$I$38+PerformanceCurves!$I$39*T27+PerformanceCurves!$I$40*T27^2+PerformanceCurves!$I$41*T27^3,PerformanceCurves!$I$44),PerformanceCurves!$I$45))</f>
        <v>0.47289999999999999</v>
      </c>
      <c r="AA27" s="14">
        <f>IF(W27=0,0,1/(PerformanceCurves!$B$4*Y27*Z27))</f>
        <v>0</v>
      </c>
      <c r="AB27" s="4">
        <f t="shared" si="3"/>
        <v>0</v>
      </c>
    </row>
    <row r="28" spans="1:28" x14ac:dyDescent="0.25">
      <c r="A28" t="s">
        <v>37</v>
      </c>
      <c r="B28">
        <v>27.474999999999898</v>
      </c>
      <c r="C28">
        <v>0</v>
      </c>
      <c r="D28" s="4">
        <v>0</v>
      </c>
      <c r="E28" s="14">
        <v>0</v>
      </c>
      <c r="F28">
        <v>0</v>
      </c>
      <c r="G28">
        <v>0</v>
      </c>
      <c r="H28">
        <v>0</v>
      </c>
      <c r="I28">
        <v>18.826247033466</v>
      </c>
      <c r="J28">
        <v>18.890024100500401</v>
      </c>
      <c r="K28">
        <v>18.916879984396299</v>
      </c>
      <c r="L28">
        <v>18.8188153656981</v>
      </c>
      <c r="M28">
        <v>18.739362826983601</v>
      </c>
      <c r="O28">
        <f t="shared" si="0"/>
        <v>27.474999999999898</v>
      </c>
      <c r="P28">
        <f t="shared" si="1"/>
        <v>18.838265862208878</v>
      </c>
      <c r="Q28">
        <f>PerformanceCurves!$I$2+PerformanceCurves!$I$3*P28+PerformanceCurves!$I$4*P28^2+PerformanceCurves!$I$5*P28^3</f>
        <v>20.228180033394693</v>
      </c>
      <c r="R28">
        <f>IF(O28&lt;Q28, PerformanceCurves!$F$2+PerformanceCurves!$F$3*P28+PerformanceCurves!$F$4*P28^2+PerformanceCurves!$F$5*O28+PerformanceCurves!$F$6*O28^2+PerformanceCurves!$F$7*P28*O28,PerformanceCurves!$L$2+PerformanceCurves!$L$3*P28+PerformanceCurves!$L$4*P28^2+PerformanceCurves!$L$5*O28+PerformanceCurves!$L$6*O28^2+PerformanceCurves!$L$7*P28*O28)</f>
        <v>1.0227195074903832</v>
      </c>
      <c r="S28">
        <f>PerformanceCurves!$B$2*R28</f>
        <v>29243.754096325843</v>
      </c>
      <c r="T28">
        <f>IF(C28=0,0,MAX(PerformanceCurves!$B$5,C28/S28))</f>
        <v>0</v>
      </c>
      <c r="U28">
        <f>MIN(C28/S28/PerformanceCurves!$B$5,1)</f>
        <v>0</v>
      </c>
      <c r="V28">
        <f>IF(T28=0,0,PerformanceCurves!$O$38+PerformanceCurves!$O$39*'DOASDXCOIL_wADPBFMethod_9.6 - C'!U28)</f>
        <v>0</v>
      </c>
      <c r="W28">
        <f t="shared" si="2"/>
        <v>0</v>
      </c>
      <c r="X28">
        <f>PerformanceCurves!$I$20+PerformanceCurves!$I$21*P28+PerformanceCurves!$I$22*P28^2+PerformanceCurves!$I$23*P28^3</f>
        <v>20.228180033394693</v>
      </c>
      <c r="Y28">
        <f>IF(O28&lt;X28, PerformanceCurves!$F$20+PerformanceCurves!$F$21*P28+PerformanceCurves!$F$22*P28^2+PerformanceCurves!$F$23*O28+PerformanceCurves!$F$24*O28^2+PerformanceCurves!$F$25*P28*O28,PerformanceCurves!$L$20+PerformanceCurves!$L$21*P28+PerformanceCurves!$L$22*P28^2+PerformanceCurves!$L$23*O28+PerformanceCurves!$L$24*O28^2+PerformanceCurves!$L$25*P28*O28)</f>
        <v>0.86741555338003451</v>
      </c>
      <c r="Z28">
        <f>IF(T28&lt;PerformanceCurves!$F$43,MIN(MAX(PerformanceCurves!$F$38+PerformanceCurves!$F$39*T28+PerformanceCurves!$F$40*T28^2+PerformanceCurves!$F$41*T28^3,PerformanceCurves!$F$44),PerformanceCurves!$F$45),MIN(MAX(PerformanceCurves!$I$38+PerformanceCurves!$I$39*T28+PerformanceCurves!$I$40*T28^2+PerformanceCurves!$I$41*T28^3,PerformanceCurves!$I$44),PerformanceCurves!$I$45))</f>
        <v>0.47289999999999999</v>
      </c>
      <c r="AA28" s="14">
        <f>IF(W28=0,0,1/(PerformanceCurves!$B$4*Y28*Z28))</f>
        <v>0</v>
      </c>
      <c r="AB28" s="4">
        <f t="shared" si="3"/>
        <v>0</v>
      </c>
    </row>
    <row r="29" spans="1:28" x14ac:dyDescent="0.25">
      <c r="A29" t="s">
        <v>38</v>
      </c>
      <c r="C29">
        <v>0</v>
      </c>
      <c r="D29" s="4">
        <v>0</v>
      </c>
      <c r="E29" s="14">
        <v>0</v>
      </c>
      <c r="F29">
        <v>0</v>
      </c>
      <c r="G29">
        <v>0</v>
      </c>
      <c r="H29">
        <v>0</v>
      </c>
      <c r="I29">
        <v>18.839659972583799</v>
      </c>
      <c r="J29">
        <v>18.927261997859901</v>
      </c>
      <c r="K29">
        <v>18.962799432090701</v>
      </c>
      <c r="L29">
        <v>18.8332026788154</v>
      </c>
      <c r="M29">
        <v>18.746929412026802</v>
      </c>
      <c r="O29">
        <f t="shared" si="0"/>
        <v>27.474999999999898</v>
      </c>
      <c r="P29">
        <f t="shared" si="1"/>
        <v>18.861970698675322</v>
      </c>
      <c r="Q29">
        <f>PerformanceCurves!$I$2+PerformanceCurves!$I$3*P29+PerformanceCurves!$I$4*P29^2+PerformanceCurves!$I$5*P29^3</f>
        <v>20.217853872191135</v>
      </c>
      <c r="R29">
        <f>IF(O29&lt;Q29, PerformanceCurves!$F$2+PerformanceCurves!$F$3*P29+PerformanceCurves!$F$4*P29^2+PerformanceCurves!$F$5*O29+PerformanceCurves!$F$6*O29^2+PerformanceCurves!$F$7*P29*O29,PerformanceCurves!$L$2+PerformanceCurves!$L$3*P29+PerformanceCurves!$L$4*P29^2+PerformanceCurves!$L$5*O29+PerformanceCurves!$L$6*O29^2+PerformanceCurves!$L$7*P29*O29)</f>
        <v>1.0233733794211548</v>
      </c>
      <c r="S29">
        <f>PerformanceCurves!$B$2*R29</f>
        <v>29262.450982240236</v>
      </c>
      <c r="T29">
        <f>IF(C29=0,0,MAX(PerformanceCurves!$B$5,C29/S29))</f>
        <v>0</v>
      </c>
      <c r="U29">
        <f>MIN(C29/S29/PerformanceCurves!$B$5,1)</f>
        <v>0</v>
      </c>
      <c r="V29">
        <f>IF(T29=0,0,PerformanceCurves!$O$38+PerformanceCurves!$O$39*'DOASDXCOIL_wADPBFMethod_9.6 - C'!U29)</f>
        <v>0</v>
      </c>
      <c r="W29">
        <f t="shared" si="2"/>
        <v>0</v>
      </c>
      <c r="X29">
        <f>PerformanceCurves!$I$20+PerformanceCurves!$I$21*P29+PerformanceCurves!$I$22*P29^2+PerformanceCurves!$I$23*P29^3</f>
        <v>20.217853872191135</v>
      </c>
      <c r="Y29">
        <f>IF(O29&lt;X29, PerformanceCurves!$F$20+PerformanceCurves!$F$21*P29+PerformanceCurves!$F$22*P29^2+PerformanceCurves!$F$23*O29+PerformanceCurves!$F$24*O29^2+PerformanceCurves!$F$25*P29*O29,PerformanceCurves!$L$20+PerformanceCurves!$L$21*P29+PerformanceCurves!$L$22*P29^2+PerformanceCurves!$L$23*O29+PerformanceCurves!$L$24*O29^2+PerformanceCurves!$L$25*P29*O29)</f>
        <v>0.86769805589322402</v>
      </c>
      <c r="Z29">
        <f>IF(T29&lt;PerformanceCurves!$F$43,MIN(MAX(PerformanceCurves!$F$38+PerformanceCurves!$F$39*T29+PerformanceCurves!$F$40*T29^2+PerformanceCurves!$F$41*T29^3,PerformanceCurves!$F$44),PerformanceCurves!$F$45),MIN(MAX(PerformanceCurves!$I$38+PerformanceCurves!$I$39*T29+PerformanceCurves!$I$40*T29^2+PerformanceCurves!$I$41*T29^3,PerformanceCurves!$I$44),PerformanceCurves!$I$45))</f>
        <v>0.47289999999999999</v>
      </c>
      <c r="AA29" s="14">
        <f>IF(W29=0,0,1/(PerformanceCurves!$B$4*Y29*Z29))</f>
        <v>0</v>
      </c>
      <c r="AB29" s="4">
        <f t="shared" si="3"/>
        <v>0</v>
      </c>
    </row>
    <row r="30" spans="1:28" x14ac:dyDescent="0.25">
      <c r="A30" t="s">
        <v>39</v>
      </c>
      <c r="B30">
        <v>27.75</v>
      </c>
      <c r="C30">
        <v>0</v>
      </c>
      <c r="D30" s="4">
        <v>0</v>
      </c>
      <c r="E30" s="14">
        <v>0</v>
      </c>
      <c r="F30">
        <v>0</v>
      </c>
      <c r="G30">
        <v>0</v>
      </c>
      <c r="H30">
        <v>0</v>
      </c>
      <c r="I30">
        <v>18.8751996263824</v>
      </c>
      <c r="J30">
        <v>19.0380823275013</v>
      </c>
      <c r="K30">
        <v>19.0967552359905</v>
      </c>
      <c r="L30">
        <v>18.872360424665999</v>
      </c>
      <c r="M30">
        <v>18.7633708862232</v>
      </c>
      <c r="O30">
        <f t="shared" si="0"/>
        <v>27.75</v>
      </c>
      <c r="P30">
        <f t="shared" si="1"/>
        <v>18.929153700152678</v>
      </c>
      <c r="Q30">
        <f>PerformanceCurves!$I$2+PerformanceCurves!$I$3*P30+PerformanceCurves!$I$4*P30^2+PerformanceCurves!$I$5*P30^3</f>
        <v>20.188539819989408</v>
      </c>
      <c r="R30">
        <f>IF(O30&lt;Q30, PerformanceCurves!$F$2+PerformanceCurves!$F$3*P30+PerformanceCurves!$F$4*P30^2+PerformanceCurves!$F$5*O30+PerformanceCurves!$F$6*O30^2+PerformanceCurves!$F$7*P30*O30,PerformanceCurves!$L$2+PerformanceCurves!$L$3*P30+PerformanceCurves!$L$4*P30^2+PerformanceCurves!$L$5*O30+PerformanceCurves!$L$6*O30^2+PerformanceCurves!$L$7*P30*O30)</f>
        <v>1.0235337192212177</v>
      </c>
      <c r="S30">
        <f>PerformanceCurves!$B$2*R30</f>
        <v>29267.035756120615</v>
      </c>
      <c r="T30">
        <f>IF(C30=0,0,MAX(PerformanceCurves!$B$5,C30/S30))</f>
        <v>0</v>
      </c>
      <c r="U30">
        <f>MIN(C30/S30/PerformanceCurves!$B$5,1)</f>
        <v>0</v>
      </c>
      <c r="V30">
        <f>IF(T30=0,0,PerformanceCurves!$O$38+PerformanceCurves!$O$39*'DOASDXCOIL_wADPBFMethod_9.6 - C'!U30)</f>
        <v>0</v>
      </c>
      <c r="W30">
        <f t="shared" si="2"/>
        <v>0</v>
      </c>
      <c r="X30">
        <f>PerformanceCurves!$I$20+PerformanceCurves!$I$21*P30+PerformanceCurves!$I$22*P30^2+PerformanceCurves!$I$23*P30^3</f>
        <v>20.188539819989408</v>
      </c>
      <c r="Y30">
        <f>IF(O30&lt;X30, PerformanceCurves!$F$20+PerformanceCurves!$F$21*P30+PerformanceCurves!$F$22*P30^2+PerformanceCurves!$F$23*O30+PerformanceCurves!$F$24*O30^2+PerformanceCurves!$F$25*P30*O30,PerformanceCurves!$L$20+PerformanceCurves!$L$21*P30+PerformanceCurves!$L$22*P30^2+PerformanceCurves!$L$23*O30+PerformanceCurves!$L$24*O30^2+PerformanceCurves!$L$25*P30*O30)</f>
        <v>0.87443599164786012</v>
      </c>
      <c r="Z30">
        <f>IF(T30&lt;PerformanceCurves!$F$43,MIN(MAX(PerformanceCurves!$F$38+PerformanceCurves!$F$39*T30+PerformanceCurves!$F$40*T30^2+PerformanceCurves!$F$41*T30^3,PerformanceCurves!$F$44),PerformanceCurves!$F$45),MIN(MAX(PerformanceCurves!$I$38+PerformanceCurves!$I$39*T30+PerformanceCurves!$I$40*T30^2+PerformanceCurves!$I$41*T30^3,PerformanceCurves!$I$44),PerformanceCurves!$I$45))</f>
        <v>0.47289999999999999</v>
      </c>
      <c r="AA30" s="14">
        <f>IF(W30=0,0,1/(PerformanceCurves!$B$4*Y30*Z30))</f>
        <v>0</v>
      </c>
      <c r="AB30" s="4">
        <f t="shared" si="3"/>
        <v>0</v>
      </c>
    </row>
    <row r="31" spans="1:28" x14ac:dyDescent="0.25">
      <c r="A31" t="s">
        <v>40</v>
      </c>
      <c r="C31">
        <v>0</v>
      </c>
      <c r="D31" s="4">
        <v>0</v>
      </c>
      <c r="E31" s="14">
        <v>0</v>
      </c>
      <c r="F31">
        <v>0</v>
      </c>
      <c r="G31">
        <v>0</v>
      </c>
      <c r="H31">
        <v>0</v>
      </c>
      <c r="I31">
        <v>18.8898801789828</v>
      </c>
      <c r="J31">
        <v>19.0749085946957</v>
      </c>
      <c r="K31">
        <v>19.139147179541201</v>
      </c>
      <c r="L31">
        <v>18.888392600269</v>
      </c>
      <c r="M31">
        <v>18.772162093921899</v>
      </c>
      <c r="O31">
        <f t="shared" si="0"/>
        <v>27.75</v>
      </c>
      <c r="P31">
        <f t="shared" si="1"/>
        <v>18.952898129482122</v>
      </c>
      <c r="Q31">
        <f>PerformanceCurves!$I$2+PerformanceCurves!$I$3*P31+PerformanceCurves!$I$4*P31^2+PerformanceCurves!$I$5*P31^3</f>
        <v>20.178160340758637</v>
      </c>
      <c r="R31">
        <f>IF(O31&lt;Q31, PerformanceCurves!$F$2+PerformanceCurves!$F$3*P31+PerformanceCurves!$F$4*P31^2+PerformanceCurves!$F$5*O31+PerformanceCurves!$F$6*O31^2+PerformanceCurves!$F$7*P31*O31,PerformanceCurves!$L$2+PerformanceCurves!$L$3*P31+PerformanceCurves!$L$4*P31^2+PerformanceCurves!$L$5*O31+PerformanceCurves!$L$6*O31^2+PerformanceCurves!$L$7*P31*O31)</f>
        <v>1.0241899602349862</v>
      </c>
      <c r="S31">
        <f>PerformanceCurves!$B$2*R31</f>
        <v>29285.800383854821</v>
      </c>
      <c r="T31">
        <f>IF(C31=0,0,MAX(PerformanceCurves!$B$5,C31/S31))</f>
        <v>0</v>
      </c>
      <c r="U31">
        <f>MIN(C31/S31/PerformanceCurves!$B$5,1)</f>
        <v>0</v>
      </c>
      <c r="V31">
        <f>IF(T31=0,0,PerformanceCurves!$O$38+PerformanceCurves!$O$39*'DOASDXCOIL_wADPBFMethod_9.6 - C'!U31)</f>
        <v>0</v>
      </c>
      <c r="W31">
        <f t="shared" si="2"/>
        <v>0</v>
      </c>
      <c r="X31">
        <f>PerformanceCurves!$I$20+PerformanceCurves!$I$21*P31+PerformanceCurves!$I$22*P31^2+PerformanceCurves!$I$23*P31^3</f>
        <v>20.178160340758637</v>
      </c>
      <c r="Y31">
        <f>IF(O31&lt;X31, PerformanceCurves!$F$20+PerformanceCurves!$F$21*P31+PerformanceCurves!$F$22*P31^2+PerformanceCurves!$F$23*O31+PerformanceCurves!$F$24*O31^2+PerformanceCurves!$F$25*P31*O31,PerformanceCurves!$L$20+PerformanceCurves!$L$21*P31+PerformanceCurves!$L$22*P31^2+PerformanceCurves!$L$23*O31+PerformanceCurves!$L$24*O31^2+PerformanceCurves!$L$25*P31*O31)</f>
        <v>0.87469950957776932</v>
      </c>
      <c r="Z31">
        <f>IF(T31&lt;PerformanceCurves!$F$43,MIN(MAX(PerformanceCurves!$F$38+PerformanceCurves!$F$39*T31+PerformanceCurves!$F$40*T31^2+PerformanceCurves!$F$41*T31^3,PerformanceCurves!$F$44),PerformanceCurves!$F$45),MIN(MAX(PerformanceCurves!$I$38+PerformanceCurves!$I$39*T31+PerformanceCurves!$I$40*T31^2+PerformanceCurves!$I$41*T31^3,PerformanceCurves!$I$44),PerformanceCurves!$I$45))</f>
        <v>0.47289999999999999</v>
      </c>
      <c r="AA31" s="14">
        <f>IF(W31=0,0,1/(PerformanceCurves!$B$4*Y31*Z31))</f>
        <v>0</v>
      </c>
      <c r="AB31" s="4">
        <f t="shared" si="3"/>
        <v>0</v>
      </c>
    </row>
    <row r="32" spans="1:28" x14ac:dyDescent="0.25">
      <c r="A32" t="s">
        <v>41</v>
      </c>
      <c r="B32">
        <v>28.024999999999999</v>
      </c>
      <c r="C32">
        <v>0</v>
      </c>
      <c r="D32" s="4">
        <v>0</v>
      </c>
      <c r="E32" s="14">
        <v>0</v>
      </c>
      <c r="F32">
        <v>0</v>
      </c>
      <c r="G32">
        <v>0</v>
      </c>
      <c r="H32">
        <v>0</v>
      </c>
      <c r="I32">
        <v>18.929151659497201</v>
      </c>
      <c r="J32">
        <v>19.186621162595401</v>
      </c>
      <c r="K32">
        <v>19.264271848800501</v>
      </c>
      <c r="L32">
        <v>18.9329480479905</v>
      </c>
      <c r="M32">
        <v>18.792233048802</v>
      </c>
      <c r="O32">
        <f t="shared" si="0"/>
        <v>28.024999999999999</v>
      </c>
      <c r="P32">
        <f t="shared" si="1"/>
        <v>19.021045153537123</v>
      </c>
      <c r="Q32">
        <f>PerformanceCurves!$I$2+PerformanceCurves!$I$3*P32+PerformanceCurves!$I$4*P32^2+PerformanceCurves!$I$5*P32^3</f>
        <v>20.148307736058747</v>
      </c>
      <c r="R32">
        <f>IF(O32&lt;Q32, PerformanceCurves!$F$2+PerformanceCurves!$F$3*P32+PerformanceCurves!$F$4*P32^2+PerformanceCurves!$F$5*O32+PerformanceCurves!$F$6*O32^2+PerformanceCurves!$F$7*P32*O32,PerformanceCurves!$L$2+PerformanceCurves!$L$3*P32+PerformanceCurves!$L$4*P32^2+PerformanceCurves!$L$5*O32+PerformanceCurves!$L$6*O32^2+PerformanceCurves!$L$7*P32*O32)</f>
        <v>1.0243752350167625</v>
      </c>
      <c r="S32">
        <f>PerformanceCurves!$B$2*R32</f>
        <v>29291.098151345159</v>
      </c>
      <c r="T32">
        <f>IF(C32=0,0,MAX(PerformanceCurves!$B$5,C32/S32))</f>
        <v>0</v>
      </c>
      <c r="U32">
        <f>MIN(C32/S32/PerformanceCurves!$B$5,1)</f>
        <v>0</v>
      </c>
      <c r="V32">
        <f>IF(T32=0,0,PerformanceCurves!$O$38+PerformanceCurves!$O$39*'DOASDXCOIL_wADPBFMethod_9.6 - C'!U32)</f>
        <v>0</v>
      </c>
      <c r="W32">
        <f t="shared" si="2"/>
        <v>0</v>
      </c>
      <c r="X32">
        <f>PerformanceCurves!$I$20+PerformanceCurves!$I$21*P32+PerformanceCurves!$I$22*P32^2+PerformanceCurves!$I$23*P32^3</f>
        <v>20.148307736058747</v>
      </c>
      <c r="Y32">
        <f>IF(O32&lt;X32, PerformanceCurves!$F$20+PerformanceCurves!$F$21*P32+PerformanceCurves!$F$22*P32^2+PerformanceCurves!$F$23*O32+PerformanceCurves!$F$24*O32^2+PerformanceCurves!$F$25*P32*O32,PerformanceCurves!$L$20+PerformanceCurves!$L$21*P32+PerformanceCurves!$L$22*P32^2+PerformanceCurves!$L$23*O32+PerformanceCurves!$L$24*O32^2+PerformanceCurves!$L$25*P32*O32)</f>
        <v>0.88139594099449714</v>
      </c>
      <c r="Z32">
        <f>IF(T32&lt;PerformanceCurves!$F$43,MIN(MAX(PerformanceCurves!$F$38+PerformanceCurves!$F$39*T32+PerformanceCurves!$F$40*T32^2+PerformanceCurves!$F$41*T32^3,PerformanceCurves!$F$44),PerformanceCurves!$F$45),MIN(MAX(PerformanceCurves!$I$38+PerformanceCurves!$I$39*T32+PerformanceCurves!$I$40*T32^2+PerformanceCurves!$I$41*T32^3,PerformanceCurves!$I$44),PerformanceCurves!$I$45))</f>
        <v>0.47289999999999999</v>
      </c>
      <c r="AA32" s="14">
        <f>IF(W32=0,0,1/(PerformanceCurves!$B$4*Y32*Z32))</f>
        <v>0</v>
      </c>
      <c r="AB32" s="4">
        <f t="shared" si="3"/>
        <v>0</v>
      </c>
    </row>
    <row r="33" spans="1:28" x14ac:dyDescent="0.25">
      <c r="A33" t="s">
        <v>42</v>
      </c>
      <c r="C33">
        <v>0</v>
      </c>
      <c r="D33" s="4">
        <v>0</v>
      </c>
      <c r="E33" s="14">
        <v>0</v>
      </c>
      <c r="F33">
        <v>0</v>
      </c>
      <c r="G33">
        <v>0</v>
      </c>
      <c r="H33">
        <v>0</v>
      </c>
      <c r="I33">
        <v>18.945125696081199</v>
      </c>
      <c r="J33">
        <v>19.224876157275901</v>
      </c>
      <c r="K33">
        <v>19.305439701831101</v>
      </c>
      <c r="L33">
        <v>18.9508221268824</v>
      </c>
      <c r="M33">
        <v>18.802129180958701</v>
      </c>
      <c r="O33">
        <f t="shared" si="0"/>
        <v>28.024999999999999</v>
      </c>
      <c r="P33">
        <f t="shared" si="1"/>
        <v>19.045678572605858</v>
      </c>
      <c r="Q33">
        <f>PerformanceCurves!$I$2+PerformanceCurves!$I$3*P33+PerformanceCurves!$I$4*P33^2+PerformanceCurves!$I$5*P33^3</f>
        <v>20.137491530741748</v>
      </c>
      <c r="R33">
        <f>IF(O33&lt;Q33, PerformanceCurves!$F$2+PerformanceCurves!$F$3*P33+PerformanceCurves!$F$4*P33^2+PerformanceCurves!$F$5*O33+PerformanceCurves!$F$6*O33^2+PerformanceCurves!$F$7*P33*O33,PerformanceCurves!$L$2+PerformanceCurves!$L$3*P33+PerformanceCurves!$L$4*P33^2+PerformanceCurves!$L$5*O33+PerformanceCurves!$L$6*O33^2+PerformanceCurves!$L$7*P33*O33)</f>
        <v>1.0250574149896849</v>
      </c>
      <c r="S33">
        <f>PerformanceCurves!$B$2*R33</f>
        <v>29310.604480530699</v>
      </c>
      <c r="T33">
        <f>IF(C33=0,0,MAX(PerformanceCurves!$B$5,C33/S33))</f>
        <v>0</v>
      </c>
      <c r="U33">
        <f>MIN(C33/S33/PerformanceCurves!$B$5,1)</f>
        <v>0</v>
      </c>
      <c r="V33">
        <f>IF(T33=0,0,PerformanceCurves!$O$38+PerformanceCurves!$O$39*'DOASDXCOIL_wADPBFMethod_9.6 - C'!U33)</f>
        <v>0</v>
      </c>
      <c r="W33">
        <f t="shared" si="2"/>
        <v>0</v>
      </c>
      <c r="X33">
        <f>PerformanceCurves!$I$20+PerformanceCurves!$I$21*P33+PerformanceCurves!$I$22*P33^2+PerformanceCurves!$I$23*P33^3</f>
        <v>20.137491530741748</v>
      </c>
      <c r="Y33">
        <f>IF(O33&lt;X33, PerformanceCurves!$F$20+PerformanceCurves!$F$21*P33+PerformanceCurves!$F$22*P33^2+PerformanceCurves!$F$23*O33+PerformanceCurves!$F$24*O33^2+PerformanceCurves!$F$25*P33*O33,PerformanceCurves!$L$20+PerformanceCurves!$L$21*P33+PerformanceCurves!$L$22*P33^2+PerformanceCurves!$L$23*O33+PerformanceCurves!$L$24*O33^2+PerformanceCurves!$L$25*P33*O33)</f>
        <v>0.88164889446906014</v>
      </c>
      <c r="Z33">
        <f>IF(T33&lt;PerformanceCurves!$F$43,MIN(MAX(PerformanceCurves!$F$38+PerformanceCurves!$F$39*T33+PerformanceCurves!$F$40*T33^2+PerformanceCurves!$F$41*T33^3,PerformanceCurves!$F$44),PerformanceCurves!$F$45),MIN(MAX(PerformanceCurves!$I$38+PerformanceCurves!$I$39*T33+PerformanceCurves!$I$40*T33^2+PerformanceCurves!$I$41*T33^3,PerformanceCurves!$I$44),PerformanceCurves!$I$45))</f>
        <v>0.47289999999999999</v>
      </c>
      <c r="AA33" s="14">
        <f>IF(W33=0,0,1/(PerformanceCurves!$B$4*Y33*Z33))</f>
        <v>0</v>
      </c>
      <c r="AB33" s="4">
        <f t="shared" si="3"/>
        <v>0</v>
      </c>
    </row>
    <row r="34" spans="1:28" x14ac:dyDescent="0.25">
      <c r="A34" t="s">
        <v>43</v>
      </c>
      <c r="B34">
        <v>28.3</v>
      </c>
      <c r="C34">
        <v>0</v>
      </c>
      <c r="D34" s="4">
        <v>0</v>
      </c>
      <c r="E34" s="14">
        <v>0</v>
      </c>
      <c r="F34">
        <v>0</v>
      </c>
      <c r="G34">
        <v>0</v>
      </c>
      <c r="H34">
        <v>0</v>
      </c>
      <c r="I34">
        <v>18.988704477946602</v>
      </c>
      <c r="J34">
        <v>19.345751181834402</v>
      </c>
      <c r="K34">
        <v>19.431837877065099</v>
      </c>
      <c r="L34">
        <v>19.001681635700599</v>
      </c>
      <c r="M34">
        <v>18.826045186093499</v>
      </c>
      <c r="O34">
        <f t="shared" si="0"/>
        <v>28.3</v>
      </c>
      <c r="P34">
        <f t="shared" si="1"/>
        <v>19.118804071728039</v>
      </c>
      <c r="Q34">
        <f>PerformanceCurves!$I$2+PerformanceCurves!$I$3*P34+PerformanceCurves!$I$4*P34^2+PerformanceCurves!$I$5*P34^3</f>
        <v>20.105294546045542</v>
      </c>
      <c r="R34">
        <f>IF(O34&lt;Q34, PerformanceCurves!$F$2+PerformanceCurves!$F$3*P34+PerformanceCurves!$F$4*P34^2+PerformanceCurves!$F$5*O34+PerformanceCurves!$F$6*O34^2+PerformanceCurves!$F$7*P34*O34,PerformanceCurves!$L$2+PerformanceCurves!$L$3*P34+PerformanceCurves!$L$4*P34^2+PerformanceCurves!$L$5*O34+PerformanceCurves!$L$6*O34^2+PerformanceCurves!$L$7*P34*O34)</f>
        <v>1.0253791293633721</v>
      </c>
      <c r="S34">
        <f>PerformanceCurves!$B$2*R34</f>
        <v>29319.803616720492</v>
      </c>
      <c r="T34">
        <f>IF(C34=0,0,MAX(PerformanceCurves!$B$5,C34/S34))</f>
        <v>0</v>
      </c>
      <c r="U34">
        <f>MIN(C34/S34/PerformanceCurves!$B$5,1)</f>
        <v>0</v>
      </c>
      <c r="V34">
        <f>IF(T34=0,0,PerformanceCurves!$O$38+PerformanceCurves!$O$39*'DOASDXCOIL_wADPBFMethod_9.6 - C'!U34)</f>
        <v>0</v>
      </c>
      <c r="W34">
        <f t="shared" si="2"/>
        <v>0</v>
      </c>
      <c r="X34">
        <f>PerformanceCurves!$I$20+PerformanceCurves!$I$21*P34+PerformanceCurves!$I$22*P34^2+PerformanceCurves!$I$23*P34^3</f>
        <v>20.105294546045542</v>
      </c>
      <c r="Y34">
        <f>IF(O34&lt;X34, PerformanceCurves!$F$20+PerformanceCurves!$F$21*P34+PerformanceCurves!$F$22*P34^2+PerformanceCurves!$F$23*O34+PerformanceCurves!$F$24*O34^2+PerformanceCurves!$F$25*P34*O34,PerformanceCurves!$L$20+PerformanceCurves!$L$21*P34+PerformanceCurves!$L$22*P34^2+PerformanceCurves!$L$23*O34+PerformanceCurves!$L$24*O34^2+PerformanceCurves!$L$25*P34*O34)</f>
        <v>0.88833914179909845</v>
      </c>
      <c r="Z34">
        <f>IF(T34&lt;PerformanceCurves!$F$43,MIN(MAX(PerformanceCurves!$F$38+PerformanceCurves!$F$39*T34+PerformanceCurves!$F$40*T34^2+PerformanceCurves!$F$41*T34^3,PerformanceCurves!$F$44),PerformanceCurves!$F$45),MIN(MAX(PerformanceCurves!$I$38+PerformanceCurves!$I$39*T34+PerformanceCurves!$I$40*T34^2+PerformanceCurves!$I$41*T34^3,PerformanceCurves!$I$44),PerformanceCurves!$I$45))</f>
        <v>0.47289999999999999</v>
      </c>
      <c r="AA34" s="14">
        <f>IF(W34=0,0,1/(PerformanceCurves!$B$4*Y34*Z34))</f>
        <v>0</v>
      </c>
      <c r="AB34" s="4">
        <f t="shared" si="3"/>
        <v>0</v>
      </c>
    </row>
    <row r="35" spans="1:28" x14ac:dyDescent="0.25">
      <c r="A35" t="s">
        <v>44</v>
      </c>
      <c r="C35">
        <v>7521.9075339295196</v>
      </c>
      <c r="D35" s="4">
        <v>4550.6216427958598</v>
      </c>
      <c r="E35" s="14">
        <v>1.6529406583027</v>
      </c>
      <c r="F35">
        <v>0.25464611942348903</v>
      </c>
      <c r="G35">
        <v>1</v>
      </c>
      <c r="H35">
        <v>1</v>
      </c>
      <c r="I35">
        <v>19.003491155365701</v>
      </c>
      <c r="J35">
        <v>19.385341519490702</v>
      </c>
      <c r="K35">
        <v>19.472212720259801</v>
      </c>
      <c r="L35">
        <v>19.018953270267499</v>
      </c>
      <c r="M35">
        <v>18.834692998333502</v>
      </c>
      <c r="O35">
        <f t="shared" si="0"/>
        <v>28.3</v>
      </c>
      <c r="P35">
        <f t="shared" si="1"/>
        <v>19.142938332743444</v>
      </c>
      <c r="Q35">
        <f>PerformanceCurves!$I$2+PerformanceCurves!$I$3*P35+PerformanceCurves!$I$4*P35^2+PerformanceCurves!$I$5*P35^3</f>
        <v>20.094636897707304</v>
      </c>
      <c r="R35">
        <f>IF(O35&lt;Q35, PerformanceCurves!$F$2+PerformanceCurves!$F$3*P35+PerformanceCurves!$F$4*P35^2+PerformanceCurves!$F$5*O35+PerformanceCurves!$F$6*O35^2+PerformanceCurves!$F$7*P35*O35,PerformanceCurves!$L$2+PerformanceCurves!$L$3*P35+PerformanceCurves!$L$4*P35^2+PerformanceCurves!$L$5*O35+PerformanceCurves!$L$6*O35^2+PerformanceCurves!$L$7*P35*O35)</f>
        <v>1.0260489857951678</v>
      </c>
      <c r="S35">
        <f>PerformanceCurves!$B$2*R35</f>
        <v>29338.957565215467</v>
      </c>
      <c r="T35">
        <f>IF(C35=0,0,MAX(PerformanceCurves!$B$5,C35/S35))</f>
        <v>0.25637950895868095</v>
      </c>
      <c r="U35">
        <f>MIN(C35/S35/PerformanceCurves!$B$5,1)</f>
        <v>1</v>
      </c>
      <c r="V35">
        <f>IF(T35=0,0,PerformanceCurves!$O$38+PerformanceCurves!$O$39*'DOASDXCOIL_wADPBFMethod_9.6 - C'!U35)</f>
        <v>1</v>
      </c>
      <c r="W35">
        <f t="shared" si="2"/>
        <v>1</v>
      </c>
      <c r="X35">
        <f>PerformanceCurves!$I$20+PerformanceCurves!$I$21*P35+PerformanceCurves!$I$22*P35^2+PerformanceCurves!$I$23*P35^3</f>
        <v>20.094636897707304</v>
      </c>
      <c r="Y35">
        <f>IF(O35&lt;X35, PerformanceCurves!$F$20+PerformanceCurves!$F$21*P35+PerformanceCurves!$F$22*P35^2+PerformanceCurves!$F$23*O35+PerformanceCurves!$F$24*O35^2+PerformanceCurves!$F$25*P35*O35,PerformanceCurves!$L$20+PerformanceCurves!$L$21*P35+PerformanceCurves!$L$22*P35^2+PerformanceCurves!$L$23*O35+PerformanceCurves!$L$24*O35^2+PerformanceCurves!$L$25*P35*O35)</f>
        <v>0.8885660812203181</v>
      </c>
      <c r="Z35">
        <f>IF(T35&lt;PerformanceCurves!$F$43,MIN(MAX(PerformanceCurves!$F$38+PerformanceCurves!$F$39*T35+PerformanceCurves!$F$40*T35^2+PerformanceCurves!$F$41*T35^3,PerformanceCurves!$F$44),PerformanceCurves!$F$45),MIN(MAX(PerformanceCurves!$I$38+PerformanceCurves!$I$39*T35+PerformanceCurves!$I$40*T35^2+PerformanceCurves!$I$41*T35^3,PerformanceCurves!$I$44),PerformanceCurves!$I$45))</f>
        <v>0.47485642518798071</v>
      </c>
      <c r="AA35" s="14">
        <f>IF(W35=0,0,1/(PerformanceCurves!$B$4*Y35*Z35))</f>
        <v>6.5246040527866827</v>
      </c>
      <c r="AB35" s="4">
        <f t="shared" si="3"/>
        <v>1152.8527207282232</v>
      </c>
    </row>
    <row r="36" spans="1:28" x14ac:dyDescent="0.25">
      <c r="A36" t="s">
        <v>45</v>
      </c>
      <c r="C36">
        <v>9.7992606353649503</v>
      </c>
      <c r="D36" s="4">
        <v>7.0508432262204197</v>
      </c>
      <c r="E36" s="14">
        <v>1.3897998183995599</v>
      </c>
      <c r="F36">
        <v>0.25</v>
      </c>
      <c r="G36">
        <v>1.5794414191204499E-3</v>
      </c>
      <c r="H36">
        <v>1.34284334761277E-3</v>
      </c>
      <c r="I36">
        <v>18.966723774508601</v>
      </c>
      <c r="J36">
        <v>19.000700200328801</v>
      </c>
      <c r="K36">
        <v>18.906077138367898</v>
      </c>
      <c r="L36">
        <v>18.987667748663998</v>
      </c>
      <c r="M36">
        <v>18.831331635665901</v>
      </c>
      <c r="O36">
        <f t="shared" si="0"/>
        <v>28.3</v>
      </c>
      <c r="P36">
        <f t="shared" si="1"/>
        <v>18.938500099507042</v>
      </c>
      <c r="Q36">
        <f>PerformanceCurves!$I$2+PerformanceCurves!$I$3*P36+PerformanceCurves!$I$4*P36^2+PerformanceCurves!$I$5*P36^3</f>
        <v>20.184455468156635</v>
      </c>
      <c r="R36">
        <f>IF(O36&lt;Q36, PerformanceCurves!$F$2+PerformanceCurves!$F$3*P36+PerformanceCurves!$F$4*P36^2+PerformanceCurves!$F$5*O36+PerformanceCurves!$F$6*O36^2+PerformanceCurves!$F$7*P36*O36,PerformanceCurves!$L$2+PerformanceCurves!$L$3*P36+PerformanceCurves!$L$4*P36^2+PerformanceCurves!$L$5*O36+PerformanceCurves!$L$6*O36^2+PerformanceCurves!$L$7*P36*O36)</f>
        <v>1.0203980679421654</v>
      </c>
      <c r="S36">
        <f>PerformanceCurves!$B$2*R36</f>
        <v>29177.374598525752</v>
      </c>
      <c r="T36">
        <f>IF(C36=0,0,MAX(PerformanceCurves!$B$5,C36/S36))</f>
        <v>0.25</v>
      </c>
      <c r="U36">
        <f>MIN(C36/S36/PerformanceCurves!$B$5,1)</f>
        <v>1.3434053982170251E-3</v>
      </c>
      <c r="V36">
        <f>IF(T36=0,0,PerformanceCurves!$O$38+PerformanceCurves!$O$39*'DOASDXCOIL_wADPBFMethod_9.6 - C'!U36)</f>
        <v>0.8502015108097325</v>
      </c>
      <c r="W36">
        <f t="shared" si="2"/>
        <v>1.5801023417819674E-3</v>
      </c>
      <c r="X36">
        <f>PerformanceCurves!$I$20+PerformanceCurves!$I$21*P36+PerformanceCurves!$I$22*P36^2+PerformanceCurves!$I$23*P36^3</f>
        <v>20.184455468156635</v>
      </c>
      <c r="Y36">
        <f>IF(O36&lt;X36, PerformanceCurves!$F$20+PerformanceCurves!$F$21*P36+PerformanceCurves!$F$22*P36^2+PerformanceCurves!$F$23*O36+PerformanceCurves!$F$24*O36^2+PerformanceCurves!$F$25*P36*O36,PerformanceCurves!$L$20+PerformanceCurves!$L$21*P36+PerformanceCurves!$L$22*P36^2+PerformanceCurves!$L$23*O36+PerformanceCurves!$L$24*O36^2+PerformanceCurves!$L$25*P36*O36)</f>
        <v>0.88651501805116961</v>
      </c>
      <c r="Z36">
        <f>IF(T36&lt;PerformanceCurves!$F$43,MIN(MAX(PerformanceCurves!$F$38+PerformanceCurves!$F$39*T36+PerformanceCurves!$F$40*T36^2+PerformanceCurves!$F$41*T36^3,PerformanceCurves!$F$44),PerformanceCurves!$F$45),MIN(MAX(PerformanceCurves!$I$38+PerformanceCurves!$I$39*T36+PerformanceCurves!$I$40*T36^2+PerformanceCurves!$I$41*T36^3,PerformanceCurves!$I$44),PerformanceCurves!$I$45))</f>
        <v>0.4729056991921875</v>
      </c>
      <c r="AA36" s="14">
        <f>IF(W36=0,0,1/(PerformanceCurves!$B$4*Y36*Z36))</f>
        <v>6.5666756609367294</v>
      </c>
      <c r="AB36" s="4">
        <f t="shared" si="3"/>
        <v>1.7551970095171283</v>
      </c>
    </row>
    <row r="37" spans="1:28" x14ac:dyDescent="0.25">
      <c r="A37" t="s">
        <v>46</v>
      </c>
      <c r="C37">
        <v>183.01788650407701</v>
      </c>
      <c r="D37" s="4">
        <v>131.052953946977</v>
      </c>
      <c r="E37" s="14">
        <v>1.3965185903258901</v>
      </c>
      <c r="F37">
        <v>0.25</v>
      </c>
      <c r="G37">
        <v>2.94183930073195E-2</v>
      </c>
      <c r="H37">
        <v>2.5116466970666301E-2</v>
      </c>
      <c r="I37">
        <v>18.961591358140101</v>
      </c>
      <c r="J37">
        <v>18.868519023831499</v>
      </c>
      <c r="K37">
        <v>18.665890776162598</v>
      </c>
      <c r="L37">
        <v>18.987041017049101</v>
      </c>
      <c r="M37">
        <v>18.833816804918001</v>
      </c>
      <c r="O37">
        <f t="shared" si="0"/>
        <v>28.3</v>
      </c>
      <c r="P37">
        <f t="shared" si="1"/>
        <v>18.86337179602026</v>
      </c>
      <c r="Q37">
        <f>PerformanceCurves!$I$2+PerformanceCurves!$I$3*P37+PerformanceCurves!$I$4*P37^2+PerformanceCurves!$I$5*P37^3</f>
        <v>20.217243275521028</v>
      </c>
      <c r="R37">
        <f>IF(O37&lt;Q37, PerformanceCurves!$F$2+PerformanceCurves!$F$3*P37+PerformanceCurves!$F$4*P37^2+PerformanceCurves!$F$5*O37+PerformanceCurves!$F$6*O37^2+PerformanceCurves!$F$7*P37*O37,PerformanceCurves!$L$2+PerformanceCurves!$L$3*P37+PerformanceCurves!$L$4*P37^2+PerformanceCurves!$L$5*O37+PerformanceCurves!$L$6*O37^2+PerformanceCurves!$L$7*P37*O37)</f>
        <v>1.0183347364589499</v>
      </c>
      <c r="S37">
        <f>PerformanceCurves!$B$2*R37</f>
        <v>29118.375471128224</v>
      </c>
      <c r="T37">
        <f>IF(C37=0,0,MAX(PerformanceCurves!$B$5,C37/S37))</f>
        <v>0.25</v>
      </c>
      <c r="U37">
        <f>MIN(C37/S37/PerformanceCurves!$B$5,1)</f>
        <v>2.5141222137965071E-2</v>
      </c>
      <c r="V37">
        <f>IF(T37=0,0,PerformanceCurves!$O$38+PerformanceCurves!$O$39*'DOASDXCOIL_wADPBFMethod_9.6 - C'!U37)</f>
        <v>0.85377118332069479</v>
      </c>
      <c r="W37">
        <f t="shared" si="2"/>
        <v>2.9447260143144804E-2</v>
      </c>
      <c r="X37">
        <f>PerformanceCurves!$I$20+PerformanceCurves!$I$21*P37+PerformanceCurves!$I$22*P37^2+PerformanceCurves!$I$23*P37^3</f>
        <v>20.217243275521028</v>
      </c>
      <c r="Y37">
        <f>IF(O37&lt;X37, PerformanceCurves!$F$20+PerformanceCurves!$F$21*P37+PerformanceCurves!$F$22*P37^2+PerformanceCurves!$F$23*O37+PerformanceCurves!$F$24*O37^2+PerformanceCurves!$F$25*P37*O37,PerformanceCurves!$L$20+PerformanceCurves!$L$21*P37+PerformanceCurves!$L$22*P37^2+PerformanceCurves!$L$23*O37+PerformanceCurves!$L$24*O37^2+PerformanceCurves!$L$25*P37*O37)</f>
        <v>0.8856879534294434</v>
      </c>
      <c r="Z37">
        <f>IF(T37&lt;PerformanceCurves!$F$43,MIN(MAX(PerformanceCurves!$F$38+PerformanceCurves!$F$39*T37+PerformanceCurves!$F$40*T37^2+PerformanceCurves!$F$41*T37^3,PerformanceCurves!$F$44),PerformanceCurves!$F$45),MIN(MAX(PerformanceCurves!$I$38+PerformanceCurves!$I$39*T37+PerformanceCurves!$I$40*T37^2+PerformanceCurves!$I$41*T37^3,PerformanceCurves!$I$44),PerformanceCurves!$I$45))</f>
        <v>0.4729056991921875</v>
      </c>
      <c r="AA37" s="14">
        <f>IF(W37=0,0,1/(PerformanceCurves!$B$4*Y37*Z37))</f>
        <v>6.5728076909598103</v>
      </c>
      <c r="AB37" s="4">
        <f t="shared" si="3"/>
        <v>32.613778531183044</v>
      </c>
    </row>
    <row r="38" spans="1:28" x14ac:dyDescent="0.25">
      <c r="A38" t="s">
        <v>47</v>
      </c>
      <c r="B38">
        <v>28.45</v>
      </c>
      <c r="C38">
        <v>1782.89010620671</v>
      </c>
      <c r="D38" s="4">
        <v>1226.73964121369</v>
      </c>
      <c r="E38" s="14">
        <v>1.45335656100815</v>
      </c>
      <c r="F38">
        <v>0.25</v>
      </c>
      <c r="G38">
        <v>0.27700134354273598</v>
      </c>
      <c r="H38">
        <v>0.24565829361906</v>
      </c>
      <c r="I38">
        <v>18.966095820966899</v>
      </c>
      <c r="J38">
        <v>18.914568932656799</v>
      </c>
      <c r="K38">
        <v>18.707745520664901</v>
      </c>
      <c r="L38">
        <v>18.9869580642127</v>
      </c>
      <c r="M38">
        <v>18.835336043165501</v>
      </c>
      <c r="O38">
        <f t="shared" si="0"/>
        <v>28.45</v>
      </c>
      <c r="P38">
        <f t="shared" si="1"/>
        <v>18.882140876333359</v>
      </c>
      <c r="Q38">
        <f>PerformanceCurves!$I$2+PerformanceCurves!$I$3*P38+PerformanceCurves!$I$4*P38^2+PerformanceCurves!$I$5*P38^3</f>
        <v>20.209060810479819</v>
      </c>
      <c r="R38">
        <f>IF(O38&lt;Q38, PerformanceCurves!$F$2+PerformanceCurves!$F$3*P38+PerformanceCurves!$F$4*P38^2+PerformanceCurves!$F$5*O38+PerformanceCurves!$F$6*O38^2+PerformanceCurves!$F$7*P38*O38,PerformanceCurves!$L$2+PerformanceCurves!$L$3*P38+PerformanceCurves!$L$4*P38^2+PerformanceCurves!$L$5*O38+PerformanceCurves!$L$6*O38^2+PerformanceCurves!$L$7*P38*O38)</f>
        <v>1.0179259800336844</v>
      </c>
      <c r="S38">
        <f>PerformanceCurves!$B$2*R38</f>
        <v>29106.687444940977</v>
      </c>
      <c r="T38">
        <f>IF(C38=0,0,MAX(PerformanceCurves!$B$5,C38/S38))</f>
        <v>0.25</v>
      </c>
      <c r="U38">
        <f>MIN(C38/S38/PerformanceCurves!$B$5,1)</f>
        <v>0.24501449841439699</v>
      </c>
      <c r="V38">
        <f>IF(T38=0,0,PerformanceCurves!$O$38+PerformanceCurves!$O$39*'DOASDXCOIL_wADPBFMethod_9.6 - C'!U38)</f>
        <v>0.88675217476215951</v>
      </c>
      <c r="W38">
        <f t="shared" si="2"/>
        <v>0.27630549480198752</v>
      </c>
      <c r="X38">
        <f>PerformanceCurves!$I$20+PerformanceCurves!$I$21*P38+PerformanceCurves!$I$22*P38^2+PerformanceCurves!$I$23*P38^3</f>
        <v>20.209060810479819</v>
      </c>
      <c r="Y38">
        <f>IF(O38&lt;X38, PerformanceCurves!$F$20+PerformanceCurves!$F$21*P38+PerformanceCurves!$F$22*P38^2+PerformanceCurves!$F$23*O38+PerformanceCurves!$F$24*O38^2+PerformanceCurves!$F$25*P38*O38,PerformanceCurves!$L$20+PerformanceCurves!$L$21*P38+PerformanceCurves!$L$22*P38^2+PerformanceCurves!$L$23*O38+PerformanceCurves!$L$24*O38^2+PerformanceCurves!$L$25*P38*O38)</f>
        <v>0.88918394352625274</v>
      </c>
      <c r="Z38">
        <f>IF(T38&lt;PerformanceCurves!$F$43,MIN(MAX(PerformanceCurves!$F$38+PerformanceCurves!$F$39*T38+PerformanceCurves!$F$40*T38^2+PerformanceCurves!$F$41*T38^3,PerformanceCurves!$F$44),PerformanceCurves!$F$45),MIN(MAX(PerformanceCurves!$I$38+PerformanceCurves!$I$39*T38+PerformanceCurves!$I$40*T38^2+PerformanceCurves!$I$41*T38^3,PerformanceCurves!$I$44),PerformanceCurves!$I$45))</f>
        <v>0.4729056991921875</v>
      </c>
      <c r="AA38" s="14">
        <f>IF(W38=0,0,1/(PerformanceCurves!$B$4*Y38*Z38))</f>
        <v>6.5469654895085538</v>
      </c>
      <c r="AB38" s="4">
        <f t="shared" si="3"/>
        <v>307.10172863324919</v>
      </c>
    </row>
    <row r="39" spans="1:28" x14ac:dyDescent="0.25">
      <c r="A39" t="s">
        <v>48</v>
      </c>
      <c r="B39">
        <v>28.6</v>
      </c>
      <c r="C39">
        <v>991.93600565190002</v>
      </c>
      <c r="D39" s="4">
        <v>698.14557250195003</v>
      </c>
      <c r="E39" s="14">
        <v>1.42081543552169</v>
      </c>
      <c r="F39">
        <v>0.25</v>
      </c>
      <c r="G39">
        <v>0.15704041535490901</v>
      </c>
      <c r="H39">
        <v>0.13670457452635301</v>
      </c>
      <c r="I39">
        <v>18.965995989912599</v>
      </c>
      <c r="J39">
        <v>18.915467555279701</v>
      </c>
      <c r="K39">
        <v>18.714716341327399</v>
      </c>
      <c r="L39">
        <v>18.986794996693401</v>
      </c>
      <c r="M39">
        <v>18.836548902222098</v>
      </c>
      <c r="O39">
        <f t="shared" si="0"/>
        <v>28.6</v>
      </c>
      <c r="P39">
        <f t="shared" si="1"/>
        <v>18.883904757087045</v>
      </c>
      <c r="Q39">
        <f>PerformanceCurves!$I$2+PerformanceCurves!$I$3*P39+PerformanceCurves!$I$4*P39^2+PerformanceCurves!$I$5*P39^3</f>
        <v>20.208291552891481</v>
      </c>
      <c r="R39">
        <f>IF(O39&lt;Q39, PerformanceCurves!$F$2+PerformanceCurves!$F$3*P39+PerformanceCurves!$F$4*P39^2+PerformanceCurves!$F$5*O39+PerformanceCurves!$F$6*O39^2+PerformanceCurves!$F$7*P39*O39,PerformanceCurves!$L$2+PerformanceCurves!$L$3*P39+PerformanceCurves!$L$4*P39^2+PerformanceCurves!$L$5*O39+PerformanceCurves!$L$6*O39^2+PerformanceCurves!$L$7*P39*O39)</f>
        <v>1.0170507688323176</v>
      </c>
      <c r="S39">
        <f>PerformanceCurves!$B$2*R39</f>
        <v>29081.661559575863</v>
      </c>
      <c r="T39">
        <f>IF(C39=0,0,MAX(PerformanceCurves!$B$5,C39/S39))</f>
        <v>0.25</v>
      </c>
      <c r="U39">
        <f>MIN(C39/S39/PerformanceCurves!$B$5,1)</f>
        <v>0.13643457112927998</v>
      </c>
      <c r="V39">
        <f>IF(T39=0,0,PerformanceCurves!$O$38+PerformanceCurves!$O$39*'DOASDXCOIL_wADPBFMethod_9.6 - C'!U39)</f>
        <v>0.87046518566939202</v>
      </c>
      <c r="W39">
        <f t="shared" si="2"/>
        <v>0.15673753916345445</v>
      </c>
      <c r="X39">
        <f>PerformanceCurves!$I$20+PerformanceCurves!$I$21*P39+PerformanceCurves!$I$22*P39^2+PerformanceCurves!$I$23*P39^3</f>
        <v>20.208291552891481</v>
      </c>
      <c r="Y39">
        <f>IF(O39&lt;X39, PerformanceCurves!$F$20+PerformanceCurves!$F$21*P39+PerformanceCurves!$F$22*P39^2+PerformanceCurves!$F$23*O39+PerformanceCurves!$F$24*O39^2+PerformanceCurves!$F$25*P39*O39,PerformanceCurves!$L$20+PerformanceCurves!$L$21*P39+PerformanceCurves!$L$22*P39^2+PerformanceCurves!$L$23*O39+PerformanceCurves!$L$24*O39^2+PerformanceCurves!$L$25*P39*O39)</f>
        <v>0.89249495857391636</v>
      </c>
      <c r="Z39">
        <f>IF(T39&lt;PerformanceCurves!$F$43,MIN(MAX(PerformanceCurves!$F$38+PerformanceCurves!$F$39*T39+PerformanceCurves!$F$40*T39^2+PerformanceCurves!$F$41*T39^3,PerformanceCurves!$F$44),PerformanceCurves!$F$45),MIN(MAX(PerformanceCurves!$I$38+PerformanceCurves!$I$39*T39+PerformanceCurves!$I$40*T39^2+PerformanceCurves!$I$41*T39^3,PerformanceCurves!$I$44),PerformanceCurves!$I$45))</f>
        <v>0.4729056991921875</v>
      </c>
      <c r="AA39" s="14">
        <f>IF(W39=0,0,1/(PerformanceCurves!$B$4*Y39*Z39))</f>
        <v>6.5226772836827944</v>
      </c>
      <c r="AB39" s="4">
        <f t="shared" si="3"/>
        <v>174.70541119040055</v>
      </c>
    </row>
    <row r="40" spans="1:28" x14ac:dyDescent="0.25">
      <c r="A40" t="s">
        <v>49</v>
      </c>
      <c r="B40">
        <v>28.749999999999901</v>
      </c>
      <c r="C40">
        <v>2591.03875857195</v>
      </c>
      <c r="D40" s="4">
        <v>1761.6173627226999</v>
      </c>
      <c r="E40" s="14">
        <v>1.4708294851086801</v>
      </c>
      <c r="F40">
        <v>0.25</v>
      </c>
      <c r="G40">
        <v>0.39620320028482298</v>
      </c>
      <c r="H40">
        <v>0.35805191758435501</v>
      </c>
      <c r="I40">
        <v>18.960000310234701</v>
      </c>
      <c r="J40">
        <v>18.893046275991601</v>
      </c>
      <c r="K40">
        <v>18.633433953967302</v>
      </c>
      <c r="L40">
        <v>18.981293203636799</v>
      </c>
      <c r="M40">
        <v>18.8353576426241</v>
      </c>
      <c r="O40">
        <f t="shared" si="0"/>
        <v>28.749999999999901</v>
      </c>
      <c r="P40">
        <f t="shared" si="1"/>
        <v>18.860626277290898</v>
      </c>
      <c r="Q40">
        <f>PerformanceCurves!$I$2+PerformanceCurves!$I$3*P40+PerformanceCurves!$I$4*P40^2+PerformanceCurves!$I$5*P40^3</f>
        <v>20.218439741706021</v>
      </c>
      <c r="R40">
        <f>IF(O40&lt;Q40, PerformanceCurves!$F$2+PerformanceCurves!$F$3*P40+PerformanceCurves!$F$4*P40^2+PerformanceCurves!$F$5*O40+PerformanceCurves!$F$6*O40^2+PerformanceCurves!$F$7*P40*O40,PerformanceCurves!$L$2+PerformanceCurves!$L$3*P40+PerformanceCurves!$L$4*P40^2+PerformanceCurves!$L$5*O40+PerformanceCurves!$L$6*O40^2+PerformanceCurves!$L$7*P40*O40)</f>
        <v>1.0154911408080705</v>
      </c>
      <c r="S40">
        <f>PerformanceCurves!$B$2*R40</f>
        <v>29037.065384291454</v>
      </c>
      <c r="T40">
        <f>IF(C40=0,0,MAX(PerformanceCurves!$B$5,C40/S40))</f>
        <v>0.25</v>
      </c>
      <c r="U40">
        <f>MIN(C40/S40/PerformanceCurves!$B$5,1)</f>
        <v>0.35692846012926038</v>
      </c>
      <c r="V40">
        <f>IF(T40=0,0,PerformanceCurves!$O$38+PerformanceCurves!$O$39*'DOASDXCOIL_wADPBFMethod_9.6 - C'!U40)</f>
        <v>0.90353926901938908</v>
      </c>
      <c r="W40">
        <f t="shared" si="2"/>
        <v>0.3950336995498101</v>
      </c>
      <c r="X40">
        <f>PerformanceCurves!$I$20+PerformanceCurves!$I$21*P40+PerformanceCurves!$I$22*P40^2+PerformanceCurves!$I$23*P40^3</f>
        <v>20.218439741706021</v>
      </c>
      <c r="Y40">
        <f>IF(O40&lt;X40, PerformanceCurves!$F$20+PerformanceCurves!$F$21*P40+PerformanceCurves!$F$22*P40^2+PerformanceCurves!$F$23*O40+PerformanceCurves!$F$24*O40^2+PerformanceCurves!$F$25*P40*O40,PerformanceCurves!$L$20+PerformanceCurves!$L$21*P40+PerformanceCurves!$L$22*P40^2+PerformanceCurves!$L$23*O40+PerformanceCurves!$L$24*O40^2+PerformanceCurves!$L$25*P40*O40)</f>
        <v>0.89553867873796889</v>
      </c>
      <c r="Z40">
        <f>IF(T40&lt;PerformanceCurves!$F$43,MIN(MAX(PerformanceCurves!$F$38+PerformanceCurves!$F$39*T40+PerformanceCurves!$F$40*T40^2+PerformanceCurves!$F$41*T40^3,PerformanceCurves!$F$44),PerformanceCurves!$F$45),MIN(MAX(PerformanceCurves!$I$38+PerformanceCurves!$I$39*T40+PerformanceCurves!$I$40*T40^2+PerformanceCurves!$I$41*T40^3,PerformanceCurves!$I$44),PerformanceCurves!$I$45))</f>
        <v>0.4729056991921875</v>
      </c>
      <c r="AA40" s="14">
        <f>IF(W40=0,0,1/(PerformanceCurves!$B$4*Y40*Z40))</f>
        <v>6.5005082754162489</v>
      </c>
      <c r="AB40" s="4">
        <f t="shared" si="3"/>
        <v>441.14317207341298</v>
      </c>
    </row>
    <row r="41" spans="1:28" x14ac:dyDescent="0.25">
      <c r="A41" t="s">
        <v>50</v>
      </c>
      <c r="B41">
        <v>28.9</v>
      </c>
      <c r="C41">
        <v>2720.0220969717302</v>
      </c>
      <c r="D41" s="4">
        <v>1850.3572441461099</v>
      </c>
      <c r="E41" s="14">
        <v>1.46999835063036</v>
      </c>
      <c r="F41">
        <v>0.25</v>
      </c>
      <c r="G41">
        <v>0.41514314453454998</v>
      </c>
      <c r="H41">
        <v>0.37630472167315698</v>
      </c>
      <c r="I41">
        <v>18.9571165421251</v>
      </c>
      <c r="J41">
        <v>18.886284521714799</v>
      </c>
      <c r="K41">
        <v>18.606524783356999</v>
      </c>
      <c r="L41">
        <v>18.978822902838399</v>
      </c>
      <c r="M41">
        <v>18.845195566292499</v>
      </c>
      <c r="O41">
        <f t="shared" si="0"/>
        <v>28.9</v>
      </c>
      <c r="P41">
        <f t="shared" si="1"/>
        <v>18.854788863265561</v>
      </c>
      <c r="Q41">
        <f>PerformanceCurves!$I$2+PerformanceCurves!$I$3*P41+PerformanceCurves!$I$4*P41^2+PerformanceCurves!$I$5*P41^3</f>
        <v>20.220983246181859</v>
      </c>
      <c r="R41">
        <f>IF(O41&lt;Q41, PerformanceCurves!$F$2+PerformanceCurves!$F$3*P41+PerformanceCurves!$F$4*P41^2+PerformanceCurves!$F$5*O41+PerformanceCurves!$F$6*O41^2+PerformanceCurves!$F$7*P41*O41,PerformanceCurves!$L$2+PerformanceCurves!$L$3*P41+PerformanceCurves!$L$4*P41^2+PerformanceCurves!$L$5*O41+PerformanceCurves!$L$6*O41^2+PerformanceCurves!$L$7*P41*O41)</f>
        <v>1.0144092788599892</v>
      </c>
      <c r="S41">
        <f>PerformanceCurves!$B$2*R41</f>
        <v>29006.130504743207</v>
      </c>
      <c r="T41">
        <f>IF(C41=0,0,MAX(PerformanceCurves!$B$5,C41/S41))</f>
        <v>0.25</v>
      </c>
      <c r="U41">
        <f>MIN(C41/S41/PerformanceCurves!$B$5,1)</f>
        <v>0.37509616755353709</v>
      </c>
      <c r="V41">
        <f>IF(T41=0,0,PerformanceCurves!$O$38+PerformanceCurves!$O$39*'DOASDXCOIL_wADPBFMethod_9.6 - C'!U41)</f>
        <v>0.90626442513303052</v>
      </c>
      <c r="W41">
        <f t="shared" si="2"/>
        <v>0.41389263127974679</v>
      </c>
      <c r="X41">
        <f>PerformanceCurves!$I$20+PerformanceCurves!$I$21*P41+PerformanceCurves!$I$22*P41^2+PerformanceCurves!$I$23*P41^3</f>
        <v>20.220983246181859</v>
      </c>
      <c r="Y41">
        <f>IF(O41&lt;X41, PerformanceCurves!$F$20+PerformanceCurves!$F$21*P41+PerformanceCurves!$F$22*P41^2+PerformanceCurves!$F$23*O41+PerformanceCurves!$F$24*O41^2+PerformanceCurves!$F$25*P41*O41,PerformanceCurves!$L$20+PerformanceCurves!$L$21*P41+PerformanceCurves!$L$22*P41^2+PerformanceCurves!$L$23*O41+PerformanceCurves!$L$24*O41^2+PerformanceCurves!$L$25*P41*O41)</f>
        <v>0.89878102059533593</v>
      </c>
      <c r="Z41">
        <f>IF(T41&lt;PerformanceCurves!$F$43,MIN(MAX(PerformanceCurves!$F$38+PerformanceCurves!$F$39*T41+PerformanceCurves!$F$40*T41^2+PerformanceCurves!$F$41*T41^3,PerformanceCurves!$F$44),PerformanceCurves!$F$45),MIN(MAX(PerformanceCurves!$I$38+PerformanceCurves!$I$39*T41+PerformanceCurves!$I$40*T41^2+PerformanceCurves!$I$41*T41^3,PerformanceCurves!$I$44),PerformanceCurves!$I$45))</f>
        <v>0.4729056991921875</v>
      </c>
      <c r="AA41" s="14">
        <f>IF(W41=0,0,1/(PerformanceCurves!$B$4*Y41*Z41))</f>
        <v>6.4770577690163895</v>
      </c>
      <c r="AB41" s="4">
        <f t="shared" si="3"/>
        <v>463.38260773591367</v>
      </c>
    </row>
    <row r="42" spans="1:28" x14ac:dyDescent="0.25">
      <c r="A42" t="s">
        <v>51</v>
      </c>
      <c r="B42">
        <v>29.024999999999999</v>
      </c>
      <c r="C42">
        <v>2359.3376424061098</v>
      </c>
      <c r="D42" s="4">
        <v>1622.6696046027801</v>
      </c>
      <c r="E42" s="14">
        <v>1.45398523255364</v>
      </c>
      <c r="F42">
        <v>0.25</v>
      </c>
      <c r="G42">
        <v>0.36359235120065297</v>
      </c>
      <c r="H42">
        <v>0.32688122552325799</v>
      </c>
      <c r="I42">
        <v>18.956439076093702</v>
      </c>
      <c r="J42">
        <v>18.8869533563415</v>
      </c>
      <c r="K42">
        <v>18.610140744159601</v>
      </c>
      <c r="L42">
        <v>18.978369060294799</v>
      </c>
      <c r="M42">
        <v>18.860869039279201</v>
      </c>
      <c r="O42">
        <f t="shared" si="0"/>
        <v>29.024999999999999</v>
      </c>
      <c r="P42">
        <f t="shared" si="1"/>
        <v>18.858554255233759</v>
      </c>
      <c r="Q42">
        <f>PerformanceCurves!$I$2+PerformanceCurves!$I$3*P42+PerformanceCurves!$I$4*P42^2+PerformanceCurves!$I$5*P42^3</f>
        <v>20.21934263061771</v>
      </c>
      <c r="R42">
        <f>IF(O42&lt;Q42, PerformanceCurves!$F$2+PerformanceCurves!$F$3*P42+PerformanceCurves!$F$4*P42^2+PerformanceCurves!$F$5*O42+PerformanceCurves!$F$6*O42^2+PerformanceCurves!$F$7*P42*O42,PerformanceCurves!$L$2+PerformanceCurves!$L$3*P42+PerformanceCurves!$L$4*P42^2+PerformanceCurves!$L$5*O42+PerformanceCurves!$L$6*O42^2+PerformanceCurves!$L$7*P42*O42)</f>
        <v>1.0137432143697782</v>
      </c>
      <c r="S42">
        <f>PerformanceCurves!$B$2*R42</f>
        <v>28987.084983443019</v>
      </c>
      <c r="T42">
        <f>IF(C42=0,0,MAX(PerformanceCurves!$B$5,C42/S42))</f>
        <v>0.25</v>
      </c>
      <c r="U42">
        <f>MIN(C42/S42/PerformanceCurves!$B$5,1)</f>
        <v>0.32557087320145883</v>
      </c>
      <c r="V42">
        <f>IF(T42=0,0,PerformanceCurves!$O$38+PerformanceCurves!$O$39*'DOASDXCOIL_wADPBFMethod_9.6 - C'!U42)</f>
        <v>0.89883563098021879</v>
      </c>
      <c r="W42">
        <f t="shared" si="2"/>
        <v>0.36221402665847796</v>
      </c>
      <c r="X42">
        <f>PerformanceCurves!$I$20+PerformanceCurves!$I$21*P42+PerformanceCurves!$I$22*P42^2+PerformanceCurves!$I$23*P42^3</f>
        <v>20.21934263061771</v>
      </c>
      <c r="Y42">
        <f>IF(O42&lt;X42, PerformanceCurves!$F$20+PerformanceCurves!$F$21*P42+PerformanceCurves!$F$22*P42^2+PerformanceCurves!$F$23*O42+PerformanceCurves!$F$24*O42^2+PerformanceCurves!$F$25*P42*O42,PerformanceCurves!$L$20+PerformanceCurves!$L$21*P42+PerformanceCurves!$L$22*P42^2+PerformanceCurves!$L$23*O42+PerformanceCurves!$L$24*O42^2+PerformanceCurves!$L$25*P42*O42)</f>
        <v>0.90158193257486119</v>
      </c>
      <c r="Z42">
        <f>IF(T42&lt;PerformanceCurves!$F$43,MIN(MAX(PerformanceCurves!$F$38+PerformanceCurves!$F$39*T42+PerformanceCurves!$F$40*T42^2+PerformanceCurves!$F$41*T42^3,PerformanceCurves!$F$44),PerformanceCurves!$F$45),MIN(MAX(PerformanceCurves!$I$38+PerformanceCurves!$I$39*T42+PerformanceCurves!$I$40*T42^2+PerformanceCurves!$I$41*T42^3,PerformanceCurves!$I$44),PerformanceCurves!$I$45))</f>
        <v>0.4729056991921875</v>
      </c>
      <c r="AA42" s="14">
        <f>IF(W42=0,0,1/(PerformanceCurves!$B$4*Y42*Z42))</f>
        <v>6.4569357279219055</v>
      </c>
      <c r="AB42" s="4">
        <f t="shared" si="3"/>
        <v>406.52134446456517</v>
      </c>
    </row>
    <row r="43" spans="1:28" x14ac:dyDescent="0.25">
      <c r="A43" t="s">
        <v>52</v>
      </c>
      <c r="B43">
        <v>29.15</v>
      </c>
      <c r="C43">
        <v>3102.12702599469</v>
      </c>
      <c r="D43" s="4">
        <v>2102.0846808041902</v>
      </c>
      <c r="E43" s="14">
        <v>1.4757383726367801</v>
      </c>
      <c r="F43">
        <v>0.25</v>
      </c>
      <c r="G43">
        <v>0.47098189520811801</v>
      </c>
      <c r="H43">
        <v>0.43076713948941597</v>
      </c>
      <c r="I43">
        <v>18.8149074644042</v>
      </c>
      <c r="J43">
        <v>18.788984237438999</v>
      </c>
      <c r="K43">
        <v>18.5512200584946</v>
      </c>
      <c r="L43">
        <v>18.836219296767101</v>
      </c>
      <c r="M43">
        <v>18.639872652939399</v>
      </c>
      <c r="O43">
        <f t="shared" si="0"/>
        <v>29.15</v>
      </c>
      <c r="P43">
        <f t="shared" si="1"/>
        <v>18.726240742008862</v>
      </c>
      <c r="Q43">
        <f>PerformanceCurves!$I$2+PerformanceCurves!$I$3*P43+PerformanceCurves!$I$4*P43^2+PerformanceCurves!$I$5*P43^3</f>
        <v>20.27688469946245</v>
      </c>
      <c r="R43">
        <f>IF(O43&lt;Q43, PerformanceCurves!$F$2+PerformanceCurves!$F$3*P43+PerformanceCurves!$F$4*P43^2+PerformanceCurves!$F$5*O43+PerformanceCurves!$F$6*O43^2+PerformanceCurves!$F$7*P43*O43,PerformanceCurves!$L$2+PerformanceCurves!$L$3*P43+PerformanceCurves!$L$4*P43^2+PerformanceCurves!$L$5*O43+PerformanceCurves!$L$6*O43^2+PerformanceCurves!$L$7*P43*O43)</f>
        <v>1.0093839289584676</v>
      </c>
      <c r="S43">
        <f>PerformanceCurves!$B$2*R43</f>
        <v>28862.435096870609</v>
      </c>
      <c r="T43">
        <f>IF(C43=0,0,MAX(PerformanceCurves!$B$5,C43/S43))</f>
        <v>0.25</v>
      </c>
      <c r="U43">
        <f>MIN(C43/S43/PerformanceCurves!$B$5,1)</f>
        <v>0.42991896083377057</v>
      </c>
      <c r="V43">
        <f>IF(T43=0,0,PerformanceCurves!$O$38+PerformanceCurves!$O$39*'DOASDXCOIL_wADPBFMethod_9.6 - C'!U43)</f>
        <v>0.91448784412506556</v>
      </c>
      <c r="W43">
        <f t="shared" si="2"/>
        <v>0.47011992952743364</v>
      </c>
      <c r="X43">
        <f>PerformanceCurves!$I$20+PerformanceCurves!$I$21*P43+PerformanceCurves!$I$22*P43^2+PerformanceCurves!$I$23*P43^3</f>
        <v>20.27688469946245</v>
      </c>
      <c r="Y43">
        <f>IF(O43&lt;X43, PerformanceCurves!$F$20+PerformanceCurves!$F$21*P43+PerformanceCurves!$F$22*P43^2+PerformanceCurves!$F$23*O43+PerformanceCurves!$F$24*O43^2+PerformanceCurves!$F$25*P43*O43,PerformanceCurves!$L$20+PerformanceCurves!$L$21*P43+PerformanceCurves!$L$22*P43^2+PerformanceCurves!$L$23*O43+PerformanceCurves!$L$24*O43^2+PerformanceCurves!$L$25*P43*O43)</f>
        <v>0.90286459960922261</v>
      </c>
      <c r="Z43">
        <f>IF(T43&lt;PerformanceCurves!$F$43,MIN(MAX(PerformanceCurves!$F$38+PerformanceCurves!$F$39*T43+PerformanceCurves!$F$40*T43^2+PerformanceCurves!$F$41*T43^3,PerformanceCurves!$F$44),PerformanceCurves!$F$45),MIN(MAX(PerformanceCurves!$I$38+PerformanceCurves!$I$39*T43+PerformanceCurves!$I$40*T43^2+PerformanceCurves!$I$41*T43^3,PerformanceCurves!$I$44),PerformanceCurves!$I$45))</f>
        <v>0.4729056991921875</v>
      </c>
      <c r="AA43" s="14">
        <f>IF(W43=0,0,1/(PerformanceCurves!$B$4*Y43*Z43))</f>
        <v>6.4477625932073765</v>
      </c>
      <c r="AB43" s="4">
        <f t="shared" si="3"/>
        <v>526.10520927156483</v>
      </c>
    </row>
    <row r="44" spans="1:28" x14ac:dyDescent="0.25">
      <c r="A44" t="s">
        <v>53</v>
      </c>
      <c r="B44">
        <v>29.274999999999999</v>
      </c>
      <c r="C44">
        <v>3646.28068734519</v>
      </c>
      <c r="D44" s="4">
        <v>2443.1994130620701</v>
      </c>
      <c r="E44" s="14">
        <v>1.4924204172001201</v>
      </c>
      <c r="F44">
        <v>0.25</v>
      </c>
      <c r="G44">
        <v>0.54883297624333605</v>
      </c>
      <c r="H44">
        <v>0.50835862650433805</v>
      </c>
      <c r="I44">
        <v>18.606975979122399</v>
      </c>
      <c r="J44">
        <v>18.645271914799199</v>
      </c>
      <c r="K44">
        <v>18.4472795531405</v>
      </c>
      <c r="L44">
        <v>18.633285819403898</v>
      </c>
      <c r="M44">
        <v>18.361402160872402</v>
      </c>
      <c r="O44">
        <f t="shared" si="0"/>
        <v>29.274999999999999</v>
      </c>
      <c r="P44">
        <f t="shared" si="1"/>
        <v>18.538843085467679</v>
      </c>
      <c r="Q44">
        <f>PerformanceCurves!$I$2+PerformanceCurves!$I$3*P44+PerformanceCurves!$I$4*P44^2+PerformanceCurves!$I$5*P44^3</f>
        <v>20.358154531410129</v>
      </c>
      <c r="R44">
        <f>IF(O44&lt;Q44, PerformanceCurves!$F$2+PerformanceCurves!$F$3*P44+PerformanceCurves!$F$4*P44^2+PerformanceCurves!$F$5*O44+PerformanceCurves!$F$6*O44^2+PerformanceCurves!$F$7*P44*O44,PerformanceCurves!$L$2+PerformanceCurves!$L$3*P44+PerformanceCurves!$L$4*P44^2+PerformanceCurves!$L$5*O44+PerformanceCurves!$L$6*O44^2+PerformanceCurves!$L$7*P44*O44)</f>
        <v>1.0035767552356831</v>
      </c>
      <c r="S44">
        <f>PerformanceCurves!$B$2*R44</f>
        <v>28696.384132652202</v>
      </c>
      <c r="T44">
        <f>IF(C44=0,0,MAX(PerformanceCurves!$B$5,C44/S44))</f>
        <v>0.25</v>
      </c>
      <c r="U44">
        <f>MIN(C44/S44/PerformanceCurves!$B$5,1)</f>
        <v>0.50825646471553421</v>
      </c>
      <c r="V44">
        <f>IF(T44=0,0,PerformanceCurves!$O$38+PerformanceCurves!$O$39*'DOASDXCOIL_wADPBFMethod_9.6 - C'!U44)</f>
        <v>0.92623846970733015</v>
      </c>
      <c r="W44">
        <f t="shared" si="2"/>
        <v>0.54873175897793514</v>
      </c>
      <c r="X44">
        <f>PerformanceCurves!$I$20+PerformanceCurves!$I$21*P44+PerformanceCurves!$I$22*P44^2+PerformanceCurves!$I$23*P44^3</f>
        <v>20.358154531410129</v>
      </c>
      <c r="Y44">
        <f>IF(O44&lt;X44, PerformanceCurves!$F$20+PerformanceCurves!$F$21*P44+PerformanceCurves!$F$22*P44^2+PerformanceCurves!$F$23*O44+PerformanceCurves!$F$24*O44^2+PerformanceCurves!$F$25*P44*O44,PerformanceCurves!$L$20+PerformanceCurves!$L$21*P44+PerformanceCurves!$L$22*P44^2+PerformanceCurves!$L$23*O44+PerformanceCurves!$L$24*O44^2+PerformanceCurves!$L$25*P44*O44)</f>
        <v>0.90335243160372569</v>
      </c>
      <c r="Z44">
        <f>IF(T44&lt;PerformanceCurves!$F$43,MIN(MAX(PerformanceCurves!$F$38+PerformanceCurves!$F$39*T44+PerformanceCurves!$F$40*T44^2+PerformanceCurves!$F$41*T44^3,PerformanceCurves!$F$44),PerformanceCurves!$F$45),MIN(MAX(PerformanceCurves!$I$38+PerformanceCurves!$I$39*T44+PerformanceCurves!$I$40*T44^2+PerformanceCurves!$I$41*T44^3,PerformanceCurves!$I$44),PerformanceCurves!$I$45))</f>
        <v>0.4729056991921875</v>
      </c>
      <c r="AA44" s="14">
        <f>IF(W44=0,0,1/(PerformanceCurves!$B$4*Y44*Z44))</f>
        <v>6.4442806466537563</v>
      </c>
      <c r="AB44" s="4">
        <f t="shared" si="3"/>
        <v>610.875682051235</v>
      </c>
    </row>
    <row r="45" spans="1:28" x14ac:dyDescent="0.25">
      <c r="A45" t="s">
        <v>54</v>
      </c>
      <c r="B45">
        <v>29.4</v>
      </c>
      <c r="C45">
        <v>4094.6611719573302</v>
      </c>
      <c r="D45" s="4">
        <v>2719.0215270541598</v>
      </c>
      <c r="E45" s="14">
        <v>1.5059318696875299</v>
      </c>
      <c r="F45">
        <v>0.25</v>
      </c>
      <c r="G45">
        <v>0.61226861018391698</v>
      </c>
      <c r="H45">
        <v>0.57305814583177905</v>
      </c>
      <c r="I45">
        <v>18.427314393795101</v>
      </c>
      <c r="J45">
        <v>18.518739657802701</v>
      </c>
      <c r="K45">
        <v>18.350483665116499</v>
      </c>
      <c r="L45">
        <v>18.461956592625398</v>
      </c>
      <c r="M45">
        <v>18.162853323614101</v>
      </c>
      <c r="O45">
        <f t="shared" si="0"/>
        <v>29.4</v>
      </c>
      <c r="P45">
        <f t="shared" si="1"/>
        <v>18.38426952659076</v>
      </c>
      <c r="Q45">
        <f>PerformanceCurves!$I$2+PerformanceCurves!$I$3*P45+PerformanceCurves!$I$4*P45^2+PerformanceCurves!$I$5*P45^3</f>
        <v>20.425190955551024</v>
      </c>
      <c r="R45">
        <f>IF(O45&lt;Q45, PerformanceCurves!$F$2+PerformanceCurves!$F$3*P45+PerformanceCurves!$F$4*P45^2+PerformanceCurves!$F$5*O45+PerformanceCurves!$F$6*O45^2+PerformanceCurves!$F$7*P45*O45,PerformanceCurves!$L$2+PerformanceCurves!$L$3*P45+PerformanceCurves!$L$4*P45^2+PerformanceCurves!$L$5*O45+PerformanceCurves!$L$6*O45^2+PerformanceCurves!$L$7*P45*O45)</f>
        <v>0.99869583341648749</v>
      </c>
      <c r="S45">
        <f>PerformanceCurves!$B$2*R45</f>
        <v>28556.818517252719</v>
      </c>
      <c r="T45">
        <f>IF(C45=0,0,MAX(PerformanceCurves!$B$5,C45/S45))</f>
        <v>0.25</v>
      </c>
      <c r="U45">
        <f>MIN(C45/S45/PerformanceCurves!$B$5,1)</f>
        <v>0.57354584783084628</v>
      </c>
      <c r="V45">
        <f>IF(T45=0,0,PerformanceCurves!$O$38+PerformanceCurves!$O$39*'DOASDXCOIL_wADPBFMethod_9.6 - C'!U45)</f>
        <v>0.93603187717462688</v>
      </c>
      <c r="W45">
        <f t="shared" si="2"/>
        <v>0.61274178990791472</v>
      </c>
      <c r="X45">
        <f>PerformanceCurves!$I$20+PerformanceCurves!$I$21*P45+PerformanceCurves!$I$22*P45^2+PerformanceCurves!$I$23*P45^3</f>
        <v>20.425190955551024</v>
      </c>
      <c r="Y45">
        <f>IF(O45&lt;X45, PerformanceCurves!$F$20+PerformanceCurves!$F$21*P45+PerformanceCurves!$F$22*P45^2+PerformanceCurves!$F$23*O45+PerformanceCurves!$F$24*O45^2+PerformanceCurves!$F$25*P45*O45,PerformanceCurves!$L$20+PerformanceCurves!$L$21*P45+PerformanceCurves!$L$22*P45^2+PerformanceCurves!$L$23*O45+PerformanceCurves!$L$24*O45^2+PerformanceCurves!$L$25*P45*O45)</f>
        <v>0.9040900051060401</v>
      </c>
      <c r="Z45">
        <f>IF(T45&lt;PerformanceCurves!$F$43,MIN(MAX(PerformanceCurves!$F$38+PerformanceCurves!$F$39*T45+PerformanceCurves!$F$40*T45^2+PerformanceCurves!$F$41*T45^3,PerformanceCurves!$F$44),PerformanceCurves!$F$45),MIN(MAX(PerformanceCurves!$I$38+PerformanceCurves!$I$39*T45+PerformanceCurves!$I$40*T45^2+PerformanceCurves!$I$41*T45^3,PerformanceCurves!$I$44),PerformanceCurves!$I$45))</f>
        <v>0.4729056991921875</v>
      </c>
      <c r="AA45" s="14">
        <f>IF(W45=0,0,1/(PerformanceCurves!$B$4*Y45*Z45))</f>
        <v>6.4390232822103872</v>
      </c>
      <c r="AB45" s="4">
        <f t="shared" si="3"/>
        <v>679.37151821922816</v>
      </c>
    </row>
    <row r="46" spans="1:28" x14ac:dyDescent="0.25">
      <c r="A46" t="s">
        <v>55</v>
      </c>
      <c r="C46">
        <v>5986.9122259393698</v>
      </c>
      <c r="D46" s="4">
        <v>3807.3076778837199</v>
      </c>
      <c r="E46" s="14">
        <v>1.5724792248119901</v>
      </c>
      <c r="F46">
        <v>0.25</v>
      </c>
      <c r="G46">
        <v>0.86053402931238099</v>
      </c>
      <c r="H46">
        <v>0.83986360698416096</v>
      </c>
      <c r="I46">
        <v>18.3059268773358</v>
      </c>
      <c r="J46">
        <v>18.418010314225</v>
      </c>
      <c r="K46">
        <v>18.280004437135901</v>
      </c>
      <c r="L46">
        <v>18.346107890706399</v>
      </c>
      <c r="M46">
        <v>18.059375186881901</v>
      </c>
      <c r="O46">
        <f t="shared" si="0"/>
        <v>29.4</v>
      </c>
      <c r="P46">
        <f t="shared" si="1"/>
        <v>18.281884941256997</v>
      </c>
      <c r="Q46">
        <f>PerformanceCurves!$I$2+PerformanceCurves!$I$3*P46+PerformanceCurves!$I$4*P46^2+PerformanceCurves!$I$5*P46^3</f>
        <v>20.4696890432975</v>
      </c>
      <c r="R46">
        <f>IF(O46&lt;Q46, PerformanceCurves!$F$2+PerformanceCurves!$F$3*P46+PerformanceCurves!$F$4*P46^2+PerformanceCurves!$F$5*O46+PerformanceCurves!$F$6*O46^2+PerformanceCurves!$F$7*P46*O46,PerformanceCurves!$L$2+PerformanceCurves!$L$3*P46+PerformanceCurves!$L$4*P46^2+PerformanceCurves!$L$5*O46+PerformanceCurves!$L$6*O46^2+PerformanceCurves!$L$7*P46*O46)</f>
        <v>0.99598273520889524</v>
      </c>
      <c r="S46">
        <f>PerformanceCurves!$B$2*R46</f>
        <v>28479.239888664026</v>
      </c>
      <c r="T46">
        <f>IF(C46=0,0,MAX(PerformanceCurves!$B$5,C46/S46))</f>
        <v>0.25</v>
      </c>
      <c r="U46">
        <f>MIN(C46/S46/PerformanceCurves!$B$5,1)</f>
        <v>0.84088090122411174</v>
      </c>
      <c r="V46">
        <f>IF(T46=0,0,PerformanceCurves!$O$38+PerformanceCurves!$O$39*'DOASDXCOIL_wADPBFMethod_9.6 - C'!U46)</f>
        <v>0.97613213518361674</v>
      </c>
      <c r="W46">
        <f t="shared" si="2"/>
        <v>0.86144167466214672</v>
      </c>
      <c r="X46">
        <f>PerformanceCurves!$I$20+PerformanceCurves!$I$21*P46+PerformanceCurves!$I$22*P46^2+PerformanceCurves!$I$23*P46^3</f>
        <v>20.4696890432975</v>
      </c>
      <c r="Y46">
        <f>IF(O46&lt;X46, PerformanceCurves!$F$20+PerformanceCurves!$F$21*P46+PerformanceCurves!$F$22*P46^2+PerformanceCurves!$F$23*O46+PerformanceCurves!$F$24*O46^2+PerformanceCurves!$F$25*P46*O46,PerformanceCurves!$L$20+PerformanceCurves!$L$21*P46+PerformanceCurves!$L$22*P46^2+PerformanceCurves!$L$23*O46+PerformanceCurves!$L$24*O46^2+PerformanceCurves!$L$25*P46*O46)</f>
        <v>0.90263255604213732</v>
      </c>
      <c r="Z46">
        <f>IF(T46&lt;PerformanceCurves!$F$43,MIN(MAX(PerformanceCurves!$F$38+PerformanceCurves!$F$39*T46+PerformanceCurves!$F$40*T46^2+PerformanceCurves!$F$41*T46^3,PerformanceCurves!$F$44),PerformanceCurves!$F$45),MIN(MAX(PerformanceCurves!$I$38+PerformanceCurves!$I$39*T46+PerformanceCurves!$I$40*T46^2+PerformanceCurves!$I$41*T46^3,PerformanceCurves!$I$44),PerformanceCurves!$I$45))</f>
        <v>0.4729056991921875</v>
      </c>
      <c r="AA46" s="14">
        <f>IF(W46=0,0,1/(PerformanceCurves!$B$4*Y46*Z46))</f>
        <v>6.4494201467953021</v>
      </c>
      <c r="AB46" s="4">
        <f t="shared" si="3"/>
        <v>950.98487710504571</v>
      </c>
    </row>
    <row r="47" spans="1:28" x14ac:dyDescent="0.25">
      <c r="A47" t="s">
        <v>56</v>
      </c>
      <c r="B47">
        <v>29.4</v>
      </c>
      <c r="C47">
        <v>7050.1851072356603</v>
      </c>
      <c r="D47" s="4">
        <v>4377.9744962438099</v>
      </c>
      <c r="E47" s="14">
        <v>1.6103760113916901</v>
      </c>
      <c r="F47">
        <v>0.25</v>
      </c>
      <c r="G47">
        <v>0.99194206038638399</v>
      </c>
      <c r="H47">
        <v>0.99053353225905305</v>
      </c>
      <c r="I47">
        <v>18.308888727189299</v>
      </c>
      <c r="J47">
        <v>18.347479087428798</v>
      </c>
      <c r="K47">
        <v>18.235678715398699</v>
      </c>
      <c r="L47">
        <v>18.342738167459</v>
      </c>
      <c r="M47">
        <v>18.177635601153799</v>
      </c>
      <c r="O47">
        <f t="shared" si="0"/>
        <v>29.4</v>
      </c>
      <c r="P47">
        <f t="shared" si="1"/>
        <v>18.282484059725917</v>
      </c>
      <c r="Q47">
        <f>PerformanceCurves!$I$2+PerformanceCurves!$I$3*P47+PerformanceCurves!$I$4*P47^2+PerformanceCurves!$I$5*P47^3</f>
        <v>20.469428308908014</v>
      </c>
      <c r="R47">
        <f>IF(O47&lt;Q47, PerformanceCurves!$F$2+PerformanceCurves!$F$3*P47+PerformanceCurves!$F$4*P47^2+PerformanceCurves!$F$5*O47+PerformanceCurves!$F$6*O47^2+PerformanceCurves!$F$7*P47*O47,PerformanceCurves!$L$2+PerformanceCurves!$L$3*P47+PerformanceCurves!$L$4*P47^2+PerformanceCurves!$L$5*O47+PerformanceCurves!$L$6*O47^2+PerformanceCurves!$L$7*P47*O47)</f>
        <v>0.99599857267266745</v>
      </c>
      <c r="S47">
        <f>PerformanceCurves!$B$2*R47</f>
        <v>28479.692746845249</v>
      </c>
      <c r="T47">
        <f>IF(C47=0,0,MAX(PerformanceCurves!$B$5,C47/S47))</f>
        <v>0.25</v>
      </c>
      <c r="U47">
        <f>MIN(C47/S47/PerformanceCurves!$B$5,1)</f>
        <v>0.99020522024650326</v>
      </c>
      <c r="V47">
        <f>IF(T47=0,0,PerformanceCurves!$O$38+PerformanceCurves!$O$39*'DOASDXCOIL_wADPBFMethod_9.6 - C'!U47)</f>
        <v>0.9985307830369754</v>
      </c>
      <c r="W47">
        <f t="shared" si="2"/>
        <v>0.99166218715345922</v>
      </c>
      <c r="X47">
        <f>PerformanceCurves!$I$20+PerformanceCurves!$I$21*P47+PerformanceCurves!$I$22*P47^2+PerformanceCurves!$I$23*P47^3</f>
        <v>20.469428308908014</v>
      </c>
      <c r="Y47">
        <f>IF(O47&lt;X47, PerformanceCurves!$F$20+PerformanceCurves!$F$21*P47+PerformanceCurves!$F$22*P47^2+PerformanceCurves!$F$23*O47+PerformanceCurves!$F$24*O47^2+PerformanceCurves!$F$25*P47*O47,PerformanceCurves!$L$20+PerformanceCurves!$L$21*P47+PerformanceCurves!$L$22*P47^2+PerformanceCurves!$L$23*O47+PerformanceCurves!$L$24*O47^2+PerformanceCurves!$L$25*P47*O47)</f>
        <v>0.90264129741728905</v>
      </c>
      <c r="Z47">
        <f>IF(T47&lt;PerformanceCurves!$F$43,MIN(MAX(PerformanceCurves!$F$38+PerformanceCurves!$F$39*T47+PerformanceCurves!$F$40*T47^2+PerformanceCurves!$F$41*T47^3,PerformanceCurves!$F$44),PerformanceCurves!$F$45),MIN(MAX(PerformanceCurves!$I$38+PerformanceCurves!$I$39*T47+PerformanceCurves!$I$40*T47^2+PerformanceCurves!$I$41*T47^3,PerformanceCurves!$I$44),PerformanceCurves!$I$45))</f>
        <v>0.4729056991921875</v>
      </c>
      <c r="AA47" s="14">
        <f>IF(W47=0,0,1/(PerformanceCurves!$B$4*Y47*Z47))</f>
        <v>6.4493576892042581</v>
      </c>
      <c r="AB47" s="4">
        <f t="shared" si="3"/>
        <v>1094.7692684990341</v>
      </c>
    </row>
    <row r="48" spans="1:28" x14ac:dyDescent="0.25">
      <c r="A48" t="s">
        <v>57</v>
      </c>
      <c r="C48">
        <v>7073.4120494478802</v>
      </c>
      <c r="D48" s="4">
        <v>4387.54586542376</v>
      </c>
      <c r="E48" s="14">
        <v>1.6121568335479199</v>
      </c>
      <c r="F48">
        <v>0.25</v>
      </c>
      <c r="G48">
        <v>0.99540147416606495</v>
      </c>
      <c r="H48">
        <v>0.99459435631163196</v>
      </c>
      <c r="I48">
        <v>18.286224084272401</v>
      </c>
      <c r="J48">
        <v>18.288388844636302</v>
      </c>
      <c r="K48">
        <v>18.195918123077</v>
      </c>
      <c r="L48">
        <v>18.318528684492399</v>
      </c>
      <c r="M48">
        <v>18.168693895531199</v>
      </c>
      <c r="O48">
        <f t="shared" si="0"/>
        <v>29.4</v>
      </c>
      <c r="P48">
        <f t="shared" si="1"/>
        <v>18.251550726401859</v>
      </c>
      <c r="Q48">
        <f>PerformanceCurves!$I$2+PerformanceCurves!$I$3*P48+PerformanceCurves!$I$4*P48^2+PerformanceCurves!$I$5*P48^3</f>
        <v>20.482896744347478</v>
      </c>
      <c r="R48">
        <f>IF(O48&lt;Q48, PerformanceCurves!$F$2+PerformanceCurves!$F$3*P48+PerformanceCurves!$F$4*P48^2+PerformanceCurves!$F$5*O48+PerformanceCurves!$F$6*O48^2+PerformanceCurves!$F$7*P48*O48,PerformanceCurves!$L$2+PerformanceCurves!$L$3*P48+PerformanceCurves!$L$4*P48^2+PerformanceCurves!$L$5*O48+PerformanceCurves!$L$6*O48^2+PerformanceCurves!$L$7*P48*O48)</f>
        <v>0.99518145643839584</v>
      </c>
      <c r="S48">
        <f>PerformanceCurves!$B$2*R48</f>
        <v>28456.3280353597</v>
      </c>
      <c r="T48">
        <f>IF(C48=0,0,MAX(PerformanceCurves!$B$5,C48/S48))</f>
        <v>0.25</v>
      </c>
      <c r="U48">
        <f>MIN(C48/S48/PerformanceCurves!$B$5,1)</f>
        <v>0.99428317534974875</v>
      </c>
      <c r="V48">
        <f>IF(T48=0,0,PerformanceCurves!$O$38+PerformanceCurves!$O$39*'DOASDXCOIL_wADPBFMethod_9.6 - C'!U48)</f>
        <v>0.99914247630246233</v>
      </c>
      <c r="W48">
        <f t="shared" si="2"/>
        <v>0.99513652850522738</v>
      </c>
      <c r="X48">
        <f>PerformanceCurves!$I$20+PerformanceCurves!$I$21*P48+PerformanceCurves!$I$22*P48^2+PerformanceCurves!$I$23*P48^3</f>
        <v>20.482896744347478</v>
      </c>
      <c r="Y48">
        <f>IF(O48&lt;X48, PerformanceCurves!$F$20+PerformanceCurves!$F$21*P48+PerformanceCurves!$F$22*P48^2+PerformanceCurves!$F$23*O48+PerformanceCurves!$F$24*O48^2+PerformanceCurves!$F$25*P48*O48,PerformanceCurves!$L$20+PerformanceCurves!$L$21*P48+PerformanceCurves!$L$22*P48^2+PerformanceCurves!$L$23*O48+PerformanceCurves!$L$24*O48^2+PerformanceCurves!$L$25*P48*O48)</f>
        <v>0.90218669195706158</v>
      </c>
      <c r="Z48">
        <f>IF(T48&lt;PerformanceCurves!$F$43,MIN(MAX(PerformanceCurves!$F$38+PerformanceCurves!$F$39*T48+PerformanceCurves!$F$40*T48^2+PerformanceCurves!$F$41*T48^3,PerformanceCurves!$F$44),PerformanceCurves!$F$45),MIN(MAX(PerformanceCurves!$I$38+PerformanceCurves!$I$39*T48+PerformanceCurves!$I$40*T48^2+PerformanceCurves!$I$41*T48^3,PerformanceCurves!$I$44),PerformanceCurves!$I$45))</f>
        <v>0.4729056991921875</v>
      </c>
      <c r="AA48" s="14">
        <f>IF(W48=0,0,1/(PerformanceCurves!$B$4*Y48*Z48))</f>
        <v>6.4526074746939006</v>
      </c>
      <c r="AB48" s="4">
        <f t="shared" si="3"/>
        <v>1097.1507102428068</v>
      </c>
    </row>
    <row r="49" spans="1:28" x14ac:dyDescent="0.25">
      <c r="A49" t="s">
        <v>58</v>
      </c>
      <c r="B49">
        <v>29.4</v>
      </c>
      <c r="C49">
        <v>7012.9646771133002</v>
      </c>
      <c r="D49" s="4">
        <v>4345.9433837106699</v>
      </c>
      <c r="E49" s="14">
        <v>1.6136806345427901</v>
      </c>
      <c r="F49">
        <v>0.25</v>
      </c>
      <c r="G49">
        <v>0.99053221252249302</v>
      </c>
      <c r="H49">
        <v>0.98888000562824996</v>
      </c>
      <c r="I49">
        <v>18.222372987650299</v>
      </c>
      <c r="J49">
        <v>18.123219354557001</v>
      </c>
      <c r="K49">
        <v>18.084085533874799</v>
      </c>
      <c r="L49">
        <v>18.252778522388699</v>
      </c>
      <c r="M49">
        <v>18.128396081145699</v>
      </c>
      <c r="O49">
        <f t="shared" si="0"/>
        <v>29.4</v>
      </c>
      <c r="P49">
        <f t="shared" si="1"/>
        <v>18.162170495923299</v>
      </c>
      <c r="Q49">
        <f>PerformanceCurves!$I$2+PerformanceCurves!$I$3*P49+PerformanceCurves!$I$4*P49^2+PerformanceCurves!$I$5*P49^3</f>
        <v>20.521896260457716</v>
      </c>
      <c r="R49">
        <f>IF(O49&lt;Q49, PerformanceCurves!$F$2+PerformanceCurves!$F$3*P49+PerformanceCurves!$F$4*P49^2+PerformanceCurves!$F$5*O49+PerformanceCurves!$F$6*O49^2+PerformanceCurves!$F$7*P49*O49,PerformanceCurves!$L$2+PerformanceCurves!$L$3*P49+PerformanceCurves!$L$4*P49^2+PerformanceCurves!$L$5*O49+PerformanceCurves!$L$6*O49^2+PerformanceCurves!$L$7*P49*O49)</f>
        <v>0.99282725436171126</v>
      </c>
      <c r="S49">
        <f>PerformanceCurves!$B$2*R49</f>
        <v>28389.011722216754</v>
      </c>
      <c r="T49">
        <f>IF(C49=0,0,MAX(PerformanceCurves!$B$5,C49/S49))</f>
        <v>0.25</v>
      </c>
      <c r="U49">
        <f>MIN(C49/S49/PerformanceCurves!$B$5,1)</f>
        <v>0.98812381998138732</v>
      </c>
      <c r="V49">
        <f>IF(T49=0,0,PerformanceCurves!$O$38+PerformanceCurves!$O$39*'DOASDXCOIL_wADPBFMethod_9.6 - C'!U49)</f>
        <v>0.99821857299720806</v>
      </c>
      <c r="W49">
        <f t="shared" si="2"/>
        <v>0.9898872318258809</v>
      </c>
      <c r="X49">
        <f>PerformanceCurves!$I$20+PerformanceCurves!$I$21*P49+PerformanceCurves!$I$22*P49^2+PerformanceCurves!$I$23*P49^3</f>
        <v>20.521896260457716</v>
      </c>
      <c r="Y49">
        <f>IF(O49&lt;X49, PerformanceCurves!$F$20+PerformanceCurves!$F$21*P49+PerformanceCurves!$F$22*P49^2+PerformanceCurves!$F$23*O49+PerformanceCurves!$F$24*O49^2+PerformanceCurves!$F$25*P49*O49,PerformanceCurves!$L$20+PerformanceCurves!$L$21*P49+PerformanceCurves!$L$22*P49^2+PerformanceCurves!$L$23*O49+PerformanceCurves!$L$24*O49^2+PerformanceCurves!$L$25*P49*O49)</f>
        <v>0.90083559060368956</v>
      </c>
      <c r="Z49">
        <f>IF(T49&lt;PerformanceCurves!$F$43,MIN(MAX(PerformanceCurves!$F$38+PerformanceCurves!$F$39*T49+PerformanceCurves!$F$40*T49^2+PerformanceCurves!$F$41*T49^3,PerformanceCurves!$F$44),PerformanceCurves!$F$45),MIN(MAX(PerformanceCurves!$I$38+PerformanceCurves!$I$39*T49+PerformanceCurves!$I$40*T49^2+PerformanceCurves!$I$41*T49^3,PerformanceCurves!$I$44),PerformanceCurves!$I$45))</f>
        <v>0.4729056991921875</v>
      </c>
      <c r="AA49" s="14">
        <f>IF(W49=0,0,1/(PerformanceCurves!$B$4*Y49*Z49))</f>
        <v>6.4622852969100455</v>
      </c>
      <c r="AB49" s="4">
        <f t="shared" si="3"/>
        <v>1087.151020762524</v>
      </c>
    </row>
    <row r="50" spans="1:28" x14ac:dyDescent="0.25">
      <c r="A50" t="s">
        <v>59</v>
      </c>
      <c r="C50">
        <v>7298.8234242368599</v>
      </c>
      <c r="D50" s="4">
        <v>4404.5442482996104</v>
      </c>
      <c r="E50" s="14">
        <v>1.6571120671689401</v>
      </c>
      <c r="F50">
        <v>0.25744168408693802</v>
      </c>
      <c r="G50">
        <v>1</v>
      </c>
      <c r="H50">
        <v>1</v>
      </c>
      <c r="I50">
        <v>18.208162083850901</v>
      </c>
      <c r="J50">
        <v>18.08548537307</v>
      </c>
      <c r="K50">
        <v>18.059430489329401</v>
      </c>
      <c r="L50">
        <v>18.238003295772799</v>
      </c>
      <c r="M50">
        <v>18.119798983284799</v>
      </c>
      <c r="O50">
        <f t="shared" si="0"/>
        <v>29.4</v>
      </c>
      <c r="P50">
        <f t="shared" si="1"/>
        <v>18.142176045061582</v>
      </c>
      <c r="Q50">
        <f>PerformanceCurves!$I$2+PerformanceCurves!$I$3*P50+PerformanceCurves!$I$4*P50^2+PerformanceCurves!$I$5*P50^3</f>
        <v>20.530639889858229</v>
      </c>
      <c r="R50">
        <f>IF(O50&lt;Q50, PerformanceCurves!$F$2+PerformanceCurves!$F$3*P50+PerformanceCurves!$F$4*P50^2+PerformanceCurves!$F$5*O50+PerformanceCurves!$F$6*O50^2+PerformanceCurves!$F$7*P50*O50,PerformanceCurves!$L$2+PerformanceCurves!$L$3*P50+PerformanceCurves!$L$4*P50^2+PerformanceCurves!$L$5*O50+PerformanceCurves!$L$6*O50^2+PerformanceCurves!$L$7*P50*O50)</f>
        <v>0.9923020022155743</v>
      </c>
      <c r="S50">
        <f>PerformanceCurves!$B$2*R50</f>
        <v>28373.992604572377</v>
      </c>
      <c r="T50">
        <f>IF(C50=0,0,MAX(PerformanceCurves!$B$5,C50/S50))</f>
        <v>0.25723638988545722</v>
      </c>
      <c r="U50">
        <f>MIN(C50/S50/PerformanceCurves!$B$5,1)</f>
        <v>1</v>
      </c>
      <c r="V50">
        <f>IF(T50=0,0,PerformanceCurves!$O$38+PerformanceCurves!$O$39*'DOASDXCOIL_wADPBFMethod_9.6 - C'!U50)</f>
        <v>1</v>
      </c>
      <c r="W50">
        <f t="shared" si="2"/>
        <v>1</v>
      </c>
      <c r="X50">
        <f>PerformanceCurves!$I$20+PerformanceCurves!$I$21*P50+PerformanceCurves!$I$22*P50^2+PerformanceCurves!$I$23*P50^3</f>
        <v>20.530639889858229</v>
      </c>
      <c r="Y50">
        <f>IF(O50&lt;X50, PerformanceCurves!$F$20+PerformanceCurves!$F$21*P50+PerformanceCurves!$F$22*P50^2+PerformanceCurves!$F$23*O50+PerformanceCurves!$F$24*O50^2+PerformanceCurves!$F$25*P50*O50,PerformanceCurves!$L$20+PerformanceCurves!$L$21*P50+PerformanceCurves!$L$22*P50^2+PerformanceCurves!$L$23*O50+PerformanceCurves!$L$24*O50^2+PerformanceCurves!$L$25*P50*O50)</f>
        <v>0.90052571300960627</v>
      </c>
      <c r="Z50">
        <f>IF(T50&lt;PerformanceCurves!$F$43,MIN(MAX(PerformanceCurves!$F$38+PerformanceCurves!$F$39*T50+PerformanceCurves!$F$40*T50^2+PerformanceCurves!$F$41*T50^3,PerformanceCurves!$F$44),PerformanceCurves!$F$45),MIN(MAX(PerformanceCurves!$I$38+PerformanceCurves!$I$39*T50+PerformanceCurves!$I$40*T50^2+PerformanceCurves!$I$41*T50^3,PerformanceCurves!$I$44),PerformanceCurves!$I$45))</f>
        <v>0.47512344341775198</v>
      </c>
      <c r="AA50" s="14">
        <f>IF(W50=0,0,1/(PerformanceCurves!$B$4*Y50*Z50))</f>
        <v>6.4343344853401812</v>
      </c>
      <c r="AB50" s="4">
        <f t="shared" si="3"/>
        <v>1134.3556106488259</v>
      </c>
    </row>
    <row r="51" spans="1:28" x14ac:dyDescent="0.25">
      <c r="A51" t="s">
        <v>60</v>
      </c>
      <c r="B51">
        <v>29.4</v>
      </c>
      <c r="C51">
        <v>7241.0080351695497</v>
      </c>
      <c r="D51" s="4">
        <v>4387.7253558923203</v>
      </c>
      <c r="E51" s="14">
        <v>1.65028743775986</v>
      </c>
      <c r="F51">
        <v>0.25582507449579101</v>
      </c>
      <c r="G51">
        <v>1</v>
      </c>
      <c r="H51">
        <v>1</v>
      </c>
      <c r="I51">
        <v>18.163672151954199</v>
      </c>
      <c r="J51">
        <v>17.9860575099813</v>
      </c>
      <c r="K51">
        <v>17.997265398159399</v>
      </c>
      <c r="L51">
        <v>18.192144547678001</v>
      </c>
      <c r="M51">
        <v>18.089149328850699</v>
      </c>
      <c r="O51">
        <f t="shared" si="0"/>
        <v>29.4</v>
      </c>
      <c r="P51">
        <f t="shared" si="1"/>
        <v>18.085657787324717</v>
      </c>
      <c r="Q51">
        <f>PerformanceCurves!$I$2+PerformanceCurves!$I$3*P51+PerformanceCurves!$I$4*P51^2+PerformanceCurves!$I$5*P51^3</f>
        <v>20.555399637127259</v>
      </c>
      <c r="R51">
        <f>IF(O51&lt;Q51, PerformanceCurves!$F$2+PerformanceCurves!$F$3*P51+PerformanceCurves!$F$4*P51^2+PerformanceCurves!$F$5*O51+PerformanceCurves!$F$6*O51^2+PerformanceCurves!$F$7*P51*O51,PerformanceCurves!$L$2+PerformanceCurves!$L$3*P51+PerformanceCurves!$L$4*P51^2+PerformanceCurves!$L$5*O51+PerformanceCurves!$L$6*O51^2+PerformanceCurves!$L$7*P51*O51)</f>
        <v>0.99082001279213705</v>
      </c>
      <c r="S51">
        <f>PerformanceCurves!$B$2*R51</f>
        <v>28331.616435979773</v>
      </c>
      <c r="T51">
        <f>IF(C51=0,0,MAX(PerformanceCurves!$B$5,C51/S51))</f>
        <v>0.25558047672754114</v>
      </c>
      <c r="U51">
        <f>MIN(C51/S51/PerformanceCurves!$B$5,1)</f>
        <v>1</v>
      </c>
      <c r="V51">
        <f>IF(T51=0,0,PerformanceCurves!$O$38+PerformanceCurves!$O$39*'DOASDXCOIL_wADPBFMethod_9.6 - C'!U51)</f>
        <v>1</v>
      </c>
      <c r="W51">
        <f t="shared" si="2"/>
        <v>1</v>
      </c>
      <c r="X51">
        <f>PerformanceCurves!$I$20+PerformanceCurves!$I$21*P51+PerformanceCurves!$I$22*P51^2+PerformanceCurves!$I$23*P51^3</f>
        <v>20.555399637127259</v>
      </c>
      <c r="Y51">
        <f>IF(O51&lt;X51, PerformanceCurves!$F$20+PerformanceCurves!$F$21*P51+PerformanceCurves!$F$22*P51^2+PerformanceCurves!$F$23*O51+PerformanceCurves!$F$24*O51^2+PerformanceCurves!$F$25*P51*O51,PerformanceCurves!$L$20+PerformanceCurves!$L$21*P51+PerformanceCurves!$L$22*P51^2+PerformanceCurves!$L$23*O51+PerformanceCurves!$L$24*O51^2+PerformanceCurves!$L$25*P51*O51)</f>
        <v>0.8996346857619435</v>
      </c>
      <c r="Z51">
        <f>IF(T51&lt;PerformanceCurves!$F$43,MIN(MAX(PerformanceCurves!$F$38+PerformanceCurves!$F$39*T51+PerformanceCurves!$F$40*T51^2+PerformanceCurves!$F$41*T51^3,PerformanceCurves!$F$44),PerformanceCurves!$F$45),MIN(MAX(PerformanceCurves!$I$38+PerformanceCurves!$I$39*T51+PerformanceCurves!$I$40*T51^2+PerformanceCurves!$I$41*T51^3,PerformanceCurves!$I$44),PerformanceCurves!$I$45))</f>
        <v>0.47460849806721095</v>
      </c>
      <c r="AA51" s="14">
        <f>IF(W51=0,0,1/(PerformanceCurves!$B$4*Y51*Z51))</f>
        <v>6.4476953593079047</v>
      </c>
      <c r="AB51" s="4">
        <f t="shared" si="3"/>
        <v>1123.0381759145023</v>
      </c>
    </row>
    <row r="52" spans="1:28" x14ac:dyDescent="0.25">
      <c r="A52" t="s">
        <v>61</v>
      </c>
      <c r="C52">
        <v>7338.3994213367696</v>
      </c>
      <c r="D52" s="4">
        <v>4396.1177440380297</v>
      </c>
      <c r="E52" s="14">
        <v>1.6692909172619399</v>
      </c>
      <c r="F52">
        <v>0.25932660070165697</v>
      </c>
      <c r="G52">
        <v>1</v>
      </c>
      <c r="H52">
        <v>1</v>
      </c>
      <c r="I52">
        <v>18.153418308077701</v>
      </c>
      <c r="J52">
        <v>17.965301791898199</v>
      </c>
      <c r="K52">
        <v>17.987184473436098</v>
      </c>
      <c r="L52">
        <v>18.181183200645801</v>
      </c>
      <c r="M52">
        <v>18.083088790805999</v>
      </c>
      <c r="O52">
        <f t="shared" si="0"/>
        <v>29.4</v>
      </c>
      <c r="P52">
        <f t="shared" si="1"/>
        <v>18.074035312972761</v>
      </c>
      <c r="Q52">
        <f>PerformanceCurves!$I$2+PerformanceCurves!$I$3*P52+PerformanceCurves!$I$4*P52^2+PerformanceCurves!$I$5*P52^3</f>
        <v>20.560499908509328</v>
      </c>
      <c r="R52">
        <f>IF(O52&lt;Q52, PerformanceCurves!$F$2+PerformanceCurves!$F$3*P52+PerformanceCurves!$F$4*P52^2+PerformanceCurves!$F$5*O52+PerformanceCurves!$F$6*O52^2+PerformanceCurves!$F$7*P52*O52,PerformanceCurves!$L$2+PerformanceCurves!$L$3*P52+PerformanceCurves!$L$4*P52^2+PerformanceCurves!$L$5*O52+PerformanceCurves!$L$6*O52^2+PerformanceCurves!$L$7*P52*O52)</f>
        <v>0.99051575659958813</v>
      </c>
      <c r="S52">
        <f>PerformanceCurves!$B$2*R52</f>
        <v>28322.91650094185</v>
      </c>
      <c r="T52">
        <f>IF(C52=0,0,MAX(PerformanceCurves!$B$5,C52/S52))</f>
        <v>0.25909759050035469</v>
      </c>
      <c r="U52">
        <f>MIN(C52/S52/PerformanceCurves!$B$5,1)</f>
        <v>1</v>
      </c>
      <c r="V52">
        <f>IF(T52=0,0,PerformanceCurves!$O$38+PerformanceCurves!$O$39*'DOASDXCOIL_wADPBFMethod_9.6 - C'!U52)</f>
        <v>1</v>
      </c>
      <c r="W52">
        <f t="shared" si="2"/>
        <v>1</v>
      </c>
      <c r="X52">
        <f>PerformanceCurves!$I$20+PerformanceCurves!$I$21*P52+PerformanceCurves!$I$22*P52^2+PerformanceCurves!$I$23*P52^3</f>
        <v>20.560499908509328</v>
      </c>
      <c r="Y52">
        <f>IF(O52&lt;X52, PerformanceCurves!$F$20+PerformanceCurves!$F$21*P52+PerformanceCurves!$F$22*P52^2+PerformanceCurves!$F$23*O52+PerformanceCurves!$F$24*O52^2+PerformanceCurves!$F$25*P52*O52,PerformanceCurves!$L$20+PerformanceCurves!$L$21*P52+PerformanceCurves!$L$22*P52^2+PerformanceCurves!$L$23*O52+PerformanceCurves!$L$24*O52^2+PerformanceCurves!$L$25*P52*O52)</f>
        <v>0.89944868908841913</v>
      </c>
      <c r="Z52">
        <f>IF(T52&lt;PerformanceCurves!$F$43,MIN(MAX(PerformanceCurves!$F$38+PerformanceCurves!$F$39*T52+PerformanceCurves!$F$40*T52^2+PerformanceCurves!$F$41*T52^3,PerformanceCurves!$F$44),PerformanceCurves!$F$45),MIN(MAX(PerformanceCurves!$I$38+PerformanceCurves!$I$39*T52+PerformanceCurves!$I$40*T52^2+PerformanceCurves!$I$41*T52^3,PerformanceCurves!$I$44),PerformanceCurves!$I$45))</f>
        <v>0.47570748784138811</v>
      </c>
      <c r="AA52" s="14">
        <f>IF(W52=0,0,1/(PerformanceCurves!$B$4*Y52*Z52))</f>
        <v>6.4341299897648172</v>
      </c>
      <c r="AB52" s="4">
        <f t="shared" si="3"/>
        <v>1140.5426115124239</v>
      </c>
    </row>
    <row r="53" spans="1:28" x14ac:dyDescent="0.25">
      <c r="A53" t="s">
        <v>62</v>
      </c>
      <c r="B53">
        <v>29.4</v>
      </c>
      <c r="C53">
        <v>7315.2589042503996</v>
      </c>
      <c r="D53" s="4">
        <v>4387.8532223621096</v>
      </c>
      <c r="E53" s="14">
        <v>1.6671612593988201</v>
      </c>
      <c r="F53">
        <v>0.25873685203664898</v>
      </c>
      <c r="G53">
        <v>1</v>
      </c>
      <c r="H53">
        <v>1</v>
      </c>
      <c r="I53">
        <v>18.1193072695275</v>
      </c>
      <c r="J53">
        <v>17.913052812965098</v>
      </c>
      <c r="K53">
        <v>17.962138754916801</v>
      </c>
      <c r="L53">
        <v>18.1451734954946</v>
      </c>
      <c r="M53">
        <v>18.059714811604699</v>
      </c>
      <c r="O53">
        <f t="shared" si="0"/>
        <v>29.4</v>
      </c>
      <c r="P53">
        <f t="shared" si="1"/>
        <v>18.03987742890174</v>
      </c>
      <c r="Q53">
        <f>PerformanceCurves!$I$2+PerformanceCurves!$I$3*P53+PerformanceCurves!$I$4*P53^2+PerformanceCurves!$I$5*P53^3</f>
        <v>20.575507731175051</v>
      </c>
      <c r="R53">
        <f>IF(O53&lt;Q53, PerformanceCurves!$F$2+PerformanceCurves!$F$3*P53+PerformanceCurves!$F$4*P53^2+PerformanceCurves!$F$5*O53+PerformanceCurves!$F$6*O53^2+PerformanceCurves!$F$7*P53*O53,PerformanceCurves!$L$2+PerformanceCurves!$L$3*P53+PerformanceCurves!$L$4*P53^2+PerformanceCurves!$L$5*O53+PerformanceCurves!$L$6*O53^2+PerformanceCurves!$L$7*P53*O53)</f>
        <v>0.98962255310741665</v>
      </c>
      <c r="S53">
        <f>PerformanceCurves!$B$2*R53</f>
        <v>28297.376142034314</v>
      </c>
      <c r="T53">
        <f>IF(C53=0,0,MAX(PerformanceCurves!$B$5,C53/S53))</f>
        <v>0.25851368224151194</v>
      </c>
      <c r="U53">
        <f>MIN(C53/S53/PerformanceCurves!$B$5,1)</f>
        <v>1</v>
      </c>
      <c r="V53">
        <f>IF(T53=0,0,PerformanceCurves!$O$38+PerformanceCurves!$O$39*'DOASDXCOIL_wADPBFMethod_9.6 - C'!U53)</f>
        <v>1</v>
      </c>
      <c r="W53">
        <f t="shared" si="2"/>
        <v>1</v>
      </c>
      <c r="X53">
        <f>PerformanceCurves!$I$20+PerformanceCurves!$I$21*P53+PerformanceCurves!$I$22*P53^2+PerformanceCurves!$I$23*P53^3</f>
        <v>20.575507731175051</v>
      </c>
      <c r="Y53">
        <f>IF(O53&lt;X53, PerformanceCurves!$F$20+PerformanceCurves!$F$21*P53+PerformanceCurves!$F$22*P53^2+PerformanceCurves!$F$23*O53+PerformanceCurves!$F$24*O53^2+PerformanceCurves!$F$25*P53*O53,PerformanceCurves!$L$20+PerformanceCurves!$L$21*P53+PerformanceCurves!$L$22*P53^2+PerformanceCurves!$L$23*O53+PerformanceCurves!$L$24*O53^2+PerformanceCurves!$L$25*P53*O53)</f>
        <v>0.89889659459025439</v>
      </c>
      <c r="Z53">
        <f>IF(T53&lt;PerformanceCurves!$F$43,MIN(MAX(PerformanceCurves!$F$38+PerformanceCurves!$F$39*T53+PerformanceCurves!$F$40*T53^2+PerformanceCurves!$F$41*T53^3,PerformanceCurves!$F$44),PerformanceCurves!$F$45),MIN(MAX(PerformanceCurves!$I$38+PerformanceCurves!$I$39*T53+PerformanceCurves!$I$40*T53^2+PerformanceCurves!$I$41*T53^3,PerformanceCurves!$I$44),PerformanceCurves!$I$45))</f>
        <v>0.47552365901949373</v>
      </c>
      <c r="AA53" s="14">
        <f>IF(W53=0,0,1/(PerformanceCurves!$B$4*Y53*Z53))</f>
        <v>6.4405706222894068</v>
      </c>
      <c r="AB53" s="4">
        <f t="shared" si="3"/>
        <v>1135.8091282989567</v>
      </c>
    </row>
    <row r="54" spans="1:28" x14ac:dyDescent="0.25">
      <c r="A54" t="s">
        <v>63</v>
      </c>
      <c r="C54">
        <v>7513.7169211483697</v>
      </c>
      <c r="D54" s="4">
        <v>4434.5355865586398</v>
      </c>
      <c r="E54" s="14">
        <v>1.6943638797088201</v>
      </c>
      <c r="F54">
        <v>0.26628018142911403</v>
      </c>
      <c r="G54">
        <v>1</v>
      </c>
      <c r="H54">
        <v>1</v>
      </c>
      <c r="I54">
        <v>18.106948494525099</v>
      </c>
      <c r="J54">
        <v>17.899941928948301</v>
      </c>
      <c r="K54">
        <v>17.9560997566184</v>
      </c>
      <c r="L54">
        <v>18.131978428559702</v>
      </c>
      <c r="M54">
        <v>18.0505930871354</v>
      </c>
      <c r="O54">
        <f t="shared" si="0"/>
        <v>29.4</v>
      </c>
      <c r="P54">
        <f t="shared" si="1"/>
        <v>18.029112339157379</v>
      </c>
      <c r="Q54">
        <f>PerformanceCurves!$I$2+PerformanceCurves!$I$3*P54+PerformanceCurves!$I$4*P54^2+PerformanceCurves!$I$5*P54^3</f>
        <v>20.580243452078442</v>
      </c>
      <c r="R54">
        <f>IF(O54&lt;Q54, PerformanceCurves!$F$2+PerformanceCurves!$F$3*P54+PerformanceCurves!$F$4*P54^2+PerformanceCurves!$F$5*O54+PerformanceCurves!$F$6*O54^2+PerformanceCurves!$F$7*P54*O54,PerformanceCurves!$L$2+PerformanceCurves!$L$3*P54+PerformanceCurves!$L$4*P54^2+PerformanceCurves!$L$5*O54+PerformanceCurves!$L$6*O54^2+PerformanceCurves!$L$7*P54*O54)</f>
        <v>0.98934136028860664</v>
      </c>
      <c r="S54">
        <f>PerformanceCurves!$B$2*R54</f>
        <v>28289.33568364205</v>
      </c>
      <c r="T54">
        <f>IF(C54=0,0,MAX(PerformanceCurves!$B$5,C54/S54))</f>
        <v>0.26560245193361259</v>
      </c>
      <c r="U54">
        <f>MIN(C54/S54/PerformanceCurves!$B$5,1)</f>
        <v>1</v>
      </c>
      <c r="V54">
        <f>IF(T54=0,0,PerformanceCurves!$O$38+PerformanceCurves!$O$39*'DOASDXCOIL_wADPBFMethod_9.6 - C'!U54)</f>
        <v>1</v>
      </c>
      <c r="W54">
        <f t="shared" si="2"/>
        <v>1</v>
      </c>
      <c r="X54">
        <f>PerformanceCurves!$I$20+PerformanceCurves!$I$21*P54+PerformanceCurves!$I$22*P54^2+PerformanceCurves!$I$23*P54^3</f>
        <v>20.580243452078442</v>
      </c>
      <c r="Y54">
        <f>IF(O54&lt;X54, PerformanceCurves!$F$20+PerformanceCurves!$F$21*P54+PerformanceCurves!$F$22*P54^2+PerformanceCurves!$F$23*O54+PerformanceCurves!$F$24*O54^2+PerformanceCurves!$F$25*P54*O54,PerformanceCurves!$L$20+PerformanceCurves!$L$21*P54+PerformanceCurves!$L$22*P54^2+PerformanceCurves!$L$23*O54+PerformanceCurves!$L$24*O54^2+PerformanceCurves!$L$25*P54*O54)</f>
        <v>0.8987209099167861</v>
      </c>
      <c r="Z54">
        <f>IF(T54&lt;PerformanceCurves!$F$43,MIN(MAX(PerformanceCurves!$F$38+PerformanceCurves!$F$39*T54+PerformanceCurves!$F$40*T54^2+PerformanceCurves!$F$41*T54^3,PerformanceCurves!$F$44),PerformanceCurves!$F$45),MIN(MAX(PerformanceCurves!$I$38+PerformanceCurves!$I$39*T54+PerformanceCurves!$I$40*T54^2+PerformanceCurves!$I$41*T54^3,PerformanceCurves!$I$44),PerformanceCurves!$I$45))</f>
        <v>0.47779224412796029</v>
      </c>
      <c r="AA54" s="14">
        <f>IF(W54=0,0,1/(PerformanceCurves!$B$4*Y54*Z54))</f>
        <v>6.4112434660855326</v>
      </c>
      <c r="AB54" s="4">
        <f t="shared" si="3"/>
        <v>1171.9593805624052</v>
      </c>
    </row>
    <row r="55" spans="1:28" x14ac:dyDescent="0.25">
      <c r="A55" t="s">
        <v>64</v>
      </c>
      <c r="B55">
        <v>29.6999999999999</v>
      </c>
      <c r="C55">
        <v>7512.8230315890196</v>
      </c>
      <c r="D55" s="4">
        <v>4432.6135848169397</v>
      </c>
      <c r="E55" s="14">
        <v>1.6948969017562701</v>
      </c>
      <c r="F55">
        <v>0.26632137304018699</v>
      </c>
      <c r="G55">
        <v>1</v>
      </c>
      <c r="H55">
        <v>1</v>
      </c>
      <c r="I55">
        <v>18.087034462204802</v>
      </c>
      <c r="J55">
        <v>17.883208336879399</v>
      </c>
      <c r="K55">
        <v>17.957655103240501</v>
      </c>
      <c r="L55">
        <v>18.1100030731019</v>
      </c>
      <c r="M55">
        <v>18.039509184252001</v>
      </c>
      <c r="O55">
        <f t="shared" si="0"/>
        <v>29.6999999999999</v>
      </c>
      <c r="P55">
        <f t="shared" si="1"/>
        <v>18.015482031935719</v>
      </c>
      <c r="Q55">
        <f>PerformanceCurves!$I$2+PerformanceCurves!$I$3*P55+PerformanceCurves!$I$4*P55^2+PerformanceCurves!$I$5*P55^3</f>
        <v>20.586243840673326</v>
      </c>
      <c r="R55">
        <f>IF(O55&lt;Q55, PerformanceCurves!$F$2+PerformanceCurves!$F$3*P55+PerformanceCurves!$F$4*P55^2+PerformanceCurves!$F$5*O55+PerformanceCurves!$F$6*O55^2+PerformanceCurves!$F$7*P55*O55,PerformanceCurves!$L$2+PerformanceCurves!$L$3*P55+PerformanceCurves!$L$4*P55^2+PerformanceCurves!$L$5*O55+PerformanceCurves!$L$6*O55^2+PerformanceCurves!$L$7*P55*O55)</f>
        <v>0.98719748860683709</v>
      </c>
      <c r="S55">
        <f>PerformanceCurves!$B$2*R55</f>
        <v>28228.033580947646</v>
      </c>
      <c r="T55">
        <f>IF(C55=0,0,MAX(PerformanceCurves!$B$5,C55/S55))</f>
        <v>0.2661475872927882</v>
      </c>
      <c r="U55">
        <f>MIN(C55/S55/PerformanceCurves!$B$5,1)</f>
        <v>1</v>
      </c>
      <c r="V55">
        <f>IF(T55=0,0,PerformanceCurves!$O$38+PerformanceCurves!$O$39*'DOASDXCOIL_wADPBFMethod_9.6 - C'!U55)</f>
        <v>1</v>
      </c>
      <c r="W55">
        <f t="shared" si="2"/>
        <v>1</v>
      </c>
      <c r="X55">
        <f>PerformanceCurves!$I$20+PerformanceCurves!$I$21*P55+PerformanceCurves!$I$22*P55^2+PerformanceCurves!$I$23*P55^3</f>
        <v>20.586243840673326</v>
      </c>
      <c r="Y55">
        <f>IF(O55&lt;X55, PerformanceCurves!$F$20+PerformanceCurves!$F$21*P55+PerformanceCurves!$F$22*P55^2+PerformanceCurves!$F$23*O55+PerformanceCurves!$F$24*O55^2+PerformanceCurves!$F$25*P55*O55,PerformanceCurves!$L$20+PerformanceCurves!$L$21*P55+PerformanceCurves!$L$22*P55^2+PerformanceCurves!$L$23*O55+PerformanceCurves!$L$24*O55^2+PerformanceCurves!$L$25*P55*O55)</f>
        <v>0.90533814382344135</v>
      </c>
      <c r="Z55">
        <f>IF(T55&lt;PerformanceCurves!$F$43,MIN(MAX(PerformanceCurves!$F$38+PerformanceCurves!$F$39*T55+PerformanceCurves!$F$40*T55^2+PerformanceCurves!$F$41*T55^3,PerformanceCurves!$F$44),PerformanceCurves!$F$45),MIN(MAX(PerformanceCurves!$I$38+PerformanceCurves!$I$39*T55+PerformanceCurves!$I$40*T55^2+PerformanceCurves!$I$41*T55^3,PerformanceCurves!$I$44),PerformanceCurves!$I$45))</f>
        <v>0.47797001754655011</v>
      </c>
      <c r="AA55" s="14">
        <f>IF(W55=0,0,1/(PerformanceCurves!$B$4*Y55*Z55))</f>
        <v>6.3620157241711732</v>
      </c>
      <c r="AB55" s="4">
        <f t="shared" si="3"/>
        <v>1180.8872152021868</v>
      </c>
    </row>
    <row r="56" spans="1:28" x14ac:dyDescent="0.25">
      <c r="A56" t="s">
        <v>65</v>
      </c>
      <c r="C56">
        <v>7541.2753064276703</v>
      </c>
      <c r="D56" s="4">
        <v>4462.8364240974497</v>
      </c>
      <c r="E56" s="14">
        <v>1.6897942451370001</v>
      </c>
      <c r="F56">
        <v>0.26781126944071498</v>
      </c>
      <c r="G56">
        <v>1</v>
      </c>
      <c r="H56">
        <v>1</v>
      </c>
      <c r="I56">
        <v>18.0813202588043</v>
      </c>
      <c r="J56">
        <v>17.880062331576699</v>
      </c>
      <c r="K56">
        <v>17.959067706070901</v>
      </c>
      <c r="L56">
        <v>18.103286138403899</v>
      </c>
      <c r="M56">
        <v>18.036698629082501</v>
      </c>
      <c r="O56">
        <f t="shared" si="0"/>
        <v>29.6999999999999</v>
      </c>
      <c r="P56">
        <f t="shared" si="1"/>
        <v>18.012087012787664</v>
      </c>
      <c r="Q56">
        <f>PerformanceCurves!$I$2+PerformanceCurves!$I$3*P56+PerformanceCurves!$I$4*P56^2+PerformanceCurves!$I$5*P56^3</f>
        <v>20.587739155576287</v>
      </c>
      <c r="R56">
        <f>IF(O56&lt;Q56, PerformanceCurves!$F$2+PerformanceCurves!$F$3*P56+PerformanceCurves!$F$4*P56^2+PerformanceCurves!$F$5*O56+PerformanceCurves!$F$6*O56^2+PerformanceCurves!$F$7*P56*O56,PerformanceCurves!$L$2+PerformanceCurves!$L$3*P56+PerformanceCurves!$L$4*P56^2+PerformanceCurves!$L$5*O56+PerformanceCurves!$L$6*O56^2+PerformanceCurves!$L$7*P56*O56)</f>
        <v>0.98710912443503795</v>
      </c>
      <c r="S56">
        <f>PerformanceCurves!$B$2*R56</f>
        <v>28225.506886099163</v>
      </c>
      <c r="T56">
        <f>IF(C56=0,0,MAX(PerformanceCurves!$B$5,C56/S56))</f>
        <v>0.26717944647937175</v>
      </c>
      <c r="U56">
        <f>MIN(C56/S56/PerformanceCurves!$B$5,1)</f>
        <v>1</v>
      </c>
      <c r="V56">
        <f>IF(T56=0,0,PerformanceCurves!$O$38+PerformanceCurves!$O$39*'DOASDXCOIL_wADPBFMethod_9.6 - C'!U56)</f>
        <v>1</v>
      </c>
      <c r="W56">
        <f t="shared" si="2"/>
        <v>1</v>
      </c>
      <c r="X56">
        <f>PerformanceCurves!$I$20+PerformanceCurves!$I$21*P56+PerformanceCurves!$I$22*P56^2+PerformanceCurves!$I$23*P56^3</f>
        <v>20.587739155576287</v>
      </c>
      <c r="Y56">
        <f>IF(O56&lt;X56, PerformanceCurves!$F$20+PerformanceCurves!$F$21*P56+PerformanceCurves!$F$22*P56^2+PerformanceCurves!$F$23*O56+PerformanceCurves!$F$24*O56^2+PerformanceCurves!$F$25*P56*O56,PerformanceCurves!$L$20+PerformanceCurves!$L$21*P56+PerformanceCurves!$L$22*P56^2+PerformanceCurves!$L$23*O56+PerformanceCurves!$L$24*O56^2+PerformanceCurves!$L$25*P56*O56)</f>
        <v>0.90528293058940301</v>
      </c>
      <c r="Z56">
        <f>IF(T56&lt;PerformanceCurves!$F$43,MIN(MAX(PerformanceCurves!$F$38+PerformanceCurves!$F$39*T56+PerformanceCurves!$F$40*T56^2+PerformanceCurves!$F$41*T56^3,PerformanceCurves!$F$44),PerformanceCurves!$F$45),MIN(MAX(PerformanceCurves!$I$38+PerformanceCurves!$I$39*T56+PerformanceCurves!$I$40*T56^2+PerformanceCurves!$I$41*T56^3,PerformanceCurves!$I$44),PerformanceCurves!$I$45))</f>
        <v>0.47830780753080382</v>
      </c>
      <c r="AA56" s="14">
        <f>IF(W56=0,0,1/(PerformanceCurves!$B$4*Y56*Z56))</f>
        <v>6.3579104943260782</v>
      </c>
      <c r="AB56" s="4">
        <f t="shared" si="3"/>
        <v>1186.1247988875668</v>
      </c>
    </row>
    <row r="57" spans="1:28" x14ac:dyDescent="0.25">
      <c r="A57" t="s">
        <v>66</v>
      </c>
      <c r="B57">
        <v>30</v>
      </c>
      <c r="C57">
        <v>7551.0726491639298</v>
      </c>
      <c r="D57" s="4">
        <v>4465.4634978486201</v>
      </c>
      <c r="E57" s="14">
        <v>1.6909941493871501</v>
      </c>
      <c r="F57">
        <v>0.268096377833487</v>
      </c>
      <c r="G57">
        <v>1</v>
      </c>
      <c r="H57">
        <v>1</v>
      </c>
      <c r="I57">
        <v>18.079629933413202</v>
      </c>
      <c r="J57">
        <v>17.8922436454631</v>
      </c>
      <c r="K57">
        <v>17.976875459989799</v>
      </c>
      <c r="L57">
        <v>18.098368588232599</v>
      </c>
      <c r="M57">
        <v>18.043244214999898</v>
      </c>
      <c r="O57">
        <f t="shared" si="0"/>
        <v>30</v>
      </c>
      <c r="P57">
        <f t="shared" si="1"/>
        <v>18.01807236841972</v>
      </c>
      <c r="Q57">
        <f>PerformanceCurves!$I$2+PerformanceCurves!$I$3*P57+PerformanceCurves!$I$4*P57^2+PerformanceCurves!$I$5*P57^3</f>
        <v>20.585103144672566</v>
      </c>
      <c r="R57">
        <f>IF(O57&lt;Q57, PerformanceCurves!$F$2+PerformanceCurves!$F$3*P57+PerformanceCurves!$F$4*P57^2+PerformanceCurves!$F$5*O57+PerformanceCurves!$F$6*O57^2+PerformanceCurves!$F$7*P57*O57,PerformanceCurves!$L$2+PerformanceCurves!$L$3*P57+PerformanceCurves!$L$4*P57^2+PerformanceCurves!$L$5*O57+PerformanceCurves!$L$6*O57^2+PerformanceCurves!$L$7*P57*O57)</f>
        <v>0.98547696089539372</v>
      </c>
      <c r="S57">
        <f>PerformanceCurves!$B$2*R57</f>
        <v>28178.836622308587</v>
      </c>
      <c r="T57">
        <f>IF(C57=0,0,MAX(PerformanceCurves!$B$5,C57/S57))</f>
        <v>0.26796963800790508</v>
      </c>
      <c r="U57">
        <f>MIN(C57/S57/PerformanceCurves!$B$5,1)</f>
        <v>1</v>
      </c>
      <c r="V57">
        <f>IF(T57=0,0,PerformanceCurves!$O$38+PerformanceCurves!$O$39*'DOASDXCOIL_wADPBFMethod_9.6 - C'!U57)</f>
        <v>1</v>
      </c>
      <c r="W57">
        <f t="shared" si="2"/>
        <v>1</v>
      </c>
      <c r="X57">
        <f>PerformanceCurves!$I$20+PerformanceCurves!$I$21*P57+PerformanceCurves!$I$22*P57^2+PerformanceCurves!$I$23*P57^3</f>
        <v>20.585103144672566</v>
      </c>
      <c r="Y57">
        <f>IF(O57&lt;X57, PerformanceCurves!$F$20+PerformanceCurves!$F$21*P57+PerformanceCurves!$F$22*P57^2+PerformanceCurves!$F$23*O57+PerformanceCurves!$F$24*O57^2+PerformanceCurves!$F$25*P57*O57,PerformanceCurves!$L$20+PerformanceCurves!$L$21*P57+PerformanceCurves!$L$22*P57^2+PerformanceCurves!$L$23*O57+PerformanceCurves!$L$24*O57^2+PerformanceCurves!$L$25*P57*O57)</f>
        <v>0.91224476486324402</v>
      </c>
      <c r="Z57">
        <f>IF(T57&lt;PerformanceCurves!$F$43,MIN(MAX(PerformanceCurves!$F$38+PerformanceCurves!$F$39*T57+PerformanceCurves!$F$40*T57^2+PerformanceCurves!$F$41*T57^3,PerformanceCurves!$F$44),PerformanceCurves!$F$45),MIN(MAX(PerformanceCurves!$I$38+PerformanceCurves!$I$39*T57+PerformanceCurves!$I$40*T57^2+PerformanceCurves!$I$41*T57^3,PerformanceCurves!$I$44),PerformanceCurves!$I$45))</f>
        <v>0.47856762667860053</v>
      </c>
      <c r="AA57" s="14">
        <f>IF(W57=0,0,1/(PerformanceCurves!$B$4*Y57*Z57))</f>
        <v>6.3059644022993471</v>
      </c>
      <c r="AB57" s="4">
        <f t="shared" si="3"/>
        <v>1197.4492983833811</v>
      </c>
    </row>
    <row r="58" spans="1:28" x14ac:dyDescent="0.25">
      <c r="A58" t="s">
        <v>67</v>
      </c>
      <c r="C58">
        <v>7706.6246260132302</v>
      </c>
      <c r="D58" s="4">
        <v>4510.8336658558801</v>
      </c>
      <c r="E58" s="14">
        <v>1.7084701403085201</v>
      </c>
      <c r="F58">
        <v>0.274079321910982</v>
      </c>
      <c r="G58">
        <v>1</v>
      </c>
      <c r="H58">
        <v>1</v>
      </c>
      <c r="I58">
        <v>18.078932674994999</v>
      </c>
      <c r="J58">
        <v>17.8968344537269</v>
      </c>
      <c r="K58">
        <v>17.982052460906001</v>
      </c>
      <c r="L58">
        <v>18.096467889712699</v>
      </c>
      <c r="M58">
        <v>18.045265784725999</v>
      </c>
      <c r="O58">
        <f t="shared" si="0"/>
        <v>30</v>
      </c>
      <c r="P58">
        <f t="shared" si="1"/>
        <v>18.019910652813319</v>
      </c>
      <c r="Q58">
        <f>PerformanceCurves!$I$2+PerformanceCurves!$I$3*P58+PerformanceCurves!$I$4*P58^2+PerformanceCurves!$I$5*P58^3</f>
        <v>20.584293732082749</v>
      </c>
      <c r="R58">
        <f>IF(O58&lt;Q58, PerformanceCurves!$F$2+PerformanceCurves!$F$3*P58+PerformanceCurves!$F$4*P58^2+PerformanceCurves!$F$5*O58+PerformanceCurves!$F$6*O58^2+PerformanceCurves!$F$7*P58*O58,PerformanceCurves!$L$2+PerformanceCurves!$L$3*P58+PerformanceCurves!$L$4*P58^2+PerformanceCurves!$L$5*O58+PerformanceCurves!$L$6*O58^2+PerformanceCurves!$L$7*P58*O58)</f>
        <v>0.98552469601744908</v>
      </c>
      <c r="S58">
        <f>PerformanceCurves!$B$2*R58</f>
        <v>28180.201565639501</v>
      </c>
      <c r="T58">
        <f>IF(C58=0,0,MAX(PerformanceCurves!$B$5,C58/S58))</f>
        <v>0.27347656148102295</v>
      </c>
      <c r="U58">
        <f>MIN(C58/S58/PerformanceCurves!$B$5,1)</f>
        <v>1</v>
      </c>
      <c r="V58">
        <f>IF(T58=0,0,PerformanceCurves!$O$38+PerformanceCurves!$O$39*'DOASDXCOIL_wADPBFMethod_9.6 - C'!U58)</f>
        <v>1</v>
      </c>
      <c r="W58">
        <f t="shared" si="2"/>
        <v>1</v>
      </c>
      <c r="X58">
        <f>PerformanceCurves!$I$20+PerformanceCurves!$I$21*P58+PerformanceCurves!$I$22*P58^2+PerformanceCurves!$I$23*P58^3</f>
        <v>20.584293732082749</v>
      </c>
      <c r="Y58">
        <f>IF(O58&lt;X58, PerformanceCurves!$F$20+PerformanceCurves!$F$21*P58+PerformanceCurves!$F$22*P58^2+PerformanceCurves!$F$23*O58+PerformanceCurves!$F$24*O58^2+PerformanceCurves!$F$25*P58*O58,PerformanceCurves!$L$20+PerformanceCurves!$L$21*P58+PerformanceCurves!$L$22*P58^2+PerformanceCurves!$L$23*O58+PerformanceCurves!$L$24*O58^2+PerformanceCurves!$L$25*P58*O58)</f>
        <v>0.91227422374898515</v>
      </c>
      <c r="Z58">
        <f>IF(T58&lt;PerformanceCurves!$F$43,MIN(MAX(PerformanceCurves!$F$38+PerformanceCurves!$F$39*T58+PerformanceCurves!$F$40*T58^2+PerformanceCurves!$F$41*T58^3,PerformanceCurves!$F$44),PerformanceCurves!$F$45),MIN(MAX(PerformanceCurves!$I$38+PerformanceCurves!$I$39*T58+PerformanceCurves!$I$40*T58^2+PerformanceCurves!$I$41*T58^3,PerformanceCurves!$I$44),PerformanceCurves!$I$45))</f>
        <v>0.48040573684838916</v>
      </c>
      <c r="AA58" s="14">
        <f>IF(W58=0,0,1/(PerformanceCurves!$B$4*Y58*Z58))</f>
        <v>6.2816339098077147</v>
      </c>
      <c r="AB58" s="4">
        <f t="shared" si="3"/>
        <v>1226.8503285396228</v>
      </c>
    </row>
    <row r="59" spans="1:28" x14ac:dyDescent="0.25">
      <c r="A59" t="s">
        <v>68</v>
      </c>
      <c r="B59">
        <v>30.3</v>
      </c>
      <c r="C59">
        <v>7716.3795623911201</v>
      </c>
      <c r="D59" s="4">
        <v>4515.4147463665504</v>
      </c>
      <c r="E59" s="14">
        <v>1.7088971879272601</v>
      </c>
      <c r="F59">
        <v>0.27428165484661798</v>
      </c>
      <c r="G59">
        <v>1</v>
      </c>
      <c r="H59">
        <v>1</v>
      </c>
      <c r="I59">
        <v>18.089761421545401</v>
      </c>
      <c r="J59">
        <v>17.923907031229099</v>
      </c>
      <c r="K59">
        <v>18.007931651979401</v>
      </c>
      <c r="L59">
        <v>18.104031945067799</v>
      </c>
      <c r="M59">
        <v>18.064130800165898</v>
      </c>
      <c r="O59">
        <f t="shared" si="0"/>
        <v>30.3</v>
      </c>
      <c r="P59">
        <f t="shared" si="1"/>
        <v>18.037952569997522</v>
      </c>
      <c r="Q59">
        <f>PerformanceCurves!$I$2+PerformanceCurves!$I$3*P59+PerformanceCurves!$I$4*P59^2+PerformanceCurves!$I$5*P59^3</f>
        <v>20.576354292161312</v>
      </c>
      <c r="R59">
        <f>IF(O59&lt;Q59, PerformanceCurves!$F$2+PerformanceCurves!$F$3*P59+PerformanceCurves!$F$4*P59^2+PerformanceCurves!$F$5*O59+PerformanceCurves!$F$6*O59^2+PerformanceCurves!$F$7*P59*O59,PerformanceCurves!$L$2+PerformanceCurves!$L$3*P59+PerformanceCurves!$L$4*P59^2+PerformanceCurves!$L$5*O59+PerformanceCurves!$L$6*O59^2+PerformanceCurves!$L$7*P59*O59)</f>
        <v>0.98420439573531904</v>
      </c>
      <c r="S59">
        <f>PerformanceCurves!$B$2*R59</f>
        <v>28142.448754139245</v>
      </c>
      <c r="T59">
        <f>IF(C59=0,0,MAX(PerformanceCurves!$B$5,C59/S59))</f>
        <v>0.27419005466808144</v>
      </c>
      <c r="U59">
        <f>MIN(C59/S59/PerformanceCurves!$B$5,1)</f>
        <v>1</v>
      </c>
      <c r="V59">
        <f>IF(T59=0,0,PerformanceCurves!$O$38+PerformanceCurves!$O$39*'DOASDXCOIL_wADPBFMethod_9.6 - C'!U59)</f>
        <v>1</v>
      </c>
      <c r="W59">
        <f t="shared" si="2"/>
        <v>1</v>
      </c>
      <c r="X59">
        <f>PerformanceCurves!$I$20+PerformanceCurves!$I$21*P59+PerformanceCurves!$I$22*P59^2+PerformanceCurves!$I$23*P59^3</f>
        <v>20.576354292161312</v>
      </c>
      <c r="Y59">
        <f>IF(O59&lt;X59, PerformanceCurves!$F$20+PerformanceCurves!$F$21*P59+PerformanceCurves!$F$22*P59^2+PerformanceCurves!$F$23*O59+PerformanceCurves!$F$24*O59^2+PerformanceCurves!$F$25*P59*O59,PerformanceCurves!$L$20+PerformanceCurves!$L$21*P59+PerformanceCurves!$L$22*P59^2+PerformanceCurves!$L$23*O59+PerformanceCurves!$L$24*O59^2+PerformanceCurves!$L$25*P59*O59)</f>
        <v>0.91944687157887039</v>
      </c>
      <c r="Z59">
        <f>IF(T59&lt;PerformanceCurves!$F$43,MIN(MAX(PerformanceCurves!$F$38+PerformanceCurves!$F$39*T59+PerformanceCurves!$F$40*T59^2+PerformanceCurves!$F$41*T59^3,PerformanceCurves!$F$44),PerformanceCurves!$F$45),MIN(MAX(PerformanceCurves!$I$38+PerformanceCurves!$I$39*T59+PerformanceCurves!$I$40*T59^2+PerformanceCurves!$I$41*T59^3,PerformanceCurves!$I$44),PerformanceCurves!$I$45))</f>
        <v>0.48064738392484085</v>
      </c>
      <c r="AA59" s="14">
        <f>IF(W59=0,0,1/(PerformanceCurves!$B$4*Y59*Z59))</f>
        <v>6.2294971155419923</v>
      </c>
      <c r="AB59" s="4">
        <f t="shared" si="3"/>
        <v>1238.6841857811444</v>
      </c>
    </row>
    <row r="60" spans="1:28" x14ac:dyDescent="0.25">
      <c r="A60" t="s">
        <v>69</v>
      </c>
      <c r="C60">
        <v>7845.0930598060304</v>
      </c>
      <c r="D60" s="4">
        <v>4558.8360748342602</v>
      </c>
      <c r="E60" s="14">
        <v>1.7208543871784701</v>
      </c>
      <c r="F60">
        <v>0.27931117295929497</v>
      </c>
      <c r="G60">
        <v>1</v>
      </c>
      <c r="H60">
        <v>1</v>
      </c>
      <c r="I60">
        <v>18.092584380404499</v>
      </c>
      <c r="J60">
        <v>17.9301289695624</v>
      </c>
      <c r="K60">
        <v>18.015044842471301</v>
      </c>
      <c r="L60">
        <v>18.105662303510901</v>
      </c>
      <c r="M60">
        <v>18.069368310690098</v>
      </c>
      <c r="O60">
        <f t="shared" si="0"/>
        <v>30.3</v>
      </c>
      <c r="P60">
        <f t="shared" si="1"/>
        <v>18.042557761327839</v>
      </c>
      <c r="Q60">
        <f>PerformanceCurves!$I$2+PerformanceCurves!$I$3*P60+PerformanceCurves!$I$4*P60^2+PerformanceCurves!$I$5*P60^3</f>
        <v>20.574329062715954</v>
      </c>
      <c r="R60">
        <f>IF(O60&lt;Q60, PerformanceCurves!$F$2+PerformanceCurves!$F$3*P60+PerformanceCurves!$F$4*P60^2+PerformanceCurves!$F$5*O60+PerformanceCurves!$F$6*O60^2+PerformanceCurves!$F$7*P60*O60,PerformanceCurves!$L$2+PerformanceCurves!$L$3*P60+PerformanceCurves!$L$4*P60^2+PerformanceCurves!$L$5*O60+PerformanceCurves!$L$6*O60^2+PerformanceCurves!$L$7*P60*O60)</f>
        <v>0.98432379534471881</v>
      </c>
      <c r="S60">
        <f>PerformanceCurves!$B$2*R60</f>
        <v>28145.862879704378</v>
      </c>
      <c r="T60">
        <f>IF(C60=0,0,MAX(PerformanceCurves!$B$5,C60/S60))</f>
        <v>0.27872988273040394</v>
      </c>
      <c r="U60">
        <f>MIN(C60/S60/PerformanceCurves!$B$5,1)</f>
        <v>1</v>
      </c>
      <c r="V60">
        <f>IF(T60=0,0,PerformanceCurves!$O$38+PerformanceCurves!$O$39*'DOASDXCOIL_wADPBFMethod_9.6 - C'!U60)</f>
        <v>1</v>
      </c>
      <c r="W60">
        <f t="shared" si="2"/>
        <v>1</v>
      </c>
      <c r="X60">
        <f>PerformanceCurves!$I$20+PerformanceCurves!$I$21*P60+PerformanceCurves!$I$22*P60^2+PerformanceCurves!$I$23*P60^3</f>
        <v>20.574329062715954</v>
      </c>
      <c r="Y60">
        <f>IF(O60&lt;X60, PerformanceCurves!$F$20+PerformanceCurves!$F$21*P60+PerformanceCurves!$F$22*P60^2+PerformanceCurves!$F$23*O60+PerformanceCurves!$F$24*O60^2+PerformanceCurves!$F$25*P60*O60,PerformanceCurves!$L$20+PerformanceCurves!$L$21*P60+PerformanceCurves!$L$22*P60^2+PerformanceCurves!$L$23*O60+PerformanceCurves!$L$24*O60^2+PerformanceCurves!$L$25*P60*O60)</f>
        <v>0.91951905927542033</v>
      </c>
      <c r="Z60">
        <f>IF(T60&lt;PerformanceCurves!$F$43,MIN(MAX(PerformanceCurves!$F$38+PerformanceCurves!$F$39*T60+PerformanceCurves!$F$40*T60^2+PerformanceCurves!$F$41*T60^3,PerformanceCurves!$F$44),PerformanceCurves!$F$45),MIN(MAX(PerformanceCurves!$I$38+PerformanceCurves!$I$39*T60+PerformanceCurves!$I$40*T60^2+PerformanceCurves!$I$41*T60^3,PerformanceCurves!$I$44),PerformanceCurves!$I$45))</f>
        <v>0.48220363439838232</v>
      </c>
      <c r="AA60" s="14">
        <f>IF(W60=0,0,1/(PerformanceCurves!$B$4*Y60*Z60))</f>
        <v>6.2089047373273862</v>
      </c>
      <c r="AB60" s="4">
        <f t="shared" si="3"/>
        <v>1263.522858168853</v>
      </c>
    </row>
    <row r="61" spans="1:28" x14ac:dyDescent="0.25">
      <c r="A61" t="s">
        <v>70</v>
      </c>
      <c r="B61">
        <v>30.6</v>
      </c>
      <c r="C61">
        <v>7857.8947820511103</v>
      </c>
      <c r="D61" s="4">
        <v>4564.9146993886097</v>
      </c>
      <c r="E61" s="14">
        <v>1.7213672761735299</v>
      </c>
      <c r="F61">
        <v>0.279570753053138</v>
      </c>
      <c r="G61">
        <v>1</v>
      </c>
      <c r="H61">
        <v>1</v>
      </c>
      <c r="I61">
        <v>18.1127693994904</v>
      </c>
      <c r="J61">
        <v>17.961897597449699</v>
      </c>
      <c r="K61">
        <v>18.046052262879599</v>
      </c>
      <c r="L61">
        <v>18.1221813172216</v>
      </c>
      <c r="M61">
        <v>18.096698195280901</v>
      </c>
      <c r="O61">
        <f t="shared" si="0"/>
        <v>30.6</v>
      </c>
      <c r="P61">
        <f t="shared" si="1"/>
        <v>18.067919754464441</v>
      </c>
      <c r="Q61">
        <f>PerformanceCurves!$I$2+PerformanceCurves!$I$3*P61+PerformanceCurves!$I$4*P61^2+PerformanceCurves!$I$5*P61^3</f>
        <v>20.563184839069507</v>
      </c>
      <c r="R61">
        <f>IF(O61&lt;Q61, PerformanceCurves!$F$2+PerformanceCurves!$F$3*P61+PerformanceCurves!$F$4*P61^2+PerformanceCurves!$F$5*O61+PerformanceCurves!$F$6*O61^2+PerformanceCurves!$F$7*P61*O61,PerformanceCurves!$L$2+PerformanceCurves!$L$3*P61+PerformanceCurves!$L$4*P61^2+PerformanceCurves!$L$5*O61+PerformanceCurves!$L$6*O61^2+PerformanceCurves!$L$7*P61*O61)</f>
        <v>0.98319107225484259</v>
      </c>
      <c r="S61">
        <f>PerformanceCurves!$B$2*R61</f>
        <v>28113.473671072919</v>
      </c>
      <c r="T61">
        <f>IF(C61=0,0,MAX(PerformanceCurves!$B$5,C61/S61))</f>
        <v>0.2795063631761881</v>
      </c>
      <c r="U61">
        <f>MIN(C61/S61/PerformanceCurves!$B$5,1)</f>
        <v>1</v>
      </c>
      <c r="V61">
        <f>IF(T61=0,0,PerformanceCurves!$O$38+PerformanceCurves!$O$39*'DOASDXCOIL_wADPBFMethod_9.6 - C'!U61)</f>
        <v>1</v>
      </c>
      <c r="W61">
        <f t="shared" si="2"/>
        <v>1</v>
      </c>
      <c r="X61">
        <f>PerformanceCurves!$I$20+PerformanceCurves!$I$21*P61+PerformanceCurves!$I$22*P61^2+PerformanceCurves!$I$23*P61^3</f>
        <v>20.563184839069507</v>
      </c>
      <c r="Y61">
        <f>IF(O61&lt;X61, PerformanceCurves!$F$20+PerformanceCurves!$F$21*P61+PerformanceCurves!$F$22*P61^2+PerformanceCurves!$F$23*O61+PerformanceCurves!$F$24*O61^2+PerformanceCurves!$F$25*P61*O61,PerformanceCurves!$L$20+PerformanceCurves!$L$21*P61+PerformanceCurves!$L$22*P61^2+PerformanceCurves!$L$23*O61+PerformanceCurves!$L$24*O61^2+PerformanceCurves!$L$25*P61*O61)</f>
        <v>0.92681693110612406</v>
      </c>
      <c r="Z61">
        <f>IF(T61&lt;PerformanceCurves!$F$43,MIN(MAX(PerformanceCurves!$F$38+PerformanceCurves!$F$39*T61+PerformanceCurves!$F$40*T61^2+PerformanceCurves!$F$41*T61^3,PerformanceCurves!$F$44),PerformanceCurves!$F$45),MIN(MAX(PerformanceCurves!$I$38+PerformanceCurves!$I$39*T61+PerformanceCurves!$I$40*T61^2+PerformanceCurves!$I$41*T61^3,PerformanceCurves!$I$44),PerformanceCurves!$I$45))</f>
        <v>0.4824730381291788</v>
      </c>
      <c r="AA61" s="14">
        <f>IF(W61=0,0,1/(PerformanceCurves!$B$4*Y61*Z61))</f>
        <v>6.1565754141429592</v>
      </c>
      <c r="AB61" s="4">
        <f t="shared" si="3"/>
        <v>1276.3418383538126</v>
      </c>
    </row>
    <row r="62" spans="1:28" x14ac:dyDescent="0.25">
      <c r="A62" t="s">
        <v>71</v>
      </c>
      <c r="C62">
        <v>7071.5394539162198</v>
      </c>
      <c r="D62" s="4">
        <v>4480.3878424771801</v>
      </c>
      <c r="E62" s="14">
        <v>1.5783319887785401</v>
      </c>
      <c r="F62">
        <v>0.25153033639615102</v>
      </c>
      <c r="G62">
        <v>1</v>
      </c>
      <c r="H62">
        <v>1</v>
      </c>
      <c r="I62">
        <v>18.120765988156698</v>
      </c>
      <c r="J62">
        <v>17.972257232129</v>
      </c>
      <c r="K62">
        <v>18.057238662080699</v>
      </c>
      <c r="L62">
        <v>18.129047152616</v>
      </c>
      <c r="M62">
        <v>18.106756607134599</v>
      </c>
      <c r="O62">
        <f t="shared" si="0"/>
        <v>30.6</v>
      </c>
      <c r="P62">
        <f t="shared" si="1"/>
        <v>18.077213128423402</v>
      </c>
      <c r="Q62">
        <f>PerformanceCurves!$I$2+PerformanceCurves!$I$3*P62+PerformanceCurves!$I$4*P62^2+PerformanceCurves!$I$5*P62^3</f>
        <v>20.559105085738913</v>
      </c>
      <c r="R62">
        <f>IF(O62&lt;Q62, PerformanceCurves!$F$2+PerformanceCurves!$F$3*P62+PerformanceCurves!$F$4*P62^2+PerformanceCurves!$F$5*O62+PerformanceCurves!$F$6*O62^2+PerformanceCurves!$F$7*P62*O62,PerformanceCurves!$L$2+PerformanceCurves!$L$3*P62+PerformanceCurves!$L$4*P62^2+PerformanceCurves!$L$5*O62+PerformanceCurves!$L$6*O62^2+PerformanceCurves!$L$7*P62*O62)</f>
        <v>0.98343178120849917</v>
      </c>
      <c r="S62">
        <f>PerformanceCurves!$B$2*R62</f>
        <v>28120.356529371758</v>
      </c>
      <c r="T62">
        <f>IF(C62=0,0,MAX(PerformanceCurves!$B$5,C62/S62))</f>
        <v>0.25147403257600898</v>
      </c>
      <c r="U62">
        <f>MIN(C62/S62/PerformanceCurves!$B$5,1)</f>
        <v>1</v>
      </c>
      <c r="V62">
        <f>IF(T62=0,0,PerformanceCurves!$O$38+PerformanceCurves!$O$39*'DOASDXCOIL_wADPBFMethod_9.6 - C'!U62)</f>
        <v>1</v>
      </c>
      <c r="W62">
        <f t="shared" si="2"/>
        <v>1</v>
      </c>
      <c r="X62">
        <f>PerformanceCurves!$I$20+PerformanceCurves!$I$21*P62+PerformanceCurves!$I$22*P62^2+PerformanceCurves!$I$23*P62^3</f>
        <v>20.559105085738913</v>
      </c>
      <c r="Y62">
        <f>IF(O62&lt;X62, PerformanceCurves!$F$20+PerformanceCurves!$F$21*P62+PerformanceCurves!$F$22*P62^2+PerformanceCurves!$F$23*O62+PerformanceCurves!$F$24*O62^2+PerformanceCurves!$F$25*P62*O62,PerformanceCurves!$L$20+PerformanceCurves!$L$21*P62+PerformanceCurves!$L$22*P62^2+PerformanceCurves!$L$23*O62+PerformanceCurves!$L$24*O62^2+PerformanceCurves!$L$25*P62*O62)</f>
        <v>0.9269586386106341</v>
      </c>
      <c r="Z62">
        <f>IF(T62&lt;PerformanceCurves!$F$43,MIN(MAX(PerformanceCurves!$F$38+PerformanceCurves!$F$39*T62+PerformanceCurves!$F$40*T62^2+PerformanceCurves!$F$41*T62^3,PerformanceCurves!$F$44),PerformanceCurves!$F$45),MIN(MAX(PerformanceCurves!$I$38+PerformanceCurves!$I$39*T62+PerformanceCurves!$I$40*T62^2+PerformanceCurves!$I$41*T62^3,PerformanceCurves!$I$44),PerformanceCurves!$I$45))</f>
        <v>0.4733505816871541</v>
      </c>
      <c r="AA62" s="14">
        <f>IF(W62=0,0,1/(PerformanceCurves!$B$4*Y62*Z62))</f>
        <v>6.2742661919010061</v>
      </c>
      <c r="AB62" s="4">
        <f t="shared" si="3"/>
        <v>1127.0703597249917</v>
      </c>
    </row>
    <row r="63" spans="1:28" x14ac:dyDescent="0.25">
      <c r="A63" t="s">
        <v>72</v>
      </c>
      <c r="B63">
        <v>30.6</v>
      </c>
      <c r="C63">
        <v>7074.3194011283204</v>
      </c>
      <c r="D63" s="4">
        <v>4480.9175819123302</v>
      </c>
      <c r="E63" s="14">
        <v>1.57876579334654</v>
      </c>
      <c r="F63">
        <v>0.251619783717209</v>
      </c>
      <c r="G63">
        <v>1</v>
      </c>
      <c r="H63">
        <v>1</v>
      </c>
      <c r="I63">
        <v>18.115701657826602</v>
      </c>
      <c r="J63">
        <v>17.981625577384701</v>
      </c>
      <c r="K63">
        <v>18.061943485207099</v>
      </c>
      <c r="L63">
        <v>18.121417941749101</v>
      </c>
      <c r="M63">
        <v>18.106207873054402</v>
      </c>
      <c r="O63">
        <f t="shared" si="0"/>
        <v>30.6</v>
      </c>
      <c r="P63">
        <f t="shared" si="1"/>
        <v>18.077379307044382</v>
      </c>
      <c r="Q63">
        <f>PerformanceCurves!$I$2+PerformanceCurves!$I$3*P63+PerformanceCurves!$I$4*P63^2+PerformanceCurves!$I$5*P63^3</f>
        <v>20.559032152180279</v>
      </c>
      <c r="R63">
        <f>IF(O63&lt;Q63, PerformanceCurves!$F$2+PerformanceCurves!$F$3*P63+PerformanceCurves!$F$4*P63^2+PerformanceCurves!$F$5*O63+PerformanceCurves!$F$6*O63^2+PerformanceCurves!$F$7*P63*O63,PerformanceCurves!$L$2+PerformanceCurves!$L$3*P63+PerformanceCurves!$L$4*P63^2+PerformanceCurves!$L$5*O63+PerformanceCurves!$L$6*O63^2+PerformanceCurves!$L$7*P63*O63)</f>
        <v>0.9834360864195465</v>
      </c>
      <c r="S63">
        <f>PerformanceCurves!$B$2*R63</f>
        <v>28120.479633050018</v>
      </c>
      <c r="T63">
        <f>IF(C63=0,0,MAX(PerformanceCurves!$B$5,C63/S63))</f>
        <v>0.25157179014876646</v>
      </c>
      <c r="U63">
        <f>MIN(C63/S63/PerformanceCurves!$B$5,1)</f>
        <v>1</v>
      </c>
      <c r="V63">
        <f>IF(T63=0,0,PerformanceCurves!$O$38+PerformanceCurves!$O$39*'DOASDXCOIL_wADPBFMethod_9.6 - C'!U63)</f>
        <v>1</v>
      </c>
      <c r="W63">
        <f t="shared" si="2"/>
        <v>1</v>
      </c>
      <c r="X63">
        <f>PerformanceCurves!$I$20+PerformanceCurves!$I$21*P63+PerformanceCurves!$I$22*P63^2+PerformanceCurves!$I$23*P63^3</f>
        <v>20.559032152180279</v>
      </c>
      <c r="Y63">
        <f>IF(O63&lt;X63, PerformanceCurves!$F$20+PerformanceCurves!$F$21*P63+PerformanceCurves!$F$22*P63^2+PerformanceCurves!$F$23*O63+PerformanceCurves!$F$24*O63^2+PerformanceCurves!$F$25*P63*O63,PerformanceCurves!$L$20+PerformanceCurves!$L$21*P63+PerformanceCurves!$L$22*P63^2+PerformanceCurves!$L$23*O63+PerformanceCurves!$L$24*O63^2+PerformanceCurves!$L$25*P63*O63)</f>
        <v>0.92696116705243792</v>
      </c>
      <c r="Z63">
        <f>IF(T63&lt;PerformanceCurves!$F$43,MIN(MAX(PerformanceCurves!$F$38+PerformanceCurves!$F$39*T63+PerformanceCurves!$F$40*T63^2+PerformanceCurves!$F$41*T63^3,PerformanceCurves!$F$44),PerformanceCurves!$F$45),MIN(MAX(PerformanceCurves!$I$38+PerformanceCurves!$I$39*T63+PerformanceCurves!$I$40*T63^2+PerformanceCurves!$I$41*T63^3,PerformanceCurves!$I$44),PerformanceCurves!$I$45))</f>
        <v>0.47338021073155812</v>
      </c>
      <c r="AA63" s="14">
        <f>IF(W63=0,0,1/(PerformanceCurves!$B$4*Y63*Z63))</f>
        <v>6.273856370193382</v>
      </c>
      <c r="AB63" s="4">
        <f t="shared" si="3"/>
        <v>1127.5870826016799</v>
      </c>
    </row>
    <row r="64" spans="1:28" x14ac:dyDescent="0.25">
      <c r="A64" t="s">
        <v>73</v>
      </c>
      <c r="C64">
        <v>6916.9084185642196</v>
      </c>
      <c r="D64" s="4">
        <v>4414.8212054271298</v>
      </c>
      <c r="E64" s="14">
        <v>1.56674712218499</v>
      </c>
      <c r="F64">
        <v>0.25</v>
      </c>
      <c r="G64">
        <v>0.98662673686108004</v>
      </c>
      <c r="H64">
        <v>0.98430379210453001</v>
      </c>
      <c r="I64">
        <v>18.103078244730298</v>
      </c>
      <c r="J64">
        <v>17.977570150855801</v>
      </c>
      <c r="K64">
        <v>18.053136340344899</v>
      </c>
      <c r="L64">
        <v>18.108921987468499</v>
      </c>
      <c r="M64">
        <v>18.0935031397911</v>
      </c>
      <c r="O64">
        <f t="shared" si="0"/>
        <v>30.6</v>
      </c>
      <c r="P64">
        <f t="shared" si="1"/>
        <v>18.067241972638119</v>
      </c>
      <c r="Q64">
        <f>PerformanceCurves!$I$2+PerformanceCurves!$I$3*P64+PerformanceCurves!$I$4*P64^2+PerformanceCurves!$I$5*P64^3</f>
        <v>20.563482461242607</v>
      </c>
      <c r="R64">
        <f>IF(O64&lt;Q64, PerformanceCurves!$F$2+PerformanceCurves!$F$3*P64+PerformanceCurves!$F$4*P64^2+PerformanceCurves!$F$5*O64+PerformanceCurves!$F$6*O64^2+PerformanceCurves!$F$7*P64*O64,PerformanceCurves!$L$2+PerformanceCurves!$L$3*P64+PerformanceCurves!$L$4*P64^2+PerformanceCurves!$L$5*O64+PerformanceCurves!$L$6*O64^2+PerformanceCurves!$L$7*P64*O64)</f>
        <v>0.98317352121591528</v>
      </c>
      <c r="S64">
        <f>PerformanceCurves!$B$2*R64</f>
        <v>28112.971814735214</v>
      </c>
      <c r="T64">
        <f>IF(C64=0,0,MAX(PerformanceCurves!$B$5,C64/S64))</f>
        <v>0.25</v>
      </c>
      <c r="U64">
        <f>MIN(C64/S64/PerformanceCurves!$B$5,1)</f>
        <v>0.98415898029517768</v>
      </c>
      <c r="V64">
        <f>IF(T64=0,0,PerformanceCurves!$O$38+PerformanceCurves!$O$39*'DOASDXCOIL_wADPBFMethod_9.6 - C'!U64)</f>
        <v>0.99762384704427665</v>
      </c>
      <c r="W64">
        <f t="shared" si="2"/>
        <v>0.986503062462879</v>
      </c>
      <c r="X64">
        <f>PerformanceCurves!$I$20+PerformanceCurves!$I$21*P64+PerformanceCurves!$I$22*P64^2+PerformanceCurves!$I$23*P64^3</f>
        <v>20.563482461242607</v>
      </c>
      <c r="Y64">
        <f>IF(O64&lt;X64, PerformanceCurves!$F$20+PerformanceCurves!$F$21*P64+PerformanceCurves!$F$22*P64^2+PerformanceCurves!$F$23*O64+PerformanceCurves!$F$24*O64^2+PerformanceCurves!$F$25*P64*O64,PerformanceCurves!$L$20+PerformanceCurves!$L$21*P64+PerformanceCurves!$L$22*P64^2+PerformanceCurves!$L$23*O64+PerformanceCurves!$L$24*O64^2+PerformanceCurves!$L$25*P64*O64)</f>
        <v>0.92680657253856213</v>
      </c>
      <c r="Z64">
        <f>IF(T64&lt;PerformanceCurves!$F$43,MIN(MAX(PerformanceCurves!$F$38+PerformanceCurves!$F$39*T64+PerformanceCurves!$F$40*T64^2+PerformanceCurves!$F$41*T64^3,PerformanceCurves!$F$44),PerformanceCurves!$F$45),MIN(MAX(PerformanceCurves!$I$38+PerformanceCurves!$I$39*T64+PerformanceCurves!$I$40*T64^2+PerformanceCurves!$I$41*T64^3,PerformanceCurves!$I$44),PerformanceCurves!$I$45))</f>
        <v>0.4729056991921875</v>
      </c>
      <c r="AA64" s="14">
        <f>IF(W64=0,0,1/(PerformanceCurves!$B$4*Y64*Z64))</f>
        <v>6.2811990814289178</v>
      </c>
      <c r="AB64" s="4">
        <f t="shared" si="3"/>
        <v>1103.8311487438061</v>
      </c>
    </row>
    <row r="65" spans="1:28" x14ac:dyDescent="0.25">
      <c r="A65" t="s">
        <v>74</v>
      </c>
      <c r="B65">
        <v>30.6</v>
      </c>
      <c r="C65">
        <v>6919.7020435307104</v>
      </c>
      <c r="D65" s="4">
        <v>4413.4861479424399</v>
      </c>
      <c r="E65" s="14">
        <v>1.5678540300294499</v>
      </c>
      <c r="F65">
        <v>0.25</v>
      </c>
      <c r="G65">
        <v>0.98766252220288897</v>
      </c>
      <c r="H65">
        <v>0.98551685297484304</v>
      </c>
      <c r="I65">
        <v>18.063141635438701</v>
      </c>
      <c r="J65">
        <v>17.963258722354499</v>
      </c>
      <c r="K65">
        <v>18.0245688336067</v>
      </c>
      <c r="L65">
        <v>18.0708965571785</v>
      </c>
      <c r="M65">
        <v>18.051096657613702</v>
      </c>
      <c r="O65">
        <f t="shared" si="0"/>
        <v>30.6</v>
      </c>
      <c r="P65">
        <f t="shared" si="1"/>
        <v>18.03459248123842</v>
      </c>
      <c r="Q65">
        <f>PerformanceCurves!$I$2+PerformanceCurves!$I$3*P65+PerformanceCurves!$I$4*P65^2+PerformanceCurves!$I$5*P65^3</f>
        <v>20.577832294400025</v>
      </c>
      <c r="R65">
        <f>IF(O65&lt;Q65, PerformanceCurves!$F$2+PerformanceCurves!$F$3*P65+PerformanceCurves!$F$4*P65^2+PerformanceCurves!$F$5*O65+PerformanceCurves!$F$6*O65^2+PerformanceCurves!$F$7*P65*O65,PerformanceCurves!$L$2+PerformanceCurves!$L$3*P65+PerformanceCurves!$L$4*P65^2+PerformanceCurves!$L$5*O65+PerformanceCurves!$L$6*O65^2+PerformanceCurves!$L$7*P65*O65)</f>
        <v>0.98232875777212703</v>
      </c>
      <c r="S65">
        <f>PerformanceCurves!$B$2*R65</f>
        <v>28088.816555899557</v>
      </c>
      <c r="T65">
        <f>IF(C65=0,0,MAX(PerformanceCurves!$B$5,C65/S65))</f>
        <v>0.25</v>
      </c>
      <c r="U65">
        <f>MIN(C65/S65/PerformanceCurves!$B$5,1)</f>
        <v>0.98540314502176485</v>
      </c>
      <c r="V65">
        <f>IF(T65=0,0,PerformanceCurves!$O$38+PerformanceCurves!$O$39*'DOASDXCOIL_wADPBFMethod_9.6 - C'!U65)</f>
        <v>0.99781047175326476</v>
      </c>
      <c r="W65">
        <f t="shared" si="2"/>
        <v>0.98756544746448804</v>
      </c>
      <c r="X65">
        <f>PerformanceCurves!$I$20+PerformanceCurves!$I$21*P65+PerformanceCurves!$I$22*P65^2+PerformanceCurves!$I$23*P65^3</f>
        <v>20.577832294400025</v>
      </c>
      <c r="Y65">
        <f>IF(O65&lt;X65, PerformanceCurves!$F$20+PerformanceCurves!$F$21*P65+PerformanceCurves!$F$22*P65^2+PerformanceCurves!$F$23*O65+PerformanceCurves!$F$24*O65^2+PerformanceCurves!$F$25*P65*O65,PerformanceCurves!$L$20+PerformanceCurves!$L$21*P65+PerformanceCurves!$L$22*P65^2+PerformanceCurves!$L$23*O65+PerformanceCurves!$L$24*O65^2+PerformanceCurves!$L$25*P65*O65)</f>
        <v>0.926303790201498</v>
      </c>
      <c r="Z65">
        <f>IF(T65&lt;PerformanceCurves!$F$43,MIN(MAX(PerformanceCurves!$F$38+PerformanceCurves!$F$39*T65+PerformanceCurves!$F$40*T65^2+PerformanceCurves!$F$41*T65^3,PerformanceCurves!$F$44),PerformanceCurves!$F$45),MIN(MAX(PerformanceCurves!$I$38+PerformanceCurves!$I$39*T65+PerformanceCurves!$I$40*T65^2+PerformanceCurves!$I$41*T65^3,PerformanceCurves!$I$44),PerformanceCurves!$I$45))</f>
        <v>0.4729056991921875</v>
      </c>
      <c r="AA65" s="14">
        <f>IF(W65=0,0,1/(PerformanceCurves!$B$4*Y65*Z65))</f>
        <v>6.2846084121335224</v>
      </c>
      <c r="AB65" s="4">
        <f t="shared" si="3"/>
        <v>1103.4714842860728</v>
      </c>
    </row>
    <row r="66" spans="1:28" x14ac:dyDescent="0.25">
      <c r="A66" t="s">
        <v>75</v>
      </c>
      <c r="C66">
        <v>6778.79059422717</v>
      </c>
      <c r="D66" s="4">
        <v>4335.8248729504603</v>
      </c>
      <c r="E66" s="14">
        <v>1.56343736033192</v>
      </c>
      <c r="F66">
        <v>0.25</v>
      </c>
      <c r="G66">
        <v>0.97068958581672404</v>
      </c>
      <c r="H66">
        <v>0.96569460191846801</v>
      </c>
      <c r="I66">
        <v>18.050029401590201</v>
      </c>
      <c r="J66">
        <v>17.957734826040401</v>
      </c>
      <c r="K66">
        <v>18.014832953671998</v>
      </c>
      <c r="L66">
        <v>18.058460269008599</v>
      </c>
      <c r="M66">
        <v>18.0370242433975</v>
      </c>
      <c r="O66">
        <f t="shared" si="0"/>
        <v>30.6</v>
      </c>
      <c r="P66">
        <f t="shared" si="1"/>
        <v>18.023616338741739</v>
      </c>
      <c r="Q66">
        <f>PerformanceCurves!$I$2+PerformanceCurves!$I$3*P66+PerformanceCurves!$I$4*P66^2+PerformanceCurves!$I$5*P66^3</f>
        <v>20.582662350682995</v>
      </c>
      <c r="R66">
        <f>IF(O66&lt;Q66, PerformanceCurves!$F$2+PerformanceCurves!$F$3*P66+PerformanceCurves!$F$4*P66^2+PerformanceCurves!$F$5*O66+PerformanceCurves!$F$6*O66^2+PerformanceCurves!$F$7*P66*O66,PerformanceCurves!$L$2+PerformanceCurves!$L$3*P66+PerformanceCurves!$L$4*P66^2+PerformanceCurves!$L$5*O66+PerformanceCurves!$L$6*O66^2+PerformanceCurves!$L$7*P66*O66)</f>
        <v>0.98204506758285159</v>
      </c>
      <c r="S66">
        <f>PerformanceCurves!$B$2*R66</f>
        <v>28080.704687421494</v>
      </c>
      <c r="T66">
        <f>IF(C66=0,0,MAX(PerformanceCurves!$B$5,C66/S66))</f>
        <v>0.25</v>
      </c>
      <c r="U66">
        <f>MIN(C66/S66/PerformanceCurves!$B$5,1)</f>
        <v>0.96561545298593165</v>
      </c>
      <c r="V66">
        <f>IF(T66=0,0,PerformanceCurves!$O$38+PerformanceCurves!$O$39*'DOASDXCOIL_wADPBFMethod_9.6 - C'!U66)</f>
        <v>0.99484231794788969</v>
      </c>
      <c r="W66">
        <f t="shared" si="2"/>
        <v>0.97062161064655383</v>
      </c>
      <c r="X66">
        <f>PerformanceCurves!$I$20+PerformanceCurves!$I$21*P66+PerformanceCurves!$I$22*P66^2+PerformanceCurves!$I$23*P66^3</f>
        <v>20.582662350682995</v>
      </c>
      <c r="Y66">
        <f>IF(O66&lt;X66, PerformanceCurves!$F$20+PerformanceCurves!$F$21*P66+PerformanceCurves!$F$22*P66^2+PerformanceCurves!$F$23*O66+PerformanceCurves!$F$24*O66^2+PerformanceCurves!$F$25*P66*O66,PerformanceCurves!$L$20+PerformanceCurves!$L$21*P66+PerformanceCurves!$L$22*P66^2+PerformanceCurves!$L$23*O66+PerformanceCurves!$L$24*O66^2+PerformanceCurves!$L$25*P66*O66)</f>
        <v>0.92613309255386544</v>
      </c>
      <c r="Z66">
        <f>IF(T66&lt;PerformanceCurves!$F$43,MIN(MAX(PerformanceCurves!$F$38+PerformanceCurves!$F$39*T66+PerformanceCurves!$F$40*T66^2+PerformanceCurves!$F$41*T66^3,PerformanceCurves!$F$44),PerformanceCurves!$F$45),MIN(MAX(PerformanceCurves!$I$38+PerformanceCurves!$I$39*T66+PerformanceCurves!$I$40*T66^2+PerformanceCurves!$I$41*T66^3,PerformanceCurves!$I$44),PerformanceCurves!$I$45))</f>
        <v>0.4729056991921875</v>
      </c>
      <c r="AA66" s="14">
        <f>IF(W66=0,0,1/(PerformanceCurves!$B$4*Y66*Z66))</f>
        <v>6.285766742270809</v>
      </c>
      <c r="AB66" s="4">
        <f t="shared" si="3"/>
        <v>1084.0260197894656</v>
      </c>
    </row>
    <row r="67" spans="1:28" x14ac:dyDescent="0.25">
      <c r="A67" t="s">
        <v>76</v>
      </c>
      <c r="B67">
        <v>30.6</v>
      </c>
      <c r="C67">
        <v>6779.0286536842896</v>
      </c>
      <c r="D67" s="4">
        <v>4333.0584934934705</v>
      </c>
      <c r="E67" s="14">
        <v>1.56449045492086</v>
      </c>
      <c r="F67">
        <v>0.25</v>
      </c>
      <c r="G67">
        <v>0.97141920574679397</v>
      </c>
      <c r="H67">
        <v>0.96654427579097102</v>
      </c>
      <c r="I67">
        <v>18.0116050138178</v>
      </c>
      <c r="J67">
        <v>17.939141470729101</v>
      </c>
      <c r="K67">
        <v>17.985407581968801</v>
      </c>
      <c r="L67">
        <v>18.022088188859101</v>
      </c>
      <c r="M67">
        <v>17.995530534817199</v>
      </c>
      <c r="O67">
        <f t="shared" si="0"/>
        <v>30.6</v>
      </c>
      <c r="P67">
        <f t="shared" si="1"/>
        <v>17.9907545580384</v>
      </c>
      <c r="Q67">
        <f>PerformanceCurves!$I$2+PerformanceCurves!$I$3*P67+PerformanceCurves!$I$4*P67^2+PerformanceCurves!$I$5*P67^3</f>
        <v>20.597141872572621</v>
      </c>
      <c r="R67">
        <f>IF(O67&lt;Q67, PerformanceCurves!$F$2+PerformanceCurves!$F$3*P67+PerformanceCurves!$F$4*P67^2+PerformanceCurves!$F$5*O67+PerformanceCurves!$F$6*O67^2+PerformanceCurves!$F$7*P67*O67,PerformanceCurves!$L$2+PerformanceCurves!$L$3*P67+PerformanceCurves!$L$4*P67^2+PerformanceCurves!$L$5*O67+PerformanceCurves!$L$6*O67^2+PerformanceCurves!$L$7*P67*O67)</f>
        <v>0.98119663213739983</v>
      </c>
      <c r="S67">
        <f>PerformanceCurves!$B$2*R67</f>
        <v>28056.444430966345</v>
      </c>
      <c r="T67">
        <f>IF(C67=0,0,MAX(PerformanceCurves!$B$5,C67/S67))</f>
        <v>0.25</v>
      </c>
      <c r="U67">
        <f>MIN(C67/S67/PerformanceCurves!$B$5,1)</f>
        <v>0.96648435554466305</v>
      </c>
      <c r="V67">
        <f>IF(T67=0,0,PerformanceCurves!$O$38+PerformanceCurves!$O$39*'DOASDXCOIL_wADPBFMethod_9.6 - C'!U67)</f>
        <v>0.99497265333169937</v>
      </c>
      <c r="W67">
        <f t="shared" si="2"/>
        <v>0.97136775800657205</v>
      </c>
      <c r="X67">
        <f>PerformanceCurves!$I$20+PerformanceCurves!$I$21*P67+PerformanceCurves!$I$22*P67^2+PerformanceCurves!$I$23*P67^3</f>
        <v>20.597141872572621</v>
      </c>
      <c r="Y67">
        <f>IF(O67&lt;X67, PerformanceCurves!$F$20+PerformanceCurves!$F$21*P67+PerformanceCurves!$F$22*P67^2+PerformanceCurves!$F$23*O67+PerformanceCurves!$F$24*O67^2+PerformanceCurves!$F$25*P67*O67,PerformanceCurves!$L$20+PerformanceCurves!$L$21*P67+PerformanceCurves!$L$22*P67^2+PerformanceCurves!$L$23*O67+PerformanceCurves!$L$24*O67^2+PerformanceCurves!$L$25*P67*O67)</f>
        <v>0.92561700671762726</v>
      </c>
      <c r="Z67">
        <f>IF(T67&lt;PerformanceCurves!$F$43,MIN(MAX(PerformanceCurves!$F$38+PerformanceCurves!$F$39*T67+PerformanceCurves!$F$40*T67^2+PerformanceCurves!$F$41*T67^3,PerformanceCurves!$F$44),PerformanceCurves!$F$45),MIN(MAX(PerformanceCurves!$I$38+PerformanceCurves!$I$39*T67+PerformanceCurves!$I$40*T67^2+PerformanceCurves!$I$41*T67^3,PerformanceCurves!$I$44),PerformanceCurves!$I$45))</f>
        <v>0.4729056991921875</v>
      </c>
      <c r="AA67" s="14">
        <f>IF(W67=0,0,1/(PerformanceCurves!$B$4*Y67*Z67))</f>
        <v>6.2892714263486074</v>
      </c>
      <c r="AB67" s="4">
        <f t="shared" si="3"/>
        <v>1083.318069656211</v>
      </c>
    </row>
    <row r="68" spans="1:28" x14ac:dyDescent="0.25">
      <c r="A68" t="s">
        <v>77</v>
      </c>
      <c r="C68">
        <v>6758.6021067464299</v>
      </c>
      <c r="D68" s="4">
        <v>4320.9956101779399</v>
      </c>
      <c r="E68" s="14">
        <v>1.5641307505212001</v>
      </c>
      <c r="F68">
        <v>0.25</v>
      </c>
      <c r="G68">
        <v>0.96913475149626604</v>
      </c>
      <c r="H68">
        <v>0.96388465629997799</v>
      </c>
      <c r="I68">
        <v>17.999141503478299</v>
      </c>
      <c r="J68">
        <v>17.932249179106499</v>
      </c>
      <c r="K68">
        <v>17.975361926902998</v>
      </c>
      <c r="L68">
        <v>18.009978389003098</v>
      </c>
      <c r="M68">
        <v>17.982538695394801</v>
      </c>
      <c r="O68">
        <f t="shared" ref="O68:O131" si="4">IF(B68="",O67,B68)</f>
        <v>30.6</v>
      </c>
      <c r="P68">
        <f t="shared" ref="P68:P131" si="5">AVERAGE(I68:M68)</f>
        <v>17.979853938777136</v>
      </c>
      <c r="Q68">
        <f>PerformanceCurves!$I$2+PerformanceCurves!$I$3*P68+PerformanceCurves!$I$4*P68^2+PerformanceCurves!$I$5*P68^3</f>
        <v>20.60195128861681</v>
      </c>
      <c r="R68">
        <f>IF(O68&lt;Q68, PerformanceCurves!$F$2+PerformanceCurves!$F$3*P68+PerformanceCurves!$F$4*P68^2+PerformanceCurves!$F$5*O68+PerformanceCurves!$F$6*O68^2+PerformanceCurves!$F$7*P68*O68,PerformanceCurves!$L$2+PerformanceCurves!$L$3*P68+PerformanceCurves!$L$4*P68^2+PerformanceCurves!$L$5*O68+PerformanceCurves!$L$6*O68^2+PerformanceCurves!$L$7*P68*O68)</f>
        <v>0.98091549882146289</v>
      </c>
      <c r="S68">
        <f>PerformanceCurves!$B$2*R68</f>
        <v>28048.405674005782</v>
      </c>
      <c r="T68">
        <f>IF(C68=0,0,MAX(PerformanceCurves!$B$5,C68/S68))</f>
        <v>0.25</v>
      </c>
      <c r="U68">
        <f>MIN(C68/S68/PerformanceCurves!$B$5,1)</f>
        <v>0.96384831070951749</v>
      </c>
      <c r="V68">
        <f>IF(T68=0,0,PerformanceCurves!$O$38+PerformanceCurves!$O$39*'DOASDXCOIL_wADPBFMethod_9.6 - C'!U68)</f>
        <v>0.99457724660642755</v>
      </c>
      <c r="W68">
        <f t="shared" ref="W68:W131" si="6">IF(T68=0,0,U68/V68)</f>
        <v>0.96910352011192746</v>
      </c>
      <c r="X68">
        <f>PerformanceCurves!$I$20+PerformanceCurves!$I$21*P68+PerformanceCurves!$I$22*P68^2+PerformanceCurves!$I$23*P68^3</f>
        <v>20.60195128861681</v>
      </c>
      <c r="Y68">
        <f>IF(O68&lt;X68, PerformanceCurves!$F$20+PerformanceCurves!$F$21*P68+PerformanceCurves!$F$22*P68^2+PerformanceCurves!$F$23*O68+PerformanceCurves!$F$24*O68^2+PerformanceCurves!$F$25*P68*O68,PerformanceCurves!$L$20+PerformanceCurves!$L$21*P68+PerformanceCurves!$L$22*P68^2+PerformanceCurves!$L$23*O68+PerformanceCurves!$L$24*O68^2+PerformanceCurves!$L$25*P68*O68)</f>
        <v>0.92544414986632262</v>
      </c>
      <c r="Z68">
        <f>IF(T68&lt;PerformanceCurves!$F$43,MIN(MAX(PerformanceCurves!$F$38+PerformanceCurves!$F$39*T68+PerformanceCurves!$F$40*T68^2+PerformanceCurves!$F$41*T68^3,PerformanceCurves!$F$44),PerformanceCurves!$F$45),MIN(MAX(PerformanceCurves!$I$38+PerformanceCurves!$I$39*T68+PerformanceCurves!$I$40*T68^2+PerformanceCurves!$I$41*T68^3,PerformanceCurves!$I$44),PerformanceCurves!$I$45))</f>
        <v>0.4729056991921875</v>
      </c>
      <c r="AA68" s="14">
        <f>IF(W68=0,0,1/(PerformanceCurves!$B$4*Y68*Z68))</f>
        <v>6.2904461527282782</v>
      </c>
      <c r="AB68" s="4">
        <f t="shared" ref="AB68:AB131" si="7">IF(T68=0,0,S68*T68*W68/AA68)</f>
        <v>1080.2814304521601</v>
      </c>
    </row>
    <row r="69" spans="1:28" x14ac:dyDescent="0.25">
      <c r="A69" t="s">
        <v>78</v>
      </c>
      <c r="B69">
        <v>30.6</v>
      </c>
      <c r="C69">
        <v>6760.4247680545504</v>
      </c>
      <c r="D69" s="4">
        <v>4318.9977330703496</v>
      </c>
      <c r="E69" s="14">
        <v>1.5652762946112</v>
      </c>
      <c r="F69">
        <v>0.25</v>
      </c>
      <c r="G69">
        <v>0.97007183364549099</v>
      </c>
      <c r="H69">
        <v>0.96497537302925196</v>
      </c>
      <c r="I69">
        <v>17.9617745769471</v>
      </c>
      <c r="J69">
        <v>17.910103497903801</v>
      </c>
      <c r="K69">
        <v>17.944551479179399</v>
      </c>
      <c r="L69">
        <v>17.973923936629301</v>
      </c>
      <c r="M69">
        <v>17.9433495523616</v>
      </c>
      <c r="O69">
        <f t="shared" si="4"/>
        <v>30.6</v>
      </c>
      <c r="P69">
        <f t="shared" si="5"/>
        <v>17.946740608604237</v>
      </c>
      <c r="Q69">
        <f>PerformanceCurves!$I$2+PerformanceCurves!$I$3*P69+PerformanceCurves!$I$4*P69^2+PerformanceCurves!$I$5*P69^3</f>
        <v>20.616581530941303</v>
      </c>
      <c r="R69">
        <f>IF(O69&lt;Q69, PerformanceCurves!$F$2+PerformanceCurves!$F$3*P69+PerformanceCurves!$F$4*P69^2+PerformanceCurves!$F$5*O69+PerformanceCurves!$F$6*O69^2+PerformanceCurves!$F$7*P69*O69,PerformanceCurves!$L$2+PerformanceCurves!$L$3*P69+PerformanceCurves!$L$4*P69^2+PerformanceCurves!$L$5*O69+PerformanceCurves!$L$6*O69^2+PerformanceCurves!$L$7*P69*O69)</f>
        <v>0.9800624100036508</v>
      </c>
      <c r="S69">
        <f>PerformanceCurves!$B$2*R69</f>
        <v>28024.012358509492</v>
      </c>
      <c r="T69">
        <f>IF(C69=0,0,MAX(PerformanceCurves!$B$5,C69/S69))</f>
        <v>0.25</v>
      </c>
      <c r="U69">
        <f>MIN(C69/S69/PerformanceCurves!$B$5,1)</f>
        <v>0.96494744315251446</v>
      </c>
      <c r="V69">
        <f>IF(T69=0,0,PerformanceCurves!$O$38+PerformanceCurves!$O$39*'DOASDXCOIL_wADPBFMethod_9.6 - C'!U69)</f>
        <v>0.99474211647287714</v>
      </c>
      <c r="W69">
        <f t="shared" si="6"/>
        <v>0.97004784172001524</v>
      </c>
      <c r="X69">
        <f>PerformanceCurves!$I$20+PerformanceCurves!$I$21*P69+PerformanceCurves!$I$22*P69^2+PerformanceCurves!$I$23*P69^3</f>
        <v>20.616581530941303</v>
      </c>
      <c r="Y69">
        <f>IF(O69&lt;X69, PerformanceCurves!$F$20+PerformanceCurves!$F$21*P69+PerformanceCurves!$F$22*P69^2+PerformanceCurves!$F$23*O69+PerformanceCurves!$F$24*O69^2+PerformanceCurves!$F$25*P69*O69,PerformanceCurves!$L$20+PerformanceCurves!$L$21*P69+PerformanceCurves!$L$22*P69^2+PerformanceCurves!$L$23*O69+PerformanceCurves!$L$24*O69^2+PerformanceCurves!$L$25*P69*O69)</f>
        <v>0.92491396616630162</v>
      </c>
      <c r="Z69">
        <f>IF(T69&lt;PerformanceCurves!$F$43,MIN(MAX(PerformanceCurves!$F$38+PerformanceCurves!$F$39*T69+PerformanceCurves!$F$40*T69^2+PerformanceCurves!$F$41*T69^3,PerformanceCurves!$F$44),PerformanceCurves!$F$45),MIN(MAX(PerformanceCurves!$I$38+PerformanceCurves!$I$39*T69+PerformanceCurves!$I$40*T69^2+PerformanceCurves!$I$41*T69^3,PerformanceCurves!$I$44),PerformanceCurves!$I$45))</f>
        <v>0.4729056991921875</v>
      </c>
      <c r="AA69" s="14">
        <f>IF(W69=0,0,1/(PerformanceCurves!$B$4*Y69*Z69))</f>
        <v>6.2940519929880576</v>
      </c>
      <c r="AB69" s="4">
        <f t="shared" si="7"/>
        <v>1079.774711703702</v>
      </c>
    </row>
    <row r="70" spans="1:28" x14ac:dyDescent="0.25">
      <c r="A70" t="s">
        <v>79</v>
      </c>
      <c r="C70">
        <v>5244.3674995142801</v>
      </c>
      <c r="D70" s="4">
        <v>3473.2223041372199</v>
      </c>
      <c r="E70" s="14">
        <v>1.50994294067135</v>
      </c>
      <c r="F70">
        <v>0.25</v>
      </c>
      <c r="G70">
        <v>0.77862920902600896</v>
      </c>
      <c r="H70">
        <v>0.74935531851196902</v>
      </c>
      <c r="I70">
        <v>17.949364251769801</v>
      </c>
      <c r="J70">
        <v>17.901984851026899</v>
      </c>
      <c r="K70">
        <v>17.9339310968289</v>
      </c>
      <c r="L70">
        <v>17.961748040936399</v>
      </c>
      <c r="M70">
        <v>17.930655406865402</v>
      </c>
      <c r="O70">
        <f t="shared" si="4"/>
        <v>30.6</v>
      </c>
      <c r="P70">
        <f t="shared" si="5"/>
        <v>17.935536729485481</v>
      </c>
      <c r="Q70">
        <f>PerformanceCurves!$I$2+PerformanceCurves!$I$3*P70+PerformanceCurves!$I$4*P70^2+PerformanceCurves!$I$5*P70^3</f>
        <v>20.621538854920935</v>
      </c>
      <c r="R70">
        <f>IF(O70&lt;Q70, PerformanceCurves!$F$2+PerformanceCurves!$F$3*P70+PerformanceCurves!$F$4*P70^2+PerformanceCurves!$F$5*O70+PerformanceCurves!$F$6*O70^2+PerformanceCurves!$F$7*P70*O70,PerformanceCurves!$L$2+PerformanceCurves!$L$3*P70+PerformanceCurves!$L$4*P70^2+PerformanceCurves!$L$5*O70+PerformanceCurves!$L$6*O70^2+PerformanceCurves!$L$7*P70*O70)</f>
        <v>0.9797740823490303</v>
      </c>
      <c r="S70">
        <f>PerformanceCurves!$B$2*R70</f>
        <v>28015.767885837231</v>
      </c>
      <c r="T70">
        <f>IF(C70=0,0,MAX(PerformanceCurves!$B$5,C70/S70))</f>
        <v>0.25</v>
      </c>
      <c r="U70">
        <f>MIN(C70/S70/PerformanceCurves!$B$5,1)</f>
        <v>0.74877369356924994</v>
      </c>
      <c r="V70">
        <f>IF(T70=0,0,PerformanceCurves!$O$38+PerformanceCurves!$O$39*'DOASDXCOIL_wADPBFMethod_9.6 - C'!U70)</f>
        <v>0.96231605403538745</v>
      </c>
      <c r="W70">
        <f t="shared" si="6"/>
        <v>0.77809539852248488</v>
      </c>
      <c r="X70">
        <f>PerformanceCurves!$I$20+PerformanceCurves!$I$21*P70+PerformanceCurves!$I$22*P70^2+PerformanceCurves!$I$23*P70^3</f>
        <v>20.621538854920935</v>
      </c>
      <c r="Y70">
        <f>IF(O70&lt;X70, PerformanceCurves!$F$20+PerformanceCurves!$F$21*P70+PerformanceCurves!$F$22*P70^2+PerformanceCurves!$F$23*O70+PerformanceCurves!$F$24*O70^2+PerformanceCurves!$F$25*P70*O70,PerformanceCurves!$L$20+PerformanceCurves!$L$21*P70+PerformanceCurves!$L$22*P70^2+PerformanceCurves!$L$23*O70+PerformanceCurves!$L$24*O70^2+PerformanceCurves!$L$25*P70*O70)</f>
        <v>0.92473284531389921</v>
      </c>
      <c r="Z70">
        <f>IF(T70&lt;PerformanceCurves!$F$43,MIN(MAX(PerformanceCurves!$F$38+PerformanceCurves!$F$39*T70+PerformanceCurves!$F$40*T70^2+PerformanceCurves!$F$41*T70^3,PerformanceCurves!$F$44),PerformanceCurves!$F$45),MIN(MAX(PerformanceCurves!$I$38+PerformanceCurves!$I$39*T70+PerformanceCurves!$I$40*T70^2+PerformanceCurves!$I$41*T70^3,PerformanceCurves!$I$44),PerformanceCurves!$I$45))</f>
        <v>0.4729056991921875</v>
      </c>
      <c r="AA70" s="14">
        <f>IF(W70=0,0,1/(PerformanceCurves!$B$4*Y70*Z70))</f>
        <v>6.2952847642341663</v>
      </c>
      <c r="AB70" s="4">
        <f t="shared" si="7"/>
        <v>865.6852268975889</v>
      </c>
    </row>
    <row r="71" spans="1:28" x14ac:dyDescent="0.25">
      <c r="A71" t="s">
        <v>80</v>
      </c>
      <c r="B71">
        <v>30.725000000000001</v>
      </c>
      <c r="C71">
        <v>5485.96816700615</v>
      </c>
      <c r="D71" s="4">
        <v>3608.5547751131498</v>
      </c>
      <c r="E71" s="14">
        <v>1.5202673948143399</v>
      </c>
      <c r="F71">
        <v>0.25</v>
      </c>
      <c r="G71">
        <v>0.81143826127673602</v>
      </c>
      <c r="H71">
        <v>0.78530670861653995</v>
      </c>
      <c r="I71">
        <v>17.875688322372898</v>
      </c>
      <c r="J71">
        <v>17.841736378157201</v>
      </c>
      <c r="K71">
        <v>17.866465812656099</v>
      </c>
      <c r="L71">
        <v>17.889592287676201</v>
      </c>
      <c r="M71">
        <v>17.852655713902099</v>
      </c>
      <c r="O71">
        <f t="shared" si="4"/>
        <v>30.725000000000001</v>
      </c>
      <c r="P71">
        <f t="shared" si="5"/>
        <v>17.8652277029529</v>
      </c>
      <c r="Q71">
        <f>PerformanceCurves!$I$2+PerformanceCurves!$I$3*P71+PerformanceCurves!$I$4*P71^2+PerformanceCurves!$I$5*P71^3</f>
        <v>20.652736420400117</v>
      </c>
      <c r="R71">
        <f>IF(O71&lt;Q71, PerformanceCurves!$F$2+PerformanceCurves!$F$3*P71+PerformanceCurves!$F$4*P71^2+PerformanceCurves!$F$5*O71+PerformanceCurves!$F$6*O71^2+PerformanceCurves!$F$7*P71*O71,PerformanceCurves!$L$2+PerformanceCurves!$L$3*P71+PerformanceCurves!$L$4*P71^2+PerformanceCurves!$L$5*O71+PerformanceCurves!$L$6*O71^2+PerformanceCurves!$L$7*P71*O71)</f>
        <v>0.97722791645446405</v>
      </c>
      <c r="S71">
        <f>PerformanceCurves!$B$2*R71</f>
        <v>27942.962538169755</v>
      </c>
      <c r="T71">
        <f>IF(C71=0,0,MAX(PerformanceCurves!$B$5,C71/S71))</f>
        <v>0.25</v>
      </c>
      <c r="U71">
        <f>MIN(C71/S71/PerformanceCurves!$B$5,1)</f>
        <v>0.78530945450216783</v>
      </c>
      <c r="V71">
        <f>IF(T71=0,0,PerformanceCurves!$O$38+PerformanceCurves!$O$39*'DOASDXCOIL_wADPBFMethod_9.6 - C'!U71)</f>
        <v>0.96779641817532513</v>
      </c>
      <c r="W71">
        <f t="shared" si="6"/>
        <v>0.81144075319351083</v>
      </c>
      <c r="X71">
        <f>PerformanceCurves!$I$20+PerformanceCurves!$I$21*P71+PerformanceCurves!$I$22*P71^2+PerformanceCurves!$I$23*P71^3</f>
        <v>20.652736420400117</v>
      </c>
      <c r="Y71">
        <f>IF(O71&lt;X71, PerformanceCurves!$F$20+PerformanceCurves!$F$21*P71+PerformanceCurves!$F$22*P71^2+PerformanceCurves!$F$23*O71+PerformanceCurves!$F$24*O71^2+PerformanceCurves!$F$25*P71*O71,PerformanceCurves!$L$20+PerformanceCurves!$L$21*P71+PerformanceCurves!$L$22*P71^2+PerformanceCurves!$L$23*O71+PerformanceCurves!$L$24*O71^2+PerformanceCurves!$L$25*P71*O71)</f>
        <v>0.9264766297227448</v>
      </c>
      <c r="Z71">
        <f>IF(T71&lt;PerformanceCurves!$F$43,MIN(MAX(PerformanceCurves!$F$38+PerformanceCurves!$F$39*T71+PerformanceCurves!$F$40*T71^2+PerformanceCurves!$F$41*T71^3,PerformanceCurves!$F$44),PerformanceCurves!$F$45),MIN(MAX(PerformanceCurves!$I$38+PerformanceCurves!$I$39*T71+PerformanceCurves!$I$40*T71^2+PerformanceCurves!$I$41*T71^3,PerformanceCurves!$I$44),PerformanceCurves!$I$45))</f>
        <v>0.4729056991921875</v>
      </c>
      <c r="AA71" s="14">
        <f>IF(W71=0,0,1/(PerformanceCurves!$B$4*Y71*Z71))</f>
        <v>6.2834359824420121</v>
      </c>
      <c r="AB71" s="4">
        <f t="shared" si="7"/>
        <v>902.13613347017872</v>
      </c>
    </row>
    <row r="72" spans="1:28" x14ac:dyDescent="0.25">
      <c r="A72" t="s">
        <v>81</v>
      </c>
      <c r="C72">
        <v>5424.9532318228103</v>
      </c>
      <c r="D72" s="4">
        <v>3581.93195425366</v>
      </c>
      <c r="E72" s="14">
        <v>1.51453274409093</v>
      </c>
      <c r="F72">
        <v>0.25</v>
      </c>
      <c r="G72">
        <v>0.80457719021611496</v>
      </c>
      <c r="H72">
        <v>0.77775522923587104</v>
      </c>
      <c r="I72">
        <v>17.844779479244099</v>
      </c>
      <c r="J72">
        <v>17.815681259157099</v>
      </c>
      <c r="K72">
        <v>17.837781262550902</v>
      </c>
      <c r="L72">
        <v>17.8597458588285</v>
      </c>
      <c r="M72">
        <v>17.819396588035801</v>
      </c>
      <c r="O72">
        <f t="shared" si="4"/>
        <v>30.725000000000001</v>
      </c>
      <c r="P72">
        <f t="shared" si="5"/>
        <v>17.835476889563282</v>
      </c>
      <c r="Q72">
        <f>PerformanceCurves!$I$2+PerformanceCurves!$I$3*P72+PerformanceCurves!$I$4*P72^2+PerformanceCurves!$I$5*P72^3</f>
        <v>20.665986004516022</v>
      </c>
      <c r="R72">
        <f>IF(O72&lt;Q72, PerformanceCurves!$F$2+PerformanceCurves!$F$3*P72+PerformanceCurves!$F$4*P72^2+PerformanceCurves!$F$5*O72+PerformanceCurves!$F$6*O72^2+PerformanceCurves!$F$7*P72*O72,PerformanceCurves!$L$2+PerformanceCurves!$L$3*P72+PerformanceCurves!$L$4*P72^2+PerformanceCurves!$L$5*O72+PerformanceCurves!$L$6*O72^2+PerformanceCurves!$L$7*P72*O72)</f>
        <v>0.97646654253608134</v>
      </c>
      <c r="S72">
        <f>PerformanceCurves!$B$2*R72</f>
        <v>27921.19172859639</v>
      </c>
      <c r="T72">
        <f>IF(C72=0,0,MAX(PerformanceCurves!$B$5,C72/S72))</f>
        <v>0.25</v>
      </c>
      <c r="U72">
        <f>MIN(C72/S72/PerformanceCurves!$B$5,1)</f>
        <v>0.77718075711885448</v>
      </c>
      <c r="V72">
        <f>IF(T72=0,0,PerformanceCurves!$O$38+PerformanceCurves!$O$39*'DOASDXCOIL_wADPBFMethod_9.6 - C'!U72)</f>
        <v>0.96657711356782816</v>
      </c>
      <c r="W72">
        <f t="shared" si="6"/>
        <v>0.80405458210170722</v>
      </c>
      <c r="X72">
        <f>PerformanceCurves!$I$20+PerformanceCurves!$I$21*P72+PerformanceCurves!$I$22*P72^2+PerformanceCurves!$I$23*P72^3</f>
        <v>20.665986004516022</v>
      </c>
      <c r="Y72">
        <f>IF(O72&lt;X72, PerformanceCurves!$F$20+PerformanceCurves!$F$21*P72+PerformanceCurves!$F$22*P72^2+PerformanceCurves!$F$23*O72+PerformanceCurves!$F$24*O72^2+PerformanceCurves!$F$25*P72*O72,PerformanceCurves!$L$20+PerformanceCurves!$L$21*P72+PerformanceCurves!$L$22*P72^2+PerformanceCurves!$L$23*O72+PerformanceCurves!$L$24*O72^2+PerformanceCurves!$L$25*P72*O72)</f>
        <v>0.92597931894465435</v>
      </c>
      <c r="Z72">
        <f>IF(T72&lt;PerformanceCurves!$F$43,MIN(MAX(PerformanceCurves!$F$38+PerformanceCurves!$F$39*T72+PerformanceCurves!$F$40*T72^2+PerformanceCurves!$F$41*T72^3,PerformanceCurves!$F$44),PerformanceCurves!$F$45),MIN(MAX(PerformanceCurves!$I$38+PerformanceCurves!$I$39*T72+PerformanceCurves!$I$40*T72^2+PerformanceCurves!$I$41*T72^3,PerformanceCurves!$I$44),PerformanceCurves!$I$45))</f>
        <v>0.4729056991921875</v>
      </c>
      <c r="AA72" s="14">
        <f>IF(W72=0,0,1/(PerformanceCurves!$B$4*Y72*Z72))</f>
        <v>6.2868105939193732</v>
      </c>
      <c r="AB72" s="4">
        <f t="shared" si="7"/>
        <v>892.74846966250641</v>
      </c>
    </row>
    <row r="73" spans="1:28" x14ac:dyDescent="0.25">
      <c r="A73" t="s">
        <v>82</v>
      </c>
      <c r="B73">
        <v>30.85</v>
      </c>
      <c r="C73">
        <v>5430.2443556089802</v>
      </c>
      <c r="D73" s="4">
        <v>3579.6339265124402</v>
      </c>
      <c r="E73" s="14">
        <v>1.5169831516541501</v>
      </c>
      <c r="F73">
        <v>0.25</v>
      </c>
      <c r="G73">
        <v>0.80656237313154899</v>
      </c>
      <c r="H73">
        <v>0.77993835697673897</v>
      </c>
      <c r="I73">
        <v>17.770926964753698</v>
      </c>
      <c r="J73">
        <v>17.755841907236</v>
      </c>
      <c r="K73">
        <v>17.7700485038953</v>
      </c>
      <c r="L73">
        <v>17.790061610694</v>
      </c>
      <c r="M73">
        <v>17.737654796587002</v>
      </c>
      <c r="O73">
        <f t="shared" si="4"/>
        <v>30.85</v>
      </c>
      <c r="P73">
        <f t="shared" si="5"/>
        <v>17.764906756633202</v>
      </c>
      <c r="Q73">
        <f>PerformanceCurves!$I$2+PerformanceCurves!$I$3*P73+PerformanceCurves!$I$4*P73^2+PerformanceCurves!$I$5*P73^3</f>
        <v>20.69753974540351</v>
      </c>
      <c r="R73">
        <f>IF(O73&lt;Q73, PerformanceCurves!$F$2+PerformanceCurves!$F$3*P73+PerformanceCurves!$F$4*P73^2+PerformanceCurves!$F$5*O73+PerformanceCurves!$F$6*O73^2+PerformanceCurves!$F$7*P73*O73,PerformanceCurves!$L$2+PerformanceCurves!$L$3*P73+PerformanceCurves!$L$4*P73^2+PerformanceCurves!$L$5*O73+PerformanceCurves!$L$6*O73^2+PerformanceCurves!$L$7*P73*O73)</f>
        <v>0.97392744312470836</v>
      </c>
      <c r="S73">
        <f>PerformanceCurves!$B$2*R73</f>
        <v>27848.588440726657</v>
      </c>
      <c r="T73">
        <f>IF(C73=0,0,MAX(PerformanceCurves!$B$5,C73/S73))</f>
        <v>0.25</v>
      </c>
      <c r="U73">
        <f>MIN(C73/S73/PerformanceCurves!$B$5,1)</f>
        <v>0.77996690814930059</v>
      </c>
      <c r="V73">
        <f>IF(T73=0,0,PerformanceCurves!$O$38+PerformanceCurves!$O$39*'DOASDXCOIL_wADPBFMethod_9.6 - C'!U73)</f>
        <v>0.96699503622239502</v>
      </c>
      <c r="W73">
        <f t="shared" si="6"/>
        <v>0.8065883266539533</v>
      </c>
      <c r="X73">
        <f>PerformanceCurves!$I$20+PerformanceCurves!$I$21*P73+PerformanceCurves!$I$22*P73^2+PerformanceCurves!$I$23*P73^3</f>
        <v>20.69753974540351</v>
      </c>
      <c r="Y73">
        <f>IF(O73&lt;X73, PerformanceCurves!$F$20+PerformanceCurves!$F$21*P73+PerformanceCurves!$F$22*P73^2+PerformanceCurves!$F$23*O73+PerformanceCurves!$F$24*O73^2+PerformanceCurves!$F$25*P73*O73,PerformanceCurves!$L$20+PerformanceCurves!$L$21*P73+PerformanceCurves!$L$22*P73^2+PerformanceCurves!$L$23*O73+PerformanceCurves!$L$24*O73^2+PerformanceCurves!$L$25*P73*O73)</f>
        <v>0.92768799043486427</v>
      </c>
      <c r="Z73">
        <f>IF(T73&lt;PerformanceCurves!$F$43,MIN(MAX(PerformanceCurves!$F$38+PerformanceCurves!$F$39*T73+PerformanceCurves!$F$40*T73^2+PerformanceCurves!$F$41*T73^3,PerformanceCurves!$F$44),PerformanceCurves!$F$45),MIN(MAX(PerformanceCurves!$I$38+PerformanceCurves!$I$39*T73+PerformanceCurves!$I$40*T73^2+PerformanceCurves!$I$41*T73^3,PerformanceCurves!$I$44),PerformanceCurves!$I$45))</f>
        <v>0.4729056991921875</v>
      </c>
      <c r="AA73" s="14">
        <f>IF(W73=0,0,1/(PerformanceCurves!$B$4*Y73*Z73))</f>
        <v>6.2752311683614943</v>
      </c>
      <c r="AB73" s="4">
        <f t="shared" si="7"/>
        <v>894.88123016611564</v>
      </c>
    </row>
    <row r="74" spans="1:28" x14ac:dyDescent="0.25">
      <c r="A74" t="s">
        <v>83</v>
      </c>
      <c r="C74">
        <v>5446.64404530098</v>
      </c>
      <c r="D74" s="4">
        <v>3598.8080741149201</v>
      </c>
      <c r="E74" s="14">
        <v>1.5134577707760899</v>
      </c>
      <c r="F74">
        <v>0.25</v>
      </c>
      <c r="G74">
        <v>0.80954640469204897</v>
      </c>
      <c r="H74">
        <v>0.78322271379172803</v>
      </c>
      <c r="I74">
        <v>17.753750263592099</v>
      </c>
      <c r="J74">
        <v>17.7414484327258</v>
      </c>
      <c r="K74">
        <v>17.7539407578567</v>
      </c>
      <c r="L74">
        <v>17.7733456864967</v>
      </c>
      <c r="M74">
        <v>17.7195107175027</v>
      </c>
      <c r="O74">
        <f t="shared" si="4"/>
        <v>30.85</v>
      </c>
      <c r="P74">
        <f t="shared" si="5"/>
        <v>17.748399171634798</v>
      </c>
      <c r="Q74">
        <f>PerformanceCurves!$I$2+PerformanceCurves!$I$3*P74+PerformanceCurves!$I$4*P74^2+PerformanceCurves!$I$5*P74^3</f>
        <v>20.704947491946214</v>
      </c>
      <c r="R74">
        <f>IF(O74&lt;Q74, PerformanceCurves!$F$2+PerformanceCurves!$F$3*P74+PerformanceCurves!$F$4*P74^2+PerformanceCurves!$F$5*O74+PerformanceCurves!$F$6*O74^2+PerformanceCurves!$F$7*P74*O74,PerformanceCurves!$L$2+PerformanceCurves!$L$3*P74+PerformanceCurves!$L$4*P74^2+PerformanceCurves!$L$5*O74+PerformanceCurves!$L$6*O74^2+PerformanceCurves!$L$7*P74*O74)</f>
        <v>0.9735074062391319</v>
      </c>
      <c r="S74">
        <f>PerformanceCurves!$B$2*R74</f>
        <v>27836.577859816425</v>
      </c>
      <c r="T74">
        <f>IF(C74=0,0,MAX(PerformanceCurves!$B$5,C74/S74))</f>
        <v>0.25</v>
      </c>
      <c r="U74">
        <f>MIN(C74/S74/PerformanceCurves!$B$5,1)</f>
        <v>0.78266000551217174</v>
      </c>
      <c r="V74">
        <f>IF(T74=0,0,PerformanceCurves!$O$38+PerformanceCurves!$O$39*'DOASDXCOIL_wADPBFMethod_9.6 - C'!U74)</f>
        <v>0.96739900082682573</v>
      </c>
      <c r="W74">
        <f t="shared" si="6"/>
        <v>0.80903536683751021</v>
      </c>
      <c r="X74">
        <f>PerformanceCurves!$I$20+PerformanceCurves!$I$21*P74+PerformanceCurves!$I$22*P74^2+PerformanceCurves!$I$23*P74^3</f>
        <v>20.704947491946214</v>
      </c>
      <c r="Y74">
        <f>IF(O74&lt;X74, PerformanceCurves!$F$20+PerformanceCurves!$F$21*P74+PerformanceCurves!$F$22*P74^2+PerformanceCurves!$F$23*O74+PerformanceCurves!$F$24*O74^2+PerformanceCurves!$F$25*P74*O74,PerformanceCurves!$L$20+PerformanceCurves!$L$21*P74+PerformanceCurves!$L$22*P74^2+PerformanceCurves!$L$23*O74+PerformanceCurves!$L$24*O74^2+PerformanceCurves!$L$25*P74*O74)</f>
        <v>0.92740263739874518</v>
      </c>
      <c r="Z74">
        <f>IF(T74&lt;PerformanceCurves!$F$43,MIN(MAX(PerformanceCurves!$F$38+PerformanceCurves!$F$39*T74+PerformanceCurves!$F$40*T74^2+PerformanceCurves!$F$41*T74^3,PerformanceCurves!$F$44),PerformanceCurves!$F$45),MIN(MAX(PerformanceCurves!$I$38+PerformanceCurves!$I$39*T74+PerformanceCurves!$I$40*T74^2+PerformanceCurves!$I$41*T74^3,PerformanceCurves!$I$44),PerformanceCurves!$I$45))</f>
        <v>0.4729056991921875</v>
      </c>
      <c r="AA74" s="14">
        <f>IF(W74=0,0,1/(PerformanceCurves!$B$4*Y74*Z74))</f>
        <v>6.2771619977488937</v>
      </c>
      <c r="AB74" s="4">
        <f t="shared" si="7"/>
        <v>896.93304029726585</v>
      </c>
    </row>
    <row r="75" spans="1:28" x14ac:dyDescent="0.25">
      <c r="A75" t="s">
        <v>84</v>
      </c>
      <c r="B75">
        <v>30.975000000000001</v>
      </c>
      <c r="C75">
        <v>5450.2360583363698</v>
      </c>
      <c r="D75" s="4">
        <v>3597.8755836221799</v>
      </c>
      <c r="E75" s="14">
        <v>1.514848396411</v>
      </c>
      <c r="F75">
        <v>0.25</v>
      </c>
      <c r="G75">
        <v>0.81072798926517498</v>
      </c>
      <c r="H75">
        <v>0.78452414302624696</v>
      </c>
      <c r="I75">
        <v>17.713524783305399</v>
      </c>
      <c r="J75">
        <v>17.708029015714899</v>
      </c>
      <c r="K75">
        <v>17.7162625000324</v>
      </c>
      <c r="L75">
        <v>17.733983143314902</v>
      </c>
      <c r="M75">
        <v>17.6780651560499</v>
      </c>
      <c r="O75">
        <f t="shared" si="4"/>
        <v>30.975000000000001</v>
      </c>
      <c r="P75">
        <f t="shared" si="5"/>
        <v>17.709972919683501</v>
      </c>
      <c r="Q75">
        <f>PerformanceCurves!$I$2+PerformanceCurves!$I$3*P75+PerformanceCurves!$I$4*P75^2+PerformanceCurves!$I$5*P75^3</f>
        <v>20.722232660219795</v>
      </c>
      <c r="R75">
        <f>IF(O75&lt;Q75, PerformanceCurves!$F$2+PerformanceCurves!$F$3*P75+PerformanceCurves!$F$4*P75^2+PerformanceCurves!$F$5*O75+PerformanceCurves!$F$6*O75^2+PerformanceCurves!$F$7*P75*O75,PerformanceCurves!$L$2+PerformanceCurves!$L$3*P75+PerformanceCurves!$L$4*P75^2+PerformanceCurves!$L$5*O75+PerformanceCurves!$L$6*O75^2+PerformanceCurves!$L$7*P75*O75)</f>
        <v>0.9717949885722561</v>
      </c>
      <c r="S75">
        <f>PerformanceCurves!$B$2*R75</f>
        <v>27787.612800683833</v>
      </c>
      <c r="T75">
        <f>IF(C75=0,0,MAX(PerformanceCurves!$B$5,C75/S75))</f>
        <v>0.25</v>
      </c>
      <c r="U75">
        <f>MIN(C75/S75/PerformanceCurves!$B$5,1)</f>
        <v>0.78455621178113488</v>
      </c>
      <c r="V75">
        <f>IF(T75=0,0,PerformanceCurves!$O$38+PerformanceCurves!$O$39*'DOASDXCOIL_wADPBFMethod_9.6 - C'!U75)</f>
        <v>0.9676834317671702</v>
      </c>
      <c r="W75">
        <f t="shared" si="6"/>
        <v>0.81075709888758674</v>
      </c>
      <c r="X75">
        <f>PerformanceCurves!$I$20+PerformanceCurves!$I$21*P75+PerformanceCurves!$I$22*P75^2+PerformanceCurves!$I$23*P75^3</f>
        <v>20.722232660219795</v>
      </c>
      <c r="Y75">
        <f>IF(O75&lt;X75, PerformanceCurves!$F$20+PerformanceCurves!$F$21*P75+PerformanceCurves!$F$22*P75^2+PerformanceCurves!$F$23*O75+PerformanceCurves!$F$24*O75^2+PerformanceCurves!$F$25*P75*O75,PerformanceCurves!$L$20+PerformanceCurves!$L$21*P75+PerformanceCurves!$L$22*P75^2+PerformanceCurves!$L$23*O75+PerformanceCurves!$L$24*O75^2+PerformanceCurves!$L$25*P75*O75)</f>
        <v>0.92965287173823385</v>
      </c>
      <c r="Z75">
        <f>IF(T75&lt;PerformanceCurves!$F$43,MIN(MAX(PerformanceCurves!$F$38+PerformanceCurves!$F$39*T75+PerformanceCurves!$F$40*T75^2+PerformanceCurves!$F$41*T75^3,PerformanceCurves!$F$44),PerformanceCurves!$F$45),MIN(MAX(PerformanceCurves!$I$38+PerformanceCurves!$I$39*T75+PerformanceCurves!$I$40*T75^2+PerformanceCurves!$I$41*T75^3,PerformanceCurves!$I$44),PerformanceCurves!$I$45))</f>
        <v>0.4729056991921875</v>
      </c>
      <c r="AA75" s="14">
        <f>IF(W75=0,0,1/(PerformanceCurves!$B$4*Y75*Z75))</f>
        <v>6.2619680625594532</v>
      </c>
      <c r="AB75" s="4">
        <f t="shared" si="7"/>
        <v>899.4378490204931</v>
      </c>
    </row>
    <row r="76" spans="1:28" x14ac:dyDescent="0.25">
      <c r="A76" t="s">
        <v>85</v>
      </c>
      <c r="C76">
        <v>5533.1726780235203</v>
      </c>
      <c r="D76" s="4">
        <v>3656.2637640089301</v>
      </c>
      <c r="E76" s="14">
        <v>1.51334067648244</v>
      </c>
      <c r="F76">
        <v>0.25</v>
      </c>
      <c r="G76">
        <v>0.82226546123415201</v>
      </c>
      <c r="H76">
        <v>0.797259482459168</v>
      </c>
      <c r="I76">
        <v>17.703900852288399</v>
      </c>
      <c r="J76">
        <v>17.699573131457001</v>
      </c>
      <c r="K76">
        <v>17.706967332468299</v>
      </c>
      <c r="L76">
        <v>17.723923088533802</v>
      </c>
      <c r="M76">
        <v>17.6693585399866</v>
      </c>
      <c r="O76">
        <f t="shared" si="4"/>
        <v>30.975000000000001</v>
      </c>
      <c r="P76">
        <f t="shared" si="5"/>
        <v>17.700744588946822</v>
      </c>
      <c r="Q76">
        <f>PerformanceCurves!$I$2+PerformanceCurves!$I$3*P76+PerformanceCurves!$I$4*P76^2+PerformanceCurves!$I$5*P76^3</f>
        <v>20.726392679369482</v>
      </c>
      <c r="R76">
        <f>IF(O76&lt;Q76, PerformanceCurves!$F$2+PerformanceCurves!$F$3*P76+PerformanceCurves!$F$4*P76^2+PerformanceCurves!$F$5*O76+PerformanceCurves!$F$6*O76^2+PerformanceCurves!$F$7*P76*O76,PerformanceCurves!$L$2+PerformanceCurves!$L$3*P76+PerformanceCurves!$L$4*P76^2+PerformanceCurves!$L$5*O76+PerformanceCurves!$L$6*O76^2+PerformanceCurves!$L$7*P76*O76)</f>
        <v>0.97156103016668127</v>
      </c>
      <c r="S76">
        <f>PerformanceCurves!$B$2*R76</f>
        <v>27780.922968299405</v>
      </c>
      <c r="T76">
        <f>IF(C76=0,0,MAX(PerformanceCurves!$B$5,C76/S76))</f>
        <v>0.25</v>
      </c>
      <c r="U76">
        <f>MIN(C76/S76/PerformanceCurves!$B$5,1)</f>
        <v>0.7966866593075228</v>
      </c>
      <c r="V76">
        <f>IF(T76=0,0,PerformanceCurves!$O$38+PerformanceCurves!$O$39*'DOASDXCOIL_wADPBFMethod_9.6 - C'!U76)</f>
        <v>0.96950299889612834</v>
      </c>
      <c r="W76">
        <f t="shared" si="6"/>
        <v>0.82174749352464771</v>
      </c>
      <c r="X76">
        <f>PerformanceCurves!$I$20+PerformanceCurves!$I$21*P76+PerformanceCurves!$I$22*P76^2+PerformanceCurves!$I$23*P76^3</f>
        <v>20.726392679369482</v>
      </c>
      <c r="Y76">
        <f>IF(O76&lt;X76, PerformanceCurves!$F$20+PerformanceCurves!$F$21*P76+PerformanceCurves!$F$22*P76^2+PerformanceCurves!$F$23*O76+PerformanceCurves!$F$24*O76^2+PerformanceCurves!$F$25*P76*O76,PerformanceCurves!$L$20+PerformanceCurves!$L$21*P76+PerformanceCurves!$L$22*P76^2+PerformanceCurves!$L$23*O76+PerformanceCurves!$L$24*O76^2+PerformanceCurves!$L$25*P76*O76)</f>
        <v>0.92949081860825</v>
      </c>
      <c r="Z76">
        <f>IF(T76&lt;PerformanceCurves!$F$43,MIN(MAX(PerformanceCurves!$F$38+PerformanceCurves!$F$39*T76+PerformanceCurves!$F$40*T76^2+PerformanceCurves!$F$41*T76^3,PerformanceCurves!$F$44),PerformanceCurves!$F$45),MIN(MAX(PerformanceCurves!$I$38+PerformanceCurves!$I$39*T76+PerformanceCurves!$I$40*T76^2+PerformanceCurves!$I$41*T76^3,PerformanceCurves!$I$44),PerformanceCurves!$I$45))</f>
        <v>0.4729056991921875</v>
      </c>
      <c r="AA76" s="14">
        <f>IF(W76=0,0,1/(PerformanceCurves!$B$4*Y76*Z76))</f>
        <v>6.2630598124768078</v>
      </c>
      <c r="AB76" s="4">
        <f t="shared" si="7"/>
        <v>911.25202778373944</v>
      </c>
    </row>
    <row r="77" spans="1:28" x14ac:dyDescent="0.25">
      <c r="A77" t="s">
        <v>86</v>
      </c>
      <c r="B77">
        <v>31.1</v>
      </c>
      <c r="C77">
        <v>5534.5489936498898</v>
      </c>
      <c r="D77" s="4">
        <v>3655.4284046152102</v>
      </c>
      <c r="E77" s="14">
        <v>1.5140630265558299</v>
      </c>
      <c r="F77">
        <v>0.25</v>
      </c>
      <c r="G77">
        <v>0.82282530292043499</v>
      </c>
      <c r="H77">
        <v>0.79787872844653895</v>
      </c>
      <c r="I77">
        <v>17.6827004276943</v>
      </c>
      <c r="J77">
        <v>17.681363266123999</v>
      </c>
      <c r="K77">
        <v>17.686494416005299</v>
      </c>
      <c r="L77">
        <v>17.701569969129899</v>
      </c>
      <c r="M77">
        <v>17.651280483240701</v>
      </c>
      <c r="O77">
        <f t="shared" si="4"/>
        <v>31.1</v>
      </c>
      <c r="P77">
        <f t="shared" si="5"/>
        <v>17.680681712438837</v>
      </c>
      <c r="Q77">
        <f>PerformanceCurves!$I$2+PerformanceCurves!$I$3*P77+PerformanceCurves!$I$4*P77^2+PerformanceCurves!$I$5*P77^3</f>
        <v>20.73544894939473</v>
      </c>
      <c r="R77">
        <f>IF(O77&lt;Q77, PerformanceCurves!$F$2+PerformanceCurves!$F$3*P77+PerformanceCurves!$F$4*P77^2+PerformanceCurves!$F$5*O77+PerformanceCurves!$F$6*O77^2+PerformanceCurves!$F$7*P77*O77,PerformanceCurves!$L$2+PerformanceCurves!$L$3*P77+PerformanceCurves!$L$4*P77^2+PerformanceCurves!$L$5*O77+PerformanceCurves!$L$6*O77^2+PerformanceCurves!$L$7*P77*O77)</f>
        <v>0.970317632060545</v>
      </c>
      <c r="S77">
        <f>PerformanceCurves!$B$2*R77</f>
        <v>27745.36910607875</v>
      </c>
      <c r="T77">
        <f>IF(C77=0,0,MAX(PerformanceCurves!$B$5,C77/S77))</f>
        <v>0.25</v>
      </c>
      <c r="U77">
        <f>MIN(C77/S77/PerformanceCurves!$B$5,1)</f>
        <v>0.79790598171387417</v>
      </c>
      <c r="V77">
        <f>IF(T77=0,0,PerformanceCurves!$O$38+PerformanceCurves!$O$39*'DOASDXCOIL_wADPBFMethod_9.6 - C'!U77)</f>
        <v>0.9696858972570811</v>
      </c>
      <c r="W77">
        <f t="shared" si="6"/>
        <v>0.82284993931631345</v>
      </c>
      <c r="X77">
        <f>PerformanceCurves!$I$20+PerformanceCurves!$I$21*P77+PerformanceCurves!$I$22*P77^2+PerformanceCurves!$I$23*P77^3</f>
        <v>20.73544894939473</v>
      </c>
      <c r="Y77">
        <f>IF(O77&lt;X77, PerformanceCurves!$F$20+PerformanceCurves!$F$21*P77+PerformanceCurves!$F$22*P77^2+PerformanceCurves!$F$23*O77+PerformanceCurves!$F$24*O77^2+PerformanceCurves!$F$25*P77*O77,PerformanceCurves!$L$20+PerformanceCurves!$L$21*P77+PerformanceCurves!$L$22*P77^2+PerformanceCurves!$L$23*O77+PerformanceCurves!$L$24*O77^2+PerformanceCurves!$L$25*P77*O77)</f>
        <v>0.93206496716568132</v>
      </c>
      <c r="Z77">
        <f>IF(T77&lt;PerformanceCurves!$F$43,MIN(MAX(PerformanceCurves!$F$38+PerformanceCurves!$F$39*T77+PerformanceCurves!$F$40*T77^2+PerformanceCurves!$F$41*T77^3,PerformanceCurves!$F$44),PerformanceCurves!$F$45),MIN(MAX(PerformanceCurves!$I$38+PerformanceCurves!$I$39*T77+PerformanceCurves!$I$40*T77^2+PerformanceCurves!$I$41*T77^3,PerformanceCurves!$I$44),PerformanceCurves!$I$45))</f>
        <v>0.4729056991921875</v>
      </c>
      <c r="AA77" s="14">
        <f>IF(W77=0,0,1/(PerformanceCurves!$B$4*Y77*Z77))</f>
        <v>6.2457626851848982</v>
      </c>
      <c r="AB77" s="4">
        <f t="shared" si="7"/>
        <v>913.83056145407147</v>
      </c>
    </row>
    <row r="78" spans="1:28" x14ac:dyDescent="0.25">
      <c r="A78" t="s">
        <v>87</v>
      </c>
      <c r="C78">
        <v>6928.9016582151198</v>
      </c>
      <c r="D78" s="4">
        <v>4437.5037167102701</v>
      </c>
      <c r="E78" s="14">
        <v>1.56144131938932</v>
      </c>
      <c r="F78">
        <v>0.25</v>
      </c>
      <c r="G78">
        <v>0.99924426476519701</v>
      </c>
      <c r="H78">
        <v>0.99911101828284499</v>
      </c>
      <c r="I78">
        <v>17.675742694868202</v>
      </c>
      <c r="J78">
        <v>17.674882632496999</v>
      </c>
      <c r="K78">
        <v>17.679537347554799</v>
      </c>
      <c r="L78">
        <v>17.6939307946421</v>
      </c>
      <c r="M78">
        <v>17.645855776714001</v>
      </c>
      <c r="O78">
        <f t="shared" si="4"/>
        <v>31.1</v>
      </c>
      <c r="P78">
        <f t="shared" si="5"/>
        <v>17.673989849255218</v>
      </c>
      <c r="Q78">
        <f>PerformanceCurves!$I$2+PerformanceCurves!$I$3*P78+PerformanceCurves!$I$4*P78^2+PerformanceCurves!$I$5*P78^3</f>
        <v>20.738473378602535</v>
      </c>
      <c r="R78">
        <f>IF(O78&lt;Q78, PerformanceCurves!$F$2+PerformanceCurves!$F$3*P78+PerformanceCurves!$F$4*P78^2+PerformanceCurves!$F$5*O78+PerformanceCurves!$F$6*O78^2+PerformanceCurves!$F$7*P78*O78,PerformanceCurves!$L$2+PerformanceCurves!$L$3*P78+PerformanceCurves!$L$4*P78^2+PerformanceCurves!$L$5*O78+PerformanceCurves!$L$6*O78^2+PerformanceCurves!$L$7*P78*O78)</f>
        <v>0.97014840299422911</v>
      </c>
      <c r="S78">
        <f>PerformanceCurves!$B$2*R78</f>
        <v>27740.530151541316</v>
      </c>
      <c r="T78">
        <f>IF(C78=0,0,MAX(PerformanceCurves!$B$5,C78/S78))</f>
        <v>0.25</v>
      </c>
      <c r="U78">
        <f>MIN(C78/S78/PerformanceCurves!$B$5,1)</f>
        <v>0.99910154858091449</v>
      </c>
      <c r="V78">
        <f>IF(T78=0,0,PerformanceCurves!$O$38+PerformanceCurves!$O$39*'DOASDXCOIL_wADPBFMethod_9.6 - C'!U78)</f>
        <v>0.99986523228713708</v>
      </c>
      <c r="W78">
        <f t="shared" si="6"/>
        <v>0.99923621335999879</v>
      </c>
      <c r="X78">
        <f>PerformanceCurves!$I$20+PerformanceCurves!$I$21*P78+PerformanceCurves!$I$22*P78^2+PerformanceCurves!$I$23*P78^3</f>
        <v>20.738473378602535</v>
      </c>
      <c r="Y78">
        <f>IF(O78&lt;X78, PerformanceCurves!$F$20+PerformanceCurves!$F$21*P78+PerformanceCurves!$F$22*P78^2+PerformanceCurves!$F$23*O78+PerformanceCurves!$F$24*O78^2+PerformanceCurves!$F$25*P78*O78,PerformanceCurves!$L$20+PerformanceCurves!$L$21*P78+PerformanceCurves!$L$22*P78^2+PerformanceCurves!$L$23*O78+PerformanceCurves!$L$24*O78^2+PerformanceCurves!$L$25*P78*O78)</f>
        <v>0.93194670772769428</v>
      </c>
      <c r="Z78">
        <f>IF(T78&lt;PerformanceCurves!$F$43,MIN(MAX(PerformanceCurves!$F$38+PerformanceCurves!$F$39*T78+PerformanceCurves!$F$40*T78^2+PerformanceCurves!$F$41*T78^3,PerformanceCurves!$F$44),PerformanceCurves!$F$45),MIN(MAX(PerformanceCurves!$I$38+PerformanceCurves!$I$39*T78+PerformanceCurves!$I$40*T78^2+PerformanceCurves!$I$41*T78^3,PerformanceCurves!$I$44),PerformanceCurves!$I$45))</f>
        <v>0.4729056991921875</v>
      </c>
      <c r="AA78" s="14">
        <f>IF(W78=0,0,1/(PerformanceCurves!$B$4*Y78*Z78))</f>
        <v>6.2465552416463623</v>
      </c>
      <c r="AB78" s="4">
        <f t="shared" si="7"/>
        <v>1109.3851424068739</v>
      </c>
    </row>
    <row r="79" spans="1:28" x14ac:dyDescent="0.25">
      <c r="A79" t="s">
        <v>88</v>
      </c>
      <c r="B79">
        <v>31.1</v>
      </c>
      <c r="C79">
        <v>6925.9722763621903</v>
      </c>
      <c r="D79" s="4">
        <v>4439.3939214342299</v>
      </c>
      <c r="E79" s="14">
        <v>1.56011662829069</v>
      </c>
      <c r="F79">
        <v>0.25</v>
      </c>
      <c r="G79">
        <v>0.99812131844069296</v>
      </c>
      <c r="H79">
        <v>0.99779051891458703</v>
      </c>
      <c r="I79">
        <v>17.709692874243402</v>
      </c>
      <c r="J79">
        <v>17.709015141109798</v>
      </c>
      <c r="K79">
        <v>17.7123160173226</v>
      </c>
      <c r="L79">
        <v>17.7245716116288</v>
      </c>
      <c r="M79">
        <v>17.686891544677199</v>
      </c>
      <c r="O79">
        <f t="shared" si="4"/>
        <v>31.1</v>
      </c>
      <c r="P79">
        <f t="shared" si="5"/>
        <v>17.70849743779636</v>
      </c>
      <c r="Q79">
        <f>PerformanceCurves!$I$2+PerformanceCurves!$I$3*P79+PerformanceCurves!$I$4*P79^2+PerformanceCurves!$I$5*P79^3</f>
        <v>20.722897555178307</v>
      </c>
      <c r="R79">
        <f>IF(O79&lt;Q79, PerformanceCurves!$F$2+PerformanceCurves!$F$3*P79+PerformanceCurves!$F$4*P79^2+PerformanceCurves!$F$5*O79+PerformanceCurves!$F$6*O79^2+PerformanceCurves!$F$7*P79*O79,PerformanceCurves!$L$2+PerformanceCurves!$L$3*P79+PerformanceCurves!$L$4*P79^2+PerformanceCurves!$L$5*O79+PerformanceCurves!$L$6*O79^2+PerformanceCurves!$L$7*P79*O79)</f>
        <v>0.97102166589676175</v>
      </c>
      <c r="S79">
        <f>PerformanceCurves!$B$2*R79</f>
        <v>27765.500327035254</v>
      </c>
      <c r="T79">
        <f>IF(C79=0,0,MAX(PerformanceCurves!$B$5,C79/S79))</f>
        <v>0.25</v>
      </c>
      <c r="U79">
        <f>MIN(C79/S79/PerformanceCurves!$B$5,1)</f>
        <v>0.99778101525775487</v>
      </c>
      <c r="V79">
        <f>IF(T79=0,0,PerformanceCurves!$O$38+PerformanceCurves!$O$39*'DOASDXCOIL_wADPBFMethod_9.6 - C'!U79)</f>
        <v>0.99966715228866321</v>
      </c>
      <c r="W79">
        <f t="shared" si="6"/>
        <v>0.99811323496366744</v>
      </c>
      <c r="X79">
        <f>PerformanceCurves!$I$20+PerformanceCurves!$I$21*P79+PerformanceCurves!$I$22*P79^2+PerformanceCurves!$I$23*P79^3</f>
        <v>20.722897555178307</v>
      </c>
      <c r="Y79">
        <f>IF(O79&lt;X79, PerformanceCurves!$F$20+PerformanceCurves!$F$21*P79+PerformanceCurves!$F$22*P79^2+PerformanceCurves!$F$23*O79+PerformanceCurves!$F$24*O79^2+PerformanceCurves!$F$25*P79*O79,PerformanceCurves!$L$20+PerformanceCurves!$L$21*P79+PerformanceCurves!$L$22*P79^2+PerformanceCurves!$L$23*O79+PerformanceCurves!$L$24*O79^2+PerformanceCurves!$L$25*P79*O79)</f>
        <v>0.93255317910183788</v>
      </c>
      <c r="Z79">
        <f>IF(T79&lt;PerformanceCurves!$F$43,MIN(MAX(PerformanceCurves!$F$38+PerformanceCurves!$F$39*T79+PerformanceCurves!$F$40*T79^2+PerformanceCurves!$F$41*T79^3,PerformanceCurves!$F$44),PerformanceCurves!$F$45),MIN(MAX(PerformanceCurves!$I$38+PerformanceCurves!$I$39*T79+PerformanceCurves!$I$40*T79^2+PerformanceCurves!$I$41*T79^3,PerformanceCurves!$I$44),PerformanceCurves!$I$45))</f>
        <v>0.4729056991921875</v>
      </c>
      <c r="AA79" s="14">
        <f>IF(W79=0,0,1/(PerformanceCurves!$B$4*Y79*Z79))</f>
        <v>6.2424928921461307</v>
      </c>
      <c r="AB79" s="4">
        <f t="shared" si="7"/>
        <v>1109.8576254155064</v>
      </c>
    </row>
    <row r="80" spans="1:28" x14ac:dyDescent="0.25">
      <c r="A80" t="s">
        <v>89</v>
      </c>
      <c r="C80">
        <v>7114.8842146654897</v>
      </c>
      <c r="D80" s="4">
        <v>4470.4001732372699</v>
      </c>
      <c r="E80" s="14">
        <v>1.5915542096789901</v>
      </c>
      <c r="F80">
        <v>0.256078064520048</v>
      </c>
      <c r="G80">
        <v>1</v>
      </c>
      <c r="H80">
        <v>1</v>
      </c>
      <c r="I80">
        <v>17.7356728557934</v>
      </c>
      <c r="J80">
        <v>17.7339396170557</v>
      </c>
      <c r="K80">
        <v>17.7371470725002</v>
      </c>
      <c r="L80">
        <v>17.747924484380398</v>
      </c>
      <c r="M80">
        <v>17.7170216936115</v>
      </c>
      <c r="O80">
        <f t="shared" si="4"/>
        <v>31.1</v>
      </c>
      <c r="P80">
        <f t="shared" si="5"/>
        <v>17.734341144668239</v>
      </c>
      <c r="Q80">
        <f>PerformanceCurves!$I$2+PerformanceCurves!$I$3*P80+PerformanceCurves!$I$4*P80^2+PerformanceCurves!$I$5*P80^3</f>
        <v>20.711264359555713</v>
      </c>
      <c r="R80">
        <f>IF(O80&lt;Q80, PerformanceCurves!$F$2+PerformanceCurves!$F$3*P80+PerformanceCurves!$F$4*P80^2+PerformanceCurves!$F$5*O80+PerformanceCurves!$F$6*O80^2+PerformanceCurves!$F$7*P80*O80,PerformanceCurves!$L$2+PerformanceCurves!$L$3*P80+PerformanceCurves!$L$4*P80^2+PerformanceCurves!$L$5*O80+PerformanceCurves!$L$6*O80^2+PerformanceCurves!$L$7*P80*O80)</f>
        <v>0.9716766651441392</v>
      </c>
      <c r="S80">
        <f>PerformanceCurves!$B$2*R80</f>
        <v>27784.229447564681</v>
      </c>
      <c r="T80">
        <f>IF(C80=0,0,MAX(PerformanceCurves!$B$5,C80/S80))</f>
        <v>0.2560763554048866</v>
      </c>
      <c r="U80">
        <f>MIN(C80/S80/PerformanceCurves!$B$5,1)</f>
        <v>1</v>
      </c>
      <c r="V80">
        <f>IF(T80=0,0,PerformanceCurves!$O$38+PerformanceCurves!$O$39*'DOASDXCOIL_wADPBFMethod_9.6 - C'!U80)</f>
        <v>1</v>
      </c>
      <c r="W80">
        <f t="shared" si="6"/>
        <v>1</v>
      </c>
      <c r="X80">
        <f>PerformanceCurves!$I$20+PerformanceCurves!$I$21*P80+PerformanceCurves!$I$22*P80^2+PerformanceCurves!$I$23*P80^3</f>
        <v>20.711264359555713</v>
      </c>
      <c r="Y80">
        <f>IF(O80&lt;X80, PerformanceCurves!$F$20+PerformanceCurves!$F$21*P80+PerformanceCurves!$F$22*P80^2+PerformanceCurves!$F$23*O80+PerformanceCurves!$F$24*O80^2+PerformanceCurves!$F$25*P80*O80,PerformanceCurves!$L$20+PerformanceCurves!$L$21*P80+PerformanceCurves!$L$22*P80^2+PerformanceCurves!$L$23*O80+PerformanceCurves!$L$24*O80^2+PerformanceCurves!$L$25*P80*O80)</f>
        <v>0.93300193743408943</v>
      </c>
      <c r="Z80">
        <f>IF(T80&lt;PerformanceCurves!$F$43,MIN(MAX(PerformanceCurves!$F$38+PerformanceCurves!$F$39*T80+PerformanceCurves!$F$40*T80^2+PerformanceCurves!$F$41*T80^3,PerformanceCurves!$F$44),PerformanceCurves!$F$45),MIN(MAX(PerformanceCurves!$I$38+PerformanceCurves!$I$39*T80+PerformanceCurves!$I$40*T80^2+PerformanceCurves!$I$41*T80^3,PerformanceCurves!$I$44),PerformanceCurves!$I$45))</f>
        <v>0.47476224040673531</v>
      </c>
      <c r="AA80" s="14">
        <f>IF(W80=0,0,1/(PerformanceCurves!$B$4*Y80*Z80))</f>
        <v>6.2150910475936323</v>
      </c>
      <c r="AB80" s="4">
        <f t="shared" si="7"/>
        <v>1144.7755407252225</v>
      </c>
    </row>
    <row r="81" spans="1:28" x14ac:dyDescent="0.25">
      <c r="A81" t="s">
        <v>90</v>
      </c>
      <c r="B81">
        <v>31.1</v>
      </c>
      <c r="C81">
        <v>6941.1943329489104</v>
      </c>
      <c r="D81" s="4">
        <v>4457.9997970137601</v>
      </c>
      <c r="E81" s="14">
        <v>1.55701988537517</v>
      </c>
      <c r="F81">
        <v>0.25</v>
      </c>
      <c r="G81">
        <v>0.99767500615196403</v>
      </c>
      <c r="H81">
        <v>0.99726583492883503</v>
      </c>
      <c r="I81">
        <v>17.814437223760301</v>
      </c>
      <c r="J81">
        <v>17.8074683190267</v>
      </c>
      <c r="K81">
        <v>17.812010054218899</v>
      </c>
      <c r="L81">
        <v>17.816666462422202</v>
      </c>
      <c r="M81">
        <v>17.810238296189201</v>
      </c>
      <c r="O81">
        <f t="shared" si="4"/>
        <v>31.1</v>
      </c>
      <c r="P81">
        <f t="shared" si="5"/>
        <v>17.812164071123462</v>
      </c>
      <c r="Q81">
        <f>PerformanceCurves!$I$2+PerformanceCurves!$I$3*P81+PerformanceCurves!$I$4*P81^2+PerformanceCurves!$I$5*P81^3</f>
        <v>20.676389817431016</v>
      </c>
      <c r="R81">
        <f>IF(O81&lt;Q81, PerformanceCurves!$F$2+PerformanceCurves!$F$3*P81+PerformanceCurves!$F$4*P81^2+PerformanceCurves!$F$5*O81+PerformanceCurves!$F$6*O81^2+PerformanceCurves!$F$7*P81*O81,PerformanceCurves!$L$2+PerformanceCurves!$L$3*P81+PerformanceCurves!$L$4*P81^2+PerformanceCurves!$L$5*O81+PerformanceCurves!$L$6*O81^2+PerformanceCurves!$L$7*P81*O81)</f>
        <v>0.97365416916523317</v>
      </c>
      <c r="S81">
        <f>PerformanceCurves!$B$2*R81</f>
        <v>27840.774415069285</v>
      </c>
      <c r="T81">
        <f>IF(C81=0,0,MAX(PerformanceCurves!$B$5,C81/S81))</f>
        <v>0.25</v>
      </c>
      <c r="U81">
        <f>MIN(C81/S81/PerformanceCurves!$B$5,1)</f>
        <v>0.99727029564118341</v>
      </c>
      <c r="V81">
        <f>IF(T81=0,0,PerformanceCurves!$O$38+PerformanceCurves!$O$39*'DOASDXCOIL_wADPBFMethod_9.6 - C'!U81)</f>
        <v>0.99959054434617745</v>
      </c>
      <c r="W81">
        <f t="shared" si="6"/>
        <v>0.99767880086689731</v>
      </c>
      <c r="X81">
        <f>PerformanceCurves!$I$20+PerformanceCurves!$I$21*P81+PerformanceCurves!$I$22*P81^2+PerformanceCurves!$I$23*P81^3</f>
        <v>20.676389817431016</v>
      </c>
      <c r="Y81">
        <f>IF(O81&lt;X81, PerformanceCurves!$F$20+PerformanceCurves!$F$21*P81+PerformanceCurves!$F$22*P81^2+PerformanceCurves!$F$23*O81+PerformanceCurves!$F$24*O81^2+PerformanceCurves!$F$25*P81*O81,PerformanceCurves!$L$20+PerformanceCurves!$L$21*P81+PerformanceCurves!$L$22*P81^2+PerformanceCurves!$L$23*O81+PerformanceCurves!$L$24*O81^2+PerformanceCurves!$L$25*P81*O81)</f>
        <v>0.93432511386928474</v>
      </c>
      <c r="Z81">
        <f>IF(T81&lt;PerformanceCurves!$F$43,MIN(MAX(PerformanceCurves!$F$38+PerformanceCurves!$F$39*T81+PerformanceCurves!$F$40*T81^2+PerformanceCurves!$F$41*T81^3,PerformanceCurves!$F$44),PerformanceCurves!$F$45),MIN(MAX(PerformanceCurves!$I$38+PerformanceCurves!$I$39*T81+PerformanceCurves!$I$40*T81^2+PerformanceCurves!$I$41*T81^3,PerformanceCurves!$I$44),PerformanceCurves!$I$45))</f>
        <v>0.4729056991921875</v>
      </c>
      <c r="AA81" s="14">
        <f>IF(W81=0,0,1/(PerformanceCurves!$B$4*Y81*Z81))</f>
        <v>6.2306540899701668</v>
      </c>
      <c r="AB81" s="4">
        <f t="shared" si="7"/>
        <v>1114.4957669189557</v>
      </c>
    </row>
    <row r="82" spans="1:28" x14ac:dyDescent="0.25">
      <c r="A82" t="s">
        <v>91</v>
      </c>
      <c r="C82">
        <v>7133.3677984535097</v>
      </c>
      <c r="D82" s="4">
        <v>4488.9864232902401</v>
      </c>
      <c r="E82" s="14">
        <v>1.5890820612518199</v>
      </c>
      <c r="F82">
        <v>0.25611965223166</v>
      </c>
      <c r="G82">
        <v>1</v>
      </c>
      <c r="H82">
        <v>1</v>
      </c>
      <c r="I82">
        <v>17.8293477015972</v>
      </c>
      <c r="J82">
        <v>17.821161124274202</v>
      </c>
      <c r="K82">
        <v>17.8260894521332</v>
      </c>
      <c r="L82">
        <v>17.829027524369099</v>
      </c>
      <c r="M82">
        <v>17.828691087152901</v>
      </c>
      <c r="O82">
        <f t="shared" si="4"/>
        <v>31.1</v>
      </c>
      <c r="P82">
        <f t="shared" si="5"/>
        <v>17.826863377905319</v>
      </c>
      <c r="Q82">
        <f>PerformanceCurves!$I$2+PerformanceCurves!$I$3*P82+PerformanceCurves!$I$4*P82^2+PerformanceCurves!$I$5*P82^3</f>
        <v>20.669827727072359</v>
      </c>
      <c r="R82">
        <f>IF(O82&lt;Q82, PerformanceCurves!$F$2+PerformanceCurves!$F$3*P82+PerformanceCurves!$F$4*P82^2+PerformanceCurves!$F$5*O82+PerformanceCurves!$F$6*O82^2+PerformanceCurves!$F$7*P82*O82,PerformanceCurves!$L$2+PerformanceCurves!$L$3*P82+PerformanceCurves!$L$4*P82^2+PerformanceCurves!$L$5*O82+PerformanceCurves!$L$6*O82^2+PerformanceCurves!$L$7*P82*O82)</f>
        <v>0.9740285445019965</v>
      </c>
      <c r="S82">
        <f>PerformanceCurves!$B$2*R82</f>
        <v>27851.479344629985</v>
      </c>
      <c r="T82">
        <f>IF(C82=0,0,MAX(PerformanceCurves!$B$5,C82/S82))</f>
        <v>0.25612168424471454</v>
      </c>
      <c r="U82">
        <f>MIN(C82/S82/PerformanceCurves!$B$5,1)</f>
        <v>1</v>
      </c>
      <c r="V82">
        <f>IF(T82=0,0,PerformanceCurves!$O$38+PerformanceCurves!$O$39*'DOASDXCOIL_wADPBFMethod_9.6 - C'!U82)</f>
        <v>1</v>
      </c>
      <c r="W82">
        <f t="shared" si="6"/>
        <v>1</v>
      </c>
      <c r="X82">
        <f>PerformanceCurves!$I$20+PerformanceCurves!$I$21*P82+PerformanceCurves!$I$22*P82^2+PerformanceCurves!$I$23*P82^3</f>
        <v>20.669827727072359</v>
      </c>
      <c r="Y82">
        <f>IF(O82&lt;X82, PerformanceCurves!$F$20+PerformanceCurves!$F$21*P82+PerformanceCurves!$F$22*P82^2+PerformanceCurves!$F$23*O82+PerformanceCurves!$F$24*O82^2+PerformanceCurves!$F$25*P82*O82,PerformanceCurves!$L$20+PerformanceCurves!$L$21*P82+PerformanceCurves!$L$22*P82^2+PerformanceCurves!$L$23*O82+PerformanceCurves!$L$24*O82^2+PerformanceCurves!$L$25*P82*O82)</f>
        <v>0.93457028929947439</v>
      </c>
      <c r="Z82">
        <f>IF(T82&lt;PerformanceCurves!$F$43,MIN(MAX(PerformanceCurves!$F$38+PerformanceCurves!$F$39*T82+PerformanceCurves!$F$40*T82^2+PerformanceCurves!$F$41*T82^3,PerformanceCurves!$F$44),PerformanceCurves!$F$45),MIN(MAX(PerformanceCurves!$I$38+PerformanceCurves!$I$39*T82+PerformanceCurves!$I$40*T82^2+PerformanceCurves!$I$41*T82^3,PerformanceCurves!$I$44),PerformanceCurves!$I$45))</f>
        <v>0.47477631392035341</v>
      </c>
      <c r="AA82" s="14">
        <f>IF(W82=0,0,1/(PerformanceCurves!$B$4*Y82*Z82))</f>
        <v>6.2044772532643728</v>
      </c>
      <c r="AB82" s="4">
        <f t="shared" si="7"/>
        <v>1149.7129423273198</v>
      </c>
    </row>
    <row r="83" spans="1:28" x14ac:dyDescent="0.25">
      <c r="A83" t="s">
        <v>92</v>
      </c>
      <c r="B83">
        <v>31.1</v>
      </c>
      <c r="C83">
        <v>7134.0384319421801</v>
      </c>
      <c r="D83" s="4">
        <v>4496.1763742763496</v>
      </c>
      <c r="E83" s="14">
        <v>1.58669007576251</v>
      </c>
      <c r="F83">
        <v>0.25587443139664101</v>
      </c>
      <c r="G83">
        <v>1</v>
      </c>
      <c r="H83">
        <v>1</v>
      </c>
      <c r="I83">
        <v>17.869744841097202</v>
      </c>
      <c r="J83">
        <v>17.858993962744201</v>
      </c>
      <c r="K83">
        <v>17.8650187299971</v>
      </c>
      <c r="L83">
        <v>17.863151438618601</v>
      </c>
      <c r="M83">
        <v>17.877313472912402</v>
      </c>
      <c r="O83">
        <f t="shared" si="4"/>
        <v>31.1</v>
      </c>
      <c r="P83">
        <f t="shared" si="5"/>
        <v>17.866844489073902</v>
      </c>
      <c r="Q83">
        <f>PerformanceCurves!$I$2+PerformanceCurves!$I$3*P83+PerformanceCurves!$I$4*P83^2+PerformanceCurves!$I$5*P83^3</f>
        <v>20.652017236483829</v>
      </c>
      <c r="R83">
        <f>IF(O83&lt;Q83, PerformanceCurves!$F$2+PerformanceCurves!$F$3*P83+PerformanceCurves!$F$4*P83^2+PerformanceCurves!$F$5*O83+PerformanceCurves!$F$6*O83^2+PerformanceCurves!$F$7*P83*O83,PerformanceCurves!$L$2+PerformanceCurves!$L$3*P83+PerformanceCurves!$L$4*P83^2+PerformanceCurves!$L$5*O83+PerformanceCurves!$L$6*O83^2+PerformanceCurves!$L$7*P83*O83)</f>
        <v>0.97504820473633935</v>
      </c>
      <c r="S83">
        <f>PerformanceCurves!$B$2*R83</f>
        <v>27880.635621533409</v>
      </c>
      <c r="T83">
        <f>IF(C83=0,0,MAX(PerformanceCurves!$B$5,C83/S83))</f>
        <v>0.25587789779198061</v>
      </c>
      <c r="U83">
        <f>MIN(C83/S83/PerformanceCurves!$B$5,1)</f>
        <v>1</v>
      </c>
      <c r="V83">
        <f>IF(T83=0,0,PerformanceCurves!$O$38+PerformanceCurves!$O$39*'DOASDXCOIL_wADPBFMethod_9.6 - C'!U83)</f>
        <v>1</v>
      </c>
      <c r="W83">
        <f t="shared" si="6"/>
        <v>1</v>
      </c>
      <c r="X83">
        <f>PerformanceCurves!$I$20+PerformanceCurves!$I$21*P83+PerformanceCurves!$I$22*P83^2+PerformanceCurves!$I$23*P83^3</f>
        <v>20.652017236483829</v>
      </c>
      <c r="Y83">
        <f>IF(O83&lt;X83, PerformanceCurves!$F$20+PerformanceCurves!$F$21*P83+PerformanceCurves!$F$22*P83^2+PerformanceCurves!$F$23*O83+PerformanceCurves!$F$24*O83^2+PerformanceCurves!$F$25*P83*O83,PerformanceCurves!$L$20+PerformanceCurves!$L$21*P83+PerformanceCurves!$L$22*P83^2+PerformanceCurves!$L$23*O83+PerformanceCurves!$L$24*O83^2+PerformanceCurves!$L$25*P83*O83)</f>
        <v>0.93522951737828086</v>
      </c>
      <c r="Z83">
        <f>IF(T83&lt;PerformanceCurves!$F$43,MIN(MAX(PerformanceCurves!$F$38+PerformanceCurves!$F$39*T83+PerformanceCurves!$F$40*T83^2+PerformanceCurves!$F$41*T83^3,PerformanceCurves!$F$44),PerformanceCurves!$F$45),MIN(MAX(PerformanceCurves!$I$38+PerformanceCurves!$I$39*T83+PerformanceCurves!$I$40*T83^2+PerformanceCurves!$I$41*T83^3,PerformanceCurves!$I$44),PerformanceCurves!$I$45))</f>
        <v>0.47470066303916064</v>
      </c>
      <c r="AA83" s="14">
        <f>IF(W83=0,0,1/(PerformanceCurves!$B$4*Y83*Z83))</f>
        <v>6.2010919004292164</v>
      </c>
      <c r="AB83" s="4">
        <f t="shared" si="7"/>
        <v>1150.448751041472</v>
      </c>
    </row>
    <row r="84" spans="1:28" x14ac:dyDescent="0.25">
      <c r="A84" t="s">
        <v>93</v>
      </c>
      <c r="B84">
        <v>31.1</v>
      </c>
      <c r="C84">
        <v>7393.1969678373498</v>
      </c>
      <c r="D84" s="4">
        <v>4527.2177873133096</v>
      </c>
      <c r="E84" s="14">
        <v>1.6330552924923101</v>
      </c>
      <c r="F84">
        <v>0.265047942597811</v>
      </c>
      <c r="G84">
        <v>1</v>
      </c>
      <c r="H84">
        <v>1</v>
      </c>
      <c r="I84">
        <v>17.887309404427199</v>
      </c>
      <c r="J84">
        <v>17.876491526345301</v>
      </c>
      <c r="K84">
        <v>17.882149518426701</v>
      </c>
      <c r="L84">
        <v>17.8789736150623</v>
      </c>
      <c r="M84">
        <v>17.896970502420899</v>
      </c>
      <c r="O84">
        <f t="shared" si="4"/>
        <v>31.1</v>
      </c>
      <c r="P84">
        <f t="shared" si="5"/>
        <v>17.884378913336484</v>
      </c>
      <c r="Q84">
        <f>PerformanceCurves!$I$2+PerformanceCurves!$I$3*P84+PerformanceCurves!$I$4*P84^2+PerformanceCurves!$I$5*P84^3</f>
        <v>20.644223047084942</v>
      </c>
      <c r="R84">
        <f>IF(O84&lt;Q84, PerformanceCurves!$F$2+PerformanceCurves!$F$3*P84+PerformanceCurves!$F$4*P84^2+PerformanceCurves!$F$5*O84+PerformanceCurves!$F$6*O84^2+PerformanceCurves!$F$7*P84*O84,PerformanceCurves!$L$2+PerformanceCurves!$L$3*P84+PerformanceCurves!$L$4*P84^2+PerformanceCurves!$L$5*O84+PerformanceCurves!$L$6*O84^2+PerformanceCurves!$L$7*P84*O84)</f>
        <v>0.97549603363808479</v>
      </c>
      <c r="S84">
        <f>PerformanceCurves!$B$2*R84</f>
        <v>27893.440890411097</v>
      </c>
      <c r="T84">
        <f>IF(C84=0,0,MAX(PerformanceCurves!$B$5,C84/S84))</f>
        <v>0.26505145051426415</v>
      </c>
      <c r="U84">
        <f>MIN(C84/S84/PerformanceCurves!$B$5,1)</f>
        <v>1</v>
      </c>
      <c r="V84">
        <f>IF(T84=0,0,PerformanceCurves!$O$38+PerformanceCurves!$O$39*'DOASDXCOIL_wADPBFMethod_9.6 - C'!U84)</f>
        <v>1</v>
      </c>
      <c r="W84">
        <f t="shared" si="6"/>
        <v>1</v>
      </c>
      <c r="X84">
        <f>PerformanceCurves!$I$20+PerformanceCurves!$I$21*P84+PerformanceCurves!$I$22*P84^2+PerformanceCurves!$I$23*P84^3</f>
        <v>20.644223047084942</v>
      </c>
      <c r="Y84">
        <f>IF(O84&lt;X84, PerformanceCurves!$F$20+PerformanceCurves!$F$21*P84+PerformanceCurves!$F$22*P84^2+PerformanceCurves!$F$23*O84+PerformanceCurves!$F$24*O84^2+PerformanceCurves!$F$25*P84*O84,PerformanceCurves!$L$20+PerformanceCurves!$L$21*P84+PerformanceCurves!$L$22*P84^2+PerformanceCurves!$L$23*O84+PerformanceCurves!$L$24*O84^2+PerformanceCurves!$L$25*P84*O84)</f>
        <v>0.93551511266602705</v>
      </c>
      <c r="Z84">
        <f>IF(T84&lt;PerformanceCurves!$F$43,MIN(MAX(PerformanceCurves!$F$38+PerformanceCurves!$F$39*T84+PerformanceCurves!$F$40*T84^2+PerformanceCurves!$F$41*T84^3,PerformanceCurves!$F$44),PerformanceCurves!$F$45),MIN(MAX(PerformanceCurves!$I$38+PerformanceCurves!$I$39*T84+PerformanceCurves!$I$40*T84^2+PerformanceCurves!$I$41*T84^3,PerformanceCurves!$I$44),PerformanceCurves!$I$45))</f>
        <v>0.47761303761942081</v>
      </c>
      <c r="AA84" s="14">
        <f>IF(W84=0,0,1/(PerformanceCurves!$B$4*Y84*Z84))</f>
        <v>6.1613975326473387</v>
      </c>
      <c r="AB84" s="4">
        <f t="shared" si="7"/>
        <v>1199.9220840179662</v>
      </c>
    </row>
    <row r="85" spans="1:28" x14ac:dyDescent="0.25">
      <c r="A85" t="s">
        <v>94</v>
      </c>
      <c r="B85">
        <v>31.1</v>
      </c>
      <c r="C85">
        <v>8095.6035493016898</v>
      </c>
      <c r="D85" s="4">
        <v>4613.3797998185801</v>
      </c>
      <c r="E85" s="14">
        <v>1.75480968413223</v>
      </c>
      <c r="F85">
        <v>0.29005862856025399</v>
      </c>
      <c r="G85">
        <v>1</v>
      </c>
      <c r="H85">
        <v>1</v>
      </c>
      <c r="I85">
        <v>17.9097309404514</v>
      </c>
      <c r="J85">
        <v>17.898795338105</v>
      </c>
      <c r="K85">
        <v>17.903801842047798</v>
      </c>
      <c r="L85">
        <v>17.8993277470904</v>
      </c>
      <c r="M85">
        <v>17.921799725471001</v>
      </c>
      <c r="O85">
        <f t="shared" si="4"/>
        <v>31.1</v>
      </c>
      <c r="P85">
        <f t="shared" si="5"/>
        <v>17.90669111863312</v>
      </c>
      <c r="Q85">
        <f>PerformanceCurves!$I$2+PerformanceCurves!$I$3*P85+PerformanceCurves!$I$4*P85^2+PerformanceCurves!$I$5*P85^3</f>
        <v>20.634319435955199</v>
      </c>
      <c r="R85">
        <f>IF(O85&lt;Q85, PerformanceCurves!$F$2+PerformanceCurves!$F$3*P85+PerformanceCurves!$F$4*P85^2+PerformanceCurves!$F$5*O85+PerformanceCurves!$F$6*O85^2+PerformanceCurves!$F$7*P85*O85,PerformanceCurves!$L$2+PerformanceCurves!$L$3*P85+PerformanceCurves!$L$4*P85^2+PerformanceCurves!$L$5*O85+PerformanceCurves!$L$6*O85^2+PerformanceCurves!$L$7*P85*O85)</f>
        <v>0.97606645017957028</v>
      </c>
      <c r="S85">
        <f>PerformanceCurves!$B$2*R85</f>
        <v>27909.751443744153</v>
      </c>
      <c r="T85">
        <f>IF(C85=0,0,MAX(PerformanceCurves!$B$5,C85/S85))</f>
        <v>0.29006362043816347</v>
      </c>
      <c r="U85">
        <f>MIN(C85/S85/PerformanceCurves!$B$5,1)</f>
        <v>1</v>
      </c>
      <c r="V85">
        <f>IF(T85=0,0,PerformanceCurves!$O$38+PerformanceCurves!$O$39*'DOASDXCOIL_wADPBFMethod_9.6 - C'!U85)</f>
        <v>1</v>
      </c>
      <c r="W85">
        <f t="shared" si="6"/>
        <v>1</v>
      </c>
      <c r="X85">
        <f>PerformanceCurves!$I$20+PerformanceCurves!$I$21*P85+PerformanceCurves!$I$22*P85^2+PerformanceCurves!$I$23*P85^3</f>
        <v>20.634319435955199</v>
      </c>
      <c r="Y85">
        <f>IF(O85&lt;X85, PerformanceCurves!$F$20+PerformanceCurves!$F$21*P85+PerformanceCurves!$F$22*P85^2+PerformanceCurves!$F$23*O85+PerformanceCurves!$F$24*O85^2+PerformanceCurves!$F$25*P85*O85,PerformanceCurves!$L$20+PerformanceCurves!$L$21*P85+PerformanceCurves!$L$22*P85^2+PerformanceCurves!$L$23*O85+PerformanceCurves!$L$24*O85^2+PerformanceCurves!$L$25*P85*O85)</f>
        <v>0.93587542308749994</v>
      </c>
      <c r="Z85">
        <f>IF(T85&lt;PerformanceCurves!$F$43,MIN(MAX(PerformanceCurves!$F$38+PerformanceCurves!$F$39*T85+PerformanceCurves!$F$40*T85^2+PerformanceCurves!$F$41*T85^3,PerformanceCurves!$F$44),PerformanceCurves!$F$45),MIN(MAX(PerformanceCurves!$I$38+PerformanceCurves!$I$39*T85+PerformanceCurves!$I$40*T85^2+PerformanceCurves!$I$41*T85^3,PerformanceCurves!$I$44),PerformanceCurves!$I$45))</f>
        <v>0.48622877090401367</v>
      </c>
      <c r="AA85" s="14">
        <f>IF(W85=0,0,1/(PerformanceCurves!$B$4*Y85*Z85))</f>
        <v>6.0498905219084884</v>
      </c>
      <c r="AB85" s="4">
        <f t="shared" si="7"/>
        <v>1338.1405035322628</v>
      </c>
    </row>
    <row r="86" spans="1:28" x14ac:dyDescent="0.25">
      <c r="A86" t="s">
        <v>95</v>
      </c>
      <c r="B86">
        <v>31.1</v>
      </c>
      <c r="C86">
        <v>8448.2835092964906</v>
      </c>
      <c r="D86" s="4">
        <v>4669.4051200449803</v>
      </c>
      <c r="E86" s="14">
        <v>1.8092847572872599</v>
      </c>
      <c r="F86">
        <v>0.30217755172619098</v>
      </c>
      <c r="G86">
        <v>1</v>
      </c>
      <c r="H86">
        <v>1</v>
      </c>
      <c r="I86">
        <v>17.975815505817</v>
      </c>
      <c r="J86">
        <v>17.962539778906901</v>
      </c>
      <c r="K86">
        <v>17.968274863610802</v>
      </c>
      <c r="L86">
        <v>17.9572297109526</v>
      </c>
      <c r="M86">
        <v>17.9945547401624</v>
      </c>
      <c r="O86">
        <f t="shared" si="4"/>
        <v>31.1</v>
      </c>
      <c r="P86">
        <f t="shared" si="5"/>
        <v>17.97168291988994</v>
      </c>
      <c r="Q86">
        <f>PerformanceCurves!$I$2+PerformanceCurves!$I$3*P86+PerformanceCurves!$I$4*P86^2+PerformanceCurves!$I$5*P86^3</f>
        <v>20.605558544419686</v>
      </c>
      <c r="R86">
        <f>IF(O86&lt;Q86, PerformanceCurves!$F$2+PerformanceCurves!$F$3*P86+PerformanceCurves!$F$4*P86^2+PerformanceCurves!$F$5*O86+PerformanceCurves!$F$6*O86^2+PerformanceCurves!$F$7*P86*O86,PerformanceCurves!$L$2+PerformanceCurves!$L$3*P86+PerformanceCurves!$L$4*P86^2+PerformanceCurves!$L$5*O86+PerformanceCurves!$L$6*O86^2+PerformanceCurves!$L$7*P86*O86)</f>
        <v>0.97773157448909631</v>
      </c>
      <c r="S86">
        <f>PerformanceCurves!$B$2*R86</f>
        <v>27957.364191414414</v>
      </c>
      <c r="T86">
        <f>IF(C86=0,0,MAX(PerformanceCurves!$B$5,C86/S86))</f>
        <v>0.3021845497112679</v>
      </c>
      <c r="U86">
        <f>MIN(C86/S86/PerformanceCurves!$B$5,1)</f>
        <v>1</v>
      </c>
      <c r="V86">
        <f>IF(T86=0,0,PerformanceCurves!$O$38+PerformanceCurves!$O$39*'DOASDXCOIL_wADPBFMethod_9.6 - C'!U86)</f>
        <v>1</v>
      </c>
      <c r="W86">
        <f t="shared" si="6"/>
        <v>1</v>
      </c>
      <c r="X86">
        <f>PerformanceCurves!$I$20+PerformanceCurves!$I$21*P86+PerformanceCurves!$I$22*P86^2+PerformanceCurves!$I$23*P86^3</f>
        <v>20.605558544419686</v>
      </c>
      <c r="Y86">
        <f>IF(O86&lt;X86, PerformanceCurves!$F$20+PerformanceCurves!$F$21*P86+PerformanceCurves!$F$22*P86^2+PerformanceCurves!$F$23*O86+PerformanceCurves!$F$24*O86^2+PerformanceCurves!$F$25*P86*O86,PerformanceCurves!$L$20+PerformanceCurves!$L$21*P86+PerformanceCurves!$L$22*P86^2+PerformanceCurves!$L$23*O86+PerformanceCurves!$L$24*O86^2+PerformanceCurves!$L$25*P86*O86)</f>
        <v>0.93690513925777208</v>
      </c>
      <c r="Z86">
        <f>IF(T86&lt;PerformanceCurves!$F$43,MIN(MAX(PerformanceCurves!$F$38+PerformanceCurves!$F$39*T86+PerformanceCurves!$F$40*T86^2+PerformanceCurves!$F$41*T86^3,PerformanceCurves!$F$44),PerformanceCurves!$F$45),MIN(MAX(PerformanceCurves!$I$38+PerformanceCurves!$I$39*T86+PerformanceCurves!$I$40*T86^2+PerformanceCurves!$I$41*T86^3,PerformanceCurves!$I$44),PerformanceCurves!$I$45))</f>
        <v>0.49075172817773877</v>
      </c>
      <c r="AA86" s="14">
        <f>IF(W86=0,0,1/(PerformanceCurves!$B$4*Y86*Z86))</f>
        <v>5.9875444777482247</v>
      </c>
      <c r="AB86" s="4">
        <f t="shared" si="7"/>
        <v>1410.9763260537302</v>
      </c>
    </row>
    <row r="87" spans="1:28" x14ac:dyDescent="0.25">
      <c r="A87" t="s">
        <v>96</v>
      </c>
      <c r="B87">
        <v>31.1</v>
      </c>
      <c r="C87">
        <v>8669.0711730885505</v>
      </c>
      <c r="D87" s="4">
        <v>4711.6976609563999</v>
      </c>
      <c r="E87" s="14">
        <v>1.8399039575321201</v>
      </c>
      <c r="F87">
        <v>0.30944702932633</v>
      </c>
      <c r="G87">
        <v>1</v>
      </c>
      <c r="H87">
        <v>1</v>
      </c>
      <c r="I87">
        <v>18.054336809892</v>
      </c>
      <c r="J87">
        <v>18.0369201003884</v>
      </c>
      <c r="K87">
        <v>18.0441789701683</v>
      </c>
      <c r="L87">
        <v>18.0237563655168</v>
      </c>
      <c r="M87">
        <v>18.0829613997964</v>
      </c>
      <c r="O87">
        <f t="shared" si="4"/>
        <v>31.1</v>
      </c>
      <c r="P87">
        <f t="shared" si="5"/>
        <v>18.048430729152379</v>
      </c>
      <c r="Q87">
        <f>PerformanceCurves!$I$2+PerformanceCurves!$I$3*P87+PerformanceCurves!$I$4*P87^2+PerformanceCurves!$I$5*P87^3</f>
        <v>20.571747060187434</v>
      </c>
      <c r="R87">
        <f>IF(O87&lt;Q87, PerformanceCurves!$F$2+PerformanceCurves!$F$3*P87+PerformanceCurves!$F$4*P87^2+PerformanceCurves!$F$5*O87+PerformanceCurves!$F$6*O87^2+PerformanceCurves!$F$7*P87*O87,PerformanceCurves!$L$2+PerformanceCurves!$L$3*P87+PerformanceCurves!$L$4*P87^2+PerformanceCurves!$L$5*O87+PerformanceCurves!$L$6*O87^2+PerformanceCurves!$L$7*P87*O87)</f>
        <v>0.97970478489994151</v>
      </c>
      <c r="S87">
        <f>PerformanceCurves!$B$2*R87</f>
        <v>28013.786386955268</v>
      </c>
      <c r="T87">
        <f>IF(C87=0,0,MAX(PerformanceCurves!$B$5,C87/S87))</f>
        <v>0.30945731695610196</v>
      </c>
      <c r="U87">
        <f>MIN(C87/S87/PerformanceCurves!$B$5,1)</f>
        <v>1</v>
      </c>
      <c r="V87">
        <f>IF(T87=0,0,PerformanceCurves!$O$38+PerformanceCurves!$O$39*'DOASDXCOIL_wADPBFMethod_9.6 - C'!U87)</f>
        <v>1</v>
      </c>
      <c r="W87">
        <f t="shared" si="6"/>
        <v>1</v>
      </c>
      <c r="X87">
        <f>PerformanceCurves!$I$20+PerformanceCurves!$I$21*P87+PerformanceCurves!$I$22*P87^2+PerformanceCurves!$I$23*P87^3</f>
        <v>20.571747060187434</v>
      </c>
      <c r="Y87">
        <f>IF(O87&lt;X87, PerformanceCurves!$F$20+PerformanceCurves!$F$21*P87+PerformanceCurves!$F$22*P87^2+PerformanceCurves!$F$23*O87+PerformanceCurves!$F$24*O87^2+PerformanceCurves!$F$25*P87*O87,PerformanceCurves!$L$20+PerformanceCurves!$L$21*P87+PerformanceCurves!$L$22*P87^2+PerformanceCurves!$L$23*O87+PerformanceCurves!$L$24*O87^2+PerformanceCurves!$L$25*P87*O87)</f>
        <v>0.9380831373497307</v>
      </c>
      <c r="Z87">
        <f>IF(T87&lt;PerformanceCurves!$F$43,MIN(MAX(PerformanceCurves!$F$38+PerformanceCurves!$F$39*T87+PerformanceCurves!$F$40*T87^2+PerformanceCurves!$F$41*T87^3,PerformanceCurves!$F$44),PerformanceCurves!$F$45),MIN(MAX(PerformanceCurves!$I$38+PerformanceCurves!$I$39*T87+PerformanceCurves!$I$40*T87^2+PerformanceCurves!$I$41*T87^3,PerformanceCurves!$I$44),PerformanceCurves!$I$45))</f>
        <v>0.4935722940549469</v>
      </c>
      <c r="AA87" s="14">
        <f>IF(W87=0,0,1/(PerformanceCurves!$B$4*Y87*Z87))</f>
        <v>5.945852191674744</v>
      </c>
      <c r="AB87" s="4">
        <f t="shared" si="7"/>
        <v>1458.0031412867611</v>
      </c>
    </row>
    <row r="88" spans="1:28" x14ac:dyDescent="0.25">
      <c r="A88" t="s">
        <v>97</v>
      </c>
      <c r="B88">
        <v>31.1</v>
      </c>
      <c r="C88">
        <v>8808.6068602622599</v>
      </c>
      <c r="D88" s="4">
        <v>4742.7451088190201</v>
      </c>
      <c r="E88" s="14">
        <v>1.85728025819537</v>
      </c>
      <c r="F88">
        <v>0.31382816900835903</v>
      </c>
      <c r="G88">
        <v>1</v>
      </c>
      <c r="H88">
        <v>1</v>
      </c>
      <c r="I88">
        <v>18.122262851895201</v>
      </c>
      <c r="J88">
        <v>18.109295435286199</v>
      </c>
      <c r="K88">
        <v>18.1177448499615</v>
      </c>
      <c r="L88">
        <v>18.0878479095554</v>
      </c>
      <c r="M88">
        <v>18.167663712968501</v>
      </c>
      <c r="O88">
        <f t="shared" si="4"/>
        <v>31.1</v>
      </c>
      <c r="P88">
        <f t="shared" si="5"/>
        <v>18.120962951933357</v>
      </c>
      <c r="Q88">
        <f>PerformanceCurves!$I$2+PerformanceCurves!$I$3*P88+PerformanceCurves!$I$4*P88^2+PerformanceCurves!$I$5*P88^3</f>
        <v>20.539925111028509</v>
      </c>
      <c r="R88">
        <f>IF(O88&lt;Q88, PerformanceCurves!$F$2+PerformanceCurves!$F$3*P88+PerformanceCurves!$F$4*P88^2+PerformanceCurves!$F$5*O88+PerformanceCurves!$F$6*O88^2+PerformanceCurves!$F$7*P88*O88,PerformanceCurves!$L$2+PerformanceCurves!$L$3*P88+PerformanceCurves!$L$4*P88^2+PerformanceCurves!$L$5*O88+PerformanceCurves!$L$6*O88^2+PerformanceCurves!$L$7*P88*O88)</f>
        <v>0.98157647016368521</v>
      </c>
      <c r="S88">
        <f>PerformanceCurves!$B$2*R88</f>
        <v>28067.305561272133</v>
      </c>
      <c r="T88">
        <f>IF(C88=0,0,MAX(PerformanceCurves!$B$5,C88/S88))</f>
        <v>0.31383870607147141</v>
      </c>
      <c r="U88">
        <f>MIN(C88/S88/PerformanceCurves!$B$5,1)</f>
        <v>1</v>
      </c>
      <c r="V88">
        <f>IF(T88=0,0,PerformanceCurves!$O$38+PerformanceCurves!$O$39*'DOASDXCOIL_wADPBFMethod_9.6 - C'!U88)</f>
        <v>1</v>
      </c>
      <c r="W88">
        <f t="shared" si="6"/>
        <v>1</v>
      </c>
      <c r="X88">
        <f>PerformanceCurves!$I$20+PerformanceCurves!$I$21*P88+PerformanceCurves!$I$22*P88^2+PerformanceCurves!$I$23*P88^3</f>
        <v>20.539925111028509</v>
      </c>
      <c r="Y88">
        <f>IF(O88&lt;X88, PerformanceCurves!$F$20+PerformanceCurves!$F$21*P88+PerformanceCurves!$F$22*P88^2+PerformanceCurves!$F$23*O88+PerformanceCurves!$F$24*O88^2+PerformanceCurves!$F$25*P88*O88,PerformanceCurves!$L$20+PerformanceCurves!$L$21*P88+PerformanceCurves!$L$22*P88^2+PerformanceCurves!$L$23*O88+PerformanceCurves!$L$24*O88^2+PerformanceCurves!$L$25*P88*O88)</f>
        <v>0.93915862950249873</v>
      </c>
      <c r="Z88">
        <f>IF(T88&lt;PerformanceCurves!$F$43,MIN(MAX(PerformanceCurves!$F$38+PerformanceCurves!$F$39*T88+PerformanceCurves!$F$40*T88^2+PerformanceCurves!$F$41*T88^3,PerformanceCurves!$F$44),PerformanceCurves!$F$45),MIN(MAX(PerformanceCurves!$I$38+PerformanceCurves!$I$39*T88+PerformanceCurves!$I$40*T88^2+PerformanceCurves!$I$41*T88^3,PerformanceCurves!$I$44),PerformanceCurves!$I$45))</f>
        <v>0.49530970229504817</v>
      </c>
      <c r="AA88" s="14">
        <f>IF(W88=0,0,1/(PerformanceCurves!$B$4*Y88*Z88))</f>
        <v>5.9182106997741615</v>
      </c>
      <c r="AB88" s="4">
        <f t="shared" si="7"/>
        <v>1488.3902089863741</v>
      </c>
    </row>
    <row r="89" spans="1:28" x14ac:dyDescent="0.25">
      <c r="A89" t="s">
        <v>98</v>
      </c>
      <c r="B89">
        <v>30.975000000000001</v>
      </c>
      <c r="C89">
        <v>8145.6850155645398</v>
      </c>
      <c r="D89" s="4">
        <v>4654.9127007083398</v>
      </c>
      <c r="E89" s="14">
        <v>1.74991144609973</v>
      </c>
      <c r="F89">
        <v>0.28952729091259899</v>
      </c>
      <c r="G89">
        <v>1</v>
      </c>
      <c r="H89">
        <v>1</v>
      </c>
      <c r="I89">
        <v>18.169862332979498</v>
      </c>
      <c r="J89">
        <v>18.174243949428998</v>
      </c>
      <c r="K89">
        <v>18.183550107533101</v>
      </c>
      <c r="L89">
        <v>18.1465284254149</v>
      </c>
      <c r="M89">
        <v>18.241257971184901</v>
      </c>
      <c r="O89">
        <f t="shared" si="4"/>
        <v>30.975000000000001</v>
      </c>
      <c r="P89">
        <f t="shared" si="5"/>
        <v>18.183088557308281</v>
      </c>
      <c r="Q89">
        <f>PerformanceCurves!$I$2+PerformanceCurves!$I$3*P89+PerformanceCurves!$I$4*P89^2+PerformanceCurves!$I$5*P89^3</f>
        <v>20.512756797963036</v>
      </c>
      <c r="R89">
        <f>IF(O89&lt;Q89, PerformanceCurves!$F$2+PerformanceCurves!$F$3*P89+PerformanceCurves!$F$4*P89^2+PerformanceCurves!$F$5*O89+PerformanceCurves!$F$6*O89^2+PerformanceCurves!$F$7*P89*O89,PerformanceCurves!$L$2+PerformanceCurves!$L$3*P89+PerformanceCurves!$L$4*P89^2+PerformanceCurves!$L$5*O89+PerformanceCurves!$L$6*O89^2+PerformanceCurves!$L$7*P89*O89)</f>
        <v>0.98393406621586921</v>
      </c>
      <c r="S89">
        <f>PerformanceCurves!$B$2*R89</f>
        <v>28134.718922123848</v>
      </c>
      <c r="T89">
        <f>IF(C89=0,0,MAX(PerformanceCurves!$B$5,C89/S89))</f>
        <v>0.28952430760412351</v>
      </c>
      <c r="U89">
        <f>MIN(C89/S89/PerformanceCurves!$B$5,1)</f>
        <v>1</v>
      </c>
      <c r="V89">
        <f>IF(T89=0,0,PerformanceCurves!$O$38+PerformanceCurves!$O$39*'DOASDXCOIL_wADPBFMethod_9.6 - C'!U89)</f>
        <v>1</v>
      </c>
      <c r="W89">
        <f t="shared" si="6"/>
        <v>1</v>
      </c>
      <c r="X89">
        <f>PerformanceCurves!$I$20+PerformanceCurves!$I$21*P89+PerformanceCurves!$I$22*P89^2+PerformanceCurves!$I$23*P89^3</f>
        <v>20.512756797963036</v>
      </c>
      <c r="Y89">
        <f>IF(O89&lt;X89, PerformanceCurves!$F$20+PerformanceCurves!$F$21*P89+PerformanceCurves!$F$22*P89^2+PerformanceCurves!$F$23*O89+PerformanceCurves!$F$24*O89^2+PerformanceCurves!$F$25*P89*O89,PerformanceCurves!$L$20+PerformanceCurves!$L$21*P89+PerformanceCurves!$L$22*P89^2+PerformanceCurves!$L$23*O89+PerformanceCurves!$L$24*O89^2+PerformanceCurves!$L$25*P89*O89)</f>
        <v>0.93716426660225749</v>
      </c>
      <c r="Z89">
        <f>IF(T89&lt;PerformanceCurves!$F$43,MIN(MAX(PerformanceCurves!$F$38+PerformanceCurves!$F$39*T89+PerformanceCurves!$F$40*T89^2+PerformanceCurves!$F$41*T89^3,PerformanceCurves!$F$44),PerformanceCurves!$F$45),MIN(MAX(PerformanceCurves!$I$38+PerformanceCurves!$I$39*T89+PerformanceCurves!$I$40*T89^2+PerformanceCurves!$I$41*T89^3,PerformanceCurves!$I$44),PerformanceCurves!$I$45))</f>
        <v>0.48603273995999724</v>
      </c>
      <c r="AA89" s="14">
        <f>IF(W89=0,0,1/(PerformanceCurves!$B$4*Y89*Z89))</f>
        <v>6.0440070946225815</v>
      </c>
      <c r="AB89" s="4">
        <f t="shared" si="7"/>
        <v>1347.7292279838393</v>
      </c>
    </row>
    <row r="90" spans="1:28" x14ac:dyDescent="0.25">
      <c r="A90" t="s">
        <v>99</v>
      </c>
      <c r="B90">
        <v>30.85</v>
      </c>
      <c r="C90">
        <v>7822.7908172072102</v>
      </c>
      <c r="D90" s="4">
        <v>4609.9720158629098</v>
      </c>
      <c r="E90" s="14">
        <v>1.69692804864953</v>
      </c>
      <c r="F90">
        <v>0.27760325680509401</v>
      </c>
      <c r="G90">
        <v>1</v>
      </c>
      <c r="H90">
        <v>1</v>
      </c>
      <c r="I90">
        <v>18.198848559515898</v>
      </c>
      <c r="J90">
        <v>18.208548086556601</v>
      </c>
      <c r="K90">
        <v>18.218332571889398</v>
      </c>
      <c r="L90">
        <v>18.177604893594999</v>
      </c>
      <c r="M90">
        <v>18.275468131351101</v>
      </c>
      <c r="O90">
        <f t="shared" si="4"/>
        <v>30.85</v>
      </c>
      <c r="P90">
        <f t="shared" si="5"/>
        <v>18.215760448581598</v>
      </c>
      <c r="Q90">
        <f>PerformanceCurves!$I$2+PerformanceCurves!$I$3*P90+PerformanceCurves!$I$4*P90^2+PerformanceCurves!$I$5*P90^3</f>
        <v>20.498497341329724</v>
      </c>
      <c r="R90">
        <f>IF(O90&lt;Q90, PerformanceCurves!$F$2+PerformanceCurves!$F$3*P90+PerformanceCurves!$F$4*P90^2+PerformanceCurves!$F$5*O90+PerformanceCurves!$F$6*O90^2+PerformanceCurves!$F$7*P90*O90,PerformanceCurves!$L$2+PerformanceCurves!$L$3*P90+PerformanceCurves!$L$4*P90^2+PerformanceCurves!$L$5*O90+PerformanceCurves!$L$6*O90^2+PerformanceCurves!$L$7*P90*O90)</f>
        <v>0.98553293152681087</v>
      </c>
      <c r="S90">
        <f>PerformanceCurves!$B$2*R90</f>
        <v>28180.437052700097</v>
      </c>
      <c r="T90">
        <f>IF(C90=0,0,MAX(PerformanceCurves!$B$5,C90/S90))</f>
        <v>0.27759650436144223</v>
      </c>
      <c r="U90">
        <f>MIN(C90/S90/PerformanceCurves!$B$5,1)</f>
        <v>1</v>
      </c>
      <c r="V90">
        <f>IF(T90=0,0,PerformanceCurves!$O$38+PerformanceCurves!$O$39*'DOASDXCOIL_wADPBFMethod_9.6 - C'!U90)</f>
        <v>1</v>
      </c>
      <c r="W90">
        <f t="shared" si="6"/>
        <v>1</v>
      </c>
      <c r="X90">
        <f>PerformanceCurves!$I$20+PerformanceCurves!$I$21*P90+PerformanceCurves!$I$22*P90^2+PerformanceCurves!$I$23*P90^3</f>
        <v>20.498497341329724</v>
      </c>
      <c r="Y90">
        <f>IF(O90&lt;X90, PerformanceCurves!$F$20+PerformanceCurves!$F$21*P90+PerformanceCurves!$F$22*P90^2+PerformanceCurves!$F$23*O90+PerformanceCurves!$F$24*O90^2+PerformanceCurves!$F$25*P90*O90,PerformanceCurves!$L$20+PerformanceCurves!$L$21*P90+PerformanceCurves!$L$22*P90^2+PerformanceCurves!$L$23*O90+PerformanceCurves!$L$24*O90^2+PerformanceCurves!$L$25*P90*O90)</f>
        <v>0.93474589558095922</v>
      </c>
      <c r="Z90">
        <f>IF(T90&lt;PerformanceCurves!$F$43,MIN(MAX(PerformanceCurves!$F$38+PerformanceCurves!$F$39*T90+PerformanceCurves!$F$40*T90^2+PerformanceCurves!$F$41*T90^3,PerformanceCurves!$F$44),PerformanceCurves!$F$45),MIN(MAX(PerformanceCurves!$I$38+PerformanceCurves!$I$39*T90+PerformanceCurves!$I$40*T90^2+PerformanceCurves!$I$41*T90^3,PerformanceCurves!$I$44),PerformanceCurves!$I$45))</f>
        <v>0.48181209246306217</v>
      </c>
      <c r="AA90" s="14">
        <f>IF(W90=0,0,1/(PerformanceCurves!$B$4*Y90*Z90))</f>
        <v>6.1127262768685888</v>
      </c>
      <c r="AB90" s="4">
        <f t="shared" si="7"/>
        <v>1279.7548038114753</v>
      </c>
    </row>
    <row r="91" spans="1:28" x14ac:dyDescent="0.25">
      <c r="A91" t="s">
        <v>100</v>
      </c>
      <c r="B91">
        <v>30.725000000000001</v>
      </c>
      <c r="C91">
        <v>7733.9695105608598</v>
      </c>
      <c r="D91" s="4">
        <v>4587.8049820035403</v>
      </c>
      <c r="E91" s="14">
        <v>1.6857668407656099</v>
      </c>
      <c r="F91">
        <v>0.27426480755924099</v>
      </c>
      <c r="G91">
        <v>1</v>
      </c>
      <c r="H91">
        <v>1</v>
      </c>
      <c r="I91">
        <v>18.198971530804801</v>
      </c>
      <c r="J91">
        <v>18.206844483109101</v>
      </c>
      <c r="K91">
        <v>18.215663685292299</v>
      </c>
      <c r="L91">
        <v>18.178828380326699</v>
      </c>
      <c r="M91">
        <v>18.2634372345983</v>
      </c>
      <c r="O91">
        <f t="shared" si="4"/>
        <v>30.725000000000001</v>
      </c>
      <c r="P91">
        <f t="shared" si="5"/>
        <v>18.212749062826241</v>
      </c>
      <c r="Q91">
        <f>PerformanceCurves!$I$2+PerformanceCurves!$I$3*P91+PerformanceCurves!$I$4*P91^2+PerformanceCurves!$I$5*P91^3</f>
        <v>20.499810891088273</v>
      </c>
      <c r="R91">
        <f>IF(O91&lt;Q91, PerformanceCurves!$F$2+PerformanceCurves!$F$3*P91+PerformanceCurves!$F$4*P91^2+PerformanceCurves!$F$5*O91+PerformanceCurves!$F$6*O91^2+PerformanceCurves!$F$7*P91*O91,PerformanceCurves!$L$2+PerformanceCurves!$L$3*P91+PerformanceCurves!$L$4*P91^2+PerformanceCurves!$L$5*O91+PerformanceCurves!$L$6*O91^2+PerformanceCurves!$L$7*P91*O91)</f>
        <v>0.98620463283042215</v>
      </c>
      <c r="S91">
        <f>PerformanceCurves!$B$2*R91</f>
        <v>28199.643753662702</v>
      </c>
      <c r="T91">
        <f>IF(C91=0,0,MAX(PerformanceCurves!$B$5,C91/S91))</f>
        <v>0.27425770261925153</v>
      </c>
      <c r="U91">
        <f>MIN(C91/S91/PerformanceCurves!$B$5,1)</f>
        <v>1</v>
      </c>
      <c r="V91">
        <f>IF(T91=0,0,PerformanceCurves!$O$38+PerformanceCurves!$O$39*'DOASDXCOIL_wADPBFMethod_9.6 - C'!U91)</f>
        <v>1</v>
      </c>
      <c r="W91">
        <f t="shared" si="6"/>
        <v>1</v>
      </c>
      <c r="X91">
        <f>PerformanceCurves!$I$20+PerformanceCurves!$I$21*P91+PerformanceCurves!$I$22*P91^2+PerformanceCurves!$I$23*P91^3</f>
        <v>20.499810891088273</v>
      </c>
      <c r="Y91">
        <f>IF(O91&lt;X91, PerformanceCurves!$F$20+PerformanceCurves!$F$21*P91+PerformanceCurves!$F$22*P91^2+PerformanceCurves!$F$23*O91+PerformanceCurves!$F$24*O91^2+PerformanceCurves!$F$25*P91*O91,PerformanceCurves!$L$20+PerformanceCurves!$L$21*P91+PerformanceCurves!$L$22*P91^2+PerformanceCurves!$L$23*O91+PerformanceCurves!$L$24*O91^2+PerformanceCurves!$L$25*P91*O91)</f>
        <v>0.93182802332496151</v>
      </c>
      <c r="Z91">
        <f>IF(T91&lt;PerformanceCurves!$F$43,MIN(MAX(PerformanceCurves!$F$38+PerformanceCurves!$F$39*T91+PerformanceCurves!$F$40*T91^2+PerformanceCurves!$F$41*T91^3,PerformanceCurves!$F$44),PerformanceCurves!$F$45),MIN(MAX(PerformanceCurves!$I$38+PerformanceCurves!$I$39*T91+PerformanceCurves!$I$40*T91^2+PerformanceCurves!$I$41*T91^3,PerformanceCurves!$I$44),PerformanceCurves!$I$45))</f>
        <v>0.48067033655253405</v>
      </c>
      <c r="AA91" s="14">
        <f>IF(W91=0,0,1/(PerformanceCurves!$B$4*Y91*Z91))</f>
        <v>6.1464325888214759</v>
      </c>
      <c r="AB91" s="4">
        <f t="shared" si="7"/>
        <v>1258.2859079308278</v>
      </c>
    </row>
    <row r="92" spans="1:28" x14ac:dyDescent="0.25">
      <c r="A92" t="s">
        <v>101</v>
      </c>
      <c r="B92">
        <v>30.6</v>
      </c>
      <c r="C92">
        <v>7747.3827971234496</v>
      </c>
      <c r="D92" s="4">
        <v>4572.2184579833302</v>
      </c>
      <c r="E92" s="14">
        <v>1.69444720726239</v>
      </c>
      <c r="F92">
        <v>0.27478129600321599</v>
      </c>
      <c r="G92">
        <v>1</v>
      </c>
      <c r="H92">
        <v>1</v>
      </c>
      <c r="I92">
        <v>18.1673707191114</v>
      </c>
      <c r="J92">
        <v>18.174462050205999</v>
      </c>
      <c r="K92">
        <v>18.1812505649991</v>
      </c>
      <c r="L92">
        <v>18.154733212856499</v>
      </c>
      <c r="M92">
        <v>18.212951377820801</v>
      </c>
      <c r="O92">
        <f t="shared" si="4"/>
        <v>30.6</v>
      </c>
      <c r="P92">
        <f t="shared" si="5"/>
        <v>18.178153584998761</v>
      </c>
      <c r="Q92">
        <f>PerformanceCurves!$I$2+PerformanceCurves!$I$3*P92+PerformanceCurves!$I$4*P92^2+PerformanceCurves!$I$5*P92^3</f>
        <v>20.514912252327512</v>
      </c>
      <c r="R92">
        <f>IF(O92&lt;Q92, PerformanceCurves!$F$2+PerformanceCurves!$F$3*P92+PerformanceCurves!$F$4*P92^2+PerformanceCurves!$F$5*O92+PerformanceCurves!$F$6*O92^2+PerformanceCurves!$F$7*P92*O92,PerformanceCurves!$L$2+PerformanceCurves!$L$3*P92+PerformanceCurves!$L$4*P92^2+PerformanceCurves!$L$5*O92+PerformanceCurves!$L$6*O92^2+PerformanceCurves!$L$7*P92*O92)</f>
        <v>0.98605330241760436</v>
      </c>
      <c r="S92">
        <f>PerformanceCurves!$B$2*R92</f>
        <v>28195.316595192246</v>
      </c>
      <c r="T92">
        <f>IF(C92=0,0,MAX(PerformanceCurves!$B$5,C92/S92))</f>
        <v>0.27477552064247801</v>
      </c>
      <c r="U92">
        <f>MIN(C92/S92/PerformanceCurves!$B$5,1)</f>
        <v>1</v>
      </c>
      <c r="V92">
        <f>IF(T92=0,0,PerformanceCurves!$O$38+PerformanceCurves!$O$39*'DOASDXCOIL_wADPBFMethod_9.6 - C'!U92)</f>
        <v>1</v>
      </c>
      <c r="W92">
        <f t="shared" si="6"/>
        <v>1</v>
      </c>
      <c r="X92">
        <f>PerformanceCurves!$I$20+PerformanceCurves!$I$21*P92+PerformanceCurves!$I$22*P92^2+PerformanceCurves!$I$23*P92^3</f>
        <v>20.514912252327512</v>
      </c>
      <c r="Y92">
        <f>IF(O92&lt;X92, PerformanceCurves!$F$20+PerformanceCurves!$F$21*P92+PerformanceCurves!$F$22*P92^2+PerformanceCurves!$F$23*O92+PerformanceCurves!$F$24*O92^2+PerformanceCurves!$F$25*P92*O92,PerformanceCurves!$L$20+PerformanceCurves!$L$21*P92+PerformanceCurves!$L$22*P92^2+PerformanceCurves!$L$23*O92+PerformanceCurves!$L$24*O92^2+PerformanceCurves!$L$25*P92*O92)</f>
        <v>0.92845895539426482</v>
      </c>
      <c r="Z92">
        <f>IF(T92&lt;PerformanceCurves!$F$43,MIN(MAX(PerformanceCurves!$F$38+PerformanceCurves!$F$39*T92+PerformanceCurves!$F$40*T92^2+PerformanceCurves!$F$41*T92^3,PerformanceCurves!$F$44),PerformanceCurves!$F$45),MIN(MAX(PerformanceCurves!$I$38+PerformanceCurves!$I$39*T92+PerformanceCurves!$I$40*T92^2+PerformanceCurves!$I$41*T92^3,PerformanceCurves!$I$44),PerformanceCurves!$I$45))</f>
        <v>0.48084626772162492</v>
      </c>
      <c r="AA92" s="14">
        <f>IF(W92=0,0,1/(PerformanceCurves!$B$4*Y92*Z92))</f>
        <v>6.1664789369697983</v>
      </c>
      <c r="AB92" s="4">
        <f t="shared" si="7"/>
        <v>1256.3705927341587</v>
      </c>
    </row>
    <row r="93" spans="1:28" x14ac:dyDescent="0.25">
      <c r="A93" t="s">
        <v>102</v>
      </c>
      <c r="B93">
        <v>30.3</v>
      </c>
      <c r="C93">
        <v>6947.4048740431999</v>
      </c>
      <c r="D93" s="4">
        <v>4405.1403599871001</v>
      </c>
      <c r="E93" s="14">
        <v>1.5771131692302101</v>
      </c>
      <c r="F93">
        <v>0.25</v>
      </c>
      <c r="G93">
        <v>0.98742974468532596</v>
      </c>
      <c r="H93">
        <v>0.985244196843863</v>
      </c>
      <c r="I93">
        <v>18.114483785099399</v>
      </c>
      <c r="J93">
        <v>18.123311035104599</v>
      </c>
      <c r="K93">
        <v>18.127511371554899</v>
      </c>
      <c r="L93">
        <v>18.116084346996001</v>
      </c>
      <c r="M93">
        <v>18.139648465451099</v>
      </c>
      <c r="O93">
        <f t="shared" si="4"/>
        <v>30.3</v>
      </c>
      <c r="P93">
        <f t="shared" si="5"/>
        <v>18.124207800841202</v>
      </c>
      <c r="Q93">
        <f>PerformanceCurves!$I$2+PerformanceCurves!$I$3*P93+PerformanceCurves!$I$4*P93^2+PerformanceCurves!$I$5*P93^3</f>
        <v>20.53850420579419</v>
      </c>
      <c r="R93">
        <f>IF(O93&lt;Q93, PerformanceCurves!$F$2+PerformanceCurves!$F$3*P93+PerformanceCurves!$F$4*P93^2+PerformanceCurves!$F$5*O93+PerformanceCurves!$F$6*O93^2+PerformanceCurves!$F$7*P93*O93,PerformanceCurves!$L$2+PerformanceCurves!$L$3*P93+PerformanceCurves!$L$4*P93^2+PerformanceCurves!$L$5*O93+PerformanceCurves!$L$6*O93^2+PerformanceCurves!$L$7*P93*O93)</f>
        <v>0.9864452116779715</v>
      </c>
      <c r="S93">
        <f>PerformanceCurves!$B$2*R93</f>
        <v>28206.522891693203</v>
      </c>
      <c r="T93">
        <f>IF(C93=0,0,MAX(PerformanceCurves!$B$5,C93/S93))</f>
        <v>0.25</v>
      </c>
      <c r="U93">
        <f>MIN(C93/S93/PerformanceCurves!$B$5,1)</f>
        <v>0.98521961047374684</v>
      </c>
      <c r="V93">
        <f>IF(T93=0,0,PerformanceCurves!$O$38+PerformanceCurves!$O$39*'DOASDXCOIL_wADPBFMethod_9.6 - C'!U93)</f>
        <v>0.99778294157106195</v>
      </c>
      <c r="W93">
        <f t="shared" si="6"/>
        <v>0.98740875337322009</v>
      </c>
      <c r="X93">
        <f>PerformanceCurves!$I$20+PerformanceCurves!$I$21*P93+PerformanceCurves!$I$22*P93^2+PerformanceCurves!$I$23*P93^3</f>
        <v>20.53850420579419</v>
      </c>
      <c r="Y93">
        <f>IF(O93&lt;X93, PerformanceCurves!$F$20+PerformanceCurves!$F$21*P93+PerformanceCurves!$F$22*P93^2+PerformanceCurves!$F$23*O93+PerformanceCurves!$F$24*O93^2+PerformanceCurves!$F$25*P93*O93,PerformanceCurves!$L$20+PerformanceCurves!$L$21*P93+PerformanceCurves!$L$22*P93^2+PerformanceCurves!$L$23*O93+PerformanceCurves!$L$24*O93^2+PerformanceCurves!$L$25*P93*O93)</f>
        <v>0.92077435962163268</v>
      </c>
      <c r="Z93">
        <f>IF(T93&lt;PerformanceCurves!$F$43,MIN(MAX(PerformanceCurves!$F$38+PerformanceCurves!$F$39*T93+PerformanceCurves!$F$40*T93^2+PerformanceCurves!$F$41*T93^3,PerformanceCurves!$F$44),PerformanceCurves!$F$45),MIN(MAX(PerformanceCurves!$I$38+PerformanceCurves!$I$39*T93+PerformanceCurves!$I$40*T93^2+PerformanceCurves!$I$41*T93^3,PerformanceCurves!$I$44),PerformanceCurves!$I$45))</f>
        <v>0.4729056991921875</v>
      </c>
      <c r="AA93" s="14">
        <f>IF(W93=0,0,1/(PerformanceCurves!$B$4*Y93*Z93))</f>
        <v>6.322348717967853</v>
      </c>
      <c r="AB93" s="4">
        <f t="shared" si="7"/>
        <v>1101.3062094442666</v>
      </c>
    </row>
    <row r="94" spans="1:28" x14ac:dyDescent="0.25">
      <c r="A94" t="s">
        <v>103</v>
      </c>
      <c r="B94">
        <v>30</v>
      </c>
      <c r="C94">
        <v>6893.0731370813</v>
      </c>
      <c r="D94" s="4">
        <v>4339.4233531636</v>
      </c>
      <c r="E94" s="14">
        <v>1.5884767574143199</v>
      </c>
      <c r="F94">
        <v>0.25</v>
      </c>
      <c r="G94">
        <v>0.98050939161865203</v>
      </c>
      <c r="H94">
        <v>0.97714847076439904</v>
      </c>
      <c r="I94">
        <v>18.059985821699598</v>
      </c>
      <c r="J94">
        <v>18.071263883779501</v>
      </c>
      <c r="K94">
        <v>18.073080991706501</v>
      </c>
      <c r="L94">
        <v>18.075978034020501</v>
      </c>
      <c r="M94">
        <v>18.067411193540799</v>
      </c>
      <c r="O94">
        <f t="shared" si="4"/>
        <v>30</v>
      </c>
      <c r="P94">
        <f t="shared" si="5"/>
        <v>18.069543984949384</v>
      </c>
      <c r="Q94">
        <f>PerformanceCurves!$I$2+PerformanceCurves!$I$3*P94+PerformanceCurves!$I$4*P94^2+PerformanceCurves!$I$5*P94^3</f>
        <v>20.562471663656027</v>
      </c>
      <c r="R94">
        <f>IF(O94&lt;Q94, PerformanceCurves!$F$2+PerformanceCurves!$F$3*P94+PerformanceCurves!$F$4*P94^2+PerformanceCurves!$F$5*O94+PerformanceCurves!$F$6*O94^2+PerformanceCurves!$F$7*P94*O94,PerformanceCurves!$L$2+PerformanceCurves!$L$3*P94+PerformanceCurves!$L$4*P94^2+PerformanceCurves!$L$5*O94+PerformanceCurves!$L$6*O94^2+PerformanceCurves!$L$7*P94*O94)</f>
        <v>0.98681515363327821</v>
      </c>
      <c r="S94">
        <f>PerformanceCurves!$B$2*R94</f>
        <v>28217.101052656857</v>
      </c>
      <c r="T94">
        <f>IF(C94=0,0,MAX(PerformanceCurves!$B$5,C94/S94))</f>
        <v>0.25</v>
      </c>
      <c r="U94">
        <f>MIN(C94/S94/PerformanceCurves!$B$5,1)</f>
        <v>0.9771483079311245</v>
      </c>
      <c r="V94">
        <f>IF(T94=0,0,PerformanceCurves!$O$38+PerformanceCurves!$O$39*'DOASDXCOIL_wADPBFMethod_9.6 - C'!U94)</f>
        <v>0.99657224618966866</v>
      </c>
      <c r="W94">
        <f t="shared" si="6"/>
        <v>0.98050925225661223</v>
      </c>
      <c r="X94">
        <f>PerformanceCurves!$I$20+PerformanceCurves!$I$21*P94+PerformanceCurves!$I$22*P94^2+PerformanceCurves!$I$23*P94^3</f>
        <v>20.562471663656027</v>
      </c>
      <c r="Y94">
        <f>IF(O94&lt;X94, PerformanceCurves!$F$20+PerformanceCurves!$F$21*P94+PerformanceCurves!$F$22*P94^2+PerformanceCurves!$F$23*O94+PerformanceCurves!$F$24*O94^2+PerformanceCurves!$F$25*P94*O94,PerformanceCurves!$L$20+PerformanceCurves!$L$21*P94+PerformanceCurves!$L$22*P94^2+PerformanceCurves!$L$23*O94+PerformanceCurves!$L$24*O94^2+PerformanceCurves!$L$25*P94*O94)</f>
        <v>0.91306068917134886</v>
      </c>
      <c r="Z94">
        <f>IF(T94&lt;PerformanceCurves!$F$43,MIN(MAX(PerformanceCurves!$F$38+PerformanceCurves!$F$39*T94+PerformanceCurves!$F$40*T94^2+PerformanceCurves!$F$41*T94^3,PerformanceCurves!$F$44),PerformanceCurves!$F$45),MIN(MAX(PerformanceCurves!$I$38+PerformanceCurves!$I$39*T94+PerformanceCurves!$I$40*T94^2+PerformanceCurves!$I$41*T94^3,PerformanceCurves!$I$44),PerformanceCurves!$I$45))</f>
        <v>0.4729056991921875</v>
      </c>
      <c r="AA94" s="14">
        <f>IF(W94=0,0,1/(PerformanceCurves!$B$4*Y94*Z94))</f>
        <v>6.3757608460558979</v>
      </c>
      <c r="AB94" s="4">
        <f t="shared" si="7"/>
        <v>1084.8559615871168</v>
      </c>
    </row>
    <row r="95" spans="1:28" x14ac:dyDescent="0.25">
      <c r="A95" t="s">
        <v>104</v>
      </c>
      <c r="B95">
        <v>29.6999999999999</v>
      </c>
      <c r="C95">
        <v>6735.9309533566302</v>
      </c>
      <c r="D95" s="4">
        <v>4219.77867553135</v>
      </c>
      <c r="E95" s="14">
        <v>1.5962758882154999</v>
      </c>
      <c r="F95">
        <v>0.25</v>
      </c>
      <c r="G95">
        <v>0.96087999098598897</v>
      </c>
      <c r="H95">
        <v>0.95429200653347401</v>
      </c>
      <c r="I95">
        <v>18.013477492649901</v>
      </c>
      <c r="J95">
        <v>18.026686647597501</v>
      </c>
      <c r="K95">
        <v>18.026574095696699</v>
      </c>
      <c r="L95">
        <v>18.0407680904631</v>
      </c>
      <c r="M95">
        <v>18.008259670620401</v>
      </c>
      <c r="O95">
        <f t="shared" si="4"/>
        <v>29.6999999999999</v>
      </c>
      <c r="P95">
        <f t="shared" si="5"/>
        <v>18.02315319940552</v>
      </c>
      <c r="Q95">
        <f>PerformanceCurves!$I$2+PerformanceCurves!$I$3*P95+PerformanceCurves!$I$4*P95^2+PerformanceCurves!$I$5*P95^3</f>
        <v>20.582866222663895</v>
      </c>
      <c r="R95">
        <f>IF(O95&lt;Q95, PerformanceCurves!$F$2+PerformanceCurves!$F$3*P95+PerformanceCurves!$F$4*P95^2+PerformanceCurves!$F$5*O95+PerformanceCurves!$F$6*O95^2+PerformanceCurves!$F$7*P95*O95,PerformanceCurves!$L$2+PerformanceCurves!$L$3*P95+PerformanceCurves!$L$4*P95^2+PerformanceCurves!$L$5*O95+PerformanceCurves!$L$6*O95^2+PerformanceCurves!$L$7*P95*O95)</f>
        <v>0.9873972043958964</v>
      </c>
      <c r="S95">
        <f>PerformanceCurves!$B$2*R95</f>
        <v>28233.744276188747</v>
      </c>
      <c r="T95">
        <f>IF(C95=0,0,MAX(PerformanceCurves!$B$5,C95/S95))</f>
        <v>0.25</v>
      </c>
      <c r="U95">
        <f>MIN(C95/S95/PerformanceCurves!$B$5,1)</f>
        <v>0.95430926730287846</v>
      </c>
      <c r="V95">
        <f>IF(T95=0,0,PerformanceCurves!$O$38+PerformanceCurves!$O$39*'DOASDXCOIL_wADPBFMethod_9.6 - C'!U95)</f>
        <v>0.99314639009543171</v>
      </c>
      <c r="W95">
        <f t="shared" si="6"/>
        <v>0.96089486587287365</v>
      </c>
      <c r="X95">
        <f>PerformanceCurves!$I$20+PerformanceCurves!$I$21*P95+PerformanceCurves!$I$22*P95^2+PerformanceCurves!$I$23*P95^3</f>
        <v>20.582866222663895</v>
      </c>
      <c r="Y95">
        <f>IF(O95&lt;X95, PerformanceCurves!$F$20+PerformanceCurves!$F$21*P95+PerformanceCurves!$F$22*P95^2+PerformanceCurves!$F$23*O95+PerformanceCurves!$F$24*O95^2+PerformanceCurves!$F$25*P95*O95,PerformanceCurves!$L$20+PerformanceCurves!$L$21*P95+PerformanceCurves!$L$22*P95^2+PerformanceCurves!$L$23*O95+PerformanceCurves!$L$24*O95^2+PerformanceCurves!$L$25*P95*O95)</f>
        <v>0.90546260373693443</v>
      </c>
      <c r="Z95">
        <f>IF(T95&lt;PerformanceCurves!$F$43,MIN(MAX(PerformanceCurves!$F$38+PerformanceCurves!$F$39*T95+PerformanceCurves!$F$40*T95^2+PerformanceCurves!$F$41*T95^3,PerformanceCurves!$F$44),PerformanceCurves!$F$45),MIN(MAX(PerformanceCurves!$I$38+PerformanceCurves!$I$39*T95+PerformanceCurves!$I$40*T95^2+PerformanceCurves!$I$41*T95^3,PerformanceCurves!$I$44),PerformanceCurves!$I$45))</f>
        <v>0.4729056991921875</v>
      </c>
      <c r="AA95" s="14">
        <f>IF(W95=0,0,1/(PerformanceCurves!$B$4*Y95*Z95))</f>
        <v>6.4292623108516782</v>
      </c>
      <c r="AB95" s="4">
        <f t="shared" si="7"/>
        <v>1054.9289563736729</v>
      </c>
    </row>
    <row r="96" spans="1:28" x14ac:dyDescent="0.25">
      <c r="A96" t="s">
        <v>105</v>
      </c>
      <c r="B96">
        <v>29.4</v>
      </c>
      <c r="C96">
        <v>6470.61970586391</v>
      </c>
      <c r="D96" s="4">
        <v>4043.4907152700398</v>
      </c>
      <c r="E96" s="14">
        <v>1.60025585849077</v>
      </c>
      <c r="F96">
        <v>0.25</v>
      </c>
      <c r="G96">
        <v>0.92767251626217695</v>
      </c>
      <c r="H96">
        <v>0.915981230807696</v>
      </c>
      <c r="I96">
        <v>17.9744093515434</v>
      </c>
      <c r="J96">
        <v>17.988591477765699</v>
      </c>
      <c r="K96">
        <v>17.987235659947299</v>
      </c>
      <c r="L96">
        <v>18.009461113152799</v>
      </c>
      <c r="M96">
        <v>17.961567861716599</v>
      </c>
      <c r="O96">
        <f t="shared" si="4"/>
        <v>29.4</v>
      </c>
      <c r="P96">
        <f t="shared" si="5"/>
        <v>17.98425309282516</v>
      </c>
      <c r="Q96">
        <f>PerformanceCurves!$I$2+PerformanceCurves!$I$3*P96+PerformanceCurves!$I$4*P96^2+PerformanceCurves!$I$5*P96^3</f>
        <v>20.600009963854639</v>
      </c>
      <c r="R96">
        <f>IF(O96&lt;Q96, PerformanceCurves!$F$2+PerformanceCurves!$F$3*P96+PerformanceCurves!$F$4*P96^2+PerformanceCurves!$F$5*O96+PerformanceCurves!$F$6*O96^2+PerformanceCurves!$F$7*P96*O96,PerformanceCurves!$L$2+PerformanceCurves!$L$3*P96+PerformanceCurves!$L$4*P96^2+PerformanceCurves!$L$5*O96+PerformanceCurves!$L$6*O96^2+PerformanceCurves!$L$7*P96*O96)</f>
        <v>0.98817118128938386</v>
      </c>
      <c r="S96">
        <f>PerformanceCurves!$B$2*R96</f>
        <v>28255.875456618585</v>
      </c>
      <c r="T96">
        <f>IF(C96=0,0,MAX(PerformanceCurves!$B$5,C96/S96))</f>
        <v>0.25</v>
      </c>
      <c r="U96">
        <f>MIN(C96/S96/PerformanceCurves!$B$5,1)</f>
        <v>0.9160034295590368</v>
      </c>
      <c r="V96">
        <f>IF(T96=0,0,PerformanceCurves!$O$38+PerformanceCurves!$O$39*'DOASDXCOIL_wADPBFMethod_9.6 - C'!U96)</f>
        <v>0.98740051443385546</v>
      </c>
      <c r="W96">
        <f t="shared" si="6"/>
        <v>0.92769186988346308</v>
      </c>
      <c r="X96">
        <f>PerformanceCurves!$I$20+PerformanceCurves!$I$21*P96+PerformanceCurves!$I$22*P96^2+PerformanceCurves!$I$23*P96^3</f>
        <v>20.600009963854639</v>
      </c>
      <c r="Y96">
        <f>IF(O96&lt;X96, PerformanceCurves!$F$20+PerformanceCurves!$F$21*P96+PerformanceCurves!$F$22*P96^2+PerformanceCurves!$F$23*O96+PerformanceCurves!$F$24*O96^2+PerformanceCurves!$F$25*P96*O96,PerformanceCurves!$L$20+PerformanceCurves!$L$21*P96+PerformanceCurves!$L$22*P96^2+PerformanceCurves!$L$23*O96+PerformanceCurves!$L$24*O96^2+PerformanceCurves!$L$25*P96*O96)</f>
        <v>0.89798010222987734</v>
      </c>
      <c r="Z96">
        <f>IF(T96&lt;PerformanceCurves!$F$43,MIN(MAX(PerformanceCurves!$F$38+PerformanceCurves!$F$39*T96+PerformanceCurves!$F$40*T96^2+PerformanceCurves!$F$41*T96^3,PerformanceCurves!$F$44),PerformanceCurves!$F$45),MIN(MAX(PerformanceCurves!$I$38+PerformanceCurves!$I$39*T96+PerformanceCurves!$I$40*T96^2+PerformanceCurves!$I$41*T96^3,PerformanceCurves!$I$44),PerformanceCurves!$I$45))</f>
        <v>0.4729056991921875</v>
      </c>
      <c r="AA96" s="14">
        <f>IF(W96=0,0,1/(PerformanceCurves!$B$4*Y96*Z96))</f>
        <v>6.4828347283370462</v>
      </c>
      <c r="AB96" s="4">
        <f t="shared" si="7"/>
        <v>1010.8520051794051</v>
      </c>
    </row>
    <row r="97" spans="1:28" x14ac:dyDescent="0.25">
      <c r="A97" t="s">
        <v>106</v>
      </c>
      <c r="B97">
        <v>29.274999999999999</v>
      </c>
      <c r="C97">
        <v>6150.9216588597301</v>
      </c>
      <c r="D97" s="4">
        <v>3855.00051165076</v>
      </c>
      <c r="E97" s="14">
        <v>1.5955696089456</v>
      </c>
      <c r="F97">
        <v>0.25</v>
      </c>
      <c r="G97">
        <v>0.888172705577983</v>
      </c>
      <c r="H97">
        <v>0.87098449852730697</v>
      </c>
      <c r="I97">
        <v>17.9347856198127</v>
      </c>
      <c r="J97">
        <v>17.949003218554701</v>
      </c>
      <c r="K97">
        <v>17.946917653832699</v>
      </c>
      <c r="L97">
        <v>17.9742868570052</v>
      </c>
      <c r="M97">
        <v>17.917914776624801</v>
      </c>
      <c r="O97">
        <f t="shared" si="4"/>
        <v>29.274999999999999</v>
      </c>
      <c r="P97">
        <f t="shared" si="5"/>
        <v>17.94458162516602</v>
      </c>
      <c r="Q97">
        <f>PerformanceCurves!$I$2+PerformanceCurves!$I$3*P97+PerformanceCurves!$I$4*P97^2+PerformanceCurves!$I$5*P97^3</f>
        <v>20.617536517183474</v>
      </c>
      <c r="R97">
        <f>IF(O97&lt;Q97, PerformanceCurves!$F$2+PerformanceCurves!$F$3*P97+PerformanceCurves!$F$4*P97^2+PerformanceCurves!$F$5*O97+PerformanceCurves!$F$6*O97^2+PerformanceCurves!$F$7*P97*O97,PerformanceCurves!$L$2+PerformanceCurves!$L$3*P97+PerformanceCurves!$L$4*P97^2+PerformanceCurves!$L$5*O97+PerformanceCurves!$L$6*O97^2+PerformanceCurves!$L$7*P97*O97)</f>
        <v>0.98788157179969427</v>
      </c>
      <c r="S97">
        <f>PerformanceCurves!$B$2*R97</f>
        <v>28247.594331013355</v>
      </c>
      <c r="T97">
        <f>IF(C97=0,0,MAX(PerformanceCurves!$B$5,C97/S97))</f>
        <v>0.25</v>
      </c>
      <c r="U97">
        <f>MIN(C97/S97/PerformanceCurves!$B$5,1)</f>
        <v>0.87100113188846862</v>
      </c>
      <c r="V97">
        <f>IF(T97=0,0,PerformanceCurves!$O$38+PerformanceCurves!$O$39*'DOASDXCOIL_wADPBFMethod_9.6 - C'!U97)</f>
        <v>0.98065016978327024</v>
      </c>
      <c r="W97">
        <f t="shared" si="6"/>
        <v>0.88818740742273594</v>
      </c>
      <c r="X97">
        <f>PerformanceCurves!$I$20+PerformanceCurves!$I$21*P97+PerformanceCurves!$I$22*P97^2+PerformanceCurves!$I$23*P97^3</f>
        <v>20.617536517183474</v>
      </c>
      <c r="Y97">
        <f>IF(O97&lt;X97, PerformanceCurves!$F$20+PerformanceCurves!$F$21*P97+PerformanceCurves!$F$22*P97^2+PerformanceCurves!$F$23*O97+PerformanceCurves!$F$24*O97^2+PerformanceCurves!$F$25*P97*O97,PerformanceCurves!$L$20+PerformanceCurves!$L$21*P97+PerformanceCurves!$L$22*P97^2+PerformanceCurves!$L$23*O97+PerformanceCurves!$L$24*O97^2+PerformanceCurves!$L$25*P97*O97)</f>
        <v>0.89446410884290539</v>
      </c>
      <c r="Z97">
        <f>IF(T97&lt;PerformanceCurves!$F$43,MIN(MAX(PerformanceCurves!$F$38+PerformanceCurves!$F$39*T97+PerformanceCurves!$F$40*T97^2+PerformanceCurves!$F$41*T97^3,PerformanceCurves!$F$44),PerformanceCurves!$F$45),MIN(MAX(PerformanceCurves!$I$38+PerformanceCurves!$I$39*T97+PerformanceCurves!$I$40*T97^2+PerformanceCurves!$I$41*T97^3,PerformanceCurves!$I$44),PerformanceCurves!$I$45))</f>
        <v>0.4729056991921875</v>
      </c>
      <c r="AA97" s="14">
        <f>IF(W97=0,0,1/(PerformanceCurves!$B$4*Y97*Z97))</f>
        <v>6.508317700552837</v>
      </c>
      <c r="AB97" s="4">
        <f t="shared" si="7"/>
        <v>963.73435998141179</v>
      </c>
    </row>
    <row r="98" spans="1:28" x14ac:dyDescent="0.25">
      <c r="A98" t="s">
        <v>107</v>
      </c>
      <c r="B98">
        <v>29.15</v>
      </c>
      <c r="C98">
        <v>5847.0334601964096</v>
      </c>
      <c r="D98" s="4">
        <v>3674.89340426939</v>
      </c>
      <c r="E98" s="14">
        <v>1.59107566314807</v>
      </c>
      <c r="F98">
        <v>0.25</v>
      </c>
      <c r="G98">
        <v>0.84992643209488605</v>
      </c>
      <c r="H98">
        <v>0.82799808615238701</v>
      </c>
      <c r="I98">
        <v>17.904820732428799</v>
      </c>
      <c r="J98">
        <v>17.9186191344915</v>
      </c>
      <c r="K98">
        <v>17.916076409623301</v>
      </c>
      <c r="L98">
        <v>17.945683465799501</v>
      </c>
      <c r="M98">
        <v>17.886647343904201</v>
      </c>
      <c r="O98">
        <f t="shared" si="4"/>
        <v>29.15</v>
      </c>
      <c r="P98">
        <f t="shared" si="5"/>
        <v>17.914369417249461</v>
      </c>
      <c r="Q98">
        <f>PerformanceCurves!$I$2+PerformanceCurves!$I$3*P98+PerformanceCurves!$I$4*P98^2+PerformanceCurves!$I$5*P98^3</f>
        <v>20.630914932108368</v>
      </c>
      <c r="R98">
        <f>IF(O98&lt;Q98, PerformanceCurves!$F$2+PerformanceCurves!$F$3*P98+PerformanceCurves!$F$4*P98^2+PerformanceCurves!$F$5*O98+PerformanceCurves!$F$6*O98^2+PerformanceCurves!$F$7*P98*O98,PerformanceCurves!$L$2+PerformanceCurves!$L$3*P98+PerformanceCurves!$L$4*P98^2+PerformanceCurves!$L$5*O98+PerformanceCurves!$L$6*O98^2+PerformanceCurves!$L$7*P98*O98)</f>
        <v>0.98783790293446549</v>
      </c>
      <c r="S98">
        <f>PerformanceCurves!$B$2*R98</f>
        <v>28246.34565867743</v>
      </c>
      <c r="T98">
        <f>IF(C98=0,0,MAX(PerformanceCurves!$B$5,C98/S98))</f>
        <v>0.25</v>
      </c>
      <c r="U98">
        <f>MIN(C98/S98/PerformanceCurves!$B$5,1)</f>
        <v>0.82800565154171291</v>
      </c>
      <c r="V98">
        <f>IF(T98=0,0,PerformanceCurves!$O$38+PerformanceCurves!$O$39*'DOASDXCOIL_wADPBFMethod_9.6 - C'!U98)</f>
        <v>0.97420084773125692</v>
      </c>
      <c r="W98">
        <f t="shared" si="6"/>
        <v>0.84993320778768877</v>
      </c>
      <c r="X98">
        <f>PerformanceCurves!$I$20+PerformanceCurves!$I$21*P98+PerformanceCurves!$I$22*P98^2+PerformanceCurves!$I$23*P98^3</f>
        <v>20.630914932108368</v>
      </c>
      <c r="Y98">
        <f>IF(O98&lt;X98, PerformanceCurves!$F$20+PerformanceCurves!$F$21*P98+PerformanceCurves!$F$22*P98^2+PerformanceCurves!$F$23*O98+PerformanceCurves!$F$24*O98^2+PerformanceCurves!$F$25*P98*O98,PerformanceCurves!$L$20+PerformanceCurves!$L$21*P98+PerformanceCurves!$L$22*P98^2+PerformanceCurves!$L$23*O98+PerformanceCurves!$L$24*O98^2+PerformanceCurves!$L$25*P98*O98)</f>
        <v>0.89109888151670291</v>
      </c>
      <c r="Z98">
        <f>IF(T98&lt;PerformanceCurves!$F$43,MIN(MAX(PerformanceCurves!$F$38+PerformanceCurves!$F$39*T98+PerformanceCurves!$F$40*T98^2+PerformanceCurves!$F$41*T98^3,PerformanceCurves!$F$44),PerformanceCurves!$F$45),MIN(MAX(PerformanceCurves!$I$38+PerformanceCurves!$I$39*T98+PerformanceCurves!$I$40*T98^2+PerformanceCurves!$I$41*T98^3,PerformanceCurves!$I$44),PerformanceCurves!$I$45))</f>
        <v>0.4729056991921875</v>
      </c>
      <c r="AA98" s="14">
        <f>IF(W98=0,0,1/(PerformanceCurves!$B$4*Y98*Z98))</f>
        <v>6.5328963068419936</v>
      </c>
      <c r="AB98" s="4">
        <f t="shared" si="7"/>
        <v>918.71606582887932</v>
      </c>
    </row>
    <row r="99" spans="1:28" x14ac:dyDescent="0.25">
      <c r="A99" t="s">
        <v>108</v>
      </c>
      <c r="B99">
        <v>29.024999999999999</v>
      </c>
      <c r="C99">
        <v>5539.38871800788</v>
      </c>
      <c r="D99" s="4">
        <v>3492.5610609099099</v>
      </c>
      <c r="E99" s="14">
        <v>1.58605350669651</v>
      </c>
      <c r="F99">
        <v>0.25</v>
      </c>
      <c r="G99">
        <v>0.81049079309990002</v>
      </c>
      <c r="H99">
        <v>0.78426284661805301</v>
      </c>
      <c r="I99">
        <v>17.885544402001901</v>
      </c>
      <c r="J99">
        <v>17.898209160221398</v>
      </c>
      <c r="K99">
        <v>17.895535408295199</v>
      </c>
      <c r="L99">
        <v>17.924594489360398</v>
      </c>
      <c r="M99">
        <v>17.868060436193801</v>
      </c>
      <c r="O99">
        <f t="shared" si="4"/>
        <v>29.024999999999999</v>
      </c>
      <c r="P99">
        <f t="shared" si="5"/>
        <v>17.894388779214541</v>
      </c>
      <c r="Q99">
        <f>PerformanceCurves!$I$2+PerformanceCurves!$I$3*P99+PerformanceCurves!$I$4*P99^2+PerformanceCurves!$I$5*P99^3</f>
        <v>20.639778057369298</v>
      </c>
      <c r="R99">
        <f>IF(O99&lt;Q99, PerformanceCurves!$F$2+PerformanceCurves!$F$3*P99+PerformanceCurves!$F$4*P99^2+PerformanceCurves!$F$5*O99+PerformanceCurves!$F$6*O99^2+PerformanceCurves!$F$7*P99*O99,PerformanceCurves!$L$2+PerformanceCurves!$L$3*P99+PerformanceCurves!$L$4*P99^2+PerformanceCurves!$L$5*O99+PerformanceCurves!$L$6*O99^2+PerformanceCurves!$L$7*P99*O99)</f>
        <v>0.98805998096404912</v>
      </c>
      <c r="S99">
        <f>PerformanceCurves!$B$2*R99</f>
        <v>28252.695782283929</v>
      </c>
      <c r="T99">
        <f>IF(C99=0,0,MAX(PerformanceCurves!$B$5,C99/S99))</f>
        <v>0.25</v>
      </c>
      <c r="U99">
        <f>MIN(C99/S99/PerformanceCurves!$B$5,1)</f>
        <v>0.78426338650223903</v>
      </c>
      <c r="V99">
        <f>IF(T99=0,0,PerformanceCurves!$O$38+PerformanceCurves!$O$39*'DOASDXCOIL_wADPBFMethod_9.6 - C'!U99)</f>
        <v>0.96763950797533582</v>
      </c>
      <c r="W99">
        <f t="shared" si="6"/>
        <v>0.81049128320856978</v>
      </c>
      <c r="X99">
        <f>PerformanceCurves!$I$20+PerformanceCurves!$I$21*P99+PerformanceCurves!$I$22*P99^2+PerformanceCurves!$I$23*P99^3</f>
        <v>20.639778057369298</v>
      </c>
      <c r="Y99">
        <f>IF(O99&lt;X99, PerformanceCurves!$F$20+PerformanceCurves!$F$21*P99+PerformanceCurves!$F$22*P99^2+PerformanceCurves!$F$23*O99+PerformanceCurves!$F$24*O99^2+PerformanceCurves!$F$25*P99*O99,PerformanceCurves!$L$20+PerformanceCurves!$L$21*P99+PerformanceCurves!$L$22*P99^2+PerformanceCurves!$L$23*O99+PerformanceCurves!$L$24*O99^2+PerformanceCurves!$L$25*P99*O99)</f>
        <v>0.88790634462445839</v>
      </c>
      <c r="Z99">
        <f>IF(T99&lt;PerformanceCurves!$F$43,MIN(MAX(PerformanceCurves!$F$38+PerformanceCurves!$F$39*T99+PerformanceCurves!$F$40*T99^2+PerformanceCurves!$F$41*T99^3,PerformanceCurves!$F$44),PerformanceCurves!$F$45),MIN(MAX(PerformanceCurves!$I$38+PerformanceCurves!$I$39*T99+PerformanceCurves!$I$40*T99^2+PerformanceCurves!$I$41*T99^3,PerformanceCurves!$I$44),PerformanceCurves!$I$45))</f>
        <v>0.4729056991921875</v>
      </c>
      <c r="AA99" s="14">
        <f>IF(W99=0,0,1/(PerformanceCurves!$B$4*Y99*Z99))</f>
        <v>6.5563858478268857</v>
      </c>
      <c r="AB99" s="4">
        <f t="shared" si="7"/>
        <v>873.13972172162426</v>
      </c>
    </row>
    <row r="100" spans="1:28" x14ac:dyDescent="0.25">
      <c r="A100" t="s">
        <v>109</v>
      </c>
      <c r="B100">
        <v>28.9</v>
      </c>
      <c r="C100">
        <v>5217.5620239645796</v>
      </c>
      <c r="D100" s="4">
        <v>3301.8553849730001</v>
      </c>
      <c r="E100" s="14">
        <v>1.5801909580020099</v>
      </c>
      <c r="F100">
        <v>0.25</v>
      </c>
      <c r="G100">
        <v>0.76853099388951396</v>
      </c>
      <c r="H100">
        <v>0.73837042872283498</v>
      </c>
      <c r="I100">
        <v>17.874950437485101</v>
      </c>
      <c r="J100">
        <v>17.886243402433099</v>
      </c>
      <c r="K100">
        <v>17.883740207627199</v>
      </c>
      <c r="L100">
        <v>17.910400517936701</v>
      </c>
      <c r="M100">
        <v>17.859957147218498</v>
      </c>
      <c r="O100">
        <f t="shared" si="4"/>
        <v>28.9</v>
      </c>
      <c r="P100">
        <f t="shared" si="5"/>
        <v>17.883058342540117</v>
      </c>
      <c r="Q100">
        <f>PerformanceCurves!$I$2+PerformanceCurves!$I$3*P100+PerformanceCurves!$I$4*P100^2+PerformanceCurves!$I$5*P100^3</f>
        <v>20.644809701752102</v>
      </c>
      <c r="R100">
        <f>IF(O100&lt;Q100, PerformanceCurves!$F$2+PerformanceCurves!$F$3*P100+PerformanceCurves!$F$4*P100^2+PerformanceCurves!$F$5*O100+PerformanceCurves!$F$6*O100^2+PerformanceCurves!$F$7*P100*O100,PerformanceCurves!$L$2+PerformanceCurves!$L$3*P100+PerformanceCurves!$L$4*P100^2+PerformanceCurves!$L$5*O100+PerformanceCurves!$L$6*O100^2+PerformanceCurves!$L$7*P100*O100)</f>
        <v>0.98850670413756259</v>
      </c>
      <c r="S100">
        <f>PerformanceCurves!$B$2*R100</f>
        <v>28265.46943384692</v>
      </c>
      <c r="T100">
        <f>IF(C100=0,0,MAX(PerformanceCurves!$B$5,C100/S100))</f>
        <v>0.25</v>
      </c>
      <c r="U100">
        <f>MIN(C100/S100/PerformanceCurves!$B$5,1)</f>
        <v>0.73836552209767725</v>
      </c>
      <c r="V100">
        <f>IF(T100=0,0,PerformanceCurves!$O$38+PerformanceCurves!$O$39*'DOASDXCOIL_wADPBFMethod_9.6 - C'!U100)</f>
        <v>0.96075482831465153</v>
      </c>
      <c r="W100">
        <f t="shared" si="6"/>
        <v>0.76852647557640918</v>
      </c>
      <c r="X100">
        <f>PerformanceCurves!$I$20+PerformanceCurves!$I$21*P100+PerformanceCurves!$I$22*P100^2+PerformanceCurves!$I$23*P100^3</f>
        <v>20.644809701752102</v>
      </c>
      <c r="Y100">
        <f>IF(O100&lt;X100, PerformanceCurves!$F$20+PerformanceCurves!$F$21*P100+PerformanceCurves!$F$22*P100^2+PerformanceCurves!$F$23*O100+PerformanceCurves!$F$24*O100^2+PerformanceCurves!$F$25*P100*O100,PerformanceCurves!$L$20+PerformanceCurves!$L$21*P100+PerformanceCurves!$L$22*P100^2+PerformanceCurves!$L$23*O100+PerformanceCurves!$L$24*O100^2+PerformanceCurves!$L$25*P100*O100)</f>
        <v>0.88486535483553075</v>
      </c>
      <c r="Z100">
        <f>IF(T100&lt;PerformanceCurves!$F$43,MIN(MAX(PerformanceCurves!$F$38+PerformanceCurves!$F$39*T100+PerformanceCurves!$F$40*T100^2+PerformanceCurves!$F$41*T100^3,PerformanceCurves!$F$44),PerformanceCurves!$F$45),MIN(MAX(PerformanceCurves!$I$38+PerformanceCurves!$I$39*T100+PerformanceCurves!$I$40*T100^2+PerformanceCurves!$I$41*T100^3,PerformanceCurves!$I$44),PerformanceCurves!$I$45))</f>
        <v>0.4729056991921875</v>
      </c>
      <c r="AA100" s="14">
        <f>IF(W100=0,0,1/(PerformanceCurves!$B$4*Y100*Z100))</f>
        <v>6.5789179791919086</v>
      </c>
      <c r="AB100" s="4">
        <f t="shared" si="7"/>
        <v>825.46862847404395</v>
      </c>
    </row>
    <row r="101" spans="1:28" x14ac:dyDescent="0.25">
      <c r="A101" t="s">
        <v>110</v>
      </c>
      <c r="B101">
        <v>28.749999999999901</v>
      </c>
      <c r="C101">
        <v>1965.2414548597301</v>
      </c>
      <c r="D101" s="4">
        <v>1335.08625661113</v>
      </c>
      <c r="E101" s="14">
        <v>1.4719958692767301</v>
      </c>
      <c r="F101">
        <v>0.25</v>
      </c>
      <c r="G101">
        <v>0.311556820030856</v>
      </c>
      <c r="H101">
        <v>0.27780615747753101</v>
      </c>
      <c r="I101">
        <v>17.8765561182643</v>
      </c>
      <c r="J101">
        <v>17.885783707391301</v>
      </c>
      <c r="K101">
        <v>17.883584420468502</v>
      </c>
      <c r="L101">
        <v>17.906752780124101</v>
      </c>
      <c r="M101">
        <v>17.864620236628799</v>
      </c>
      <c r="O101">
        <f t="shared" si="4"/>
        <v>28.749999999999901</v>
      </c>
      <c r="P101">
        <f t="shared" si="5"/>
        <v>17.883459452575401</v>
      </c>
      <c r="Q101">
        <f>PerformanceCurves!$I$2+PerformanceCurves!$I$3*P101+PerformanceCurves!$I$4*P101^2+PerformanceCurves!$I$5*P101^3</f>
        <v>20.644631505355683</v>
      </c>
      <c r="R101">
        <f>IF(O101&lt;Q101, PerformanceCurves!$F$2+PerformanceCurves!$F$3*P101+PerformanceCurves!$F$4*P101^2+PerformanceCurves!$F$5*O101+PerformanceCurves!$F$6*O101^2+PerformanceCurves!$F$7*P101*O101,PerformanceCurves!$L$2+PerformanceCurves!$L$3*P101+PerformanceCurves!$L$4*P101^2+PerformanceCurves!$L$5*O101+PerformanceCurves!$L$6*O101^2+PerformanceCurves!$L$7*P101*O101)</f>
        <v>0.98940707041337494</v>
      </c>
      <c r="S101">
        <f>PerformanceCurves!$B$2*R101</f>
        <v>28291.214606177789</v>
      </c>
      <c r="T101">
        <f>IF(C101=0,0,MAX(PerformanceCurves!$B$5,C101/S101))</f>
        <v>0.25</v>
      </c>
      <c r="U101">
        <f>MIN(C101/S101/PerformanceCurves!$B$5,1)</f>
        <v>0.27785890174267619</v>
      </c>
      <c r="V101">
        <f>IF(T101=0,0,PerformanceCurves!$O$38+PerformanceCurves!$O$39*'DOASDXCOIL_wADPBFMethod_9.6 - C'!U101)</f>
        <v>0.89167883526140135</v>
      </c>
      <c r="W101">
        <f t="shared" si="6"/>
        <v>0.31161320730599162</v>
      </c>
      <c r="X101">
        <f>PerformanceCurves!$I$20+PerformanceCurves!$I$21*P101+PerformanceCurves!$I$22*P101^2+PerformanceCurves!$I$23*P101^3</f>
        <v>20.644631505355683</v>
      </c>
      <c r="Y101">
        <f>IF(O101&lt;X101, PerformanceCurves!$F$20+PerformanceCurves!$F$21*P101+PerformanceCurves!$F$22*P101^2+PerformanceCurves!$F$23*O101+PerformanceCurves!$F$24*O101^2+PerformanceCurves!$F$25*P101*O101,PerformanceCurves!$L$20+PerformanceCurves!$L$21*P101+PerformanceCurves!$L$22*P101^2+PerformanceCurves!$L$23*O101+PerformanceCurves!$L$24*O101^2+PerformanceCurves!$L$25*P101*O101)</f>
        <v>0.88146802062636764</v>
      </c>
      <c r="Z101">
        <f>IF(T101&lt;PerformanceCurves!$F$43,MIN(MAX(PerformanceCurves!$F$38+PerformanceCurves!$F$39*T101+PerformanceCurves!$F$40*T101^2+PerformanceCurves!$F$41*T101^3,PerformanceCurves!$F$44),PerformanceCurves!$F$45),MIN(MAX(PerformanceCurves!$I$38+PerformanceCurves!$I$39*T101+PerformanceCurves!$I$40*T101^2+PerformanceCurves!$I$41*T101^3,PerformanceCurves!$I$44),PerformanceCurves!$I$45))</f>
        <v>0.4729056991921875</v>
      </c>
      <c r="AA101" s="14">
        <f>IF(W101=0,0,1/(PerformanceCurves!$B$4*Y101*Z101))</f>
        <v>6.6042742968199759</v>
      </c>
      <c r="AB101" s="4">
        <f t="shared" si="7"/>
        <v>333.72009269277811</v>
      </c>
    </row>
    <row r="102" spans="1:28" x14ac:dyDescent="0.25">
      <c r="A102" t="s">
        <v>111</v>
      </c>
      <c r="B102">
        <v>28.6</v>
      </c>
      <c r="C102">
        <v>1472.3857143600801</v>
      </c>
      <c r="D102" s="4">
        <v>1006.87967313734</v>
      </c>
      <c r="E102" s="14">
        <v>1.46232539363146</v>
      </c>
      <c r="F102">
        <v>0.25</v>
      </c>
      <c r="G102">
        <v>0.23636742728845</v>
      </c>
      <c r="H102">
        <v>0.20829752573547899</v>
      </c>
      <c r="I102">
        <v>17.809450256346899</v>
      </c>
      <c r="J102">
        <v>17.818001852509099</v>
      </c>
      <c r="K102">
        <v>17.816697105540001</v>
      </c>
      <c r="L102">
        <v>17.845577132191199</v>
      </c>
      <c r="M102">
        <v>17.7552399257562</v>
      </c>
      <c r="O102">
        <f t="shared" si="4"/>
        <v>28.6</v>
      </c>
      <c r="P102">
        <f t="shared" si="5"/>
        <v>17.808993254468682</v>
      </c>
      <c r="Q102">
        <f>PerformanceCurves!$I$2+PerformanceCurves!$I$3*P102+PerformanceCurves!$I$4*P102^2+PerformanceCurves!$I$5*P102^3</f>
        <v>20.677806349013416</v>
      </c>
      <c r="R102">
        <f>IF(O102&lt;Q102, PerformanceCurves!$F$2+PerformanceCurves!$F$3*P102+PerformanceCurves!$F$4*P102^2+PerformanceCurves!$F$5*O102+PerformanceCurves!$F$6*O102^2+PerformanceCurves!$F$7*P102*O102,PerformanceCurves!$L$2+PerformanceCurves!$L$3*P102+PerformanceCurves!$L$4*P102^2+PerformanceCurves!$L$5*O102+PerformanceCurves!$L$6*O102^2+PerformanceCurves!$L$7*P102*O102)</f>
        <v>0.98835640232149335</v>
      </c>
      <c r="S102">
        <f>PerformanceCurves!$B$2*R102</f>
        <v>28261.171687185037</v>
      </c>
      <c r="T102">
        <f>IF(C102=0,0,MAX(PerformanceCurves!$B$5,C102/S102))</f>
        <v>0.25</v>
      </c>
      <c r="U102">
        <f>MIN(C102/S102/PerformanceCurves!$B$5,1)</f>
        <v>0.20839698094013986</v>
      </c>
      <c r="V102">
        <f>IF(T102=0,0,PerformanceCurves!$O$38+PerformanceCurves!$O$39*'DOASDXCOIL_wADPBFMethod_9.6 - C'!U102)</f>
        <v>0.88125954714102095</v>
      </c>
      <c r="W102">
        <f t="shared" si="6"/>
        <v>0.23647628172224699</v>
      </c>
      <c r="X102">
        <f>PerformanceCurves!$I$20+PerformanceCurves!$I$21*P102+PerformanceCurves!$I$22*P102^2+PerformanceCurves!$I$23*P102^3</f>
        <v>20.677806349013416</v>
      </c>
      <c r="Y102">
        <f>IF(O102&lt;X102, PerformanceCurves!$F$20+PerformanceCurves!$F$21*P102+PerformanceCurves!$F$22*P102^2+PerformanceCurves!$F$23*O102+PerformanceCurves!$F$24*O102^2+PerformanceCurves!$F$25*P102*O102,PerformanceCurves!$L$20+PerformanceCurves!$L$21*P102+PerformanceCurves!$L$22*P102^2+PerformanceCurves!$L$23*O102+PerformanceCurves!$L$24*O102^2+PerformanceCurves!$L$25*P102*O102)</f>
        <v>0.8767164694884515</v>
      </c>
      <c r="Z102">
        <f>IF(T102&lt;PerformanceCurves!$F$43,MIN(MAX(PerformanceCurves!$F$38+PerformanceCurves!$F$39*T102+PerformanceCurves!$F$40*T102^2+PerformanceCurves!$F$41*T102^3,PerformanceCurves!$F$44),PerformanceCurves!$F$45),MIN(MAX(PerformanceCurves!$I$38+PerformanceCurves!$I$39*T102+PerformanceCurves!$I$40*T102^2+PerformanceCurves!$I$41*T102^3,PerformanceCurves!$I$44),PerformanceCurves!$I$45))</f>
        <v>0.4729056991921875</v>
      </c>
      <c r="AA102" s="14">
        <f>IF(W102=0,0,1/(PerformanceCurves!$B$4*Y102*Z102))</f>
        <v>6.6400675642471008</v>
      </c>
      <c r="AB102" s="4">
        <f t="shared" si="7"/>
        <v>251.62006007605049</v>
      </c>
    </row>
    <row r="103" spans="1:28" x14ac:dyDescent="0.25">
      <c r="A103" t="s">
        <v>112</v>
      </c>
      <c r="B103">
        <v>28.45</v>
      </c>
      <c r="C103">
        <v>1155.71621503816</v>
      </c>
      <c r="D103" s="4">
        <v>791.81350144833903</v>
      </c>
      <c r="E103" s="14">
        <v>1.45958134450119</v>
      </c>
      <c r="F103">
        <v>0.25</v>
      </c>
      <c r="G103">
        <v>0.18720799787079301</v>
      </c>
      <c r="H103">
        <v>0.16372437505878401</v>
      </c>
      <c r="I103">
        <v>17.714204941493499</v>
      </c>
      <c r="J103">
        <v>17.724161446309299</v>
      </c>
      <c r="K103">
        <v>17.722656436442001</v>
      </c>
      <c r="L103">
        <v>17.765273369671</v>
      </c>
      <c r="M103">
        <v>17.5928939794488</v>
      </c>
      <c r="O103">
        <f t="shared" si="4"/>
        <v>28.45</v>
      </c>
      <c r="P103">
        <f t="shared" si="5"/>
        <v>17.70383803467292</v>
      </c>
      <c r="Q103">
        <f>PerformanceCurves!$I$2+PerformanceCurves!$I$3*P103+PerformanceCurves!$I$4*P103^2+PerformanceCurves!$I$5*P103^3</f>
        <v>20.724997802248325</v>
      </c>
      <c r="R103">
        <f>IF(O103&lt;Q103, PerformanceCurves!$F$2+PerformanceCurves!$F$3*P103+PerformanceCurves!$F$4*P103^2+PerformanceCurves!$F$5*O103+PerformanceCurves!$F$6*O103^2+PerformanceCurves!$F$7*P103*O103,PerformanceCurves!$L$2+PerformanceCurves!$L$3*P103+PerformanceCurves!$L$4*P103^2+PerformanceCurves!$L$5*O103+PerformanceCurves!$L$6*O103^2+PerformanceCurves!$L$7*P103*O103)</f>
        <v>0.9865119668756388</v>
      </c>
      <c r="S103">
        <f>PerformanceCurves!$B$2*R103</f>
        <v>28208.431697158372</v>
      </c>
      <c r="T103">
        <f>IF(C103=0,0,MAX(PerformanceCurves!$B$5,C103/S103))</f>
        <v>0.25</v>
      </c>
      <c r="U103">
        <f>MIN(C103/S103/PerformanceCurves!$B$5,1)</f>
        <v>0.16388237778629619</v>
      </c>
      <c r="V103">
        <f>IF(T103=0,0,PerformanceCurves!$O$38+PerformanceCurves!$O$39*'DOASDXCOIL_wADPBFMethod_9.6 - C'!U103)</f>
        <v>0.87458235666794437</v>
      </c>
      <c r="W103">
        <f t="shared" si="6"/>
        <v>0.18738358547577924</v>
      </c>
      <c r="X103">
        <f>PerformanceCurves!$I$20+PerformanceCurves!$I$21*P103+PerformanceCurves!$I$22*P103^2+PerformanceCurves!$I$23*P103^3</f>
        <v>20.724997802248325</v>
      </c>
      <c r="Y103">
        <f>IF(O103&lt;X103, PerformanceCurves!$F$20+PerformanceCurves!$F$21*P103+PerformanceCurves!$F$22*P103^2+PerformanceCurves!$F$23*O103+PerformanceCurves!$F$24*O103^2+PerformanceCurves!$F$25*P103*O103,PerformanceCurves!$L$20+PerformanceCurves!$L$21*P103+PerformanceCurves!$L$22*P103^2+PerformanceCurves!$L$23*O103+PerformanceCurves!$L$24*O103^2+PerformanceCurves!$L$25*P103*O103)</f>
        <v>0.87132927325832132</v>
      </c>
      <c r="Z103">
        <f>IF(T103&lt;PerformanceCurves!$F$43,MIN(MAX(PerformanceCurves!$F$38+PerformanceCurves!$F$39*T103+PerformanceCurves!$F$40*T103^2+PerformanceCurves!$F$41*T103^3,PerformanceCurves!$F$44),PerformanceCurves!$F$45),MIN(MAX(PerformanceCurves!$I$38+PerformanceCurves!$I$39*T103+PerformanceCurves!$I$40*T103^2+PerformanceCurves!$I$41*T103^3,PerformanceCurves!$I$44),PerformanceCurves!$I$45))</f>
        <v>0.4729056991921875</v>
      </c>
      <c r="AA103" s="14">
        <f>IF(W103=0,0,1/(PerformanceCurves!$B$4*Y103*Z103))</f>
        <v>6.6811213289348812</v>
      </c>
      <c r="AB103" s="4">
        <f t="shared" si="7"/>
        <v>197.78854520910301</v>
      </c>
    </row>
    <row r="104" spans="1:28" x14ac:dyDescent="0.25">
      <c r="A104" t="s">
        <v>113</v>
      </c>
      <c r="B104">
        <v>28.3</v>
      </c>
      <c r="C104">
        <v>838.09575277609702</v>
      </c>
      <c r="D104" s="4">
        <v>575.37578749130398</v>
      </c>
      <c r="E104" s="14">
        <v>1.4566058756665401</v>
      </c>
      <c r="F104">
        <v>0.25</v>
      </c>
      <c r="G104">
        <v>0.13697405355557299</v>
      </c>
      <c r="H104">
        <v>0.118870266867242</v>
      </c>
      <c r="I104">
        <v>17.6241357555724</v>
      </c>
      <c r="J104">
        <v>17.635278735483499</v>
      </c>
      <c r="K104">
        <v>17.633129960268601</v>
      </c>
      <c r="L104">
        <v>17.689438317173899</v>
      </c>
      <c r="M104">
        <v>17.449233705855701</v>
      </c>
      <c r="O104">
        <f t="shared" si="4"/>
        <v>28.3</v>
      </c>
      <c r="P104">
        <f t="shared" si="5"/>
        <v>17.606243294870819</v>
      </c>
      <c r="Q104">
        <f>PerformanceCurves!$I$2+PerformanceCurves!$I$3*P104+PerformanceCurves!$I$4*P104^2+PerformanceCurves!$I$5*P104^3</f>
        <v>20.7692016054162</v>
      </c>
      <c r="R104">
        <f>IF(O104&lt;Q104, PerformanceCurves!$F$2+PerformanceCurves!$F$3*P104+PerformanceCurves!$F$4*P104^2+PerformanceCurves!$F$5*O104+PerformanceCurves!$F$6*O104^2+PerformanceCurves!$F$7*P104*O104,PerformanceCurves!$L$2+PerformanceCurves!$L$3*P104+PerformanceCurves!$L$4*P104^2+PerformanceCurves!$L$5*O104+PerformanceCurves!$L$6*O104^2+PerformanceCurves!$L$7*P104*O104)</f>
        <v>0.98486976793415504</v>
      </c>
      <c r="S104">
        <f>PerformanceCurves!$B$2*R104</f>
        <v>28161.474479983703</v>
      </c>
      <c r="T104">
        <f>IF(C104=0,0,MAX(PerformanceCurves!$B$5,C104/S104))</f>
        <v>0.25</v>
      </c>
      <c r="U104">
        <f>MIN(C104/S104/PerformanceCurves!$B$5,1)</f>
        <v>0.11904145905027655</v>
      </c>
      <c r="V104">
        <f>IF(T104=0,0,PerformanceCurves!$O$38+PerformanceCurves!$O$39*'DOASDXCOIL_wADPBFMethod_9.6 - C'!U104)</f>
        <v>0.86785621885754149</v>
      </c>
      <c r="W104">
        <f t="shared" si="6"/>
        <v>0.13716725934969326</v>
      </c>
      <c r="X104">
        <f>PerformanceCurves!$I$20+PerformanceCurves!$I$21*P104+PerformanceCurves!$I$22*P104^2+PerformanceCurves!$I$23*P104^3</f>
        <v>20.7692016054162</v>
      </c>
      <c r="Y104">
        <f>IF(O104&lt;X104, PerformanceCurves!$F$20+PerformanceCurves!$F$21*P104+PerformanceCurves!$F$22*P104^2+PerformanceCurves!$F$23*O104+PerformanceCurves!$F$24*O104^2+PerformanceCurves!$F$25*P104*O104,PerformanceCurves!$L$20+PerformanceCurves!$L$21*P104+PerformanceCurves!$L$22*P104^2+PerformanceCurves!$L$23*O104+PerformanceCurves!$L$24*O104^2+PerformanceCurves!$L$25*P104*O104)</f>
        <v>0.86600152054582069</v>
      </c>
      <c r="Z104">
        <f>IF(T104&lt;PerformanceCurves!$F$43,MIN(MAX(PerformanceCurves!$F$38+PerformanceCurves!$F$39*T104+PerformanceCurves!$F$40*T104^2+PerformanceCurves!$F$41*T104^3,PerformanceCurves!$F$44),PerformanceCurves!$F$45),MIN(MAX(PerformanceCurves!$I$38+PerformanceCurves!$I$39*T104+PerformanceCurves!$I$40*T104^2+PerformanceCurves!$I$41*T104^3,PerformanceCurves!$I$44),PerformanceCurves!$I$45))</f>
        <v>0.4729056991921875</v>
      </c>
      <c r="AA104" s="14">
        <f>IF(W104=0,0,1/(PerformanceCurves!$B$4*Y104*Z104))</f>
        <v>6.7222244464679131</v>
      </c>
      <c r="AB104" s="4">
        <f t="shared" si="7"/>
        <v>143.65900396614089</v>
      </c>
    </row>
    <row r="105" spans="1:28" x14ac:dyDescent="0.25">
      <c r="A105" t="s">
        <v>114</v>
      </c>
      <c r="C105">
        <v>124.108241177894</v>
      </c>
      <c r="D105" s="4">
        <v>86.360252206160794</v>
      </c>
      <c r="E105" s="14">
        <v>1.43709910528771</v>
      </c>
      <c r="F105">
        <v>0.25</v>
      </c>
      <c r="G105">
        <v>2.0650734882838001E-2</v>
      </c>
      <c r="H105">
        <v>1.7607666337829501E-2</v>
      </c>
      <c r="I105">
        <v>17.5484751007697</v>
      </c>
      <c r="J105">
        <v>17.559252661077998</v>
      </c>
      <c r="K105">
        <v>17.556780283054302</v>
      </c>
      <c r="L105">
        <v>17.622029028351399</v>
      </c>
      <c r="M105">
        <v>17.339273484684998</v>
      </c>
      <c r="O105">
        <f t="shared" si="4"/>
        <v>28.3</v>
      </c>
      <c r="P105">
        <f t="shared" si="5"/>
        <v>17.525162111587679</v>
      </c>
      <c r="Q105">
        <f>PerformanceCurves!$I$2+PerformanceCurves!$I$3*P105+PerformanceCurves!$I$4*P105^2+PerformanceCurves!$I$5*P105^3</f>
        <v>20.806255891252491</v>
      </c>
      <c r="R105">
        <f>IF(O105&lt;Q105, PerformanceCurves!$F$2+PerformanceCurves!$F$3*P105+PerformanceCurves!$F$4*P105^2+PerformanceCurves!$F$5*O105+PerformanceCurves!$F$6*O105^2+PerformanceCurves!$F$7*P105*O105,PerformanceCurves!$L$2+PerformanceCurves!$L$3*P105+PerformanceCurves!$L$4*P105^2+PerformanceCurves!$L$5*O105+PerformanceCurves!$L$6*O105^2+PerformanceCurves!$L$7*P105*O105)</f>
        <v>0.98278010666886007</v>
      </c>
      <c r="S105">
        <f>PerformanceCurves!$B$2*R105</f>
        <v>28101.722475901119</v>
      </c>
      <c r="T105">
        <f>IF(C105=0,0,MAX(PerformanceCurves!$B$5,C105/S105))</f>
        <v>0.25</v>
      </c>
      <c r="U105">
        <f>MIN(C105/S105/PerformanceCurves!$B$5,1)</f>
        <v>1.7665570682982031E-2</v>
      </c>
      <c r="V105">
        <f>IF(T105=0,0,PerformanceCurves!$O$38+PerformanceCurves!$O$39*'DOASDXCOIL_wADPBFMethod_9.6 - C'!U105)</f>
        <v>0.85264983560244734</v>
      </c>
      <c r="W105">
        <f t="shared" si="6"/>
        <v>2.0718435570330304E-2</v>
      </c>
      <c r="X105">
        <f>PerformanceCurves!$I$20+PerformanceCurves!$I$21*P105+PerformanceCurves!$I$22*P105^2+PerformanceCurves!$I$23*P105^3</f>
        <v>20.806255891252491</v>
      </c>
      <c r="Y105">
        <f>IF(O105&lt;X105, PerformanceCurves!$F$20+PerformanceCurves!$F$21*P105+PerformanceCurves!$F$22*P105^2+PerformanceCurves!$F$23*O105+PerformanceCurves!$F$24*O105^2+PerformanceCurves!$F$25*P105*O105,PerformanceCurves!$L$20+PerformanceCurves!$L$21*P105+PerformanceCurves!$L$22*P105^2+PerformanceCurves!$L$23*O105+PerformanceCurves!$L$24*O105^2+PerformanceCurves!$L$25*P105*O105)</f>
        <v>0.86435299660089249</v>
      </c>
      <c r="Z105">
        <f>IF(T105&lt;PerformanceCurves!$F$43,MIN(MAX(PerformanceCurves!$F$38+PerformanceCurves!$F$39*T105+PerformanceCurves!$F$40*T105^2+PerformanceCurves!$F$41*T105^3,PerformanceCurves!$F$44),PerformanceCurves!$F$45),MIN(MAX(PerformanceCurves!$I$38+PerformanceCurves!$I$39*T105+PerformanceCurves!$I$40*T105^2+PerformanceCurves!$I$41*T105^3,PerformanceCurves!$I$44),PerformanceCurves!$I$45))</f>
        <v>0.4729056991921875</v>
      </c>
      <c r="AA105" s="14">
        <f>IF(W105=0,0,1/(PerformanceCurves!$B$4*Y105*Z105))</f>
        <v>6.7350453055460484</v>
      </c>
      <c r="AB105" s="4">
        <f t="shared" si="7"/>
        <v>21.611722717470872</v>
      </c>
    </row>
    <row r="106" spans="1:28" x14ac:dyDescent="0.25">
      <c r="A106" t="s">
        <v>115</v>
      </c>
      <c r="B106">
        <v>28.175000000000001</v>
      </c>
      <c r="C106">
        <v>124.61178178453299</v>
      </c>
      <c r="D106" s="4">
        <v>86.580684368247304</v>
      </c>
      <c r="E106" s="14">
        <v>1.4392561423346</v>
      </c>
      <c r="F106">
        <v>0.25</v>
      </c>
      <c r="G106">
        <v>2.07685257466842E-2</v>
      </c>
      <c r="H106">
        <v>1.77084135310344E-2</v>
      </c>
      <c r="I106">
        <v>17.4396503547698</v>
      </c>
      <c r="J106">
        <v>17.448385786760699</v>
      </c>
      <c r="K106">
        <v>17.444657535862302</v>
      </c>
      <c r="L106">
        <v>17.558855114324601</v>
      </c>
      <c r="M106">
        <v>17.220304414093199</v>
      </c>
      <c r="O106">
        <f t="shared" si="4"/>
        <v>28.175000000000001</v>
      </c>
      <c r="P106">
        <f t="shared" si="5"/>
        <v>17.422370641162122</v>
      </c>
      <c r="Q106">
        <f>PerformanceCurves!$I$2+PerformanceCurves!$I$3*P106+PerformanceCurves!$I$4*P106^2+PerformanceCurves!$I$5*P106^3</f>
        <v>20.853705367118813</v>
      </c>
      <c r="R106">
        <f>IF(O106&lt;Q106, PerformanceCurves!$F$2+PerformanceCurves!$F$3*P106+PerformanceCurves!$F$4*P106^2+PerformanceCurves!$F$5*O106+PerformanceCurves!$F$6*O106^2+PerformanceCurves!$F$7*P106*O106,PerformanceCurves!$L$2+PerformanceCurves!$L$3*P106+PerformanceCurves!$L$4*P106^2+PerformanceCurves!$L$5*O106+PerformanceCurves!$L$6*O106^2+PerformanceCurves!$L$7*P106*O106)</f>
        <v>0.98087183924818255</v>
      </c>
      <c r="S106">
        <f>PerformanceCurves!$B$2*R106</f>
        <v>28047.157267364852</v>
      </c>
      <c r="T106">
        <f>IF(C106=0,0,MAX(PerformanceCurves!$B$5,C106/S106))</f>
        <v>0.25</v>
      </c>
      <c r="U106">
        <f>MIN(C106/S106/PerformanceCurves!$B$5,1)</f>
        <v>1.7771752138250236E-2</v>
      </c>
      <c r="V106">
        <f>IF(T106=0,0,PerformanceCurves!$O$38+PerformanceCurves!$O$39*'DOASDXCOIL_wADPBFMethod_9.6 - C'!U106)</f>
        <v>0.85266576282073747</v>
      </c>
      <c r="W106">
        <f t="shared" si="6"/>
        <v>2.0842577376929967E-2</v>
      </c>
      <c r="X106">
        <f>PerformanceCurves!$I$20+PerformanceCurves!$I$21*P106+PerformanceCurves!$I$22*P106^2+PerformanceCurves!$I$23*P106^3</f>
        <v>20.853705367118813</v>
      </c>
      <c r="Y106">
        <f>IF(O106&lt;X106, PerformanceCurves!$F$20+PerformanceCurves!$F$21*P106+PerformanceCurves!$F$22*P106^2+PerformanceCurves!$F$23*O106+PerformanceCurves!$F$24*O106^2+PerformanceCurves!$F$25*P106*O106,PerformanceCurves!$L$20+PerformanceCurves!$L$21*P106+PerformanceCurves!$L$22*P106^2+PerformanceCurves!$L$23*O106+PerformanceCurves!$L$24*O106^2+PerformanceCurves!$L$25*P106*O106)</f>
        <v>0.85934111632632004</v>
      </c>
      <c r="Z106">
        <f>IF(T106&lt;PerformanceCurves!$F$43,MIN(MAX(PerformanceCurves!$F$38+PerformanceCurves!$F$39*T106+PerformanceCurves!$F$40*T106^2+PerformanceCurves!$F$41*T106^3,PerformanceCurves!$F$44),PerformanceCurves!$F$45),MIN(MAX(PerformanceCurves!$I$38+PerformanceCurves!$I$39*T106+PerformanceCurves!$I$40*T106^2+PerformanceCurves!$I$41*T106^3,PerformanceCurves!$I$44),PerformanceCurves!$I$45))</f>
        <v>0.4729056991921875</v>
      </c>
      <c r="AA106" s="14">
        <f>IF(W106=0,0,1/(PerformanceCurves!$B$4*Y106*Z106))</f>
        <v>6.7743256798629687</v>
      </c>
      <c r="AB106" s="4">
        <f t="shared" si="7"/>
        <v>21.57318208385135</v>
      </c>
    </row>
    <row r="107" spans="1:28" x14ac:dyDescent="0.25">
      <c r="A107" t="s">
        <v>116</v>
      </c>
      <c r="C107">
        <v>11.6420646383029</v>
      </c>
      <c r="D107" s="4">
        <v>8.0739591010458103</v>
      </c>
      <c r="E107" s="14">
        <v>1.4419276209604399</v>
      </c>
      <c r="F107">
        <v>0.25</v>
      </c>
      <c r="G107">
        <v>1.9472989566870699E-3</v>
      </c>
      <c r="H107">
        <v>1.6556877310327E-3</v>
      </c>
      <c r="I107">
        <v>17.353702489542499</v>
      </c>
      <c r="J107">
        <v>17.361533465106898</v>
      </c>
      <c r="K107">
        <v>17.3565994430998</v>
      </c>
      <c r="L107">
        <v>17.501620844561899</v>
      </c>
      <c r="M107">
        <v>17.120577052775101</v>
      </c>
      <c r="O107">
        <f t="shared" si="4"/>
        <v>28.175000000000001</v>
      </c>
      <c r="P107">
        <f t="shared" si="5"/>
        <v>17.338806659017241</v>
      </c>
      <c r="Q107">
        <f>PerformanceCurves!$I$2+PerformanceCurves!$I$3*P107+PerformanceCurves!$I$4*P107^2+PerformanceCurves!$I$5*P107^3</f>
        <v>20.892703086274381</v>
      </c>
      <c r="R107">
        <f>IF(O107&lt;Q107, PerformanceCurves!$F$2+PerformanceCurves!$F$3*P107+PerformanceCurves!$F$4*P107^2+PerformanceCurves!$F$5*O107+PerformanceCurves!$F$6*O107^2+PerformanceCurves!$F$7*P107*O107,PerformanceCurves!$L$2+PerformanceCurves!$L$3*P107+PerformanceCurves!$L$4*P107^2+PerformanceCurves!$L$5*O107+PerformanceCurves!$L$6*O107^2+PerformanceCurves!$L$7*P107*O107)</f>
        <v>0.97873545614610669</v>
      </c>
      <c r="S107">
        <f>PerformanceCurves!$B$2*R107</f>
        <v>27986.06929394195</v>
      </c>
      <c r="T107">
        <f>IF(C107=0,0,MAX(PerformanceCurves!$B$5,C107/S107))</f>
        <v>0.25</v>
      </c>
      <c r="U107">
        <f>MIN(C107/S107/PerformanceCurves!$B$5,1)</f>
        <v>1.6639799631773253E-3</v>
      </c>
      <c r="V107">
        <f>IF(T107=0,0,PerformanceCurves!$O$38+PerformanceCurves!$O$39*'DOASDXCOIL_wADPBFMethod_9.6 - C'!U107)</f>
        <v>0.85024959699447655</v>
      </c>
      <c r="W107">
        <f t="shared" si="6"/>
        <v>1.9570488113834824E-3</v>
      </c>
      <c r="X107">
        <f>PerformanceCurves!$I$20+PerformanceCurves!$I$21*P107+PerformanceCurves!$I$22*P107^2+PerformanceCurves!$I$23*P107^3</f>
        <v>20.892703086274381</v>
      </c>
      <c r="Y107">
        <f>IF(O107&lt;X107, PerformanceCurves!$F$20+PerformanceCurves!$F$21*P107+PerformanceCurves!$F$22*P107^2+PerformanceCurves!$F$23*O107+PerformanceCurves!$F$24*O107^2+PerformanceCurves!$F$25*P107*O107,PerformanceCurves!$L$20+PerformanceCurves!$L$21*P107+PerformanceCurves!$L$22*P107^2+PerformanceCurves!$L$23*O107+PerformanceCurves!$L$24*O107^2+PerformanceCurves!$L$25*P107*O107)</f>
        <v>0.85752708945420197</v>
      </c>
      <c r="Z107">
        <f>IF(T107&lt;PerformanceCurves!$F$43,MIN(MAX(PerformanceCurves!$F$38+PerformanceCurves!$F$39*T107+PerformanceCurves!$F$40*T107^2+PerformanceCurves!$F$41*T107^3,PerformanceCurves!$F$44),PerformanceCurves!$F$45),MIN(MAX(PerformanceCurves!$I$38+PerformanceCurves!$I$39*T107+PerformanceCurves!$I$40*T107^2+PerformanceCurves!$I$41*T107^3,PerformanceCurves!$I$44),PerformanceCurves!$I$45))</f>
        <v>0.4729056991921875</v>
      </c>
      <c r="AA107" s="14">
        <f>IF(W107=0,0,1/(PerformanceCurves!$B$4*Y107*Z107))</f>
        <v>6.7886561995338655</v>
      </c>
      <c r="AB107" s="4">
        <f t="shared" si="7"/>
        <v>2.0169714755464265</v>
      </c>
    </row>
    <row r="108" spans="1:28" x14ac:dyDescent="0.25">
      <c r="A108" t="s">
        <v>117</v>
      </c>
      <c r="B108">
        <v>28.05</v>
      </c>
      <c r="C108">
        <v>12.0197481148319</v>
      </c>
      <c r="D108" s="4">
        <v>8.2992118936739896</v>
      </c>
      <c r="E108" s="14">
        <v>1.4482999432746</v>
      </c>
      <c r="F108">
        <v>0.25</v>
      </c>
      <c r="G108">
        <v>2.0196471404528302E-3</v>
      </c>
      <c r="H108">
        <v>1.7172202962440299E-3</v>
      </c>
      <c r="I108">
        <v>17.103625096770099</v>
      </c>
      <c r="J108">
        <v>17.107204775390301</v>
      </c>
      <c r="K108">
        <v>17.100486948513201</v>
      </c>
      <c r="L108">
        <v>17.326895802033299</v>
      </c>
      <c r="M108">
        <v>16.847927186636898</v>
      </c>
      <c r="O108">
        <f t="shared" si="4"/>
        <v>28.05</v>
      </c>
      <c r="P108">
        <f t="shared" si="5"/>
        <v>17.097227961868761</v>
      </c>
      <c r="Q108">
        <f>PerformanceCurves!$I$2+PerformanceCurves!$I$3*P108+PerformanceCurves!$I$4*P108^2+PerformanceCurves!$I$5*P108^3</f>
        <v>21.007852746073667</v>
      </c>
      <c r="R108">
        <f>IF(O108&lt;Q108, PerformanceCurves!$F$2+PerformanceCurves!$F$3*P108+PerformanceCurves!$F$4*P108^2+PerformanceCurves!$F$5*O108+PerformanceCurves!$F$6*O108^2+PerformanceCurves!$F$7*P108*O108,PerformanceCurves!$L$2+PerformanceCurves!$L$3*P108+PerformanceCurves!$L$4*P108^2+PerformanceCurves!$L$5*O108+PerformanceCurves!$L$6*O108^2+PerformanceCurves!$L$7*P108*O108)</f>
        <v>0.97332897237425864</v>
      </c>
      <c r="S108">
        <f>PerformanceCurves!$B$2*R108</f>
        <v>27831.475702256514</v>
      </c>
      <c r="T108">
        <f>IF(C108=0,0,MAX(PerformanceCurves!$B$5,C108/S108))</f>
        <v>0.25</v>
      </c>
      <c r="U108">
        <f>MIN(C108/S108/PerformanceCurves!$B$5,1)</f>
        <v>1.7275042464036309E-3</v>
      </c>
      <c r="V108">
        <f>IF(T108=0,0,PerformanceCurves!$O$38+PerformanceCurves!$O$39*'DOASDXCOIL_wADPBFMethod_9.6 - C'!U108)</f>
        <v>0.85025912563696049</v>
      </c>
      <c r="W108">
        <f t="shared" si="6"/>
        <v>2.0317385539490606E-3</v>
      </c>
      <c r="X108">
        <f>PerformanceCurves!$I$20+PerformanceCurves!$I$21*P108+PerformanceCurves!$I$22*P108^2+PerformanceCurves!$I$23*P108^3</f>
        <v>21.007852746073667</v>
      </c>
      <c r="Y108">
        <f>IF(O108&lt;X108, PerformanceCurves!$F$20+PerformanceCurves!$F$21*P108+PerformanceCurves!$F$22*P108^2+PerformanceCurves!$F$23*O108+PerformanceCurves!$F$24*O108^2+PerformanceCurves!$F$25*P108*O108,PerformanceCurves!$L$20+PerformanceCurves!$L$21*P108+PerformanceCurves!$L$22*P108^2+PerformanceCurves!$L$23*O108+PerformanceCurves!$L$24*O108^2+PerformanceCurves!$L$25*P108*O108)</f>
        <v>0.84912957067730777</v>
      </c>
      <c r="Z108">
        <f>IF(T108&lt;PerformanceCurves!$F$43,MIN(MAX(PerformanceCurves!$F$38+PerformanceCurves!$F$39*T108+PerformanceCurves!$F$40*T108^2+PerformanceCurves!$F$41*T108^3,PerformanceCurves!$F$44),PerformanceCurves!$F$45),MIN(MAX(PerformanceCurves!$I$38+PerformanceCurves!$I$39*T108+PerformanceCurves!$I$40*T108^2+PerformanceCurves!$I$41*T108^3,PerformanceCurves!$I$44),PerformanceCurves!$I$45))</f>
        <v>0.4729056991921875</v>
      </c>
      <c r="AA108" s="14">
        <f>IF(W108=0,0,1/(PerformanceCurves!$B$4*Y108*Z108))</f>
        <v>6.8557930298529337</v>
      </c>
      <c r="AB108" s="4">
        <f t="shared" si="7"/>
        <v>2.0619891072901915</v>
      </c>
    </row>
    <row r="109" spans="1:28" x14ac:dyDescent="0.25">
      <c r="A109" t="s">
        <v>118</v>
      </c>
      <c r="C109">
        <v>0</v>
      </c>
      <c r="D109" s="4">
        <v>0</v>
      </c>
      <c r="E109" s="14">
        <v>0</v>
      </c>
      <c r="F109">
        <v>0</v>
      </c>
      <c r="G109">
        <v>0</v>
      </c>
      <c r="H109">
        <v>0</v>
      </c>
      <c r="I109">
        <v>17.045600371545301</v>
      </c>
      <c r="J109">
        <v>17.047865013936399</v>
      </c>
      <c r="K109">
        <v>17.041092861119399</v>
      </c>
      <c r="L109">
        <v>17.279721285597802</v>
      </c>
      <c r="M109">
        <v>16.790818042371399</v>
      </c>
      <c r="O109">
        <f t="shared" si="4"/>
        <v>28.05</v>
      </c>
      <c r="P109">
        <f t="shared" si="5"/>
        <v>17.041019514914062</v>
      </c>
      <c r="Q109">
        <f>PerformanceCurves!$I$2+PerformanceCurves!$I$3*P109+PerformanceCurves!$I$4*P109^2+PerformanceCurves!$I$5*P109^3</f>
        <v>21.03520982538307</v>
      </c>
      <c r="R109">
        <f>IF(O109&lt;Q109, PerformanceCurves!$F$2+PerformanceCurves!$F$3*P109+PerformanceCurves!$F$4*P109^2+PerformanceCurves!$F$5*O109+PerformanceCurves!$F$6*O109^2+PerformanceCurves!$F$7*P109*O109,PerformanceCurves!$L$2+PerformanceCurves!$L$3*P109+PerformanceCurves!$L$4*P109^2+PerformanceCurves!$L$5*O109+PerformanceCurves!$L$6*O109^2+PerformanceCurves!$L$7*P109*O109)</f>
        <v>0.9719125679169246</v>
      </c>
      <c r="S109">
        <f>PerformanceCurves!$B$2*R109</f>
        <v>27790.974877399014</v>
      </c>
      <c r="T109">
        <f>IF(C109=0,0,MAX(PerformanceCurves!$B$5,C109/S109))</f>
        <v>0</v>
      </c>
      <c r="U109">
        <f>MIN(C109/S109/PerformanceCurves!$B$5,1)</f>
        <v>0</v>
      </c>
      <c r="V109">
        <f>IF(T109=0,0,PerformanceCurves!$O$38+PerformanceCurves!$O$39*'DOASDXCOIL_wADPBFMethod_9.6 - C'!U109)</f>
        <v>0</v>
      </c>
      <c r="W109">
        <f t="shared" si="6"/>
        <v>0</v>
      </c>
      <c r="X109">
        <f>PerformanceCurves!$I$20+PerformanceCurves!$I$21*P109+PerformanceCurves!$I$22*P109^2+PerformanceCurves!$I$23*P109^3</f>
        <v>21.03520982538307</v>
      </c>
      <c r="Y109">
        <f>IF(O109&lt;X109, PerformanceCurves!$F$20+PerformanceCurves!$F$21*P109+PerformanceCurves!$F$22*P109^2+PerformanceCurves!$F$23*O109+PerformanceCurves!$F$24*O109^2+PerformanceCurves!$F$25*P109*O109,PerformanceCurves!$L$20+PerformanceCurves!$L$21*P109+PerformanceCurves!$L$22*P109^2+PerformanceCurves!$L$23*O109+PerformanceCurves!$L$24*O109^2+PerformanceCurves!$L$25*P109*O109)</f>
        <v>0.84778242651463809</v>
      </c>
      <c r="Z109">
        <f>IF(T109&lt;PerformanceCurves!$F$43,MIN(MAX(PerformanceCurves!$F$38+PerformanceCurves!$F$39*T109+PerformanceCurves!$F$40*T109^2+PerformanceCurves!$F$41*T109^3,PerformanceCurves!$F$44),PerformanceCurves!$F$45),MIN(MAX(PerformanceCurves!$I$38+PerformanceCurves!$I$39*T109+PerformanceCurves!$I$40*T109^2+PerformanceCurves!$I$41*T109^3,PerformanceCurves!$I$44),PerformanceCurves!$I$45))</f>
        <v>0.47289999999999999</v>
      </c>
      <c r="AA109" s="14">
        <f>IF(W109=0,0,1/(PerformanceCurves!$B$4*Y109*Z109))</f>
        <v>0</v>
      </c>
      <c r="AB109" s="4">
        <f t="shared" si="7"/>
        <v>0</v>
      </c>
    </row>
    <row r="110" spans="1:28" x14ac:dyDescent="0.25">
      <c r="A110" t="s">
        <v>119</v>
      </c>
      <c r="B110">
        <v>27.925000000000001</v>
      </c>
      <c r="C110">
        <v>0</v>
      </c>
      <c r="D110" s="4">
        <v>0</v>
      </c>
      <c r="E110" s="14">
        <v>0</v>
      </c>
      <c r="F110">
        <v>0</v>
      </c>
      <c r="G110">
        <v>0</v>
      </c>
      <c r="H110">
        <v>0</v>
      </c>
      <c r="I110">
        <v>16.956309041014499</v>
      </c>
      <c r="J110">
        <v>16.9565989728397</v>
      </c>
      <c r="K110">
        <v>16.9480285040027</v>
      </c>
      <c r="L110">
        <v>17.192833569110402</v>
      </c>
      <c r="M110">
        <v>16.712533411255901</v>
      </c>
      <c r="O110">
        <f t="shared" si="4"/>
        <v>27.925000000000001</v>
      </c>
      <c r="P110">
        <f t="shared" si="5"/>
        <v>16.953260699644641</v>
      </c>
      <c r="Q110">
        <f>PerformanceCurves!$I$2+PerformanceCurves!$I$3*P110+PerformanceCurves!$I$4*P110^2+PerformanceCurves!$I$5*P110^3</f>
        <v>21.078388600803088</v>
      </c>
      <c r="R110">
        <f>IF(O110&lt;Q110, PerformanceCurves!$F$2+PerformanceCurves!$F$3*P110+PerformanceCurves!$F$4*P110^2+PerformanceCurves!$F$5*O110+PerformanceCurves!$F$6*O110^2+PerformanceCurves!$F$7*P110*O110,PerformanceCurves!$L$2+PerformanceCurves!$L$3*P110+PerformanceCurves!$L$4*P110^2+PerformanceCurves!$L$5*O110+PerformanceCurves!$L$6*O110^2+PerformanceCurves!$L$7*P110*O110)</f>
        <v>0.97042507348772278</v>
      </c>
      <c r="S110">
        <f>PerformanceCurves!$B$2*R110</f>
        <v>27748.441298066031</v>
      </c>
      <c r="T110">
        <f>IF(C110=0,0,MAX(PerformanceCurves!$B$5,C110/S110))</f>
        <v>0</v>
      </c>
      <c r="U110">
        <f>MIN(C110/S110/PerformanceCurves!$B$5,1)</f>
        <v>0</v>
      </c>
      <c r="V110">
        <f>IF(T110=0,0,PerformanceCurves!$O$38+PerformanceCurves!$O$39*'DOASDXCOIL_wADPBFMethod_9.6 - C'!U110)</f>
        <v>0</v>
      </c>
      <c r="W110">
        <f t="shared" si="6"/>
        <v>0</v>
      </c>
      <c r="X110">
        <f>PerformanceCurves!$I$20+PerformanceCurves!$I$21*P110+PerformanceCurves!$I$22*P110^2+PerformanceCurves!$I$23*P110^3</f>
        <v>21.078388600803088</v>
      </c>
      <c r="Y110">
        <f>IF(O110&lt;X110, PerformanceCurves!$F$20+PerformanceCurves!$F$21*P110+PerformanceCurves!$F$22*P110^2+PerformanceCurves!$F$23*O110+PerformanceCurves!$F$24*O110^2+PerformanceCurves!$F$25*P110*O110,PerformanceCurves!$L$20+PerformanceCurves!$L$21*P110+PerformanceCurves!$L$22*P110^2+PerformanceCurves!$L$23*O110+PerformanceCurves!$L$24*O110^2+PerformanceCurves!$L$25*P110*O110)</f>
        <v>0.84274808314574323</v>
      </c>
      <c r="Z110">
        <f>IF(T110&lt;PerformanceCurves!$F$43,MIN(MAX(PerformanceCurves!$F$38+PerformanceCurves!$F$39*T110+PerformanceCurves!$F$40*T110^2+PerformanceCurves!$F$41*T110^3,PerformanceCurves!$F$44),PerformanceCurves!$F$45),MIN(MAX(PerformanceCurves!$I$38+PerformanceCurves!$I$39*T110+PerformanceCurves!$I$40*T110^2+PerformanceCurves!$I$41*T110^3,PerformanceCurves!$I$44),PerformanceCurves!$I$45))</f>
        <v>0.47289999999999999</v>
      </c>
      <c r="AA110" s="14">
        <f>IF(W110=0,0,1/(PerformanceCurves!$B$4*Y110*Z110))</f>
        <v>0</v>
      </c>
      <c r="AB110" s="4">
        <f t="shared" si="7"/>
        <v>0</v>
      </c>
    </row>
    <row r="111" spans="1:28" x14ac:dyDescent="0.25">
      <c r="A111" t="s">
        <v>120</v>
      </c>
      <c r="C111">
        <v>0</v>
      </c>
      <c r="D111" s="4">
        <v>0</v>
      </c>
      <c r="E111" s="14">
        <v>0</v>
      </c>
      <c r="F111">
        <v>0</v>
      </c>
      <c r="G111">
        <v>0</v>
      </c>
      <c r="H111">
        <v>0</v>
      </c>
      <c r="I111">
        <v>16.966911885750001</v>
      </c>
      <c r="J111">
        <v>16.9674954700657</v>
      </c>
      <c r="K111">
        <v>16.957754977798601</v>
      </c>
      <c r="L111">
        <v>17.1948596380651</v>
      </c>
      <c r="M111">
        <v>16.7281964968215</v>
      </c>
      <c r="O111">
        <f t="shared" si="4"/>
        <v>27.925000000000001</v>
      </c>
      <c r="P111">
        <f t="shared" si="5"/>
        <v>16.963043693700179</v>
      </c>
      <c r="Q111">
        <f>PerformanceCurves!$I$2+PerformanceCurves!$I$3*P111+PerformanceCurves!$I$4*P111^2+PerformanceCurves!$I$5*P111^3</f>
        <v>21.073546250432095</v>
      </c>
      <c r="R111">
        <f>IF(O111&lt;Q111, PerformanceCurves!$F$2+PerformanceCurves!$F$3*P111+PerformanceCurves!$F$4*P111^2+PerformanceCurves!$F$5*O111+PerformanceCurves!$F$6*O111^2+PerformanceCurves!$F$7*P111*O111,PerformanceCurves!$L$2+PerformanceCurves!$L$3*P111+PerformanceCurves!$L$4*P111^2+PerformanceCurves!$L$5*O111+PerformanceCurves!$L$6*O111^2+PerformanceCurves!$L$7*P111*O111)</f>
        <v>0.97067049410033213</v>
      </c>
      <c r="S111">
        <f>PerformanceCurves!$B$2*R111</f>
        <v>27755.458882059247</v>
      </c>
      <c r="T111">
        <f>IF(C111=0,0,MAX(PerformanceCurves!$B$5,C111/S111))</f>
        <v>0</v>
      </c>
      <c r="U111">
        <f>MIN(C111/S111/PerformanceCurves!$B$5,1)</f>
        <v>0</v>
      </c>
      <c r="V111">
        <f>IF(T111=0,0,PerformanceCurves!$O$38+PerformanceCurves!$O$39*'DOASDXCOIL_wADPBFMethod_9.6 - C'!U111)</f>
        <v>0</v>
      </c>
      <c r="W111">
        <f t="shared" si="6"/>
        <v>0</v>
      </c>
      <c r="X111">
        <f>PerformanceCurves!$I$20+PerformanceCurves!$I$21*P111+PerformanceCurves!$I$22*P111^2+PerformanceCurves!$I$23*P111^3</f>
        <v>21.073546250432095</v>
      </c>
      <c r="Y111">
        <f>IF(O111&lt;X111, PerformanceCurves!$F$20+PerformanceCurves!$F$21*P111+PerformanceCurves!$F$22*P111^2+PerformanceCurves!$F$23*O111+PerformanceCurves!$F$24*O111^2+PerformanceCurves!$F$25*P111*O111,PerformanceCurves!$L$20+PerformanceCurves!$L$21*P111+PerformanceCurves!$L$22*P111^2+PerformanceCurves!$L$23*O111+PerformanceCurves!$L$24*O111^2+PerformanceCurves!$L$25*P111*O111)</f>
        <v>0.84299095295848925</v>
      </c>
      <c r="Z111">
        <f>IF(T111&lt;PerformanceCurves!$F$43,MIN(MAX(PerformanceCurves!$F$38+PerformanceCurves!$F$39*T111+PerformanceCurves!$F$40*T111^2+PerformanceCurves!$F$41*T111^3,PerformanceCurves!$F$44),PerformanceCurves!$F$45),MIN(MAX(PerformanceCurves!$I$38+PerformanceCurves!$I$39*T111+PerformanceCurves!$I$40*T111^2+PerformanceCurves!$I$41*T111^3,PerformanceCurves!$I$44),PerformanceCurves!$I$45))</f>
        <v>0.47289999999999999</v>
      </c>
      <c r="AA111" s="14">
        <f>IF(W111=0,0,1/(PerformanceCurves!$B$4*Y111*Z111))</f>
        <v>0</v>
      </c>
      <c r="AB111" s="4">
        <f t="shared" si="7"/>
        <v>0</v>
      </c>
    </row>
    <row r="112" spans="1:28" x14ac:dyDescent="0.25">
      <c r="A112" t="s">
        <v>121</v>
      </c>
      <c r="B112">
        <v>27.8</v>
      </c>
      <c r="C112">
        <v>0</v>
      </c>
      <c r="D112" s="4">
        <v>0</v>
      </c>
      <c r="E112" s="14">
        <v>0</v>
      </c>
      <c r="F112">
        <v>0</v>
      </c>
      <c r="G112">
        <v>0</v>
      </c>
      <c r="H112">
        <v>0</v>
      </c>
      <c r="I112">
        <v>17.043411063538301</v>
      </c>
      <c r="J112">
        <v>17.045667487038099</v>
      </c>
      <c r="K112">
        <v>17.031649001163601</v>
      </c>
      <c r="L112">
        <v>17.243440654008701</v>
      </c>
      <c r="M112">
        <v>16.8212767481402</v>
      </c>
      <c r="O112">
        <f t="shared" si="4"/>
        <v>27.8</v>
      </c>
      <c r="P112">
        <f t="shared" si="5"/>
        <v>17.037088990777782</v>
      </c>
      <c r="Q112">
        <f>PerformanceCurves!$I$2+PerformanceCurves!$I$3*P112+PerformanceCurves!$I$4*P112^2+PerformanceCurves!$I$5*P112^3</f>
        <v>21.03713139763348</v>
      </c>
      <c r="R112">
        <f>IF(O112&lt;Q112, PerformanceCurves!$F$2+PerformanceCurves!$F$3*P112+PerformanceCurves!$F$4*P112^2+PerformanceCurves!$F$5*O112+PerformanceCurves!$F$6*O112^2+PerformanceCurves!$F$7*P112*O112,PerformanceCurves!$L$2+PerformanceCurves!$L$3*P112+PerformanceCurves!$L$4*P112^2+PerformanceCurves!$L$5*O112+PerformanceCurves!$L$6*O112^2+PerformanceCurves!$L$7*P112*O112)</f>
        <v>0.97325029366526083</v>
      </c>
      <c r="S112">
        <f>PerformanceCurves!$B$2*R112</f>
        <v>27829.225954596772</v>
      </c>
      <c r="T112">
        <f>IF(C112=0,0,MAX(PerformanceCurves!$B$5,C112/S112))</f>
        <v>0</v>
      </c>
      <c r="U112">
        <f>MIN(C112/S112/PerformanceCurves!$B$5,1)</f>
        <v>0</v>
      </c>
      <c r="V112">
        <f>IF(T112=0,0,PerformanceCurves!$O$38+PerformanceCurves!$O$39*'DOASDXCOIL_wADPBFMethod_9.6 - C'!U112)</f>
        <v>0</v>
      </c>
      <c r="W112">
        <f t="shared" si="6"/>
        <v>0</v>
      </c>
      <c r="X112">
        <f>PerformanceCurves!$I$20+PerformanceCurves!$I$21*P112+PerformanceCurves!$I$22*P112^2+PerformanceCurves!$I$23*P112^3</f>
        <v>21.03713139763348</v>
      </c>
      <c r="Y112">
        <f>IF(O112&lt;X112, PerformanceCurves!$F$20+PerformanceCurves!$F$21*P112+PerformanceCurves!$F$22*P112^2+PerformanceCurves!$F$23*O112+PerformanceCurves!$F$24*O112^2+PerformanceCurves!$F$25*P112*O112,PerformanceCurves!$L$20+PerformanceCurves!$L$21*P112+PerformanceCurves!$L$22*P112^2+PerformanceCurves!$L$23*O112+PerformanceCurves!$L$24*O112^2+PerformanceCurves!$L$25*P112*O112)</f>
        <v>0.84193182863468152</v>
      </c>
      <c r="Z112">
        <f>IF(T112&lt;PerformanceCurves!$F$43,MIN(MAX(PerformanceCurves!$F$38+PerformanceCurves!$F$39*T112+PerformanceCurves!$F$40*T112^2+PerformanceCurves!$F$41*T112^3,PerformanceCurves!$F$44),PerformanceCurves!$F$45),MIN(MAX(PerformanceCurves!$I$38+PerformanceCurves!$I$39*T112+PerformanceCurves!$I$40*T112^2+PerformanceCurves!$I$41*T112^3,PerformanceCurves!$I$44),PerformanceCurves!$I$45))</f>
        <v>0.47289999999999999</v>
      </c>
      <c r="AA112" s="14">
        <f>IF(W112=0,0,1/(PerformanceCurves!$B$4*Y112*Z112))</f>
        <v>0</v>
      </c>
      <c r="AB112" s="4">
        <f t="shared" si="7"/>
        <v>0</v>
      </c>
    </row>
    <row r="113" spans="1:28" x14ac:dyDescent="0.25">
      <c r="A113" t="s">
        <v>122</v>
      </c>
      <c r="C113">
        <v>0</v>
      </c>
      <c r="D113" s="4">
        <v>0</v>
      </c>
      <c r="E113" s="14">
        <v>0</v>
      </c>
      <c r="F113">
        <v>0</v>
      </c>
      <c r="G113">
        <v>0</v>
      </c>
      <c r="H113">
        <v>0</v>
      </c>
      <c r="I113">
        <v>17.083310491970099</v>
      </c>
      <c r="J113">
        <v>17.0863874429349</v>
      </c>
      <c r="K113">
        <v>17.070886344889399</v>
      </c>
      <c r="L113">
        <v>17.276511364228998</v>
      </c>
      <c r="M113">
        <v>16.8658624224555</v>
      </c>
      <c r="O113">
        <f t="shared" si="4"/>
        <v>27.8</v>
      </c>
      <c r="P113">
        <f t="shared" si="5"/>
        <v>17.076591613295779</v>
      </c>
      <c r="Q113">
        <f>PerformanceCurves!$I$2+PerformanceCurves!$I$3*P113+PerformanceCurves!$I$4*P113^2+PerformanceCurves!$I$5*P113^3</f>
        <v>21.01787027695508</v>
      </c>
      <c r="R113">
        <f>IF(O113&lt;Q113, PerformanceCurves!$F$2+PerformanceCurves!$F$3*P113+PerformanceCurves!$F$4*P113^2+PerformanceCurves!$F$5*O113+PerformanceCurves!$F$6*O113^2+PerformanceCurves!$F$7*P113*O113,PerformanceCurves!$L$2+PerformanceCurves!$L$3*P113+PerformanceCurves!$L$4*P113^2+PerformanceCurves!$L$5*O113+PerformanceCurves!$L$6*O113^2+PerformanceCurves!$L$7*P113*O113)</f>
        <v>0.97424731574570778</v>
      </c>
      <c r="S113">
        <f>PerformanceCurves!$B$2*R113</f>
        <v>27857.734913637501</v>
      </c>
      <c r="T113">
        <f>IF(C113=0,0,MAX(PerformanceCurves!$B$5,C113/S113))</f>
        <v>0</v>
      </c>
      <c r="U113">
        <f>MIN(C113/S113/PerformanceCurves!$B$5,1)</f>
        <v>0</v>
      </c>
      <c r="V113">
        <f>IF(T113=0,0,PerformanceCurves!$O$38+PerformanceCurves!$O$39*'DOASDXCOIL_wADPBFMethod_9.6 - C'!U113)</f>
        <v>0</v>
      </c>
      <c r="W113">
        <f t="shared" si="6"/>
        <v>0</v>
      </c>
      <c r="X113">
        <f>PerformanceCurves!$I$20+PerformanceCurves!$I$21*P113+PerformanceCurves!$I$22*P113^2+PerformanceCurves!$I$23*P113^3</f>
        <v>21.01787027695508</v>
      </c>
      <c r="Y113">
        <f>IF(O113&lt;X113, PerformanceCurves!$F$20+PerformanceCurves!$F$21*P113+PerformanceCurves!$F$22*P113^2+PerformanceCurves!$F$23*O113+PerformanceCurves!$F$24*O113^2+PerformanceCurves!$F$25*P113*O113,PerformanceCurves!$L$20+PerformanceCurves!$L$21*P113+PerformanceCurves!$L$22*P113^2+PerformanceCurves!$L$23*O113+PerformanceCurves!$L$24*O113^2+PerformanceCurves!$L$25*P113*O113)</f>
        <v>0.84288860487732031</v>
      </c>
      <c r="Z113">
        <f>IF(T113&lt;PerformanceCurves!$F$43,MIN(MAX(PerformanceCurves!$F$38+PerformanceCurves!$F$39*T113+PerformanceCurves!$F$40*T113^2+PerformanceCurves!$F$41*T113^3,PerformanceCurves!$F$44),PerformanceCurves!$F$45),MIN(MAX(PerformanceCurves!$I$38+PerformanceCurves!$I$39*T113+PerformanceCurves!$I$40*T113^2+PerformanceCurves!$I$41*T113^3,PerformanceCurves!$I$44),PerformanceCurves!$I$45))</f>
        <v>0.47289999999999999</v>
      </c>
      <c r="AA113" s="14">
        <f>IF(W113=0,0,1/(PerformanceCurves!$B$4*Y113*Z113))</f>
        <v>0</v>
      </c>
      <c r="AB113" s="4">
        <f t="shared" si="7"/>
        <v>0</v>
      </c>
    </row>
    <row r="114" spans="1:28" x14ac:dyDescent="0.25">
      <c r="A114" t="s">
        <v>123</v>
      </c>
      <c r="B114">
        <v>27.8</v>
      </c>
      <c r="C114">
        <v>0</v>
      </c>
      <c r="D114" s="4">
        <v>0</v>
      </c>
      <c r="E114" s="14">
        <v>0</v>
      </c>
      <c r="F114">
        <v>0</v>
      </c>
      <c r="G114">
        <v>0</v>
      </c>
      <c r="H114">
        <v>0</v>
      </c>
      <c r="I114">
        <v>17.233918137986102</v>
      </c>
      <c r="J114">
        <v>17.2399083331029</v>
      </c>
      <c r="K114">
        <v>17.219728975134299</v>
      </c>
      <c r="L114">
        <v>17.407447725365099</v>
      </c>
      <c r="M114">
        <v>17.029850844926798</v>
      </c>
      <c r="O114">
        <f t="shared" si="4"/>
        <v>27.8</v>
      </c>
      <c r="P114">
        <f t="shared" si="5"/>
        <v>17.226170803303042</v>
      </c>
      <c r="Q114">
        <f>PerformanceCurves!$I$2+PerformanceCurves!$I$3*P114+PerformanceCurves!$I$4*P114^2+PerformanceCurves!$I$5*P114^3</f>
        <v>20.945922961632192</v>
      </c>
      <c r="R114">
        <f>IF(O114&lt;Q114, PerformanceCurves!$F$2+PerformanceCurves!$F$3*P114+PerformanceCurves!$F$4*P114^2+PerformanceCurves!$F$5*O114+PerformanceCurves!$F$6*O114^2+PerformanceCurves!$F$7*P114*O114,PerformanceCurves!$L$2+PerformanceCurves!$L$3*P114+PerformanceCurves!$L$4*P114^2+PerformanceCurves!$L$5*O114+PerformanceCurves!$L$6*O114^2+PerformanceCurves!$L$7*P114*O114)</f>
        <v>0.97804051930071279</v>
      </c>
      <c r="S114">
        <f>PerformanceCurves!$B$2*R114</f>
        <v>27966.198193341705</v>
      </c>
      <c r="T114">
        <f>IF(C114=0,0,MAX(PerformanceCurves!$B$5,C114/S114))</f>
        <v>0</v>
      </c>
      <c r="U114">
        <f>MIN(C114/S114/PerformanceCurves!$B$5,1)</f>
        <v>0</v>
      </c>
      <c r="V114">
        <f>IF(T114=0,0,PerformanceCurves!$O$38+PerformanceCurves!$O$39*'DOASDXCOIL_wADPBFMethod_9.6 - C'!U114)</f>
        <v>0</v>
      </c>
      <c r="W114">
        <f t="shared" si="6"/>
        <v>0</v>
      </c>
      <c r="X114">
        <f>PerformanceCurves!$I$20+PerformanceCurves!$I$21*P114+PerformanceCurves!$I$22*P114^2+PerformanceCurves!$I$23*P114^3</f>
        <v>20.945922961632192</v>
      </c>
      <c r="Y114">
        <f>IF(O114&lt;X114, PerformanceCurves!$F$20+PerformanceCurves!$F$21*P114+PerformanceCurves!$F$22*P114^2+PerformanceCurves!$F$23*O114+PerformanceCurves!$F$24*O114^2+PerformanceCurves!$F$25*P114*O114,PerformanceCurves!$L$20+PerformanceCurves!$L$21*P114+PerformanceCurves!$L$22*P114^2+PerformanceCurves!$L$23*O114+PerformanceCurves!$L$24*O114^2+PerformanceCurves!$L$25*P114*O114)</f>
        <v>0.84641275895183066</v>
      </c>
      <c r="Z114">
        <f>IF(T114&lt;PerformanceCurves!$F$43,MIN(MAX(PerformanceCurves!$F$38+PerformanceCurves!$F$39*T114+PerformanceCurves!$F$40*T114^2+PerformanceCurves!$F$41*T114^3,PerformanceCurves!$F$44),PerformanceCurves!$F$45),MIN(MAX(PerformanceCurves!$I$38+PerformanceCurves!$I$39*T114+PerformanceCurves!$I$40*T114^2+PerformanceCurves!$I$41*T114^3,PerformanceCurves!$I$44),PerformanceCurves!$I$45))</f>
        <v>0.47289999999999999</v>
      </c>
      <c r="AA114" s="14">
        <f>IF(W114=0,0,1/(PerformanceCurves!$B$4*Y114*Z114))</f>
        <v>0</v>
      </c>
      <c r="AB114" s="4">
        <f t="shared" si="7"/>
        <v>0</v>
      </c>
    </row>
    <row r="115" spans="1:28" x14ac:dyDescent="0.25">
      <c r="A115" t="s">
        <v>124</v>
      </c>
      <c r="C115">
        <v>0</v>
      </c>
      <c r="D115" s="4">
        <v>0</v>
      </c>
      <c r="E115" s="14">
        <v>0</v>
      </c>
      <c r="F115">
        <v>0</v>
      </c>
      <c r="G115">
        <v>0</v>
      </c>
      <c r="H115">
        <v>0</v>
      </c>
      <c r="I115">
        <v>17.287964671195301</v>
      </c>
      <c r="J115">
        <v>17.2948348347565</v>
      </c>
      <c r="K115">
        <v>17.273392533000202</v>
      </c>
      <c r="L115">
        <v>17.456636509641999</v>
      </c>
      <c r="M115">
        <v>17.087320471062998</v>
      </c>
      <c r="O115">
        <f t="shared" si="4"/>
        <v>27.8</v>
      </c>
      <c r="P115">
        <f t="shared" si="5"/>
        <v>17.280029803931399</v>
      </c>
      <c r="Q115">
        <f>PerformanceCurves!$I$2+PerformanceCurves!$I$3*P115+PerformanceCurves!$I$4*P115^2+PerformanceCurves!$I$5*P115^3</f>
        <v>20.920377403677541</v>
      </c>
      <c r="R115">
        <f>IF(O115&lt;Q115, PerformanceCurves!$F$2+PerformanceCurves!$F$3*P115+PerformanceCurves!$F$4*P115^2+PerformanceCurves!$F$5*O115+PerformanceCurves!$F$6*O115^2+PerformanceCurves!$F$7*P115*O115,PerformanceCurves!$L$2+PerformanceCurves!$L$3*P115+PerformanceCurves!$L$4*P115^2+PerformanceCurves!$L$5*O115+PerformanceCurves!$L$6*O115^2+PerformanceCurves!$L$7*P115*O115)</f>
        <v>0.97941327951535539</v>
      </c>
      <c r="S115">
        <f>PerformanceCurves!$B$2*R115</f>
        <v>28005.45104992282</v>
      </c>
      <c r="T115">
        <f>IF(C115=0,0,MAX(PerformanceCurves!$B$5,C115/S115))</f>
        <v>0</v>
      </c>
      <c r="U115">
        <f>MIN(C115/S115/PerformanceCurves!$B$5,1)</f>
        <v>0</v>
      </c>
      <c r="V115">
        <f>IF(T115=0,0,PerformanceCurves!$O$38+PerformanceCurves!$O$39*'DOASDXCOIL_wADPBFMethod_9.6 - C'!U115)</f>
        <v>0</v>
      </c>
      <c r="W115">
        <f t="shared" si="6"/>
        <v>0</v>
      </c>
      <c r="X115">
        <f>PerformanceCurves!$I$20+PerformanceCurves!$I$21*P115+PerformanceCurves!$I$22*P115^2+PerformanceCurves!$I$23*P115^3</f>
        <v>20.920377403677541</v>
      </c>
      <c r="Y115">
        <f>IF(O115&lt;X115, PerformanceCurves!$F$20+PerformanceCurves!$F$21*P115+PerformanceCurves!$F$22*P115^2+PerformanceCurves!$F$23*O115+PerformanceCurves!$F$24*O115^2+PerformanceCurves!$F$25*P115*O115,PerformanceCurves!$L$20+PerformanceCurves!$L$21*P115+PerformanceCurves!$L$22*P115^2+PerformanceCurves!$L$23*O115+PerformanceCurves!$L$24*O115^2+PerformanceCurves!$L$25*P115*O115)</f>
        <v>0.8476434488599186</v>
      </c>
      <c r="Z115">
        <f>IF(T115&lt;PerformanceCurves!$F$43,MIN(MAX(PerformanceCurves!$F$38+PerformanceCurves!$F$39*T115+PerformanceCurves!$F$40*T115^2+PerformanceCurves!$F$41*T115^3,PerformanceCurves!$F$44),PerformanceCurves!$F$45),MIN(MAX(PerformanceCurves!$I$38+PerformanceCurves!$I$39*T115+PerformanceCurves!$I$40*T115^2+PerformanceCurves!$I$41*T115^3,PerformanceCurves!$I$44),PerformanceCurves!$I$45))</f>
        <v>0.47289999999999999</v>
      </c>
      <c r="AA115" s="14">
        <f>IF(W115=0,0,1/(PerformanceCurves!$B$4*Y115*Z115))</f>
        <v>0</v>
      </c>
      <c r="AB115" s="4">
        <f t="shared" si="7"/>
        <v>0</v>
      </c>
    </row>
    <row r="116" spans="1:28" x14ac:dyDescent="0.25">
      <c r="A116" t="s">
        <v>125</v>
      </c>
      <c r="B116">
        <v>27.8</v>
      </c>
      <c r="C116">
        <v>0</v>
      </c>
      <c r="D116" s="4">
        <v>0</v>
      </c>
      <c r="E116" s="14">
        <v>0</v>
      </c>
      <c r="F116">
        <v>0</v>
      </c>
      <c r="G116">
        <v>0</v>
      </c>
      <c r="H116">
        <v>0</v>
      </c>
      <c r="I116">
        <v>17.4693389157603</v>
      </c>
      <c r="J116">
        <v>17.478889883184699</v>
      </c>
      <c r="K116">
        <v>17.453747193348701</v>
      </c>
      <c r="L116">
        <v>17.622128999202999</v>
      </c>
      <c r="M116">
        <v>17.278828277080802</v>
      </c>
      <c r="O116">
        <f t="shared" si="4"/>
        <v>27.8</v>
      </c>
      <c r="P116">
        <f t="shared" si="5"/>
        <v>17.460586653715502</v>
      </c>
      <c r="Q116">
        <f>PerformanceCurves!$I$2+PerformanceCurves!$I$3*P116+PerformanceCurves!$I$4*P116^2+PerformanceCurves!$I$5*P116^3</f>
        <v>20.835999773736802</v>
      </c>
      <c r="R116">
        <f>IF(O116&lt;Q116, PerformanceCurves!$F$2+PerformanceCurves!$F$3*P116+PerformanceCurves!$F$4*P116^2+PerformanceCurves!$F$5*O116+PerformanceCurves!$F$6*O116^2+PerformanceCurves!$F$7*P116*O116,PerformanceCurves!$L$2+PerformanceCurves!$L$3*P116+PerformanceCurves!$L$4*P116^2+PerformanceCurves!$L$5*O116+PerformanceCurves!$L$6*O116^2+PerformanceCurves!$L$7*P116*O116)</f>
        <v>0.98404213087702053</v>
      </c>
      <c r="S116">
        <f>PerformanceCurves!$B$2*R116</f>
        <v>28137.808934931923</v>
      </c>
      <c r="T116">
        <f>IF(C116=0,0,MAX(PerformanceCurves!$B$5,C116/S116))</f>
        <v>0</v>
      </c>
      <c r="U116">
        <f>MIN(C116/S116/PerformanceCurves!$B$5,1)</f>
        <v>0</v>
      </c>
      <c r="V116">
        <f>IF(T116=0,0,PerformanceCurves!$O$38+PerformanceCurves!$O$39*'DOASDXCOIL_wADPBFMethod_9.6 - C'!U116)</f>
        <v>0</v>
      </c>
      <c r="W116">
        <f t="shared" si="6"/>
        <v>0</v>
      </c>
      <c r="X116">
        <f>PerformanceCurves!$I$20+PerformanceCurves!$I$21*P116+PerformanceCurves!$I$22*P116^2+PerformanceCurves!$I$23*P116^3</f>
        <v>20.835999773736802</v>
      </c>
      <c r="Y116">
        <f>IF(O116&lt;X116, PerformanceCurves!$F$20+PerformanceCurves!$F$21*P116+PerformanceCurves!$F$22*P116^2+PerformanceCurves!$F$23*O116+PerformanceCurves!$F$24*O116^2+PerformanceCurves!$F$25*P116*O116,PerformanceCurves!$L$20+PerformanceCurves!$L$21*P116+PerformanceCurves!$L$22*P116^2+PerformanceCurves!$L$23*O116+PerformanceCurves!$L$24*O116^2+PerformanceCurves!$L$25*P116*O116)</f>
        <v>0.85162144678127194</v>
      </c>
      <c r="Z116">
        <f>IF(T116&lt;PerformanceCurves!$F$43,MIN(MAX(PerformanceCurves!$F$38+PerformanceCurves!$F$39*T116+PerformanceCurves!$F$40*T116^2+PerformanceCurves!$F$41*T116^3,PerformanceCurves!$F$44),PerformanceCurves!$F$45),MIN(MAX(PerformanceCurves!$I$38+PerformanceCurves!$I$39*T116+PerformanceCurves!$I$40*T116^2+PerformanceCurves!$I$41*T116^3,PerformanceCurves!$I$44),PerformanceCurves!$I$45))</f>
        <v>0.47289999999999999</v>
      </c>
      <c r="AA116" s="14">
        <f>IF(W116=0,0,1/(PerformanceCurves!$B$4*Y116*Z116))</f>
        <v>0</v>
      </c>
      <c r="AB116" s="4">
        <f t="shared" si="7"/>
        <v>0</v>
      </c>
    </row>
    <row r="117" spans="1:28" x14ac:dyDescent="0.25">
      <c r="A117" t="s">
        <v>126</v>
      </c>
      <c r="C117">
        <v>0</v>
      </c>
      <c r="D117" s="4">
        <v>0</v>
      </c>
      <c r="E117" s="14">
        <v>0</v>
      </c>
      <c r="F117">
        <v>0</v>
      </c>
      <c r="G117">
        <v>0</v>
      </c>
      <c r="H117">
        <v>0</v>
      </c>
      <c r="I117">
        <v>17.531104681627099</v>
      </c>
      <c r="J117">
        <v>17.541332330471299</v>
      </c>
      <c r="K117">
        <v>17.515284817185801</v>
      </c>
      <c r="L117">
        <v>17.679435534897799</v>
      </c>
      <c r="M117">
        <v>17.343409851979199</v>
      </c>
      <c r="O117">
        <f t="shared" si="4"/>
        <v>27.8</v>
      </c>
      <c r="P117">
        <f t="shared" si="5"/>
        <v>17.522113443232239</v>
      </c>
      <c r="Q117">
        <f>PerformanceCurves!$I$2+PerformanceCurves!$I$3*P117+PerformanceCurves!$I$4*P117^2+PerformanceCurves!$I$5*P117^3</f>
        <v>20.807655358868168</v>
      </c>
      <c r="R117">
        <f>IF(O117&lt;Q117, PerformanceCurves!$F$2+PerformanceCurves!$F$3*P117+PerformanceCurves!$F$4*P117^2+PerformanceCurves!$F$5*O117+PerformanceCurves!$F$6*O117^2+PerformanceCurves!$F$7*P117*O117,PerformanceCurves!$L$2+PerformanceCurves!$L$3*P117+PerformanceCurves!$L$4*P117^2+PerformanceCurves!$L$5*O117+PerformanceCurves!$L$6*O117^2+PerformanceCurves!$L$7*P117*O117)</f>
        <v>0.98562889957747823</v>
      </c>
      <c r="S117">
        <f>PerformanceCurves!$B$2*R117</f>
        <v>28183.181173697365</v>
      </c>
      <c r="T117">
        <f>IF(C117=0,0,MAX(PerformanceCurves!$B$5,C117/S117))</f>
        <v>0</v>
      </c>
      <c r="U117">
        <f>MIN(C117/S117/PerformanceCurves!$B$5,1)</f>
        <v>0</v>
      </c>
      <c r="V117">
        <f>IF(T117=0,0,PerformanceCurves!$O$38+PerformanceCurves!$O$39*'DOASDXCOIL_wADPBFMethod_9.6 - C'!U117)</f>
        <v>0</v>
      </c>
      <c r="W117">
        <f t="shared" si="6"/>
        <v>0</v>
      </c>
      <c r="X117">
        <f>PerformanceCurves!$I$20+PerformanceCurves!$I$21*P117+PerformanceCurves!$I$22*P117^2+PerformanceCurves!$I$23*P117^3</f>
        <v>20.807655358868168</v>
      </c>
      <c r="Y117">
        <f>IF(O117&lt;X117, PerformanceCurves!$F$20+PerformanceCurves!$F$21*P117+PerformanceCurves!$F$22*P117^2+PerformanceCurves!$F$23*O117+PerformanceCurves!$F$24*O117^2+PerformanceCurves!$F$25*P117*O117,PerformanceCurves!$L$20+PerformanceCurves!$L$21*P117+PerformanceCurves!$L$22*P117^2+PerformanceCurves!$L$23*O117+PerformanceCurves!$L$24*O117^2+PerformanceCurves!$L$25*P117*O117)</f>
        <v>0.85292499477996953</v>
      </c>
      <c r="Z117">
        <f>IF(T117&lt;PerformanceCurves!$F$43,MIN(MAX(PerformanceCurves!$F$38+PerformanceCurves!$F$39*T117+PerformanceCurves!$F$40*T117^2+PerformanceCurves!$F$41*T117^3,PerformanceCurves!$F$44),PerformanceCurves!$F$45),MIN(MAX(PerformanceCurves!$I$38+PerformanceCurves!$I$39*T117+PerformanceCurves!$I$40*T117^2+PerformanceCurves!$I$41*T117^3,PerformanceCurves!$I$44),PerformanceCurves!$I$45))</f>
        <v>0.47289999999999999</v>
      </c>
      <c r="AA117" s="14">
        <f>IF(W117=0,0,1/(PerformanceCurves!$B$4*Y117*Z117))</f>
        <v>0</v>
      </c>
      <c r="AB117" s="4">
        <f t="shared" si="7"/>
        <v>0</v>
      </c>
    </row>
    <row r="118" spans="1:28" x14ac:dyDescent="0.25">
      <c r="A118" t="s">
        <v>127</v>
      </c>
      <c r="B118">
        <v>27.8</v>
      </c>
      <c r="C118">
        <v>0</v>
      </c>
      <c r="D118" s="4">
        <v>0</v>
      </c>
      <c r="E118" s="14">
        <v>0</v>
      </c>
      <c r="F118">
        <v>0</v>
      </c>
      <c r="G118">
        <v>0</v>
      </c>
      <c r="H118">
        <v>0</v>
      </c>
      <c r="I118">
        <v>17.7304554363721</v>
      </c>
      <c r="J118">
        <v>17.742659612884001</v>
      </c>
      <c r="K118">
        <v>17.7140235061329</v>
      </c>
      <c r="L118">
        <v>17.864480067733201</v>
      </c>
      <c r="M118">
        <v>17.551219841996001</v>
      </c>
      <c r="O118">
        <f t="shared" si="4"/>
        <v>27.8</v>
      </c>
      <c r="P118">
        <f t="shared" si="5"/>
        <v>17.720567693023639</v>
      </c>
      <c r="Q118">
        <f>PerformanceCurves!$I$2+PerformanceCurves!$I$3*P118+PerformanceCurves!$I$4*P118^2+PerformanceCurves!$I$5*P118^3</f>
        <v>20.717460946840326</v>
      </c>
      <c r="R118">
        <f>IF(O118&lt;Q118, PerformanceCurves!$F$2+PerformanceCurves!$F$3*P118+PerformanceCurves!$F$4*P118^2+PerformanceCurves!$F$5*O118+PerformanceCurves!$F$6*O118^2+PerformanceCurves!$F$7*P118*O118,PerformanceCurves!$L$2+PerformanceCurves!$L$3*P118+PerformanceCurves!$L$4*P118^2+PerformanceCurves!$L$5*O118+PerformanceCurves!$L$6*O118^2+PerformanceCurves!$L$7*P118*O118)</f>
        <v>0.99077969465701266</v>
      </c>
      <c r="S118">
        <f>PerformanceCurves!$B$2*R118</f>
        <v>28330.463574789032</v>
      </c>
      <c r="T118">
        <f>IF(C118=0,0,MAX(PerformanceCurves!$B$5,C118/S118))</f>
        <v>0</v>
      </c>
      <c r="U118">
        <f>MIN(C118/S118/PerformanceCurves!$B$5,1)</f>
        <v>0</v>
      </c>
      <c r="V118">
        <f>IF(T118=0,0,PerformanceCurves!$O$38+PerformanceCurves!$O$39*'DOASDXCOIL_wADPBFMethod_9.6 - C'!U118)</f>
        <v>0</v>
      </c>
      <c r="W118">
        <f t="shared" si="6"/>
        <v>0</v>
      </c>
      <c r="X118">
        <f>PerformanceCurves!$I$20+PerformanceCurves!$I$21*P118+PerformanceCurves!$I$22*P118^2+PerformanceCurves!$I$23*P118^3</f>
        <v>20.717460946840326</v>
      </c>
      <c r="Y118">
        <f>IF(O118&lt;X118, PerformanceCurves!$F$20+PerformanceCurves!$F$21*P118+PerformanceCurves!$F$22*P118^2+PerformanceCurves!$F$23*O118+PerformanceCurves!$F$24*O118^2+PerformanceCurves!$F$25*P118*O118,PerformanceCurves!$L$20+PerformanceCurves!$L$21*P118+PerformanceCurves!$L$22*P118^2+PerformanceCurves!$L$23*O118+PerformanceCurves!$L$24*O118^2+PerformanceCurves!$L$25*P118*O118)</f>
        <v>0.85694945513029941</v>
      </c>
      <c r="Z118">
        <f>IF(T118&lt;PerformanceCurves!$F$43,MIN(MAX(PerformanceCurves!$F$38+PerformanceCurves!$F$39*T118+PerformanceCurves!$F$40*T118^2+PerformanceCurves!$F$41*T118^3,PerformanceCurves!$F$44),PerformanceCurves!$F$45),MIN(MAX(PerformanceCurves!$I$38+PerformanceCurves!$I$39*T118+PerformanceCurves!$I$40*T118^2+PerformanceCurves!$I$41*T118^3,PerformanceCurves!$I$44),PerformanceCurves!$I$45))</f>
        <v>0.47289999999999999</v>
      </c>
      <c r="AA118" s="14">
        <f>IF(W118=0,0,1/(PerformanceCurves!$B$4*Y118*Z118))</f>
        <v>0</v>
      </c>
      <c r="AB118" s="4">
        <f t="shared" si="7"/>
        <v>0</v>
      </c>
    </row>
    <row r="119" spans="1:28" x14ac:dyDescent="0.25">
      <c r="A119" t="s">
        <v>128</v>
      </c>
      <c r="B119">
        <v>27.8</v>
      </c>
      <c r="C119">
        <v>0</v>
      </c>
      <c r="D119" s="4">
        <v>0</v>
      </c>
      <c r="E119" s="14">
        <v>0</v>
      </c>
      <c r="F119">
        <v>0</v>
      </c>
      <c r="G119">
        <v>0</v>
      </c>
      <c r="H119">
        <v>0</v>
      </c>
      <c r="I119">
        <v>17.860791989561601</v>
      </c>
      <c r="J119">
        <v>17.873783881753099</v>
      </c>
      <c r="K119">
        <v>17.844089487874001</v>
      </c>
      <c r="L119">
        <v>17.9869172230479</v>
      </c>
      <c r="M119">
        <v>17.686414337410799</v>
      </c>
      <c r="O119">
        <f t="shared" si="4"/>
        <v>27.8</v>
      </c>
      <c r="P119">
        <f t="shared" si="5"/>
        <v>17.850399383929478</v>
      </c>
      <c r="Q119">
        <f>PerformanceCurves!$I$2+PerformanceCurves!$I$3*P119+PerformanceCurves!$I$4*P119^2+PerformanceCurves!$I$5*P119^3</f>
        <v>20.659336481925742</v>
      </c>
      <c r="R119">
        <f>IF(O119&lt;Q119, PerformanceCurves!$F$2+PerformanceCurves!$F$3*P119+PerformanceCurves!$F$4*P119^2+PerformanceCurves!$F$5*O119+PerformanceCurves!$F$6*O119^2+PerformanceCurves!$F$7*P119*O119,PerformanceCurves!$L$2+PerformanceCurves!$L$3*P119+PerformanceCurves!$L$4*P119^2+PerformanceCurves!$L$5*O119+PerformanceCurves!$L$6*O119^2+PerformanceCurves!$L$7*P119*O119)</f>
        <v>0.9941764200928811</v>
      </c>
      <c r="S119">
        <f>PerformanceCurves!$B$2*R119</f>
        <v>28427.589915542052</v>
      </c>
      <c r="T119">
        <f>IF(C119=0,0,MAX(PerformanceCurves!$B$5,C119/S119))</f>
        <v>0</v>
      </c>
      <c r="U119">
        <f>MIN(C119/S119/PerformanceCurves!$B$5,1)</f>
        <v>0</v>
      </c>
      <c r="V119">
        <f>IF(T119=0,0,PerformanceCurves!$O$38+PerformanceCurves!$O$39*'DOASDXCOIL_wADPBFMethod_9.6 - C'!U119)</f>
        <v>0</v>
      </c>
      <c r="W119">
        <f t="shared" si="6"/>
        <v>0</v>
      </c>
      <c r="X119">
        <f>PerformanceCurves!$I$20+PerformanceCurves!$I$21*P119+PerformanceCurves!$I$22*P119^2+PerformanceCurves!$I$23*P119^3</f>
        <v>20.659336481925742</v>
      </c>
      <c r="Y119">
        <f>IF(O119&lt;X119, PerformanceCurves!$F$20+PerformanceCurves!$F$21*P119+PerformanceCurves!$F$22*P119^2+PerformanceCurves!$F$23*O119+PerformanceCurves!$F$24*O119^2+PerformanceCurves!$F$25*P119*O119,PerformanceCurves!$L$20+PerformanceCurves!$L$21*P119+PerformanceCurves!$L$22*P119^2+PerformanceCurves!$L$23*O119+PerformanceCurves!$L$24*O119^2+PerformanceCurves!$L$25*P119*O119)</f>
        <v>0.859433515610873</v>
      </c>
      <c r="Z119">
        <f>IF(T119&lt;PerformanceCurves!$F$43,MIN(MAX(PerformanceCurves!$F$38+PerformanceCurves!$F$39*T119+PerformanceCurves!$F$40*T119^2+PerformanceCurves!$F$41*T119^3,PerformanceCurves!$F$44),PerformanceCurves!$F$45),MIN(MAX(PerformanceCurves!$I$38+PerformanceCurves!$I$39*T119+PerformanceCurves!$I$40*T119^2+PerformanceCurves!$I$41*T119^3,PerformanceCurves!$I$44),PerformanceCurves!$I$45))</f>
        <v>0.47289999999999999</v>
      </c>
      <c r="AA119" s="14">
        <f>IF(W119=0,0,1/(PerformanceCurves!$B$4*Y119*Z119))</f>
        <v>0</v>
      </c>
      <c r="AB119" s="4">
        <f t="shared" si="7"/>
        <v>0</v>
      </c>
    </row>
    <row r="120" spans="1:28" x14ac:dyDescent="0.25">
      <c r="A120" t="s">
        <v>129</v>
      </c>
      <c r="C120">
        <v>285.93307620919398</v>
      </c>
      <c r="D120" s="4">
        <v>197.076876142668</v>
      </c>
      <c r="E120" s="14">
        <v>1.4508707556446201</v>
      </c>
      <c r="F120">
        <v>0.25</v>
      </c>
      <c r="G120">
        <v>4.6553234931665299E-2</v>
      </c>
      <c r="H120">
        <v>3.9848511257855102E-2</v>
      </c>
      <c r="I120">
        <v>18.065394798664599</v>
      </c>
      <c r="J120">
        <v>18.079207048237301</v>
      </c>
      <c r="K120">
        <v>18.048373033305001</v>
      </c>
      <c r="L120">
        <v>18.179210045586</v>
      </c>
      <c r="M120">
        <v>17.897848812536999</v>
      </c>
      <c r="O120">
        <f t="shared" si="4"/>
        <v>27.8</v>
      </c>
      <c r="P120">
        <f t="shared" si="5"/>
        <v>18.054006747665984</v>
      </c>
      <c r="Q120">
        <f>PerformanceCurves!$I$2+PerformanceCurves!$I$3*P120+PerformanceCurves!$I$4*P120^2+PerformanceCurves!$I$5*P120^3</f>
        <v>20.56929638729622</v>
      </c>
      <c r="R120">
        <f>IF(O120&lt;Q120, PerformanceCurves!$F$2+PerformanceCurves!$F$3*P120+PerformanceCurves!$F$4*P120^2+PerformanceCurves!$F$5*O120+PerformanceCurves!$F$6*O120^2+PerformanceCurves!$F$7*P120*O120,PerformanceCurves!$L$2+PerformanceCurves!$L$3*P120+PerformanceCurves!$L$4*P120^2+PerformanceCurves!$L$5*O120+PerformanceCurves!$L$6*O120^2+PerformanceCurves!$L$7*P120*O120)</f>
        <v>0.99954631008314598</v>
      </c>
      <c r="S120">
        <f>PerformanceCurves!$B$2*R120</f>
        <v>28581.137140611587</v>
      </c>
      <c r="T120">
        <f>IF(C120=0,0,MAX(PerformanceCurves!$B$5,C120/S120))</f>
        <v>0.25</v>
      </c>
      <c r="U120">
        <f>MIN(C120/S120/PerformanceCurves!$B$5,1)</f>
        <v>4.001703288465807E-2</v>
      </c>
      <c r="V120">
        <f>IF(T120=0,0,PerformanceCurves!$O$38+PerformanceCurves!$O$39*'DOASDXCOIL_wADPBFMethod_9.6 - C'!U120)</f>
        <v>0.85600255493269872</v>
      </c>
      <c r="W120">
        <f t="shared" si="6"/>
        <v>4.6748730659810146E-2</v>
      </c>
      <c r="X120">
        <f>PerformanceCurves!$I$20+PerformanceCurves!$I$21*P120+PerformanceCurves!$I$22*P120^2+PerformanceCurves!$I$23*P120^3</f>
        <v>20.56929638729622</v>
      </c>
      <c r="Y120">
        <f>IF(O120&lt;X120, PerformanceCurves!$F$20+PerformanceCurves!$F$21*P120+PerformanceCurves!$F$22*P120^2+PerformanceCurves!$F$23*O120+PerformanceCurves!$F$24*O120^2+PerformanceCurves!$F$25*P120*O120,PerformanceCurves!$L$20+PerformanceCurves!$L$21*P120+PerformanceCurves!$L$22*P120^2+PerformanceCurves!$L$23*O120+PerformanceCurves!$L$24*O120^2+PerformanceCurves!$L$25*P120*O120)</f>
        <v>0.86309210243734591</v>
      </c>
      <c r="Z120">
        <f>IF(T120&lt;PerformanceCurves!$F$43,MIN(MAX(PerformanceCurves!$F$38+PerformanceCurves!$F$39*T120+PerformanceCurves!$F$40*T120^2+PerformanceCurves!$F$41*T120^3,PerformanceCurves!$F$44),PerformanceCurves!$F$45),MIN(MAX(PerformanceCurves!$I$38+PerformanceCurves!$I$39*T120+PerformanceCurves!$I$40*T120^2+PerformanceCurves!$I$41*T120^3,PerformanceCurves!$I$44),PerformanceCurves!$I$45))</f>
        <v>0.4729056991921875</v>
      </c>
      <c r="AA120" s="14">
        <f>IF(W120=0,0,1/(PerformanceCurves!$B$4*Y120*Z120))</f>
        <v>6.7448845559493398</v>
      </c>
      <c r="AB120" s="4">
        <f t="shared" si="7"/>
        <v>49.523897371935348</v>
      </c>
    </row>
    <row r="121" spans="1:28" x14ac:dyDescent="0.25">
      <c r="A121" t="s">
        <v>130</v>
      </c>
      <c r="B121">
        <v>27.524999999999999</v>
      </c>
      <c r="C121">
        <v>1508.75412768058</v>
      </c>
      <c r="D121" s="4">
        <v>1008.54460825467</v>
      </c>
      <c r="E121" s="14">
        <v>1.4959716360900699</v>
      </c>
      <c r="F121">
        <v>0.25</v>
      </c>
      <c r="G121">
        <v>0.238869699310334</v>
      </c>
      <c r="H121">
        <v>0.21058458592155499</v>
      </c>
      <c r="I121">
        <v>18.086777180850302</v>
      </c>
      <c r="J121">
        <v>18.109032529174101</v>
      </c>
      <c r="K121">
        <v>18.079490344482</v>
      </c>
      <c r="L121">
        <v>18.1287844517921</v>
      </c>
      <c r="M121">
        <v>17.920361736994099</v>
      </c>
      <c r="O121">
        <f t="shared" si="4"/>
        <v>27.524999999999999</v>
      </c>
      <c r="P121">
        <f t="shared" si="5"/>
        <v>18.06488924865852</v>
      </c>
      <c r="Q121">
        <f>PerformanceCurves!$I$2+PerformanceCurves!$I$3*P121+PerformanceCurves!$I$4*P121^2+PerformanceCurves!$I$5*P121^3</f>
        <v>20.564515654462603</v>
      </c>
      <c r="R121">
        <f>IF(O121&lt;Q121, PerformanceCurves!$F$2+PerformanceCurves!$F$3*P121+PerformanceCurves!$F$4*P121^2+PerformanceCurves!$F$5*O121+PerformanceCurves!$F$6*O121^2+PerformanceCurves!$F$7*P121*O121,PerformanceCurves!$L$2+PerformanceCurves!$L$3*P121+PerformanceCurves!$L$4*P121^2+PerformanceCurves!$L$5*O121+PerformanceCurves!$L$6*O121^2+PerformanceCurves!$L$7*P121*O121)</f>
        <v>1.0014783975430364</v>
      </c>
      <c r="S121">
        <f>PerformanceCurves!$B$2*R121</f>
        <v>28636.383461969312</v>
      </c>
      <c r="T121">
        <f>IF(C121=0,0,MAX(PerformanceCurves!$B$5,C121/S121))</f>
        <v>0.25</v>
      </c>
      <c r="U121">
        <f>MIN(C121/S121/PerformanceCurves!$B$5,1)</f>
        <v>0.21074646240637032</v>
      </c>
      <c r="V121">
        <f>IF(T121=0,0,PerformanceCurves!$O$38+PerformanceCurves!$O$39*'DOASDXCOIL_wADPBFMethod_9.6 - C'!U121)</f>
        <v>0.88161196936095554</v>
      </c>
      <c r="W121">
        <f t="shared" si="6"/>
        <v>0.23904673453915537</v>
      </c>
      <c r="X121">
        <f>PerformanceCurves!$I$20+PerformanceCurves!$I$21*P121+PerformanceCurves!$I$22*P121^2+PerformanceCurves!$I$23*P121^3</f>
        <v>20.564515654462603</v>
      </c>
      <c r="Y121">
        <f>IF(O121&lt;X121, PerformanceCurves!$F$20+PerformanceCurves!$F$21*P121+PerformanceCurves!$F$22*P121^2+PerformanceCurves!$F$23*O121+PerformanceCurves!$F$24*O121^2+PerformanceCurves!$F$25*P121*O121,PerformanceCurves!$L$20+PerformanceCurves!$L$21*P121+PerformanceCurves!$L$22*P121^2+PerformanceCurves!$L$23*O121+PerformanceCurves!$L$24*O121^2+PerformanceCurves!$L$25*P121*O121)</f>
        <v>0.85715760192033996</v>
      </c>
      <c r="Z121">
        <f>IF(T121&lt;PerformanceCurves!$F$43,MIN(MAX(PerformanceCurves!$F$38+PerformanceCurves!$F$39*T121+PerformanceCurves!$F$40*T121^2+PerformanceCurves!$F$41*T121^3,PerformanceCurves!$F$44),PerformanceCurves!$F$45),MIN(MAX(PerformanceCurves!$I$38+PerformanceCurves!$I$39*T121+PerformanceCurves!$I$40*T121^2+PerformanceCurves!$I$41*T121^3,PerformanceCurves!$I$44),PerformanceCurves!$I$45))</f>
        <v>0.4729056991921875</v>
      </c>
      <c r="AA121" s="14">
        <f>IF(W121=0,0,1/(PerformanceCurves!$B$4*Y121*Z121))</f>
        <v>6.7915825270047803</v>
      </c>
      <c r="AB121" s="4">
        <f t="shared" si="7"/>
        <v>251.9822857329618</v>
      </c>
    </row>
    <row r="122" spans="1:28" x14ac:dyDescent="0.25">
      <c r="A122" t="s">
        <v>131</v>
      </c>
      <c r="C122">
        <v>1223.56785967724</v>
      </c>
      <c r="D122" s="4">
        <v>817.190351529145</v>
      </c>
      <c r="E122" s="14">
        <v>1.4972862288298801</v>
      </c>
      <c r="F122">
        <v>0.25</v>
      </c>
      <c r="G122">
        <v>0.194867928961341</v>
      </c>
      <c r="H122">
        <v>0.17062514490973299</v>
      </c>
      <c r="I122">
        <v>18.102290285749699</v>
      </c>
      <c r="J122">
        <v>18.124121131476599</v>
      </c>
      <c r="K122">
        <v>18.096691745232199</v>
      </c>
      <c r="L122">
        <v>18.144229488863299</v>
      </c>
      <c r="M122">
        <v>17.992104695759199</v>
      </c>
      <c r="O122">
        <f t="shared" si="4"/>
        <v>27.524999999999999</v>
      </c>
      <c r="P122">
        <f t="shared" si="5"/>
        <v>18.0918874694162</v>
      </c>
      <c r="Q122">
        <f>PerformanceCurves!$I$2+PerformanceCurves!$I$3*P122+PerformanceCurves!$I$4*P122^2+PerformanceCurves!$I$5*P122^3</f>
        <v>20.5526671359491</v>
      </c>
      <c r="R122">
        <f>IF(O122&lt;Q122, PerformanceCurves!$F$2+PerformanceCurves!$F$3*P122+PerformanceCurves!$F$4*P122^2+PerformanceCurves!$F$5*O122+PerformanceCurves!$F$6*O122^2+PerformanceCurves!$F$7*P122*O122,PerformanceCurves!$L$2+PerformanceCurves!$L$3*P122+PerformanceCurves!$L$4*P122^2+PerformanceCurves!$L$5*O122+PerformanceCurves!$L$6*O122^2+PerformanceCurves!$L$7*P122*O122)</f>
        <v>1.0021964155924246</v>
      </c>
      <c r="S122">
        <f>PerformanceCurves!$B$2*R122</f>
        <v>28656.914549055502</v>
      </c>
      <c r="T122">
        <f>IF(C122=0,0,MAX(PerformanceCurves!$B$5,C122/S122))</f>
        <v>0.25</v>
      </c>
      <c r="U122">
        <f>MIN(C122/S122/PerformanceCurves!$B$5,1)</f>
        <v>0.17078849958989284</v>
      </c>
      <c r="V122">
        <f>IF(T122=0,0,PerformanceCurves!$O$38+PerformanceCurves!$O$39*'DOASDXCOIL_wADPBFMethod_9.6 - C'!U122)</f>
        <v>0.87561827493848388</v>
      </c>
      <c r="W122">
        <f t="shared" si="6"/>
        <v>0.19504903503971693</v>
      </c>
      <c r="X122">
        <f>PerformanceCurves!$I$20+PerformanceCurves!$I$21*P122+PerformanceCurves!$I$22*P122^2+PerformanceCurves!$I$23*P122^3</f>
        <v>20.5526671359491</v>
      </c>
      <c r="Y122">
        <f>IF(O122&lt;X122, PerformanceCurves!$F$20+PerformanceCurves!$F$21*P122+PerformanceCurves!$F$22*P122^2+PerformanceCurves!$F$23*O122+PerformanceCurves!$F$24*O122^2+PerformanceCurves!$F$25*P122*O122,PerformanceCurves!$L$20+PerformanceCurves!$L$21*P122+PerformanceCurves!$L$22*P122^2+PerformanceCurves!$L$23*O122+PerformanceCurves!$L$24*O122^2+PerformanceCurves!$L$25*P122*O122)</f>
        <v>0.85762392662983722</v>
      </c>
      <c r="Z122">
        <f>IF(T122&lt;PerformanceCurves!$F$43,MIN(MAX(PerformanceCurves!$F$38+PerformanceCurves!$F$39*T122+PerformanceCurves!$F$40*T122^2+PerformanceCurves!$F$41*T122^3,PerformanceCurves!$F$44),PerformanceCurves!$F$45),MIN(MAX(PerformanceCurves!$I$38+PerformanceCurves!$I$39*T122+PerformanceCurves!$I$40*T122^2+PerformanceCurves!$I$41*T122^3,PerformanceCurves!$I$44),PerformanceCurves!$I$45))</f>
        <v>0.4729056991921875</v>
      </c>
      <c r="AA122" s="14">
        <f>IF(W122=0,0,1/(PerformanceCurves!$B$4*Y122*Z122))</f>
        <v>6.7878896697388011</v>
      </c>
      <c r="AB122" s="4">
        <f t="shared" si="7"/>
        <v>205.86308123596774</v>
      </c>
    </row>
    <row r="123" spans="1:28" x14ac:dyDescent="0.25">
      <c r="A123" t="s">
        <v>132</v>
      </c>
      <c r="B123">
        <v>27.25</v>
      </c>
      <c r="C123">
        <v>1134.13583473827</v>
      </c>
      <c r="D123" s="4">
        <v>760.16466091637903</v>
      </c>
      <c r="E123" s="14">
        <v>1.4919607462034199</v>
      </c>
      <c r="F123">
        <v>0.25</v>
      </c>
      <c r="G123">
        <v>0.18069499988023899</v>
      </c>
      <c r="H123">
        <v>0.15786968942496399</v>
      </c>
      <c r="I123">
        <v>18.132233854318301</v>
      </c>
      <c r="J123">
        <v>18.152416588569299</v>
      </c>
      <c r="K123">
        <v>18.128018033431101</v>
      </c>
      <c r="L123">
        <v>18.1723295200912</v>
      </c>
      <c r="M123">
        <v>18.107377078896899</v>
      </c>
      <c r="O123">
        <f t="shared" si="4"/>
        <v>27.25</v>
      </c>
      <c r="P123">
        <f t="shared" si="5"/>
        <v>18.13847501506136</v>
      </c>
      <c r="Q123">
        <f>PerformanceCurves!$I$2+PerformanceCurves!$I$3*P123+PerformanceCurves!$I$4*P123^2+PerformanceCurves!$I$5*P123^3</f>
        <v>20.532259218660812</v>
      </c>
      <c r="R123">
        <f>IF(O123&lt;Q123, PerformanceCurves!$F$2+PerformanceCurves!$F$3*P123+PerformanceCurves!$F$4*P123^2+PerformanceCurves!$F$5*O123+PerformanceCurves!$F$6*O123^2+PerformanceCurves!$F$7*P123*O123,PerformanceCurves!$L$2+PerformanceCurves!$L$3*P123+PerformanceCurves!$L$4*P123^2+PerformanceCurves!$L$5*O123+PerformanceCurves!$L$6*O123^2+PerformanceCurves!$L$7*P123*O123)</f>
        <v>1.0050859192157966</v>
      </c>
      <c r="S123">
        <f>PerformanceCurves!$B$2*R123</f>
        <v>28739.537333507604</v>
      </c>
      <c r="T123">
        <f>IF(C123=0,0,MAX(PerformanceCurves!$B$5,C123/S123))</f>
        <v>0.25</v>
      </c>
      <c r="U123">
        <f>MIN(C123/S123/PerformanceCurves!$B$5,1)</f>
        <v>0.15785025647103568</v>
      </c>
      <c r="V123">
        <f>IF(T123=0,0,PerformanceCurves!$O$38+PerformanceCurves!$O$39*'DOASDXCOIL_wADPBFMethod_9.6 - C'!U123)</f>
        <v>0.87367753847065532</v>
      </c>
      <c r="W123">
        <f t="shared" si="6"/>
        <v>0.1806733600446539</v>
      </c>
      <c r="X123">
        <f>PerformanceCurves!$I$20+PerformanceCurves!$I$21*P123+PerformanceCurves!$I$22*P123^2+PerformanceCurves!$I$23*P123^3</f>
        <v>20.532259218660812</v>
      </c>
      <c r="Y123">
        <f>IF(O123&lt;X123, PerformanceCurves!$F$20+PerformanceCurves!$F$21*P123+PerformanceCurves!$F$22*P123^2+PerformanceCurves!$F$23*O123+PerformanceCurves!$F$24*O123^2+PerformanceCurves!$F$25*P123*O123,PerformanceCurves!$L$20+PerformanceCurves!$L$21*P123+PerformanceCurves!$L$22*P123^2+PerformanceCurves!$L$23*O123+PerformanceCurves!$L$24*O123^2+PerformanceCurves!$L$25*P123*O123)</f>
        <v>0.85232868989336152</v>
      </c>
      <c r="Z123">
        <f>IF(T123&lt;PerformanceCurves!$F$43,MIN(MAX(PerformanceCurves!$F$38+PerformanceCurves!$F$39*T123+PerformanceCurves!$F$40*T123^2+PerformanceCurves!$F$41*T123^3,PerformanceCurves!$F$44),PerformanceCurves!$F$45),MIN(MAX(PerformanceCurves!$I$38+PerformanceCurves!$I$39*T123+PerformanceCurves!$I$40*T123^2+PerformanceCurves!$I$41*T123^3,PerformanceCurves!$I$44),PerformanceCurves!$I$45))</f>
        <v>0.4729056991921875</v>
      </c>
      <c r="AA123" s="14">
        <f>IF(W123=0,0,1/(PerformanceCurves!$B$4*Y123*Z123))</f>
        <v>6.8300605870956277</v>
      </c>
      <c r="AB123" s="4">
        <f t="shared" si="7"/>
        <v>190.05939661735871</v>
      </c>
    </row>
    <row r="124" spans="1:28" x14ac:dyDescent="0.25">
      <c r="A124" t="s">
        <v>133</v>
      </c>
      <c r="C124">
        <v>1008.5859946414899</v>
      </c>
      <c r="D124" s="4">
        <v>673.33684705740598</v>
      </c>
      <c r="E124" s="14">
        <v>1.49789217543816</v>
      </c>
      <c r="F124">
        <v>0.25</v>
      </c>
      <c r="G124">
        <v>0.160891361270281</v>
      </c>
      <c r="H124">
        <v>0.140139748310809</v>
      </c>
      <c r="I124">
        <v>18.139045197198399</v>
      </c>
      <c r="J124">
        <v>18.1587574051368</v>
      </c>
      <c r="K124">
        <v>18.134845156986199</v>
      </c>
      <c r="L124">
        <v>18.178098043881899</v>
      </c>
      <c r="M124">
        <v>18.1168206339586</v>
      </c>
      <c r="O124">
        <f t="shared" si="4"/>
        <v>27.25</v>
      </c>
      <c r="P124">
        <f t="shared" si="5"/>
        <v>18.145513287432379</v>
      </c>
      <c r="Q124">
        <f>PerformanceCurves!$I$2+PerformanceCurves!$I$3*P124+PerformanceCurves!$I$4*P124^2+PerformanceCurves!$I$5*P124^3</f>
        <v>20.529179963709723</v>
      </c>
      <c r="R124">
        <f>IF(O124&lt;Q124, PerformanceCurves!$F$2+PerformanceCurves!$F$3*P124+PerformanceCurves!$F$4*P124^2+PerformanceCurves!$F$5*O124+PerformanceCurves!$F$6*O124^2+PerformanceCurves!$F$7*P124*O124,PerformanceCurves!$L$2+PerformanceCurves!$L$3*P124+PerformanceCurves!$L$4*P124^2+PerformanceCurves!$L$5*O124+PerformanceCurves!$L$6*O124^2+PerformanceCurves!$L$7*P124*O124)</f>
        <v>1.0052741014483786</v>
      </c>
      <c r="S124">
        <f>PerformanceCurves!$B$2*R124</f>
        <v>28744.918236966096</v>
      </c>
      <c r="T124">
        <f>IF(C124=0,0,MAX(PerformanceCurves!$B$5,C124/S124))</f>
        <v>0.25</v>
      </c>
      <c r="U124">
        <f>MIN(C124/S124/PerformanceCurves!$B$5,1)</f>
        <v>0.14034981575900868</v>
      </c>
      <c r="V124">
        <f>IF(T124=0,0,PerformanceCurves!$O$38+PerformanceCurves!$O$39*'DOASDXCOIL_wADPBFMethod_9.6 - C'!U124)</f>
        <v>0.8710524723638513</v>
      </c>
      <c r="W124">
        <f t="shared" si="6"/>
        <v>0.16112670615368221</v>
      </c>
      <c r="X124">
        <f>PerformanceCurves!$I$20+PerformanceCurves!$I$21*P124+PerformanceCurves!$I$22*P124^2+PerformanceCurves!$I$23*P124^3</f>
        <v>20.529179963709723</v>
      </c>
      <c r="Y124">
        <f>IF(O124&lt;X124, PerformanceCurves!$F$20+PerformanceCurves!$F$21*P124+PerformanceCurves!$F$22*P124^2+PerformanceCurves!$F$23*O124+PerformanceCurves!$F$24*O124^2+PerformanceCurves!$F$25*P124*O124,PerformanceCurves!$L$20+PerformanceCurves!$L$21*P124+PerformanceCurves!$L$22*P124^2+PerformanceCurves!$L$23*O124+PerformanceCurves!$L$24*O124^2+PerformanceCurves!$L$25*P124*O124)</f>
        <v>0.85244843178425</v>
      </c>
      <c r="Z124">
        <f>IF(T124&lt;PerformanceCurves!$F$43,MIN(MAX(PerformanceCurves!$F$38+PerformanceCurves!$F$39*T124+PerformanceCurves!$F$40*T124^2+PerformanceCurves!$F$41*T124^3,PerformanceCurves!$F$44),PerformanceCurves!$F$45),MIN(MAX(PerformanceCurves!$I$38+PerformanceCurves!$I$39*T124+PerformanceCurves!$I$40*T124^2+PerformanceCurves!$I$41*T124^3,PerformanceCurves!$I$44),PerformanceCurves!$I$45))</f>
        <v>0.4729056991921875</v>
      </c>
      <c r="AA124" s="14">
        <f>IF(W124=0,0,1/(PerformanceCurves!$B$4*Y124*Z124))</f>
        <v>6.829101180826477</v>
      </c>
      <c r="AB124" s="4">
        <f t="shared" si="7"/>
        <v>169.55283980792956</v>
      </c>
    </row>
    <row r="125" spans="1:28" x14ac:dyDescent="0.25">
      <c r="A125" t="s">
        <v>134</v>
      </c>
      <c r="B125">
        <v>26.974999999999898</v>
      </c>
      <c r="C125">
        <v>1020.45363008398</v>
      </c>
      <c r="D125" s="4">
        <v>681.38831129283005</v>
      </c>
      <c r="E125" s="14">
        <v>1.49760953214449</v>
      </c>
      <c r="F125">
        <v>0.25</v>
      </c>
      <c r="G125">
        <v>0.16264268075041199</v>
      </c>
      <c r="H125">
        <v>0.14170333005864999</v>
      </c>
      <c r="I125">
        <v>18.161511608263499</v>
      </c>
      <c r="J125">
        <v>18.179919289728499</v>
      </c>
      <c r="K125">
        <v>18.157260311537001</v>
      </c>
      <c r="L125">
        <v>18.1976747875885</v>
      </c>
      <c r="M125">
        <v>18.143079895835498</v>
      </c>
      <c r="O125">
        <f t="shared" si="4"/>
        <v>26.974999999999898</v>
      </c>
      <c r="P125">
        <f t="shared" si="5"/>
        <v>18.167889178590599</v>
      </c>
      <c r="Q125">
        <f>PerformanceCurves!$I$2+PerformanceCurves!$I$3*P125+PerformanceCurves!$I$4*P125^2+PerformanceCurves!$I$5*P125^3</f>
        <v>20.519396868186789</v>
      </c>
      <c r="R125">
        <f>IF(O125&lt;Q125, PerformanceCurves!$F$2+PerformanceCurves!$F$3*P125+PerformanceCurves!$F$4*P125^2+PerformanceCurves!$F$5*O125+PerformanceCurves!$F$6*O125^2+PerformanceCurves!$F$7*P125*O125,PerformanceCurves!$L$2+PerformanceCurves!$L$3*P125+PerformanceCurves!$L$4*P125^2+PerformanceCurves!$L$5*O125+PerformanceCurves!$L$6*O125^2+PerformanceCurves!$L$7*P125*O125)</f>
        <v>1.0075231452118569</v>
      </c>
      <c r="S125">
        <f>PerformanceCurves!$B$2*R125</f>
        <v>28809.227641733811</v>
      </c>
      <c r="T125">
        <f>IF(C125=0,0,MAX(PerformanceCurves!$B$5,C125/S125))</f>
        <v>0.25</v>
      </c>
      <c r="U125">
        <f>MIN(C125/S125/PerformanceCurves!$B$5,1)</f>
        <v>0.14168427460453314</v>
      </c>
      <c r="V125">
        <f>IF(T125=0,0,PerformanceCurves!$O$38+PerformanceCurves!$O$39*'DOASDXCOIL_wADPBFMethod_9.6 - C'!U125)</f>
        <v>0.87125264119067991</v>
      </c>
      <c r="W125">
        <f t="shared" si="6"/>
        <v>0.16262134300207479</v>
      </c>
      <c r="X125">
        <f>PerformanceCurves!$I$20+PerformanceCurves!$I$21*P125+PerformanceCurves!$I$22*P125^2+PerformanceCurves!$I$23*P125^3</f>
        <v>20.519396868186789</v>
      </c>
      <c r="Y125">
        <f>IF(O125&lt;X125, PerformanceCurves!$F$20+PerformanceCurves!$F$21*P125+PerformanceCurves!$F$22*P125^2+PerformanceCurves!$F$23*O125+PerformanceCurves!$F$24*O125^2+PerformanceCurves!$F$25*P125*O125,PerformanceCurves!$L$20+PerformanceCurves!$L$21*P125+PerformanceCurves!$L$22*P125^2+PerformanceCurves!$L$23*O125+PerformanceCurves!$L$24*O125^2+PerformanceCurves!$L$25*P125*O125)</f>
        <v>0.84676465846703275</v>
      </c>
      <c r="Z125">
        <f>IF(T125&lt;PerformanceCurves!$F$43,MIN(MAX(PerformanceCurves!$F$38+PerformanceCurves!$F$39*T125+PerformanceCurves!$F$40*T125^2+PerformanceCurves!$F$41*T125^3,PerformanceCurves!$F$44),PerformanceCurves!$F$45),MIN(MAX(PerformanceCurves!$I$38+PerformanceCurves!$I$39*T125+PerformanceCurves!$I$40*T125^2+PerformanceCurves!$I$41*T125^3,PerformanceCurves!$I$44),PerformanceCurves!$I$45))</f>
        <v>0.4729056991921875</v>
      </c>
      <c r="AA125" s="14">
        <f>IF(W125=0,0,1/(PerformanceCurves!$B$4*Y125*Z125))</f>
        <v>6.8749404381502623</v>
      </c>
      <c r="AB125" s="4">
        <f t="shared" si="7"/>
        <v>170.36494105292095</v>
      </c>
    </row>
    <row r="126" spans="1:28" x14ac:dyDescent="0.25">
      <c r="A126" t="s">
        <v>135</v>
      </c>
      <c r="B126">
        <v>26.7</v>
      </c>
      <c r="C126">
        <v>829.59926996827403</v>
      </c>
      <c r="D126" s="4">
        <v>552.74534950255702</v>
      </c>
      <c r="E126" s="14">
        <v>1.5008706463380801</v>
      </c>
      <c r="F126">
        <v>0.25</v>
      </c>
      <c r="G126">
        <v>0.132553898373163</v>
      </c>
      <c r="H126">
        <v>0.11495650351992499</v>
      </c>
      <c r="I126">
        <v>18.1790087210587</v>
      </c>
      <c r="J126">
        <v>18.1966304669834</v>
      </c>
      <c r="K126">
        <v>18.174681402213398</v>
      </c>
      <c r="L126">
        <v>18.213543229450799</v>
      </c>
      <c r="M126">
        <v>18.161579425932999</v>
      </c>
      <c r="O126">
        <f t="shared" si="4"/>
        <v>26.7</v>
      </c>
      <c r="P126">
        <f t="shared" si="5"/>
        <v>18.185088649127859</v>
      </c>
      <c r="Q126">
        <f>PerformanceCurves!$I$2+PerformanceCurves!$I$3*P126+PerformanceCurves!$I$4*P126^2+PerformanceCurves!$I$5*P126^3</f>
        <v>20.511883339322644</v>
      </c>
      <c r="R126">
        <f>IF(O126&lt;Q126, PerformanceCurves!$F$2+PerformanceCurves!$F$3*P126+PerformanceCurves!$F$4*P126^2+PerformanceCurves!$F$5*O126+PerformanceCurves!$F$6*O126^2+PerformanceCurves!$F$7*P126*O126,PerformanceCurves!$L$2+PerformanceCurves!$L$3*P126+PerformanceCurves!$L$4*P126^2+PerformanceCurves!$L$5*O126+PerformanceCurves!$L$6*O126^2+PerformanceCurves!$L$7*P126*O126)</f>
        <v>1.009636455061004</v>
      </c>
      <c r="S126">
        <f>PerformanceCurves!$B$2*R126</f>
        <v>28869.655856024405</v>
      </c>
      <c r="T126">
        <f>IF(C126=0,0,MAX(PerformanceCurves!$B$5,C126/S126))</f>
        <v>0.25</v>
      </c>
      <c r="U126">
        <f>MIN(C126/S126/PerformanceCurves!$B$5,1)</f>
        <v>0.11494411628674217</v>
      </c>
      <c r="V126">
        <f>IF(T126=0,0,PerformanceCurves!$O$38+PerformanceCurves!$O$39*'DOASDXCOIL_wADPBFMethod_9.6 - C'!U126)</f>
        <v>0.86724161744301131</v>
      </c>
      <c r="W126">
        <f t="shared" si="6"/>
        <v>0.13253989888728496</v>
      </c>
      <c r="X126">
        <f>PerformanceCurves!$I$20+PerformanceCurves!$I$21*P126+PerformanceCurves!$I$22*P126^2+PerformanceCurves!$I$23*P126^3</f>
        <v>20.511883339322644</v>
      </c>
      <c r="Y126">
        <f>IF(O126&lt;X126, PerformanceCurves!$F$20+PerformanceCurves!$F$21*P126+PerformanceCurves!$F$22*P126^2+PerformanceCurves!$F$23*O126+PerformanceCurves!$F$24*O126^2+PerformanceCurves!$F$25*P126*O126,PerformanceCurves!$L$20+PerformanceCurves!$L$21*P126+PerformanceCurves!$L$22*P126^2+PerformanceCurves!$L$23*O126+PerformanceCurves!$L$24*O126^2+PerformanceCurves!$L$25*P126*O126)</f>
        <v>0.8410176869425694</v>
      </c>
      <c r="Z126">
        <f>IF(T126&lt;PerformanceCurves!$F$43,MIN(MAX(PerformanceCurves!$F$38+PerformanceCurves!$F$39*T126+PerformanceCurves!$F$40*T126^2+PerformanceCurves!$F$41*T126^3,PerformanceCurves!$F$44),PerformanceCurves!$F$45),MIN(MAX(PerformanceCurves!$I$38+PerformanceCurves!$I$39*T126+PerformanceCurves!$I$40*T126^2+PerformanceCurves!$I$41*T126^3,PerformanceCurves!$I$44),PerformanceCurves!$I$45))</f>
        <v>0.4729056991921875</v>
      </c>
      <c r="AA126" s="14">
        <f>IF(W126=0,0,1/(PerformanceCurves!$B$4*Y126*Z126))</f>
        <v>6.9219193394788032</v>
      </c>
      <c r="AB126" s="4">
        <f t="shared" si="7"/>
        <v>138.19798672907902</v>
      </c>
    </row>
    <row r="127" spans="1:28" x14ac:dyDescent="0.25">
      <c r="A127" t="s">
        <v>136</v>
      </c>
      <c r="B127">
        <v>26.7</v>
      </c>
      <c r="C127">
        <v>0</v>
      </c>
      <c r="D127" s="4">
        <v>0</v>
      </c>
      <c r="E127" s="14">
        <v>0</v>
      </c>
      <c r="F127">
        <v>0</v>
      </c>
      <c r="G127">
        <v>0</v>
      </c>
      <c r="H127">
        <v>0</v>
      </c>
      <c r="I127">
        <v>18.203826587465699</v>
      </c>
      <c r="J127">
        <v>18.220177846631401</v>
      </c>
      <c r="K127">
        <v>18.1995205499612</v>
      </c>
      <c r="L127">
        <v>18.2353436327443</v>
      </c>
      <c r="M127">
        <v>18.188071290830099</v>
      </c>
      <c r="O127">
        <f t="shared" si="4"/>
        <v>26.7</v>
      </c>
      <c r="P127">
        <f t="shared" si="5"/>
        <v>18.20938798152654</v>
      </c>
      <c r="Q127">
        <f>PerformanceCurves!$I$2+PerformanceCurves!$I$3*P127+PerformanceCurves!$I$4*P127^2+PerformanceCurves!$I$5*P127^3</f>
        <v>20.501277151879236</v>
      </c>
      <c r="R127">
        <f>IF(O127&lt;Q127, PerformanceCurves!$F$2+PerformanceCurves!$F$3*P127+PerformanceCurves!$F$4*P127^2+PerformanceCurves!$F$5*O127+PerformanceCurves!$F$6*O127^2+PerformanceCurves!$F$7*P127*O127,PerformanceCurves!$L$2+PerformanceCurves!$L$3*P127+PerformanceCurves!$L$4*P127^2+PerformanceCurves!$L$5*O127+PerformanceCurves!$L$6*O127^2+PerformanceCurves!$L$7*P127*O127)</f>
        <v>1.0102908305242564</v>
      </c>
      <c r="S127">
        <f>PerformanceCurves!$B$2*R127</f>
        <v>28888.367140001945</v>
      </c>
      <c r="T127">
        <f>IF(C127=0,0,MAX(PerformanceCurves!$B$5,C127/S127))</f>
        <v>0</v>
      </c>
      <c r="U127">
        <f>MIN(C127/S127/PerformanceCurves!$B$5,1)</f>
        <v>0</v>
      </c>
      <c r="V127">
        <f>IF(T127=0,0,PerformanceCurves!$O$38+PerformanceCurves!$O$39*'DOASDXCOIL_wADPBFMethod_9.6 - C'!U127)</f>
        <v>0</v>
      </c>
      <c r="W127">
        <f t="shared" si="6"/>
        <v>0</v>
      </c>
      <c r="X127">
        <f>PerformanceCurves!$I$20+PerformanceCurves!$I$21*P127+PerformanceCurves!$I$22*P127^2+PerformanceCurves!$I$23*P127^3</f>
        <v>20.501277151879236</v>
      </c>
      <c r="Y127">
        <f>IF(O127&lt;X127, PerformanceCurves!$F$20+PerformanceCurves!$F$21*P127+PerformanceCurves!$F$22*P127^2+PerformanceCurves!$F$23*O127+PerformanceCurves!$F$24*O127^2+PerformanceCurves!$F$25*P127*O127,PerformanceCurves!$L$20+PerformanceCurves!$L$21*P127+PerformanceCurves!$L$22*P127^2+PerformanceCurves!$L$23*O127+PerformanceCurves!$L$24*O127^2+PerformanceCurves!$L$25*P127*O127)</f>
        <v>0.84143069184949071</v>
      </c>
      <c r="Z127">
        <f>IF(T127&lt;PerformanceCurves!$F$43,MIN(MAX(PerformanceCurves!$F$38+PerformanceCurves!$F$39*T127+PerformanceCurves!$F$40*T127^2+PerformanceCurves!$F$41*T127^3,PerformanceCurves!$F$44),PerformanceCurves!$F$45),MIN(MAX(PerformanceCurves!$I$38+PerformanceCurves!$I$39*T127+PerformanceCurves!$I$40*T127^2+PerformanceCurves!$I$41*T127^3,PerformanceCurves!$I$44),PerformanceCurves!$I$45))</f>
        <v>0.47289999999999999</v>
      </c>
      <c r="AA127" s="14">
        <f>IF(W127=0,0,1/(PerformanceCurves!$B$4*Y127*Z127))</f>
        <v>0</v>
      </c>
      <c r="AB127" s="4">
        <f t="shared" si="7"/>
        <v>0</v>
      </c>
    </row>
    <row r="128" spans="1:28" x14ac:dyDescent="0.25">
      <c r="A128" t="s">
        <v>137</v>
      </c>
      <c r="B128">
        <v>26.7</v>
      </c>
      <c r="C128">
        <v>0</v>
      </c>
      <c r="D128" s="4">
        <v>0</v>
      </c>
      <c r="E128" s="14">
        <v>0</v>
      </c>
      <c r="F128">
        <v>0</v>
      </c>
      <c r="G128">
        <v>0</v>
      </c>
      <c r="H128">
        <v>0</v>
      </c>
      <c r="I128">
        <v>18.312675698555399</v>
      </c>
      <c r="J128">
        <v>18.324078350328499</v>
      </c>
      <c r="K128">
        <v>18.299910320943301</v>
      </c>
      <c r="L128">
        <v>18.355850522972599</v>
      </c>
      <c r="M128">
        <v>18.268508328803598</v>
      </c>
      <c r="O128">
        <f t="shared" si="4"/>
        <v>26.7</v>
      </c>
      <c r="P128">
        <f t="shared" si="5"/>
        <v>18.31220464432068</v>
      </c>
      <c r="Q128">
        <f>PerformanceCurves!$I$2+PerformanceCurves!$I$3*P128+PerformanceCurves!$I$4*P128^2+PerformanceCurves!$I$5*P128^3</f>
        <v>20.456499664810664</v>
      </c>
      <c r="R128">
        <f>IF(O128&lt;Q128, PerformanceCurves!$F$2+PerformanceCurves!$F$3*P128+PerformanceCurves!$F$4*P128^2+PerformanceCurves!$F$5*O128+PerformanceCurves!$F$6*O128^2+PerformanceCurves!$F$7*P128*O128,PerformanceCurves!$L$2+PerformanceCurves!$L$3*P128+PerformanceCurves!$L$4*P128^2+PerformanceCurves!$L$5*O128+PerformanceCurves!$L$6*O128^2+PerformanceCurves!$L$7*P128*O128)</f>
        <v>1.0130679388946808</v>
      </c>
      <c r="S128">
        <f>PerformanceCurves!$B$2*R128</f>
        <v>28967.776082227781</v>
      </c>
      <c r="T128">
        <f>IF(C128=0,0,MAX(PerformanceCurves!$B$5,C128/S128))</f>
        <v>0</v>
      </c>
      <c r="U128">
        <f>MIN(C128/S128/PerformanceCurves!$B$5,1)</f>
        <v>0</v>
      </c>
      <c r="V128">
        <f>IF(T128=0,0,PerformanceCurves!$O$38+PerformanceCurves!$O$39*'DOASDXCOIL_wADPBFMethod_9.6 - C'!U128)</f>
        <v>0</v>
      </c>
      <c r="W128">
        <f t="shared" si="6"/>
        <v>0</v>
      </c>
      <c r="X128">
        <f>PerformanceCurves!$I$20+PerformanceCurves!$I$21*P128+PerformanceCurves!$I$22*P128^2+PerformanceCurves!$I$23*P128^3</f>
        <v>20.456499664810664</v>
      </c>
      <c r="Y128">
        <f>IF(O128&lt;X128, PerformanceCurves!$F$20+PerformanceCurves!$F$21*P128+PerformanceCurves!$F$22*P128^2+PerformanceCurves!$F$23*O128+PerformanceCurves!$F$24*O128^2+PerformanceCurves!$F$25*P128*O128,PerformanceCurves!$L$20+PerformanceCurves!$L$21*P128+PerformanceCurves!$L$22*P128^2+PerformanceCurves!$L$23*O128+PerformanceCurves!$L$24*O128^2+PerformanceCurves!$L$25*P128*O128)</f>
        <v>0.84313259232604354</v>
      </c>
      <c r="Z128">
        <f>IF(T128&lt;PerformanceCurves!$F$43,MIN(MAX(PerformanceCurves!$F$38+PerformanceCurves!$F$39*T128+PerformanceCurves!$F$40*T128^2+PerformanceCurves!$F$41*T128^3,PerformanceCurves!$F$44),PerformanceCurves!$F$45),MIN(MAX(PerformanceCurves!$I$38+PerformanceCurves!$I$39*T128+PerformanceCurves!$I$40*T128^2+PerformanceCurves!$I$41*T128^3,PerformanceCurves!$I$44),PerformanceCurves!$I$45))</f>
        <v>0.47289999999999999</v>
      </c>
      <c r="AA128" s="14">
        <f>IF(W128=0,0,1/(PerformanceCurves!$B$4*Y128*Z128))</f>
        <v>0</v>
      </c>
      <c r="AB128" s="4">
        <f t="shared" si="7"/>
        <v>0</v>
      </c>
    </row>
    <row r="129" spans="1:28" x14ac:dyDescent="0.25">
      <c r="A129" t="s">
        <v>138</v>
      </c>
      <c r="B129">
        <v>26.7</v>
      </c>
      <c r="C129">
        <v>0</v>
      </c>
      <c r="D129" s="4">
        <v>0</v>
      </c>
      <c r="E129" s="14">
        <v>0</v>
      </c>
      <c r="F129">
        <v>0</v>
      </c>
      <c r="G129">
        <v>0</v>
      </c>
      <c r="H129">
        <v>0</v>
      </c>
      <c r="I129">
        <v>18.4205982312941</v>
      </c>
      <c r="J129">
        <v>18.4249455334839</v>
      </c>
      <c r="K129">
        <v>18.399834786109601</v>
      </c>
      <c r="L129">
        <v>18.470317048758901</v>
      </c>
      <c r="M129">
        <v>18.352604322345002</v>
      </c>
      <c r="O129">
        <f t="shared" si="4"/>
        <v>26.7</v>
      </c>
      <c r="P129">
        <f t="shared" si="5"/>
        <v>18.413659984398301</v>
      </c>
      <c r="Q129">
        <f>PerformanceCurves!$I$2+PerformanceCurves!$I$3*P129+PerformanceCurves!$I$4*P129^2+PerformanceCurves!$I$5*P129^3</f>
        <v>20.412435310003822</v>
      </c>
      <c r="R129">
        <f>IF(O129&lt;Q129, PerformanceCurves!$F$2+PerformanceCurves!$F$3*P129+PerformanceCurves!$F$4*P129^2+PerformanceCurves!$F$5*O129+PerformanceCurves!$F$6*O129^2+PerformanceCurves!$F$7*P129*O129,PerformanceCurves!$L$2+PerformanceCurves!$L$3*P129+PerformanceCurves!$L$4*P129^2+PerformanceCurves!$L$5*O129+PerformanceCurves!$L$6*O129^2+PerformanceCurves!$L$7*P129*O129)</f>
        <v>1.0158214057713879</v>
      </c>
      <c r="S129">
        <f>PerformanceCurves!$B$2*R129</f>
        <v>29046.509016981701</v>
      </c>
      <c r="T129">
        <f>IF(C129=0,0,MAX(PerformanceCurves!$B$5,C129/S129))</f>
        <v>0</v>
      </c>
      <c r="U129">
        <f>MIN(C129/S129/PerformanceCurves!$B$5,1)</f>
        <v>0</v>
      </c>
      <c r="V129">
        <f>IF(T129=0,0,PerformanceCurves!$O$38+PerformanceCurves!$O$39*'DOASDXCOIL_wADPBFMethod_9.6 - C'!U129)</f>
        <v>0</v>
      </c>
      <c r="W129">
        <f t="shared" si="6"/>
        <v>0</v>
      </c>
      <c r="X129">
        <f>PerformanceCurves!$I$20+PerformanceCurves!$I$21*P129+PerformanceCurves!$I$22*P129^2+PerformanceCurves!$I$23*P129^3</f>
        <v>20.412435310003822</v>
      </c>
      <c r="Y129">
        <f>IF(O129&lt;X129, PerformanceCurves!$F$20+PerformanceCurves!$F$21*P129+PerformanceCurves!$F$22*P129^2+PerformanceCurves!$F$23*O129+PerformanceCurves!$F$24*O129^2+PerformanceCurves!$F$25*P129*O129,PerformanceCurves!$L$20+PerformanceCurves!$L$21*P129+PerformanceCurves!$L$22*P129^2+PerformanceCurves!$L$23*O129+PerformanceCurves!$L$24*O129^2+PerformanceCurves!$L$25*P129*O129)</f>
        <v>0.8447396062720498</v>
      </c>
      <c r="Z129">
        <f>IF(T129&lt;PerformanceCurves!$F$43,MIN(MAX(PerformanceCurves!$F$38+PerformanceCurves!$F$39*T129+PerformanceCurves!$F$40*T129^2+PerformanceCurves!$F$41*T129^3,PerformanceCurves!$F$44),PerformanceCurves!$F$45),MIN(MAX(PerformanceCurves!$I$38+PerformanceCurves!$I$39*T129+PerformanceCurves!$I$40*T129^2+PerformanceCurves!$I$41*T129^3,PerformanceCurves!$I$44),PerformanceCurves!$I$45))</f>
        <v>0.47289999999999999</v>
      </c>
      <c r="AA129" s="14">
        <f>IF(W129=0,0,1/(PerformanceCurves!$B$4*Y129*Z129))</f>
        <v>0</v>
      </c>
      <c r="AB129" s="4">
        <f t="shared" si="7"/>
        <v>0</v>
      </c>
    </row>
    <row r="130" spans="1:28" x14ac:dyDescent="0.25">
      <c r="A130" t="s">
        <v>139</v>
      </c>
      <c r="B130">
        <v>26.7</v>
      </c>
      <c r="C130">
        <v>0</v>
      </c>
      <c r="D130" s="4">
        <v>0</v>
      </c>
      <c r="E130" s="14">
        <v>0</v>
      </c>
      <c r="F130">
        <v>0</v>
      </c>
      <c r="G130">
        <v>0</v>
      </c>
      <c r="H130">
        <v>0</v>
      </c>
      <c r="I130">
        <v>18.4919958868274</v>
      </c>
      <c r="J130">
        <v>18.490856315056799</v>
      </c>
      <c r="K130">
        <v>18.4675446667923</v>
      </c>
      <c r="L130">
        <v>18.539698880804</v>
      </c>
      <c r="M130">
        <v>18.416905358056201</v>
      </c>
      <c r="O130">
        <f t="shared" si="4"/>
        <v>26.7</v>
      </c>
      <c r="P130">
        <f t="shared" si="5"/>
        <v>18.481400221507339</v>
      </c>
      <c r="Q130">
        <f>PerformanceCurves!$I$2+PerformanceCurves!$I$3*P130+PerformanceCurves!$I$4*P130^2+PerformanceCurves!$I$5*P130^3</f>
        <v>20.383055497655981</v>
      </c>
      <c r="R130">
        <f>IF(O130&lt;Q130, PerformanceCurves!$F$2+PerformanceCurves!$F$3*P130+PerformanceCurves!$F$4*P130^2+PerformanceCurves!$F$5*O130+PerformanceCurves!$F$6*O130^2+PerformanceCurves!$F$7*P130*O130,PerformanceCurves!$L$2+PerformanceCurves!$L$3*P130+PerformanceCurves!$L$4*P130^2+PerformanceCurves!$L$5*O130+PerformanceCurves!$L$6*O130^2+PerformanceCurves!$L$7*P130*O130)</f>
        <v>1.0176671154348884</v>
      </c>
      <c r="S130">
        <f>PerformanceCurves!$B$2*R130</f>
        <v>29099.285442127897</v>
      </c>
      <c r="T130">
        <f>IF(C130=0,0,MAX(PerformanceCurves!$B$5,C130/S130))</f>
        <v>0</v>
      </c>
      <c r="U130">
        <f>MIN(C130/S130/PerformanceCurves!$B$5,1)</f>
        <v>0</v>
      </c>
      <c r="V130">
        <f>IF(T130=0,0,PerformanceCurves!$O$38+PerformanceCurves!$O$39*'DOASDXCOIL_wADPBFMethod_9.6 - C'!U130)</f>
        <v>0</v>
      </c>
      <c r="W130">
        <f t="shared" si="6"/>
        <v>0</v>
      </c>
      <c r="X130">
        <f>PerformanceCurves!$I$20+PerformanceCurves!$I$21*P130+PerformanceCurves!$I$22*P130^2+PerformanceCurves!$I$23*P130^3</f>
        <v>20.383055497655981</v>
      </c>
      <c r="Y130">
        <f>IF(O130&lt;X130, PerformanceCurves!$F$20+PerformanceCurves!$F$21*P130+PerformanceCurves!$F$22*P130^2+PerformanceCurves!$F$23*O130+PerformanceCurves!$F$24*O130^2+PerformanceCurves!$F$25*P130*O130,PerformanceCurves!$L$20+PerformanceCurves!$L$21*P130+PerformanceCurves!$L$22*P130^2+PerformanceCurves!$L$23*O130+PerformanceCurves!$L$24*O130^2+PerformanceCurves!$L$25*P130*O130)</f>
        <v>0.84577257221901103</v>
      </c>
      <c r="Z130">
        <f>IF(T130&lt;PerformanceCurves!$F$43,MIN(MAX(PerformanceCurves!$F$38+PerformanceCurves!$F$39*T130+PerformanceCurves!$F$40*T130^2+PerformanceCurves!$F$41*T130^3,PerformanceCurves!$F$44),PerformanceCurves!$F$45),MIN(MAX(PerformanceCurves!$I$38+PerformanceCurves!$I$39*T130+PerformanceCurves!$I$40*T130^2+PerformanceCurves!$I$41*T130^3,PerformanceCurves!$I$44),PerformanceCurves!$I$45))</f>
        <v>0.47289999999999999</v>
      </c>
      <c r="AA130" s="14">
        <f>IF(W130=0,0,1/(PerformanceCurves!$B$4*Y130*Z130))</f>
        <v>0</v>
      </c>
      <c r="AB130" s="4">
        <f t="shared" si="7"/>
        <v>0</v>
      </c>
    </row>
    <row r="131" spans="1:28" x14ac:dyDescent="0.25">
      <c r="A131" t="s">
        <v>140</v>
      </c>
      <c r="B131">
        <v>26.7</v>
      </c>
      <c r="C131">
        <v>0</v>
      </c>
      <c r="D131" s="4">
        <v>0</v>
      </c>
      <c r="E131" s="14">
        <v>0</v>
      </c>
      <c r="F131">
        <v>0</v>
      </c>
      <c r="G131">
        <v>0</v>
      </c>
      <c r="H131">
        <v>0</v>
      </c>
      <c r="I131">
        <v>18.530777951104</v>
      </c>
      <c r="J131">
        <v>18.526369746805599</v>
      </c>
      <c r="K131">
        <v>18.5058971434648</v>
      </c>
      <c r="L131">
        <v>18.5723950965013</v>
      </c>
      <c r="M131">
        <v>18.458731824814802</v>
      </c>
      <c r="O131">
        <f t="shared" si="4"/>
        <v>26.7</v>
      </c>
      <c r="P131">
        <f t="shared" si="5"/>
        <v>18.5188343525381</v>
      </c>
      <c r="Q131">
        <f>PerformanceCurves!$I$2+PerformanceCurves!$I$3*P131+PerformanceCurves!$I$4*P131^2+PerformanceCurves!$I$5*P131^3</f>
        <v>20.366827447146328</v>
      </c>
      <c r="R131">
        <f>IF(O131&lt;Q131, PerformanceCurves!$F$2+PerformanceCurves!$F$3*P131+PerformanceCurves!$F$4*P131^2+PerformanceCurves!$F$5*O131+PerformanceCurves!$F$6*O131^2+PerformanceCurves!$F$7*P131*O131,PerformanceCurves!$L$2+PerformanceCurves!$L$3*P131+PerformanceCurves!$L$4*P131^2+PerformanceCurves!$L$5*O131+PerformanceCurves!$L$6*O131^2+PerformanceCurves!$L$7*P131*O131)</f>
        <v>1.0186895724849925</v>
      </c>
      <c r="S131">
        <f>PerformanceCurves!$B$2*R131</f>
        <v>29128.521691488848</v>
      </c>
      <c r="T131">
        <f>IF(C131=0,0,MAX(PerformanceCurves!$B$5,C131/S131))</f>
        <v>0</v>
      </c>
      <c r="U131">
        <f>MIN(C131/S131/PerformanceCurves!$B$5,1)</f>
        <v>0</v>
      </c>
      <c r="V131">
        <f>IF(T131=0,0,PerformanceCurves!$O$38+PerformanceCurves!$O$39*'DOASDXCOIL_wADPBFMethod_9.6 - C'!U131)</f>
        <v>0</v>
      </c>
      <c r="W131">
        <f t="shared" si="6"/>
        <v>0</v>
      </c>
      <c r="X131">
        <f>PerformanceCurves!$I$20+PerformanceCurves!$I$21*P131+PerformanceCurves!$I$22*P131^2+PerformanceCurves!$I$23*P131^3</f>
        <v>20.366827447146328</v>
      </c>
      <c r="Y131">
        <f>IF(O131&lt;X131, PerformanceCurves!$F$20+PerformanceCurves!$F$21*P131+PerformanceCurves!$F$22*P131^2+PerformanceCurves!$F$23*O131+PerformanceCurves!$F$24*O131^2+PerformanceCurves!$F$25*P131*O131,PerformanceCurves!$L$20+PerformanceCurves!$L$21*P131+PerformanceCurves!$L$22*P131^2+PerformanceCurves!$L$23*O131+PerformanceCurves!$L$24*O131^2+PerformanceCurves!$L$25*P131*O131)</f>
        <v>0.84632965740345467</v>
      </c>
      <c r="Z131">
        <f>IF(T131&lt;PerformanceCurves!$F$43,MIN(MAX(PerformanceCurves!$F$38+PerformanceCurves!$F$39*T131+PerformanceCurves!$F$40*T131^2+PerformanceCurves!$F$41*T131^3,PerformanceCurves!$F$44),PerformanceCurves!$F$45),MIN(MAX(PerformanceCurves!$I$38+PerformanceCurves!$I$39*T131+PerformanceCurves!$I$40*T131^2+PerformanceCurves!$I$41*T131^3,PerformanceCurves!$I$44),PerformanceCurves!$I$45))</f>
        <v>0.47289999999999999</v>
      </c>
      <c r="AA131" s="14">
        <f>IF(W131=0,0,1/(PerformanceCurves!$B$4*Y131*Z131))</f>
        <v>0</v>
      </c>
      <c r="AB131" s="4">
        <f t="shared" si="7"/>
        <v>0</v>
      </c>
    </row>
    <row r="132" spans="1:28" x14ac:dyDescent="0.25">
      <c r="A132" t="s">
        <v>141</v>
      </c>
      <c r="B132">
        <v>26.7</v>
      </c>
      <c r="C132">
        <v>0</v>
      </c>
      <c r="D132" s="4">
        <v>0</v>
      </c>
      <c r="E132" s="14">
        <v>0</v>
      </c>
      <c r="F132">
        <v>0</v>
      </c>
      <c r="G132">
        <v>0</v>
      </c>
      <c r="H132">
        <v>0</v>
      </c>
      <c r="I132">
        <v>18.553233478393299</v>
      </c>
      <c r="J132">
        <v>18.5472211682353</v>
      </c>
      <c r="K132">
        <v>18.528657857648898</v>
      </c>
      <c r="L132">
        <v>18.5889647586697</v>
      </c>
      <c r="M132">
        <v>18.4856277218007</v>
      </c>
      <c r="O132">
        <f t="shared" ref="O132:O134" si="8">IF(B132="",O131,B132)</f>
        <v>26.7</v>
      </c>
      <c r="P132">
        <f t="shared" ref="P132:P134" si="9">AVERAGE(I132:M132)</f>
        <v>18.54074099694958</v>
      </c>
      <c r="Q132">
        <f>PerformanceCurves!$I$2+PerformanceCurves!$I$3*P132+PerformanceCurves!$I$4*P132^2+PerformanceCurves!$I$5*P132^3</f>
        <v>20.357331887689838</v>
      </c>
      <c r="R132">
        <f>IF(O132&lt;Q132, PerformanceCurves!$F$2+PerformanceCurves!$F$3*P132+PerformanceCurves!$F$4*P132^2+PerformanceCurves!$F$5*O132+PerformanceCurves!$F$6*O132^2+PerformanceCurves!$F$7*P132*O132,PerformanceCurves!$L$2+PerformanceCurves!$L$3*P132+PerformanceCurves!$L$4*P132^2+PerformanceCurves!$L$5*O132+PerformanceCurves!$L$6*O132^2+PerformanceCurves!$L$7*P132*O132)</f>
        <v>1.0192887430430415</v>
      </c>
      <c r="S132">
        <f>PerformanceCurves!$B$2*R132</f>
        <v>29145.654440334463</v>
      </c>
      <c r="T132">
        <f>IF(C132=0,0,MAX(PerformanceCurves!$B$5,C132/S132))</f>
        <v>0</v>
      </c>
      <c r="U132">
        <f>MIN(C132/S132/PerformanceCurves!$B$5,1)</f>
        <v>0</v>
      </c>
      <c r="V132">
        <f>IF(T132=0,0,PerformanceCurves!$O$38+PerformanceCurves!$O$39*'DOASDXCOIL_wADPBFMethod_9.6 - C'!U132)</f>
        <v>0</v>
      </c>
      <c r="W132">
        <f t="shared" ref="W132:W134" si="10">IF(T132=0,0,U132/V132)</f>
        <v>0</v>
      </c>
      <c r="X132">
        <f>PerformanceCurves!$I$20+PerformanceCurves!$I$21*P132+PerformanceCurves!$I$22*P132^2+PerformanceCurves!$I$23*P132^3</f>
        <v>20.357331887689838</v>
      </c>
      <c r="Y132">
        <f>IF(O132&lt;X132, PerformanceCurves!$F$20+PerformanceCurves!$F$21*P132+PerformanceCurves!$F$22*P132^2+PerformanceCurves!$F$23*O132+PerformanceCurves!$F$24*O132^2+PerformanceCurves!$F$25*P132*O132,PerformanceCurves!$L$20+PerformanceCurves!$L$21*P132+PerformanceCurves!$L$22*P132^2+PerformanceCurves!$L$23*O132+PerformanceCurves!$L$24*O132^2+PerformanceCurves!$L$25*P132*O132)</f>
        <v>0.84665112811245624</v>
      </c>
      <c r="Z132">
        <f>IF(T132&lt;PerformanceCurves!$F$43,MIN(MAX(PerformanceCurves!$F$38+PerformanceCurves!$F$39*T132+PerformanceCurves!$F$40*T132^2+PerformanceCurves!$F$41*T132^3,PerformanceCurves!$F$44),PerformanceCurves!$F$45),MIN(MAX(PerformanceCurves!$I$38+PerformanceCurves!$I$39*T132+PerformanceCurves!$I$40*T132^2+PerformanceCurves!$I$41*T132^3,PerformanceCurves!$I$44),PerformanceCurves!$I$45))</f>
        <v>0.47289999999999999</v>
      </c>
      <c r="AA132" s="14">
        <f>IF(W132=0,0,1/(PerformanceCurves!$B$4*Y132*Z132))</f>
        <v>0</v>
      </c>
      <c r="AB132" s="4">
        <f t="shared" ref="AB132:AB134" si="11">IF(T132=0,0,S132*T132*W132/AA132)</f>
        <v>0</v>
      </c>
    </row>
    <row r="133" spans="1:28" x14ac:dyDescent="0.25">
      <c r="A133" t="s">
        <v>142</v>
      </c>
      <c r="B133">
        <v>26.7</v>
      </c>
      <c r="C133">
        <v>0</v>
      </c>
      <c r="D133" s="4">
        <v>0</v>
      </c>
      <c r="E133" s="14">
        <v>0</v>
      </c>
      <c r="F133">
        <v>0</v>
      </c>
      <c r="G133">
        <v>0</v>
      </c>
      <c r="H133">
        <v>0</v>
      </c>
      <c r="I133">
        <v>18.570781119558401</v>
      </c>
      <c r="J133">
        <v>18.5640025161686</v>
      </c>
      <c r="K133">
        <v>18.546062890622402</v>
      </c>
      <c r="L133">
        <v>18.6022229336983</v>
      </c>
      <c r="M133">
        <v>18.505164260569401</v>
      </c>
      <c r="O133">
        <f t="shared" si="8"/>
        <v>26.7</v>
      </c>
      <c r="P133">
        <f t="shared" si="9"/>
        <v>18.557646744123421</v>
      </c>
      <c r="Q133">
        <f>PerformanceCurves!$I$2+PerformanceCurves!$I$3*P133+PerformanceCurves!$I$4*P133^2+PerformanceCurves!$I$5*P133^3</f>
        <v>20.35000418595699</v>
      </c>
      <c r="R133">
        <f>IF(O133&lt;Q133, PerformanceCurves!$F$2+PerformanceCurves!$F$3*P133+PerformanceCurves!$F$4*P133^2+PerformanceCurves!$F$5*O133+PerformanceCurves!$F$6*O133^2+PerformanceCurves!$F$7*P133*O133,PerformanceCurves!$L$2+PerformanceCurves!$L$3*P133+PerformanceCurves!$L$4*P133^2+PerformanceCurves!$L$5*O133+PerformanceCurves!$L$6*O133^2+PerformanceCurves!$L$7*P133*O133)</f>
        <v>1.0197515492704661</v>
      </c>
      <c r="S133">
        <f>PerformanceCurves!$B$2*R133</f>
        <v>29158.887972510129</v>
      </c>
      <c r="T133">
        <f>IF(C133=0,0,MAX(PerformanceCurves!$B$5,C133/S133))</f>
        <v>0</v>
      </c>
      <c r="U133">
        <f>MIN(C133/S133/PerformanceCurves!$B$5,1)</f>
        <v>0</v>
      </c>
      <c r="V133">
        <f>IF(T133=0,0,PerformanceCurves!$O$38+PerformanceCurves!$O$39*'DOASDXCOIL_wADPBFMethod_9.6 - C'!U133)</f>
        <v>0</v>
      </c>
      <c r="W133">
        <f t="shared" si="10"/>
        <v>0</v>
      </c>
      <c r="X133">
        <f>PerformanceCurves!$I$20+PerformanceCurves!$I$21*P133+PerformanceCurves!$I$22*P133^2+PerformanceCurves!$I$23*P133^3</f>
        <v>20.35000418595699</v>
      </c>
      <c r="Y133">
        <f>IF(O133&lt;X133, PerformanceCurves!$F$20+PerformanceCurves!$F$21*P133+PerformanceCurves!$F$22*P133^2+PerformanceCurves!$F$23*O133+PerformanceCurves!$F$24*O133^2+PerformanceCurves!$F$25*P133*O133,PerformanceCurves!$L$20+PerformanceCurves!$L$21*P133+PerformanceCurves!$L$22*P133^2+PerformanceCurves!$L$23*O133+PerformanceCurves!$L$24*O133^2+PerformanceCurves!$L$25*P133*O133)</f>
        <v>0.84689692203183697</v>
      </c>
      <c r="Z133">
        <f>IF(T133&lt;PerformanceCurves!$F$43,MIN(MAX(PerformanceCurves!$F$38+PerformanceCurves!$F$39*T133+PerformanceCurves!$F$40*T133^2+PerformanceCurves!$F$41*T133^3,PerformanceCurves!$F$44),PerformanceCurves!$F$45),MIN(MAX(PerformanceCurves!$I$38+PerformanceCurves!$I$39*T133+PerformanceCurves!$I$40*T133^2+PerformanceCurves!$I$41*T133^3,PerformanceCurves!$I$44),PerformanceCurves!$I$45))</f>
        <v>0.47289999999999999</v>
      </c>
      <c r="AA133" s="14">
        <f>IF(W133=0,0,1/(PerformanceCurves!$B$4*Y133*Z133))</f>
        <v>0</v>
      </c>
      <c r="AB133" s="4">
        <f t="shared" si="11"/>
        <v>0</v>
      </c>
    </row>
    <row r="134" spans="1:28" x14ac:dyDescent="0.25">
      <c r="A134" t="s">
        <v>143</v>
      </c>
      <c r="B134">
        <v>26.7</v>
      </c>
      <c r="C134">
        <v>0</v>
      </c>
      <c r="D134" s="4">
        <v>0</v>
      </c>
      <c r="E134" s="14">
        <v>0</v>
      </c>
      <c r="F134">
        <v>0</v>
      </c>
      <c r="G134">
        <v>0</v>
      </c>
      <c r="H134">
        <v>0</v>
      </c>
      <c r="I134">
        <v>18.586927091107199</v>
      </c>
      <c r="J134">
        <v>18.579634964850001</v>
      </c>
      <c r="K134">
        <v>18.561653762101798</v>
      </c>
      <c r="L134">
        <v>18.615263562787501</v>
      </c>
      <c r="M134">
        <v>18.521188497589499</v>
      </c>
      <c r="O134">
        <f t="shared" si="8"/>
        <v>26.7</v>
      </c>
      <c r="P134">
        <f t="shared" si="9"/>
        <v>18.572933575687198</v>
      </c>
      <c r="Q134">
        <f>PerformanceCurves!$I$2+PerformanceCurves!$I$3*P134+PerformanceCurves!$I$4*P134^2+PerformanceCurves!$I$5*P134^3</f>
        <v>20.343378121749993</v>
      </c>
      <c r="R134">
        <f>IF(O134&lt;Q134, PerformanceCurves!$F$2+PerformanceCurves!$F$3*P134+PerformanceCurves!$F$4*P134^2+PerformanceCurves!$F$5*O134+PerformanceCurves!$F$6*O134^2+PerformanceCurves!$F$7*P134*O134,PerformanceCurves!$L$2+PerformanceCurves!$L$3*P134+PerformanceCurves!$L$4*P134^2+PerformanceCurves!$L$5*O134+PerformanceCurves!$L$6*O134^2+PerformanceCurves!$L$7*P134*O134)</f>
        <v>1.0201703483338747</v>
      </c>
      <c r="S134">
        <f>PerformanceCurves!$B$2*R134</f>
        <v>29170.86315899713</v>
      </c>
      <c r="T134">
        <f>IF(C134=0,0,MAX(PerformanceCurves!$B$5,C134/S134))</f>
        <v>0</v>
      </c>
      <c r="U134">
        <f>MIN(C134/S134/PerformanceCurves!$B$5,1)</f>
        <v>0</v>
      </c>
      <c r="V134">
        <f>IF(T134=0,0,PerformanceCurves!$O$38+PerformanceCurves!$O$39*'DOASDXCOIL_wADPBFMethod_9.6 - C'!U134)</f>
        <v>0</v>
      </c>
      <c r="W134">
        <f t="shared" si="10"/>
        <v>0</v>
      </c>
      <c r="X134">
        <f>PerformanceCurves!$I$20+PerformanceCurves!$I$21*P134+PerformanceCurves!$I$22*P134^2+PerformanceCurves!$I$23*P134^3</f>
        <v>20.343378121749993</v>
      </c>
      <c r="Y134">
        <f>IF(O134&lt;X134, PerformanceCurves!$F$20+PerformanceCurves!$F$21*P134+PerformanceCurves!$F$22*P134^2+PerformanceCurves!$F$23*O134+PerformanceCurves!$F$24*O134^2+PerformanceCurves!$F$25*P134*O134,PerformanceCurves!$L$20+PerformanceCurves!$L$21*P134+PerformanceCurves!$L$22*P134^2+PerformanceCurves!$L$23*O134+PerformanceCurves!$L$24*O134^2+PerformanceCurves!$L$25*P134*O134)</f>
        <v>0.84711746032899249</v>
      </c>
      <c r="Z134">
        <f>IF(T134&lt;PerformanceCurves!$F$43,MIN(MAX(PerformanceCurves!$F$38+PerformanceCurves!$F$39*T134+PerformanceCurves!$F$40*T134^2+PerformanceCurves!$F$41*T134^3,PerformanceCurves!$F$44),PerformanceCurves!$F$45),MIN(MAX(PerformanceCurves!$I$38+PerformanceCurves!$I$39*T134+PerformanceCurves!$I$40*T134^2+PerformanceCurves!$I$41*T134^3,PerformanceCurves!$I$44),PerformanceCurves!$I$45))</f>
        <v>0.47289999999999999</v>
      </c>
      <c r="AA134" s="14">
        <f>IF(W134=0,0,1/(PerformanceCurves!$B$4*Y134*Z134))</f>
        <v>0</v>
      </c>
      <c r="AB134" s="4">
        <f t="shared" si="11"/>
        <v>0</v>
      </c>
    </row>
  </sheetData>
  <mergeCells count="2">
    <mergeCell ref="A1:M1"/>
    <mergeCell ref="O1:AB1"/>
  </mergeCells>
  <pageMargins left="0.7" right="0.7" top="0.75" bottom="0.75" header="0.3" footer="0.3"/>
  <pageSetup orientation="portrait" r:id="rId1"/>
  <ignoredErrors>
    <ignoredError sqref="P3:P13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workbookViewId="0">
      <selection activeCell="A5" sqref="A5"/>
    </sheetView>
  </sheetViews>
  <sheetFormatPr defaultRowHeight="15" x14ac:dyDescent="0.25"/>
  <cols>
    <col min="1" max="1" width="47.28515625" bestFit="1" customWidth="1"/>
    <col min="2" max="2" width="29" bestFit="1" customWidth="1"/>
    <col min="3" max="3" width="30.5703125" hidden="1" customWidth="1"/>
    <col min="4" max="4" width="25.28515625" customWidth="1"/>
    <col min="5" max="5" width="22.5703125" bestFit="1" customWidth="1"/>
    <col min="6" max="6" width="17.42578125" bestFit="1" customWidth="1"/>
    <col min="8" max="9" width="22.5703125" bestFit="1" customWidth="1"/>
    <col min="11" max="11" width="22.5703125" bestFit="1" customWidth="1"/>
    <col min="12" max="12" width="17.7109375" bestFit="1" customWidth="1"/>
    <col min="14" max="14" width="22.5703125" bestFit="1" customWidth="1"/>
    <col min="15" max="15" width="14.140625" bestFit="1" customWidth="1"/>
  </cols>
  <sheetData>
    <row r="1" spans="1:12" x14ac:dyDescent="0.25">
      <c r="E1" s="6" t="s">
        <v>154</v>
      </c>
      <c r="F1" s="7" t="s">
        <v>144</v>
      </c>
      <c r="H1" s="6" t="s">
        <v>154</v>
      </c>
      <c r="I1" s="7" t="s">
        <v>145</v>
      </c>
      <c r="K1" s="6" t="s">
        <v>154</v>
      </c>
      <c r="L1" s="7" t="s">
        <v>146</v>
      </c>
    </row>
    <row r="2" spans="1:12" x14ac:dyDescent="0.25">
      <c r="A2" s="5" t="s">
        <v>173</v>
      </c>
      <c r="B2" s="5">
        <v>28594.11</v>
      </c>
      <c r="E2" s="8" t="s">
        <v>155</v>
      </c>
      <c r="F2" s="9">
        <v>0.74718443720000005</v>
      </c>
      <c r="H2" s="8" t="s">
        <v>155</v>
      </c>
      <c r="I2" s="9">
        <v>80.001666658999994</v>
      </c>
      <c r="K2" s="8" t="s">
        <v>155</v>
      </c>
      <c r="L2" s="9">
        <v>0.7826964072</v>
      </c>
    </row>
    <row r="3" spans="1:12" x14ac:dyDescent="0.25">
      <c r="A3" s="5" t="s">
        <v>212</v>
      </c>
      <c r="B3" s="5">
        <v>2.7530000000000001</v>
      </c>
      <c r="E3" s="8" t="s">
        <v>156</v>
      </c>
      <c r="F3" s="9">
        <v>1.2296379000000001E-3</v>
      </c>
      <c r="H3" s="8" t="s">
        <v>156</v>
      </c>
      <c r="I3" s="9">
        <v>-8.7792776540999995</v>
      </c>
      <c r="K3" s="8" t="s">
        <v>156</v>
      </c>
      <c r="L3" s="9">
        <v>9.8359815000000003E-3</v>
      </c>
    </row>
    <row r="4" spans="1:12" x14ac:dyDescent="0.25">
      <c r="A4" s="5" t="s">
        <v>213</v>
      </c>
      <c r="B4" s="5">
        <f>1/B3</f>
        <v>0.36324010170722848</v>
      </c>
      <c r="E4" s="8" t="s">
        <v>157</v>
      </c>
      <c r="F4" s="9">
        <v>8.3651660000000003E-4</v>
      </c>
      <c r="H4" s="8" t="s">
        <v>157</v>
      </c>
      <c r="I4" s="9">
        <v>0.44988495880000001</v>
      </c>
      <c r="K4" s="8" t="s">
        <v>157</v>
      </c>
      <c r="L4" s="9">
        <v>6.3346490000000001E-4</v>
      </c>
    </row>
    <row r="5" spans="1:12" x14ac:dyDescent="0.25">
      <c r="A5" s="5" t="s">
        <v>181</v>
      </c>
      <c r="B5" s="5">
        <v>0.25</v>
      </c>
      <c r="E5" s="8" t="s">
        <v>158</v>
      </c>
      <c r="F5" s="9">
        <v>5.4234899999999998E-5</v>
      </c>
      <c r="H5" s="8" t="s">
        <v>172</v>
      </c>
      <c r="I5" s="9">
        <v>-8.0837328999999996E-3</v>
      </c>
      <c r="K5" s="8" t="s">
        <v>158</v>
      </c>
      <c r="L5" s="9">
        <v>-2.0246617999999999E-3</v>
      </c>
    </row>
    <row r="6" spans="1:12" x14ac:dyDescent="0.25">
      <c r="A6" s="12" t="s">
        <v>174</v>
      </c>
      <c r="B6" s="12" t="s">
        <v>43</v>
      </c>
      <c r="C6">
        <f>MATCH(B6,'DOASDXCOIL_wADPBFMethod_9.6 - C'!A:A,)-1</f>
        <v>33</v>
      </c>
      <c r="E6" s="8" t="s">
        <v>159</v>
      </c>
      <c r="F6" s="9">
        <v>-1.1173000000000001E-6</v>
      </c>
      <c r="H6" s="8" t="s">
        <v>161</v>
      </c>
      <c r="I6" s="9">
        <v>15</v>
      </c>
      <c r="K6" s="8" t="s">
        <v>159</v>
      </c>
      <c r="L6" s="9">
        <v>1.4636000000000001E-6</v>
      </c>
    </row>
    <row r="7" spans="1:12" x14ac:dyDescent="0.25">
      <c r="A7" s="13" t="s">
        <v>188</v>
      </c>
      <c r="B7" s="13">
        <f ca="1">OFFSET('DOASDXCOIL_wADPBFMethod_9.6 - C'!E2,PerformanceCurves!C6-1,0)</f>
        <v>0</v>
      </c>
      <c r="E7" s="8" t="s">
        <v>160</v>
      </c>
      <c r="F7" s="9">
        <v>-2.3572999999999999E-6</v>
      </c>
      <c r="H7" s="8" t="s">
        <v>162</v>
      </c>
      <c r="I7" s="9">
        <v>23.9</v>
      </c>
      <c r="K7" s="8" t="s">
        <v>160</v>
      </c>
      <c r="L7" s="9">
        <v>-2.232522E-4</v>
      </c>
    </row>
    <row r="8" spans="1:12" x14ac:dyDescent="0.25">
      <c r="A8" s="13" t="s">
        <v>191</v>
      </c>
      <c r="B8" s="13">
        <f ca="1">OFFSET('DOASDXCOIL_wADPBFMethod_9.6 - C'!H2,C6-1,0)</f>
        <v>0</v>
      </c>
      <c r="E8" s="8" t="s">
        <v>161</v>
      </c>
      <c r="F8" s="9">
        <v>15</v>
      </c>
      <c r="H8" s="8" t="s">
        <v>165</v>
      </c>
      <c r="I8" s="9">
        <v>10</v>
      </c>
      <c r="K8" s="8" t="s">
        <v>161</v>
      </c>
      <c r="L8" s="9">
        <v>15</v>
      </c>
    </row>
    <row r="9" spans="1:12" x14ac:dyDescent="0.25">
      <c r="A9" s="13" t="s">
        <v>192</v>
      </c>
      <c r="B9" s="13">
        <f ca="1">OFFSET('DOASDXCOIL_wADPBFMethod_9.6 - C'!G2,C6-1,0)</f>
        <v>0</v>
      </c>
      <c r="E9" s="8" t="s">
        <v>162</v>
      </c>
      <c r="F9" s="9">
        <v>23.9</v>
      </c>
      <c r="H9" s="8" t="s">
        <v>166</v>
      </c>
      <c r="I9" s="9">
        <v>22.2</v>
      </c>
      <c r="K9" s="8" t="s">
        <v>162</v>
      </c>
      <c r="L9" s="9">
        <v>23.9</v>
      </c>
    </row>
    <row r="10" spans="1:12" x14ac:dyDescent="0.25">
      <c r="A10" s="13" t="s">
        <v>196</v>
      </c>
      <c r="B10" s="12">
        <f ca="1">OFFSET('DOASDXCOIL_wADPBFMethod_9.6 - C'!D2,C6-1,0)</f>
        <v>0</v>
      </c>
      <c r="E10" s="8" t="s">
        <v>163</v>
      </c>
      <c r="F10" s="9">
        <v>-6.7</v>
      </c>
      <c r="H10" s="8" t="s">
        <v>167</v>
      </c>
      <c r="I10" s="9" t="s">
        <v>168</v>
      </c>
      <c r="K10" s="8" t="s">
        <v>163</v>
      </c>
      <c r="L10" s="9">
        <v>16.8</v>
      </c>
    </row>
    <row r="11" spans="1:12" ht="15.75" thickBot="1" x14ac:dyDescent="0.3">
      <c r="A11" s="12" t="s">
        <v>175</v>
      </c>
      <c r="B11" s="12">
        <f ca="1">OFFSET('DOASDXCOIL_wADPBFMethod_9.6 - C'!B2,C6-1,0)</f>
        <v>28.3</v>
      </c>
      <c r="E11" s="8" t="s">
        <v>164</v>
      </c>
      <c r="F11" s="9">
        <v>22.2</v>
      </c>
      <c r="H11" s="10" t="s">
        <v>170</v>
      </c>
      <c r="I11" s="11" t="s">
        <v>168</v>
      </c>
      <c r="K11" s="8" t="s">
        <v>164</v>
      </c>
      <c r="L11" s="9">
        <v>43.3</v>
      </c>
    </row>
    <row r="12" spans="1:12" x14ac:dyDescent="0.25">
      <c r="A12" s="12" t="s">
        <v>176</v>
      </c>
      <c r="B12" s="12">
        <f ca="1">AVERAGE(OFFSET('DOASDXCOIL_wADPBFMethod_9.6 - C'!I2, C6-1, 0, 1, 5))</f>
        <v>19.118804071728039</v>
      </c>
      <c r="E12" s="8" t="s">
        <v>165</v>
      </c>
      <c r="F12" s="9">
        <v>0.95</v>
      </c>
      <c r="K12" s="8" t="s">
        <v>165</v>
      </c>
      <c r="L12" s="9">
        <v>0.83699999999999997</v>
      </c>
    </row>
    <row r="13" spans="1:12" x14ac:dyDescent="0.25">
      <c r="A13" s="12" t="s">
        <v>178</v>
      </c>
      <c r="B13" s="12">
        <f ca="1">$I$2+$I$3*B12+$I$4*B12^2+$I$5*B12^3</f>
        <v>20.105294546045542</v>
      </c>
      <c r="E13" s="8" t="s">
        <v>166</v>
      </c>
      <c r="F13" s="9">
        <v>1.2629999999999999</v>
      </c>
      <c r="K13" s="8" t="s">
        <v>166</v>
      </c>
      <c r="L13" s="9">
        <v>1.2629999999999999</v>
      </c>
    </row>
    <row r="14" spans="1:12" x14ac:dyDescent="0.25">
      <c r="A14" s="12" t="s">
        <v>177</v>
      </c>
      <c r="B14" s="12">
        <f ca="1">IF(B11&lt;B13, $F$2+$F$3*B12+$F$4*B12^2+$F$5*B11+$F$6*B11^2+$F$7*B12*B11,$L$2+$L$3*B12+$L$4*B12^2+$L$5*B11+$L$6*B11^2+$L$7*B12*B11)</f>
        <v>1.0253791293633721</v>
      </c>
      <c r="E14" s="8" t="s">
        <v>167</v>
      </c>
      <c r="F14" s="9" t="s">
        <v>168</v>
      </c>
      <c r="K14" s="8" t="s">
        <v>167</v>
      </c>
      <c r="L14" s="9" t="s">
        <v>168</v>
      </c>
    </row>
    <row r="15" spans="1:12" x14ac:dyDescent="0.25">
      <c r="A15" s="12" t="s">
        <v>179</v>
      </c>
      <c r="B15" s="12">
        <f ca="1">B2*B14</f>
        <v>29319.803616720492</v>
      </c>
      <c r="E15" s="8" t="s">
        <v>169</v>
      </c>
      <c r="F15" s="9" t="s">
        <v>168</v>
      </c>
      <c r="K15" s="8" t="s">
        <v>169</v>
      </c>
      <c r="L15" s="9" t="s">
        <v>168</v>
      </c>
    </row>
    <row r="16" spans="1:12" ht="15.75" thickBot="1" x14ac:dyDescent="0.3">
      <c r="A16" s="12" t="s">
        <v>180</v>
      </c>
      <c r="B16" s="12">
        <f ca="1">OFFSET('DOASDXCOIL_wADPBFMethod_9.6 - C'!C2,PerformanceCurves!C6-1,0)</f>
        <v>0</v>
      </c>
      <c r="E16" s="10" t="s">
        <v>170</v>
      </c>
      <c r="F16" s="11" t="s">
        <v>171</v>
      </c>
      <c r="K16" s="10" t="s">
        <v>170</v>
      </c>
      <c r="L16" s="11" t="s">
        <v>171</v>
      </c>
    </row>
    <row r="17" spans="1:12" x14ac:dyDescent="0.25">
      <c r="A17" s="12" t="s">
        <v>182</v>
      </c>
      <c r="B17" s="12">
        <f ca="1">MAX(B5,B16/B15)</f>
        <v>0.25</v>
      </c>
    </row>
    <row r="18" spans="1:12" ht="15.75" thickBot="1" x14ac:dyDescent="0.3">
      <c r="A18" s="12" t="s">
        <v>190</v>
      </c>
      <c r="B18" s="12">
        <f ca="1">IF(B16/B15&gt;=B5,1, B16/B15/B17)</f>
        <v>0</v>
      </c>
    </row>
    <row r="19" spans="1:12" x14ac:dyDescent="0.25">
      <c r="A19" s="13" t="s">
        <v>193</v>
      </c>
      <c r="B19" s="12">
        <f ca="1">$O$38+$O$39*B18</f>
        <v>0.85</v>
      </c>
      <c r="E19" s="6" t="s">
        <v>154</v>
      </c>
      <c r="F19" s="7" t="s">
        <v>147</v>
      </c>
      <c r="H19" s="6" t="s">
        <v>154</v>
      </c>
      <c r="I19" s="7" t="s">
        <v>148</v>
      </c>
      <c r="K19" s="6" t="s">
        <v>154</v>
      </c>
      <c r="L19" s="7" t="s">
        <v>149</v>
      </c>
    </row>
    <row r="20" spans="1:12" x14ac:dyDescent="0.25">
      <c r="A20" s="12" t="s">
        <v>194</v>
      </c>
      <c r="B20" s="12">
        <f ca="1">B18/B19</f>
        <v>0</v>
      </c>
      <c r="E20" s="8" t="s">
        <v>155</v>
      </c>
      <c r="F20" s="9">
        <v>-0.57613839349999996</v>
      </c>
      <c r="H20" s="8" t="s">
        <v>155</v>
      </c>
      <c r="I20" s="9">
        <v>80.001666658999994</v>
      </c>
      <c r="K20" s="8" t="s">
        <v>155</v>
      </c>
      <c r="L20" s="9">
        <v>-1.4395110176000001</v>
      </c>
    </row>
    <row r="21" spans="1:12" x14ac:dyDescent="0.25">
      <c r="A21" s="12" t="s">
        <v>183</v>
      </c>
      <c r="B21" s="12">
        <f ca="1">$I$20+$I$21*B12+$I$22*B12^2+$I$23*B12^3</f>
        <v>20.105294546045542</v>
      </c>
      <c r="E21" s="8" t="s">
        <v>156</v>
      </c>
      <c r="F21" s="9">
        <v>0.126265821</v>
      </c>
      <c r="H21" s="8" t="s">
        <v>156</v>
      </c>
      <c r="I21" s="9">
        <v>-8.7792776540999995</v>
      </c>
      <c r="K21" s="8" t="s">
        <v>156</v>
      </c>
      <c r="L21" s="9">
        <v>0.16198504590000001</v>
      </c>
    </row>
    <row r="22" spans="1:12" x14ac:dyDescent="0.25">
      <c r="A22" s="12" t="s">
        <v>184</v>
      </c>
      <c r="B22" s="12">
        <f ca="1">IF(B11&lt;B21, $F$20+$F$21*B12+$F$22*B12^2+$F$23*B11+$F$24*B11^2+$F$25*B12*B11,$L$20+$L$21*B12+$L$22*B12^2+$L$23*B11+$L$24*B11^2+$L$25*B12*B11)</f>
        <v>0.88833914179909845</v>
      </c>
      <c r="E22" s="8" t="s">
        <v>157</v>
      </c>
      <c r="F22" s="9">
        <v>-3.1562331000000001E-3</v>
      </c>
      <c r="H22" s="8" t="s">
        <v>157</v>
      </c>
      <c r="I22" s="9">
        <v>0.44988495880000001</v>
      </c>
      <c r="K22" s="8" t="s">
        <v>157</v>
      </c>
      <c r="L22" s="9">
        <v>-3.4911781000000002E-3</v>
      </c>
    </row>
    <row r="23" spans="1:12" x14ac:dyDescent="0.25">
      <c r="A23" s="12" t="s">
        <v>185</v>
      </c>
      <c r="B23" s="12">
        <f ca="1">IF(B17&lt;$F$43,MIN(MAX($F$38+$F$39*B17+$F$40*B17^2+$F$41*B17^3,$F$44),$F$45),MIN(MAX($I$38+$I$39*B17+$I$40*B17^2+$I$41*B17^3,$I$44),$I$45))</f>
        <v>0.4729056991921875</v>
      </c>
      <c r="E23" s="8" t="s">
        <v>158</v>
      </c>
      <c r="F23" s="9">
        <v>2.4789845999999998E-3</v>
      </c>
      <c r="H23" s="8" t="s">
        <v>172</v>
      </c>
      <c r="I23" s="9">
        <v>-8.0837328999999996E-3</v>
      </c>
      <c r="K23" s="8" t="s">
        <v>158</v>
      </c>
      <c r="L23" s="9">
        <v>2.6944264499999999E-2</v>
      </c>
    </row>
    <row r="24" spans="1:12" x14ac:dyDescent="0.25">
      <c r="A24" s="12" t="s">
        <v>186</v>
      </c>
      <c r="B24" s="12">
        <f ca="1">B4*B22*B23</f>
        <v>0.15259740028052685</v>
      </c>
      <c r="E24" s="8" t="s">
        <v>159</v>
      </c>
      <c r="F24" s="9">
        <v>3.7039999999999998E-7</v>
      </c>
      <c r="H24" s="8" t="s">
        <v>161</v>
      </c>
      <c r="I24" s="9">
        <v>15</v>
      </c>
      <c r="K24" s="8" t="s">
        <v>159</v>
      </c>
      <c r="L24" s="9">
        <v>1.3461629999999999E-4</v>
      </c>
    </row>
    <row r="25" spans="1:12" x14ac:dyDescent="0.25">
      <c r="A25" s="12" t="s">
        <v>187</v>
      </c>
      <c r="B25" s="12">
        <f ca="1">1/B24</f>
        <v>6.5531915888583541</v>
      </c>
      <c r="E25" s="8" t="s">
        <v>160</v>
      </c>
      <c r="F25" s="9">
        <v>-4.3607299999999998E-5</v>
      </c>
      <c r="H25" s="8" t="s">
        <v>162</v>
      </c>
      <c r="I25" s="9">
        <v>23.9</v>
      </c>
      <c r="K25" s="8" t="s">
        <v>160</v>
      </c>
      <c r="L25" s="9">
        <v>-6.7149410000000005E-4</v>
      </c>
    </row>
    <row r="26" spans="1:12" x14ac:dyDescent="0.25">
      <c r="A26" s="12" t="s">
        <v>195</v>
      </c>
      <c r="B26" s="12">
        <f ca="1">B15*B17/B25*B20</f>
        <v>0</v>
      </c>
      <c r="E26" s="8" t="s">
        <v>161</v>
      </c>
      <c r="F26" s="9">
        <v>15</v>
      </c>
      <c r="H26" s="8" t="s">
        <v>165</v>
      </c>
      <c r="I26" s="9">
        <v>10</v>
      </c>
      <c r="K26" s="8" t="s">
        <v>161</v>
      </c>
      <c r="L26" s="9">
        <v>15</v>
      </c>
    </row>
    <row r="27" spans="1:12" x14ac:dyDescent="0.25">
      <c r="E27" s="8" t="s">
        <v>162</v>
      </c>
      <c r="F27" s="9">
        <v>23.9</v>
      </c>
      <c r="H27" s="8" t="s">
        <v>166</v>
      </c>
      <c r="I27" s="9">
        <v>22.2</v>
      </c>
      <c r="K27" s="8" t="s">
        <v>162</v>
      </c>
      <c r="L27" s="9">
        <v>23.9</v>
      </c>
    </row>
    <row r="28" spans="1:12" x14ac:dyDescent="0.25">
      <c r="E28" s="8" t="s">
        <v>163</v>
      </c>
      <c r="F28" s="9">
        <v>-6.7</v>
      </c>
      <c r="H28" s="8" t="s">
        <v>167</v>
      </c>
      <c r="I28" s="9" t="s">
        <v>168</v>
      </c>
      <c r="K28" s="8" t="s">
        <v>163</v>
      </c>
      <c r="L28" s="9">
        <v>16.8</v>
      </c>
    </row>
    <row r="29" spans="1:12" ht="15.75" thickBot="1" x14ac:dyDescent="0.3">
      <c r="E29" s="8" t="s">
        <v>164</v>
      </c>
      <c r="F29" s="9">
        <v>22.2</v>
      </c>
      <c r="H29" s="10" t="s">
        <v>170</v>
      </c>
      <c r="I29" s="11" t="s">
        <v>168</v>
      </c>
      <c r="K29" s="8" t="s">
        <v>164</v>
      </c>
      <c r="L29" s="9">
        <v>43.3</v>
      </c>
    </row>
    <row r="30" spans="1:12" x14ac:dyDescent="0.25">
      <c r="E30" s="8" t="s">
        <v>165</v>
      </c>
      <c r="F30" s="9">
        <v>0.59960000000000002</v>
      </c>
      <c r="K30" s="8" t="s">
        <v>165</v>
      </c>
      <c r="L30" s="9">
        <v>0.65259999999999996</v>
      </c>
    </row>
    <row r="31" spans="1:12" x14ac:dyDescent="0.25">
      <c r="E31" s="8" t="s">
        <v>166</v>
      </c>
      <c r="F31" s="9">
        <v>0.72519999999999996</v>
      </c>
      <c r="K31" s="8" t="s">
        <v>166</v>
      </c>
      <c r="L31" s="9">
        <v>1.2442</v>
      </c>
    </row>
    <row r="32" spans="1:12" x14ac:dyDescent="0.25">
      <c r="E32" s="8" t="s">
        <v>167</v>
      </c>
      <c r="F32" s="9" t="s">
        <v>168</v>
      </c>
      <c r="K32" s="8" t="s">
        <v>167</v>
      </c>
      <c r="L32" s="9" t="s">
        <v>168</v>
      </c>
    </row>
    <row r="33" spans="5:15" x14ac:dyDescent="0.25">
      <c r="E33" s="8" t="s">
        <v>169</v>
      </c>
      <c r="F33" s="9" t="s">
        <v>168</v>
      </c>
      <c r="K33" s="8" t="s">
        <v>169</v>
      </c>
      <c r="L33" s="9" t="s">
        <v>168</v>
      </c>
    </row>
    <row r="34" spans="5:15" ht="15.75" thickBot="1" x14ac:dyDescent="0.3">
      <c r="E34" s="10" t="s">
        <v>170</v>
      </c>
      <c r="F34" s="11" t="s">
        <v>171</v>
      </c>
      <c r="K34" s="10" t="s">
        <v>170</v>
      </c>
      <c r="L34" s="11" t="s">
        <v>171</v>
      </c>
    </row>
    <row r="36" spans="5:15" ht="15.75" thickBot="1" x14ac:dyDescent="0.3"/>
    <row r="37" spans="5:15" x14ac:dyDescent="0.25">
      <c r="E37" s="6" t="s">
        <v>154</v>
      </c>
      <c r="F37" s="7" t="s">
        <v>150</v>
      </c>
      <c r="H37" s="6" t="s">
        <v>154</v>
      </c>
      <c r="I37" s="7" t="s">
        <v>151</v>
      </c>
      <c r="K37" s="6" t="s">
        <v>154</v>
      </c>
      <c r="L37" s="7" t="s">
        <v>152</v>
      </c>
      <c r="N37" s="6" t="s">
        <v>154</v>
      </c>
      <c r="O37" s="7" t="s">
        <v>153</v>
      </c>
    </row>
    <row r="38" spans="5:15" x14ac:dyDescent="0.25">
      <c r="E38" s="8" t="s">
        <v>155</v>
      </c>
      <c r="F38" s="9">
        <v>0.45412261920000002</v>
      </c>
      <c r="H38" s="8" t="s">
        <v>155</v>
      </c>
      <c r="I38" s="9">
        <v>1</v>
      </c>
      <c r="K38" s="8" t="s">
        <v>155</v>
      </c>
      <c r="L38" s="9">
        <v>0.57659326300000002</v>
      </c>
      <c r="N38" s="8" t="s">
        <v>155</v>
      </c>
      <c r="O38" s="9">
        <v>0.85</v>
      </c>
    </row>
    <row r="39" spans="5:15" x14ac:dyDescent="0.25">
      <c r="E39" s="8" t="s">
        <v>156</v>
      </c>
      <c r="F39" s="9">
        <v>-0.17296870810000001</v>
      </c>
      <c r="H39" s="8" t="s">
        <v>156</v>
      </c>
      <c r="I39" s="9">
        <v>0</v>
      </c>
      <c r="K39" s="8" t="s">
        <v>156</v>
      </c>
      <c r="L39" s="9">
        <v>0.63494086969999997</v>
      </c>
      <c r="N39" s="8" t="s">
        <v>156</v>
      </c>
      <c r="O39" s="9">
        <v>0.15</v>
      </c>
    </row>
    <row r="40" spans="5:15" x14ac:dyDescent="0.25">
      <c r="E40" s="8" t="s">
        <v>157</v>
      </c>
      <c r="F40" s="9">
        <v>1.0828661346999999</v>
      </c>
      <c r="H40" s="8" t="s">
        <v>157</v>
      </c>
      <c r="I40" s="9">
        <v>0</v>
      </c>
      <c r="K40" s="8" t="s">
        <v>157</v>
      </c>
      <c r="L40" s="9">
        <v>-0.3076093963</v>
      </c>
      <c r="N40" s="8" t="s">
        <v>157</v>
      </c>
      <c r="O40" s="9">
        <v>0</v>
      </c>
    </row>
    <row r="41" spans="5:15" x14ac:dyDescent="0.25">
      <c r="E41" s="8" t="s">
        <v>172</v>
      </c>
      <c r="F41" s="9">
        <v>-0.36184808969999999</v>
      </c>
      <c r="H41" s="8" t="s">
        <v>172</v>
      </c>
      <c r="I41" s="9">
        <v>0</v>
      </c>
      <c r="K41" s="8" t="s">
        <v>172</v>
      </c>
      <c r="L41" s="9">
        <v>9.6075263600000002E-2</v>
      </c>
      <c r="N41" s="8" t="s">
        <v>161</v>
      </c>
      <c r="O41" s="9">
        <v>0</v>
      </c>
    </row>
    <row r="42" spans="5:15" x14ac:dyDescent="0.25">
      <c r="E42" s="8" t="s">
        <v>161</v>
      </c>
      <c r="F42" s="9">
        <v>0.25</v>
      </c>
      <c r="H42" s="8" t="s">
        <v>161</v>
      </c>
      <c r="I42" s="9">
        <v>1</v>
      </c>
      <c r="K42" s="8" t="s">
        <v>161</v>
      </c>
      <c r="L42" s="9">
        <v>1</v>
      </c>
      <c r="N42" s="8" t="s">
        <v>162</v>
      </c>
      <c r="O42" s="9">
        <v>1</v>
      </c>
    </row>
    <row r="43" spans="5:15" x14ac:dyDescent="0.25">
      <c r="E43" s="8" t="s">
        <v>162</v>
      </c>
      <c r="F43" s="9">
        <v>1</v>
      </c>
      <c r="H43" s="8" t="s">
        <v>162</v>
      </c>
      <c r="I43" s="9">
        <v>1.5</v>
      </c>
      <c r="K43" s="8" t="s">
        <v>162</v>
      </c>
      <c r="L43" s="9">
        <v>1.5</v>
      </c>
      <c r="N43" s="8" t="s">
        <v>165</v>
      </c>
      <c r="O43" s="9">
        <v>0.85</v>
      </c>
    </row>
    <row r="44" spans="5:15" x14ac:dyDescent="0.25">
      <c r="E44" s="8" t="s">
        <v>165</v>
      </c>
      <c r="F44" s="9">
        <v>0.47289999999999999</v>
      </c>
      <c r="H44" s="8" t="s">
        <v>165</v>
      </c>
      <c r="I44" s="9">
        <v>1</v>
      </c>
      <c r="K44" s="8" t="s">
        <v>165</v>
      </c>
      <c r="L44" s="9">
        <v>1</v>
      </c>
      <c r="N44" s="8" t="s">
        <v>166</v>
      </c>
      <c r="O44" s="9">
        <v>1</v>
      </c>
    </row>
    <row r="45" spans="5:15" x14ac:dyDescent="0.25">
      <c r="E45" s="8" t="s">
        <v>166</v>
      </c>
      <c r="F45" s="9">
        <v>1</v>
      </c>
      <c r="H45" s="8" t="s">
        <v>166</v>
      </c>
      <c r="I45" s="9">
        <v>1</v>
      </c>
      <c r="K45" s="8" t="s">
        <v>166</v>
      </c>
      <c r="L45" s="9">
        <v>1.1611</v>
      </c>
      <c r="N45" s="8" t="s">
        <v>167</v>
      </c>
      <c r="O45" s="9" t="s">
        <v>171</v>
      </c>
    </row>
    <row r="46" spans="5:15" ht="15.75" thickBot="1" x14ac:dyDescent="0.3">
      <c r="E46" s="8" t="s">
        <v>167</v>
      </c>
      <c r="F46" s="9" t="s">
        <v>171</v>
      </c>
      <c r="H46" s="8" t="s">
        <v>167</v>
      </c>
      <c r="I46" s="9" t="s">
        <v>171</v>
      </c>
      <c r="K46" s="8" t="s">
        <v>167</v>
      </c>
      <c r="L46" s="9" t="s">
        <v>171</v>
      </c>
      <c r="N46" s="10" t="s">
        <v>170</v>
      </c>
      <c r="O46" s="11" t="s">
        <v>171</v>
      </c>
    </row>
    <row r="47" spans="5:15" ht="15.75" thickBot="1" x14ac:dyDescent="0.3">
      <c r="E47" s="10" t="s">
        <v>170</v>
      </c>
      <c r="F47" s="11" t="s">
        <v>171</v>
      </c>
      <c r="H47" s="10" t="s">
        <v>170</v>
      </c>
      <c r="I47" s="11" t="s">
        <v>171</v>
      </c>
      <c r="K47" s="10" t="s">
        <v>170</v>
      </c>
      <c r="L47" s="11" t="s">
        <v>171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'DOASDXCOIL_wADPBFMethod_9.6 - C'!$A$3:$A$134</xm:f>
          </x14:formula1>
          <xm:sqref>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DOASDXCOIL_wADPBFMethod_9.6 - C</vt:lpstr>
      <vt:lpstr>PerformanceCurves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Tiejun Wu</cp:lastModifiedBy>
  <dcterms:created xsi:type="dcterms:W3CDTF">2022-01-26T15:38:54Z</dcterms:created>
  <dcterms:modified xsi:type="dcterms:W3CDTF">2022-01-27T04:58:02Z</dcterms:modified>
</cp:coreProperties>
</file>