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8792" windowHeight="13176"/>
  </bookViews>
  <sheets>
    <sheet name="DPGF 2012" sheetId="1" r:id="rId1"/>
  </sheets>
  <definedNames>
    <definedName name="_xlnm.Print_Area" localSheetId="0">'DPGF 2012'!$A$1:$F$75</definedName>
  </definedNames>
  <calcPr calcId="145621"/>
</workbook>
</file>

<file path=xl/calcChain.xml><?xml version="1.0" encoding="utf-8"?>
<calcChain xmlns="http://schemas.openxmlformats.org/spreadsheetml/2006/main">
  <c r="F48" i="1"/>
  <c r="F46"/>
  <c r="F39"/>
  <c r="F23"/>
  <c r="I47"/>
  <c r="K47"/>
  <c r="K50"/>
  <c r="I49"/>
  <c r="I50"/>
  <c r="I48"/>
  <c r="F30"/>
  <c r="D13"/>
  <c r="F13"/>
  <c r="D9"/>
  <c r="F50"/>
  <c r="F47"/>
  <c r="D21"/>
  <c r="F21"/>
  <c r="D20"/>
  <c r="H36"/>
  <c r="G36"/>
  <c r="H37"/>
  <c r="D33"/>
  <c r="F33"/>
  <c r="H65"/>
  <c r="D64"/>
  <c r="G65"/>
  <c r="F66"/>
  <c r="F67"/>
  <c r="F68"/>
  <c r="D63"/>
  <c r="E65"/>
  <c r="E64"/>
  <c r="E63"/>
  <c r="F9"/>
  <c r="F25"/>
  <c r="D15"/>
  <c r="F15"/>
  <c r="D14"/>
  <c r="F14"/>
  <c r="D11"/>
  <c r="F11"/>
  <c r="D10"/>
  <c r="F10"/>
  <c r="F49"/>
  <c r="F28"/>
  <c r="F20"/>
  <c r="H58"/>
  <c r="D56"/>
  <c r="F56"/>
  <c r="G58"/>
  <c r="D55"/>
  <c r="D57"/>
  <c r="F57"/>
  <c r="H38"/>
  <c r="D34"/>
  <c r="F59"/>
  <c r="E35"/>
  <c r="F38"/>
  <c r="D17"/>
  <c r="F17"/>
  <c r="F24"/>
  <c r="F44"/>
  <c r="E57"/>
  <c r="E56"/>
  <c r="F60"/>
  <c r="F58"/>
  <c r="F41"/>
  <c r="F40"/>
  <c r="F37"/>
  <c r="F36"/>
  <c r="F52"/>
  <c r="F51"/>
  <c r="F45"/>
  <c r="F27"/>
  <c r="F26"/>
  <c r="F8"/>
  <c r="F5"/>
  <c r="F16"/>
  <c r="E34"/>
  <c r="F34"/>
  <c r="E55"/>
  <c r="F55"/>
  <c r="E33"/>
  <c r="F29"/>
  <c r="F63"/>
  <c r="F64"/>
  <c r="D65"/>
  <c r="F65"/>
  <c r="D35"/>
  <c r="F35"/>
  <c r="D22"/>
  <c r="F22"/>
  <c r="F72"/>
  <c r="F74"/>
  <c r="F73"/>
</calcChain>
</file>

<file path=xl/sharedStrings.xml><?xml version="1.0" encoding="utf-8"?>
<sst xmlns="http://schemas.openxmlformats.org/spreadsheetml/2006/main" count="187" uniqueCount="124">
  <si>
    <t>PU EUR</t>
  </si>
  <si>
    <t>Total EUR</t>
  </si>
  <si>
    <t>U</t>
  </si>
  <si>
    <t>Prestations décrites au chapitre généralités et notament les installations de chantier</t>
  </si>
  <si>
    <t>m3</t>
  </si>
  <si>
    <t>ml</t>
  </si>
  <si>
    <t>OPERATIONS GENERALES</t>
  </si>
  <si>
    <t>frt</t>
  </si>
  <si>
    <t>Frt</t>
  </si>
  <si>
    <t>Bouche de lavage Ø 40 incongelable</t>
  </si>
  <si>
    <t>Q ind</t>
  </si>
  <si>
    <t>TERRASSEMENT - VRD</t>
  </si>
  <si>
    <t>EAU POTABLE</t>
  </si>
  <si>
    <t>MONTANT TOTAL HT</t>
  </si>
  <si>
    <t>MONTANT TOTAL TTC</t>
  </si>
  <si>
    <t>TERRASSEMENT &amp; VOIRIE</t>
  </si>
  <si>
    <t>Réfection de tranchée en enrobé à chaud</t>
  </si>
  <si>
    <t>ft</t>
  </si>
  <si>
    <t>Tranchée en terrain meuble ou rocher ripable.</t>
  </si>
  <si>
    <t>Lit de pose et enrobage en sable.</t>
  </si>
  <si>
    <t>Remblais de tranchée en GNT 0/31.5</t>
  </si>
  <si>
    <t>Regard de visite avec tampon et échelons DN 800.</t>
  </si>
  <si>
    <t>Raccordement au regard existant</t>
  </si>
  <si>
    <t>Essai de pression à l’air</t>
  </si>
  <si>
    <t>Passage camera</t>
  </si>
  <si>
    <t>Poste de refoulement + télégestion par GSM</t>
  </si>
  <si>
    <t>Clôture grillagée plastifié simple torsion de 1.80 m de hauteur hors sol</t>
  </si>
  <si>
    <t>Portail 2 vantaux (largeur 3.00 m – hauteur 1.80 m)</t>
  </si>
  <si>
    <t>Essai pression / Désinfection/Analyse bactériologique</t>
  </si>
  <si>
    <t>Consuel + raccordement</t>
  </si>
  <si>
    <t>M3</t>
  </si>
  <si>
    <t>ELECTRICITE</t>
  </si>
  <si>
    <t>Raccordement sur réseau existant</t>
  </si>
  <si>
    <t>4.10.</t>
  </si>
  <si>
    <t>Terrassement en pleine masse et remblais sur site</t>
  </si>
  <si>
    <t>PVC DN 200 - collecteur principal</t>
  </si>
  <si>
    <t>dont 20 pour le terrassment du poste</t>
  </si>
  <si>
    <t>Regard compteur équipé hors compteur</t>
  </si>
  <si>
    <t>4.11.</t>
  </si>
  <si>
    <t>Nettoyage de la parcelle</t>
  </si>
  <si>
    <t>Découpe du revètement a la scie (tranchée)</t>
  </si>
  <si>
    <t>EAUX USEES</t>
  </si>
  <si>
    <t>TVA 20%</t>
  </si>
  <si>
    <t>Déblais de toutes natures et évacuation</t>
  </si>
  <si>
    <t>Fourniture et mise en œuvre de remblai d’apport</t>
  </si>
  <si>
    <t>GNT 0/31.5 - EP 15 cm</t>
  </si>
  <si>
    <t>Géotextile anti contaminant</t>
  </si>
  <si>
    <t>m²</t>
  </si>
  <si>
    <t>Revétement bicouche</t>
  </si>
  <si>
    <t>Cloutage du fond de forme en bloc 50-150 (Ep : 30 cm)</t>
  </si>
  <si>
    <t>4</t>
  </si>
  <si>
    <t>4.2.1</t>
  </si>
  <si>
    <t>4.2.2</t>
  </si>
  <si>
    <t>4.2.3</t>
  </si>
  <si>
    <t>4.2.4</t>
  </si>
  <si>
    <t>4.2.5</t>
  </si>
  <si>
    <t>4.2.5-1</t>
  </si>
  <si>
    <t>4.2.5-2</t>
  </si>
  <si>
    <t>4.2.6</t>
  </si>
  <si>
    <t>4.2.7</t>
  </si>
  <si>
    <t>4.2.8</t>
  </si>
  <si>
    <t>4.3.2</t>
  </si>
  <si>
    <t>4.3.3</t>
  </si>
  <si>
    <t>4.3.4</t>
  </si>
  <si>
    <t>4.2.9</t>
  </si>
  <si>
    <t>4.2.10</t>
  </si>
  <si>
    <t>4.2.11</t>
  </si>
  <si>
    <t>4.3.5</t>
  </si>
  <si>
    <t>4.4.1</t>
  </si>
  <si>
    <t>Canalisation d'eau potable Pehd DN 40</t>
  </si>
  <si>
    <t>4.4.2</t>
  </si>
  <si>
    <t>4.4.3</t>
  </si>
  <si>
    <t>Robinet de prise en charge pour branchement DN40  + BAC</t>
  </si>
  <si>
    <t>Cable d'alimentation electrique sous fourreau DN100</t>
  </si>
  <si>
    <t>surface voirie</t>
  </si>
  <si>
    <t>GNT 0/80 - EP 45 cm</t>
  </si>
  <si>
    <t>4.3.6</t>
  </si>
  <si>
    <t>PVC pression DN90 en sortie du poste</t>
  </si>
  <si>
    <t>Cable de commande Fourreau DN110</t>
  </si>
  <si>
    <t>4.5.1</t>
  </si>
  <si>
    <t>4.5.2</t>
  </si>
  <si>
    <t>4.5.3</t>
  </si>
  <si>
    <t>4.5.4</t>
  </si>
  <si>
    <t>4.5.5</t>
  </si>
  <si>
    <t>4.6.1</t>
  </si>
  <si>
    <t>4.6.2</t>
  </si>
  <si>
    <t>4.6.3</t>
  </si>
  <si>
    <t>4.7.1</t>
  </si>
  <si>
    <t>4.7.2</t>
  </si>
  <si>
    <t>4.7.3</t>
  </si>
  <si>
    <t>Fourreau PVC France télécom+ Fibre optique – 5 x 42/45</t>
  </si>
  <si>
    <t>u</t>
  </si>
  <si>
    <t>Raccordement au réseau existant</t>
  </si>
  <si>
    <t>Chambre de tirage L1T</t>
  </si>
  <si>
    <t>France TELECOM</t>
  </si>
  <si>
    <t>POSTE DE REFOULEMENT &amp; CUVE DE STOCKAGE 10M3</t>
  </si>
  <si>
    <t>Cuve de stockage 10 m3</t>
  </si>
  <si>
    <t>Béton de lestage</t>
  </si>
  <si>
    <t>4.5.6</t>
  </si>
  <si>
    <t>m</t>
  </si>
  <si>
    <t xml:space="preserve">regard </t>
  </si>
  <si>
    <t>branchement</t>
  </si>
  <si>
    <t>eu  200</t>
  </si>
  <si>
    <t>eu 90</t>
  </si>
  <si>
    <t>aep</t>
  </si>
  <si>
    <t>Bouche d.l.</t>
  </si>
  <si>
    <t>4.3.7</t>
  </si>
  <si>
    <t>4.3.8</t>
  </si>
  <si>
    <t>Condamnation de la fosse toutes eaux existante</t>
  </si>
  <si>
    <t>4.5.7</t>
  </si>
  <si>
    <t>béton:</t>
  </si>
  <si>
    <t>station de P</t>
  </si>
  <si>
    <t>Cuve se stk</t>
  </si>
  <si>
    <t>Ch de vannes</t>
  </si>
  <si>
    <t>lestage</t>
  </si>
  <si>
    <t>remblais</t>
  </si>
  <si>
    <t>4.3.1</t>
  </si>
  <si>
    <t>Continuité de service (vidange fosse toutes eaux)</t>
  </si>
  <si>
    <t>4.5.8</t>
  </si>
  <si>
    <t>Anti bélier (OPTION)</t>
  </si>
  <si>
    <t>Remblais périphérique (Sable)</t>
  </si>
  <si>
    <t>10m3 de sable + tampons à évacuer et boucher au béton</t>
  </si>
  <si>
    <t>4.5.9</t>
  </si>
  <si>
    <t>Hydro éjecteur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</si>
</sst>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###,###,##0.00;\-###,###,##0.00;\ ;"/>
    <numFmt numFmtId="170" formatCode="&quot;Actif&quot;;&quot;Actif&quot;;&quot;Inactif&quot;"/>
    <numFmt numFmtId="17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w Cen MT Condensed Extra Bold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CC"/>
      </left>
      <right style="thin">
        <color rgb="FF0033CC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horizontal="left" vertical="center" indent="1"/>
    </xf>
    <xf numFmtId="0" fontId="1" fillId="0" borderId="0" xfId="3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vertical="center" wrapText="1"/>
    </xf>
    <xf numFmtId="0" fontId="5" fillId="0" borderId="0" xfId="3" applyFont="1" applyFill="1" applyBorder="1" applyAlignment="1">
      <alignment horizontal="left" vertical="center" wrapText="1"/>
    </xf>
    <xf numFmtId="0" fontId="4" fillId="0" borderId="3" xfId="0" applyFont="1" applyFill="1" applyBorder="1"/>
    <xf numFmtId="165" fontId="6" fillId="2" borderId="3" xfId="0" applyNumberFormat="1" applyFont="1" applyFill="1" applyBorder="1"/>
    <xf numFmtId="165" fontId="5" fillId="0" borderId="3" xfId="0" applyNumberFormat="1" applyFont="1" applyFill="1" applyBorder="1"/>
    <xf numFmtId="0" fontId="11" fillId="0" borderId="0" xfId="0" applyFont="1"/>
    <xf numFmtId="0" fontId="5" fillId="0" borderId="4" xfId="3" applyFont="1" applyFill="1" applyBorder="1" applyAlignment="1">
      <alignment horizontal="right" vertical="center" wrapText="1"/>
    </xf>
    <xf numFmtId="0" fontId="5" fillId="0" borderId="5" xfId="3" applyFont="1" applyFill="1" applyBorder="1" applyAlignment="1">
      <alignment horizontal="right" vertical="center" wrapText="1"/>
    </xf>
    <xf numFmtId="43" fontId="5" fillId="0" borderId="4" xfId="1" applyFont="1" applyFill="1" applyBorder="1" applyAlignment="1">
      <alignment horizontal="right" vertical="center" wrapText="1"/>
    </xf>
    <xf numFmtId="43" fontId="4" fillId="3" borderId="0" xfId="1" applyFont="1" applyFill="1"/>
    <xf numFmtId="44" fontId="5" fillId="0" borderId="1" xfId="2" applyNumberFormat="1" applyFont="1" applyFill="1" applyBorder="1" applyAlignment="1">
      <alignment horizontal="center" vertical="center"/>
    </xf>
    <xf numFmtId="44" fontId="5" fillId="0" borderId="2" xfId="2" applyNumberFormat="1" applyFont="1" applyFill="1" applyBorder="1" applyAlignment="1">
      <alignment horizontal="center" vertical="center"/>
    </xf>
    <xf numFmtId="44" fontId="5" fillId="0" borderId="1" xfId="2" applyNumberFormat="1" applyFont="1" applyFill="1" applyBorder="1" applyAlignment="1">
      <alignment horizontal="right" vertical="center"/>
    </xf>
    <xf numFmtId="43" fontId="5" fillId="0" borderId="5" xfId="1" applyFont="1" applyFill="1" applyBorder="1" applyAlignment="1">
      <alignment horizontal="right" vertical="center" wrapText="1"/>
    </xf>
    <xf numFmtId="0" fontId="11" fillId="0" borderId="2" xfId="0" applyFont="1" applyBorder="1"/>
    <xf numFmtId="0" fontId="4" fillId="0" borderId="3" xfId="0" applyFont="1" applyFill="1" applyBorder="1" applyAlignment="1">
      <alignment horizontal="center"/>
    </xf>
    <xf numFmtId="0" fontId="6" fillId="2" borderId="3" xfId="0" applyFont="1" applyFill="1" applyBorder="1"/>
    <xf numFmtId="0" fontId="4" fillId="3" borderId="0" xfId="0" applyFont="1" applyFill="1"/>
    <xf numFmtId="43" fontId="11" fillId="0" borderId="0" xfId="0" applyNumberFormat="1" applyFont="1"/>
    <xf numFmtId="43" fontId="1" fillId="0" borderId="0" xfId="0" applyNumberFormat="1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6" fillId="2" borderId="0" xfId="0" applyFont="1" applyFill="1"/>
    <xf numFmtId="0" fontId="5" fillId="0" borderId="0" xfId="0" applyFont="1" applyFill="1" applyBorder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1" xfId="0" applyFont="1" applyBorder="1"/>
    <xf numFmtId="0" fontId="7" fillId="0" borderId="0" xfId="0" applyFont="1" applyFill="1" applyBorder="1"/>
    <xf numFmtId="0" fontId="8" fillId="3" borderId="0" xfId="0" applyFont="1" applyFill="1" applyAlignment="1">
      <alignment wrapText="1"/>
    </xf>
    <xf numFmtId="44" fontId="5" fillId="0" borderId="0" xfId="2" applyNumberFormat="1" applyFont="1" applyFill="1" applyBorder="1" applyAlignment="1">
      <alignment horizontal="center" vertical="center"/>
    </xf>
    <xf numFmtId="49" fontId="12" fillId="0" borderId="0" xfId="0" applyNumberFormat="1" applyFont="1" applyFill="1"/>
    <xf numFmtId="49" fontId="13" fillId="2" borderId="0" xfId="0" applyNumberFormat="1" applyFont="1" applyFill="1"/>
    <xf numFmtId="0" fontId="13" fillId="2" borderId="0" xfId="0" applyFont="1" applyFill="1" applyAlignment="1">
      <alignment wrapText="1"/>
    </xf>
    <xf numFmtId="0" fontId="9" fillId="0" borderId="6" xfId="0" applyFont="1" applyFill="1" applyBorder="1" applyAlignment="1"/>
    <xf numFmtId="2" fontId="11" fillId="0" borderId="0" xfId="0" applyNumberFormat="1" applyFont="1"/>
    <xf numFmtId="2" fontId="11" fillId="0" borderId="0" xfId="0" applyNumberFormat="1" applyFont="1" applyFill="1" applyBorder="1"/>
    <xf numFmtId="0" fontId="5" fillId="4" borderId="0" xfId="3" applyFont="1" applyFill="1" applyBorder="1" applyAlignment="1">
      <alignment horizontal="left" vertical="center" wrapText="1"/>
    </xf>
    <xf numFmtId="43" fontId="5" fillId="4" borderId="5" xfId="1" applyFont="1" applyFill="1" applyBorder="1" applyAlignment="1">
      <alignment horizontal="right" vertical="center" wrapText="1"/>
    </xf>
    <xf numFmtId="44" fontId="5" fillId="4" borderId="0" xfId="2" applyNumberFormat="1" applyFont="1" applyFill="1" applyBorder="1" applyAlignment="1">
      <alignment horizontal="right" vertical="center"/>
    </xf>
    <xf numFmtId="44" fontId="5" fillId="4" borderId="0" xfId="2" applyNumberFormat="1" applyFont="1" applyFill="1" applyBorder="1" applyAlignment="1">
      <alignment horizontal="center" vertical="center"/>
    </xf>
    <xf numFmtId="0" fontId="11" fillId="4" borderId="0" xfId="0" applyFont="1" applyFill="1"/>
    <xf numFmtId="43" fontId="11" fillId="4" borderId="0" xfId="0" applyNumberFormat="1" applyFont="1" applyFill="1"/>
    <xf numFmtId="2" fontId="11" fillId="4" borderId="0" xfId="0" applyNumberFormat="1" applyFont="1" applyFill="1"/>
    <xf numFmtId="175" fontId="11" fillId="0" borderId="0" xfId="0" applyNumberFormat="1" applyFont="1"/>
  </cellXfs>
  <cellStyles count="4">
    <cellStyle name="Milliers" xfId="1" builtinId="3"/>
    <cellStyle name="Monétaire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view="pageBreakPreview" zoomScaleNormal="100" zoomScaleSheetLayoutView="100" workbookViewId="0">
      <selection activeCell="H23" sqref="H23"/>
    </sheetView>
  </sheetViews>
  <sheetFormatPr baseColWidth="10" defaultColWidth="11.44140625" defaultRowHeight="14.4"/>
  <cols>
    <col min="1" max="1" width="5.44140625" style="9" customWidth="1"/>
    <col min="2" max="2" width="57.44140625" style="29" customWidth="1"/>
    <col min="3" max="3" width="5" style="9" customWidth="1"/>
    <col min="4" max="4" width="9.88671875" style="9" customWidth="1"/>
    <col min="5" max="5" width="12.44140625" style="9" customWidth="1"/>
    <col min="6" max="6" width="12.5546875" style="9" bestFit="1" customWidth="1"/>
    <col min="7" max="7" width="11.44140625" style="9"/>
    <col min="8" max="8" width="12.77734375" style="9" customWidth="1"/>
    <col min="9" max="9" width="9.33203125" style="9" bestFit="1" customWidth="1"/>
    <col min="10" max="10" width="6.33203125" style="38" customWidth="1"/>
    <col min="11" max="11" width="6.33203125" style="9" customWidth="1"/>
    <col min="12" max="16384" width="11.44140625" style="9"/>
  </cols>
  <sheetData>
    <row r="1" spans="1:10">
      <c r="A1" s="24"/>
      <c r="B1" s="25"/>
      <c r="C1" s="24"/>
      <c r="D1" s="19" t="s">
        <v>10</v>
      </c>
      <c r="E1" s="6" t="s">
        <v>0</v>
      </c>
      <c r="F1" s="6" t="s">
        <v>1</v>
      </c>
    </row>
    <row r="2" spans="1:10">
      <c r="A2" s="24"/>
      <c r="B2" s="25"/>
      <c r="C2" s="24"/>
      <c r="D2" s="19"/>
      <c r="E2" s="6"/>
      <c r="F2" s="6"/>
    </row>
    <row r="3" spans="1:10">
      <c r="A3" s="35" t="s">
        <v>50</v>
      </c>
      <c r="B3" s="36" t="s">
        <v>11</v>
      </c>
      <c r="C3" s="26"/>
      <c r="D3" s="20"/>
      <c r="E3" s="7"/>
      <c r="F3" s="7"/>
    </row>
    <row r="4" spans="1:10" s="28" customFormat="1">
      <c r="A4" s="2">
        <v>4.0999999999999996</v>
      </c>
      <c r="B4" s="3" t="s">
        <v>6</v>
      </c>
      <c r="C4" s="27"/>
      <c r="D4" s="8"/>
      <c r="E4" s="8"/>
      <c r="F4" s="8"/>
      <c r="J4" s="39"/>
    </row>
    <row r="5" spans="1:10" ht="20.399999999999999">
      <c r="A5" s="1"/>
      <c r="B5" s="5" t="s">
        <v>3</v>
      </c>
      <c r="C5" s="11" t="s">
        <v>7</v>
      </c>
      <c r="D5" s="10">
        <v>1</v>
      </c>
      <c r="E5" s="12">
        <v>5000</v>
      </c>
      <c r="F5" s="12">
        <f>D5*E5</f>
        <v>5000</v>
      </c>
      <c r="H5" s="22"/>
      <c r="I5" s="22"/>
    </row>
    <row r="6" spans="1:10" ht="7.5" customHeight="1">
      <c r="A6" s="1"/>
      <c r="B6" s="4"/>
      <c r="C6" s="11"/>
      <c r="D6" s="10"/>
      <c r="E6" s="12"/>
      <c r="F6" s="12"/>
      <c r="H6" s="22"/>
      <c r="I6" s="22"/>
    </row>
    <row r="7" spans="1:10">
      <c r="A7" s="2">
        <v>4.2</v>
      </c>
      <c r="B7" s="3" t="s">
        <v>15</v>
      </c>
      <c r="C7" s="11"/>
      <c r="D7" s="10"/>
      <c r="E7" s="12"/>
      <c r="F7" s="12"/>
      <c r="H7" s="22" t="s">
        <v>74</v>
      </c>
      <c r="I7" s="22">
        <v>220</v>
      </c>
    </row>
    <row r="8" spans="1:10">
      <c r="A8" s="5" t="s">
        <v>51</v>
      </c>
      <c r="B8" s="5" t="s">
        <v>39</v>
      </c>
      <c r="C8" s="17" t="s">
        <v>17</v>
      </c>
      <c r="D8" s="12">
        <v>1</v>
      </c>
      <c r="E8" s="12">
        <v>500</v>
      </c>
      <c r="F8" s="12">
        <f>D8*E8</f>
        <v>500</v>
      </c>
      <c r="H8" s="22"/>
      <c r="I8" s="22"/>
    </row>
    <row r="9" spans="1:10">
      <c r="A9" s="5" t="s">
        <v>52</v>
      </c>
      <c r="B9" s="5" t="s">
        <v>43</v>
      </c>
      <c r="C9" s="17" t="s">
        <v>4</v>
      </c>
      <c r="D9" s="12">
        <f>I7*0.6</f>
        <v>132</v>
      </c>
      <c r="E9" s="12">
        <v>20</v>
      </c>
      <c r="F9" s="12">
        <f t="shared" ref="F9:F15" si="0">D9*E9</f>
        <v>2640</v>
      </c>
      <c r="H9" s="22"/>
      <c r="I9" s="22"/>
    </row>
    <row r="10" spans="1:10">
      <c r="A10" s="5" t="s">
        <v>53</v>
      </c>
      <c r="B10" s="5" t="s">
        <v>49</v>
      </c>
      <c r="C10" s="17" t="s">
        <v>47</v>
      </c>
      <c r="D10" s="12">
        <f>I7</f>
        <v>220</v>
      </c>
      <c r="E10" s="12">
        <v>15</v>
      </c>
      <c r="F10" s="12">
        <f t="shared" si="0"/>
        <v>3300</v>
      </c>
      <c r="H10" s="22"/>
      <c r="I10" s="22"/>
    </row>
    <row r="11" spans="1:10">
      <c r="A11" s="5" t="s">
        <v>54</v>
      </c>
      <c r="B11" s="5" t="s">
        <v>46</v>
      </c>
      <c r="C11" s="17" t="s">
        <v>47</v>
      </c>
      <c r="D11" s="12">
        <f>I7</f>
        <v>220</v>
      </c>
      <c r="E11" s="12">
        <v>5</v>
      </c>
      <c r="F11" s="12">
        <f t="shared" si="0"/>
        <v>1100</v>
      </c>
      <c r="H11" s="22"/>
      <c r="I11" s="22"/>
    </row>
    <row r="12" spans="1:10">
      <c r="A12" s="5" t="s">
        <v>55</v>
      </c>
      <c r="B12" s="5" t="s">
        <v>44</v>
      </c>
      <c r="C12" s="17"/>
      <c r="D12" s="12"/>
      <c r="E12" s="12"/>
      <c r="F12" s="12"/>
      <c r="H12" s="22"/>
      <c r="I12" s="22"/>
    </row>
    <row r="13" spans="1:10">
      <c r="A13" s="34" t="s">
        <v>56</v>
      </c>
      <c r="B13" s="5" t="s">
        <v>75</v>
      </c>
      <c r="C13" s="17" t="s">
        <v>4</v>
      </c>
      <c r="D13" s="12">
        <f>I7*0.45</f>
        <v>99</v>
      </c>
      <c r="E13" s="12">
        <v>40</v>
      </c>
      <c r="F13" s="12">
        <f t="shared" si="0"/>
        <v>3960</v>
      </c>
      <c r="H13" s="22"/>
      <c r="I13" s="22"/>
    </row>
    <row r="14" spans="1:10">
      <c r="A14" s="34" t="s">
        <v>57</v>
      </c>
      <c r="B14" s="5" t="s">
        <v>45</v>
      </c>
      <c r="C14" s="17" t="s">
        <v>4</v>
      </c>
      <c r="D14" s="12">
        <f>I7*0.15</f>
        <v>33</v>
      </c>
      <c r="E14" s="12">
        <v>45</v>
      </c>
      <c r="F14" s="12">
        <f t="shared" si="0"/>
        <v>1485</v>
      </c>
      <c r="H14" s="22"/>
      <c r="I14" s="22"/>
    </row>
    <row r="15" spans="1:10">
      <c r="A15" s="5" t="s">
        <v>58</v>
      </c>
      <c r="B15" s="5" t="s">
        <v>48</v>
      </c>
      <c r="C15" s="17" t="s">
        <v>47</v>
      </c>
      <c r="D15" s="12">
        <f>I7</f>
        <v>220</v>
      </c>
      <c r="E15" s="12">
        <v>10</v>
      </c>
      <c r="F15" s="12">
        <f t="shared" si="0"/>
        <v>2200</v>
      </c>
      <c r="H15" s="22"/>
      <c r="I15" s="22"/>
    </row>
    <row r="16" spans="1:10">
      <c r="A16" s="5" t="s">
        <v>59</v>
      </c>
      <c r="B16" s="5" t="s">
        <v>40</v>
      </c>
      <c r="C16" s="17" t="s">
        <v>5</v>
      </c>
      <c r="D16" s="12">
        <v>200</v>
      </c>
      <c r="E16" s="12">
        <v>5</v>
      </c>
      <c r="F16" s="12">
        <f>D16*E16</f>
        <v>1000</v>
      </c>
      <c r="H16" s="22"/>
      <c r="I16" s="22"/>
    </row>
    <row r="17" spans="1:10">
      <c r="A17" s="5" t="s">
        <v>60</v>
      </c>
      <c r="B17" s="5" t="s">
        <v>16</v>
      </c>
      <c r="C17" s="17" t="s">
        <v>47</v>
      </c>
      <c r="D17" s="12">
        <f>D16/2*1.1</f>
        <v>110.00000000000001</v>
      </c>
      <c r="E17" s="12">
        <v>23</v>
      </c>
      <c r="F17" s="12">
        <f>D17*E17</f>
        <v>2530.0000000000005</v>
      </c>
      <c r="H17" s="22"/>
      <c r="I17" s="22"/>
    </row>
    <row r="18" spans="1:10">
      <c r="C18" s="30"/>
      <c r="D18" s="18"/>
      <c r="E18" s="18"/>
      <c r="F18" s="18"/>
      <c r="H18" s="22"/>
      <c r="I18" s="22"/>
    </row>
    <row r="19" spans="1:10">
      <c r="A19" s="2">
        <v>4.3</v>
      </c>
      <c r="B19" s="3" t="s">
        <v>41</v>
      </c>
      <c r="C19" s="11"/>
      <c r="D19" s="10"/>
      <c r="E19" s="12"/>
      <c r="F19" s="12"/>
    </row>
    <row r="20" spans="1:10">
      <c r="A20" s="5" t="s">
        <v>64</v>
      </c>
      <c r="B20" s="5" t="s">
        <v>18</v>
      </c>
      <c r="C20" s="17" t="s">
        <v>4</v>
      </c>
      <c r="D20" s="17">
        <f>(D24+D25)*0.6*1.3</f>
        <v>24.18</v>
      </c>
      <c r="E20" s="14">
        <v>20</v>
      </c>
      <c r="F20" s="15">
        <f t="shared" ref="F20:F30" si="1">D20*E20</f>
        <v>483.6</v>
      </c>
    </row>
    <row r="21" spans="1:10">
      <c r="A21" s="5" t="s">
        <v>65</v>
      </c>
      <c r="B21" s="5" t="s">
        <v>19</v>
      </c>
      <c r="C21" s="17" t="s">
        <v>4</v>
      </c>
      <c r="D21" s="17">
        <f>(D24+D25)*0.6*0.5</f>
        <v>9.2999999999999989</v>
      </c>
      <c r="E21" s="14">
        <v>35</v>
      </c>
      <c r="F21" s="15">
        <f t="shared" si="1"/>
        <v>325.49999999999994</v>
      </c>
    </row>
    <row r="22" spans="1:10">
      <c r="A22" s="5" t="s">
        <v>66</v>
      </c>
      <c r="B22" s="5" t="s">
        <v>20</v>
      </c>
      <c r="C22" s="17" t="s">
        <v>4</v>
      </c>
      <c r="D22" s="17">
        <f>D20-D21</f>
        <v>14.88</v>
      </c>
      <c r="E22" s="15">
        <v>30</v>
      </c>
      <c r="F22" s="15">
        <f t="shared" si="1"/>
        <v>446.40000000000003</v>
      </c>
    </row>
    <row r="23" spans="1:10">
      <c r="A23" s="5" t="s">
        <v>116</v>
      </c>
      <c r="B23" s="5" t="s">
        <v>117</v>
      </c>
      <c r="C23" s="17" t="s">
        <v>91</v>
      </c>
      <c r="D23" s="17">
        <v>10</v>
      </c>
      <c r="E23" s="15">
        <v>135</v>
      </c>
      <c r="F23" s="15">
        <f>E23*D23</f>
        <v>1350</v>
      </c>
    </row>
    <row r="24" spans="1:10">
      <c r="A24" s="5" t="s">
        <v>61</v>
      </c>
      <c r="B24" s="5" t="s">
        <v>35</v>
      </c>
      <c r="C24" s="17" t="s">
        <v>5</v>
      </c>
      <c r="D24" s="17">
        <v>25</v>
      </c>
      <c r="E24" s="15">
        <v>20</v>
      </c>
      <c r="F24" s="15">
        <f t="shared" si="1"/>
        <v>500</v>
      </c>
    </row>
    <row r="25" spans="1:10">
      <c r="A25" s="5" t="s">
        <v>62</v>
      </c>
      <c r="B25" s="5" t="s">
        <v>77</v>
      </c>
      <c r="C25" s="17" t="s">
        <v>5</v>
      </c>
      <c r="D25" s="17">
        <v>6</v>
      </c>
      <c r="E25" s="15">
        <v>30</v>
      </c>
      <c r="F25" s="15">
        <f t="shared" si="1"/>
        <v>180</v>
      </c>
      <c r="H25" s="22" t="s">
        <v>102</v>
      </c>
      <c r="I25" s="22">
        <v>23</v>
      </c>
      <c r="J25" s="38" t="s">
        <v>99</v>
      </c>
    </row>
    <row r="26" spans="1:10">
      <c r="A26" s="5" t="s">
        <v>63</v>
      </c>
      <c r="B26" s="5" t="s">
        <v>21</v>
      </c>
      <c r="C26" s="17" t="s">
        <v>2</v>
      </c>
      <c r="D26" s="17">
        <v>1</v>
      </c>
      <c r="E26" s="15">
        <v>700</v>
      </c>
      <c r="F26" s="15">
        <f t="shared" si="1"/>
        <v>700</v>
      </c>
      <c r="H26" s="22" t="s">
        <v>100</v>
      </c>
      <c r="I26" s="22">
        <v>1</v>
      </c>
    </row>
    <row r="27" spans="1:10">
      <c r="A27" s="5" t="s">
        <v>67</v>
      </c>
      <c r="B27" s="5" t="s">
        <v>22</v>
      </c>
      <c r="C27" s="17" t="s">
        <v>2</v>
      </c>
      <c r="D27" s="17">
        <v>1</v>
      </c>
      <c r="E27" s="14">
        <v>650</v>
      </c>
      <c r="F27" s="15">
        <f t="shared" si="1"/>
        <v>650</v>
      </c>
      <c r="H27" s="22" t="s">
        <v>101</v>
      </c>
      <c r="I27" s="22">
        <v>1</v>
      </c>
    </row>
    <row r="28" spans="1:10">
      <c r="A28" s="5" t="s">
        <v>76</v>
      </c>
      <c r="B28" s="5" t="s">
        <v>23</v>
      </c>
      <c r="C28" s="17" t="s">
        <v>7</v>
      </c>
      <c r="D28" s="17">
        <v>1</v>
      </c>
      <c r="E28" s="16">
        <v>500</v>
      </c>
      <c r="F28" s="15">
        <f t="shared" si="1"/>
        <v>500</v>
      </c>
      <c r="H28" s="22" t="s">
        <v>103</v>
      </c>
      <c r="I28" s="22">
        <v>6</v>
      </c>
      <c r="J28" s="38" t="s">
        <v>99</v>
      </c>
    </row>
    <row r="29" spans="1:10">
      <c r="A29" s="5" t="s">
        <v>106</v>
      </c>
      <c r="B29" s="5" t="s">
        <v>24</v>
      </c>
      <c r="C29" s="17" t="s">
        <v>7</v>
      </c>
      <c r="D29" s="17">
        <v>1</v>
      </c>
      <c r="E29" s="16">
        <v>500</v>
      </c>
      <c r="F29" s="15">
        <f t="shared" si="1"/>
        <v>500</v>
      </c>
      <c r="H29" s="22"/>
      <c r="I29" s="22"/>
    </row>
    <row r="30" spans="1:10" s="44" customFormat="1">
      <c r="A30" s="40" t="s">
        <v>107</v>
      </c>
      <c r="B30" s="40" t="s">
        <v>108</v>
      </c>
      <c r="C30" s="41" t="s">
        <v>7</v>
      </c>
      <c r="D30" s="41">
        <v>1</v>
      </c>
      <c r="E30" s="42">
        <v>650</v>
      </c>
      <c r="F30" s="43">
        <f t="shared" si="1"/>
        <v>650</v>
      </c>
      <c r="H30" s="45" t="s">
        <v>121</v>
      </c>
      <c r="I30" s="45"/>
      <c r="J30" s="46"/>
    </row>
    <row r="31" spans="1:10" s="28" customFormat="1">
      <c r="A31" s="5"/>
      <c r="B31" s="5"/>
      <c r="C31" s="17"/>
      <c r="D31" s="17"/>
      <c r="E31" s="12"/>
      <c r="F31" s="12"/>
      <c r="H31" s="22"/>
      <c r="I31" s="22"/>
      <c r="J31" s="39"/>
    </row>
    <row r="32" spans="1:10">
      <c r="A32" s="2">
        <v>4.4000000000000004</v>
      </c>
      <c r="B32" s="3" t="s">
        <v>12</v>
      </c>
      <c r="C32" s="17"/>
      <c r="D32" s="17"/>
      <c r="E32" s="12"/>
      <c r="F32" s="12"/>
      <c r="H32" s="22"/>
      <c r="I32" s="22"/>
    </row>
    <row r="33" spans="1:11">
      <c r="A33" s="5" t="s">
        <v>64</v>
      </c>
      <c r="B33" s="5" t="s">
        <v>18</v>
      </c>
      <c r="C33" s="17" t="s">
        <v>4</v>
      </c>
      <c r="D33" s="17">
        <f>H37</f>
        <v>9</v>
      </c>
      <c r="E33" s="14">
        <f>$E$20</f>
        <v>20</v>
      </c>
      <c r="F33" s="15">
        <f t="shared" ref="F33:F41" si="2">D33*E33</f>
        <v>180</v>
      </c>
      <c r="H33" s="22" t="s">
        <v>104</v>
      </c>
      <c r="I33" s="38">
        <v>38</v>
      </c>
      <c r="J33" s="9" t="s">
        <v>99</v>
      </c>
    </row>
    <row r="34" spans="1:11">
      <c r="A34" s="5" t="s">
        <v>65</v>
      </c>
      <c r="B34" s="5" t="s">
        <v>19</v>
      </c>
      <c r="C34" s="17" t="s">
        <v>4</v>
      </c>
      <c r="D34" s="17">
        <f>H38</f>
        <v>1.3499999999999999</v>
      </c>
      <c r="E34" s="14">
        <f>$E$21</f>
        <v>35</v>
      </c>
      <c r="F34" s="15">
        <f t="shared" si="2"/>
        <v>47.249999999999993</v>
      </c>
      <c r="H34" s="22" t="s">
        <v>105</v>
      </c>
      <c r="I34" s="22">
        <v>1</v>
      </c>
    </row>
    <row r="35" spans="1:11">
      <c r="A35" s="5" t="s">
        <v>66</v>
      </c>
      <c r="B35" s="5" t="s">
        <v>20</v>
      </c>
      <c r="C35" s="17" t="s">
        <v>4</v>
      </c>
      <c r="D35" s="17">
        <f>D33-D34</f>
        <v>7.65</v>
      </c>
      <c r="E35" s="14">
        <f>$E$22</f>
        <v>30</v>
      </c>
      <c r="F35" s="15">
        <f t="shared" si="2"/>
        <v>229.5</v>
      </c>
      <c r="H35" s="22" t="s">
        <v>101</v>
      </c>
      <c r="I35" s="22">
        <v>1</v>
      </c>
    </row>
    <row r="36" spans="1:11">
      <c r="A36" s="5" t="s">
        <v>68</v>
      </c>
      <c r="B36" s="5" t="s">
        <v>69</v>
      </c>
      <c r="C36" s="17" t="s">
        <v>5</v>
      </c>
      <c r="D36" s="17">
        <v>15</v>
      </c>
      <c r="E36" s="15">
        <v>12</v>
      </c>
      <c r="F36" s="15">
        <f t="shared" si="2"/>
        <v>180</v>
      </c>
      <c r="G36" s="22">
        <f>D36*0.6*1</f>
        <v>9</v>
      </c>
      <c r="H36" s="23">
        <f>D36*0.3*0.3</f>
        <v>1.3499999999999999</v>
      </c>
      <c r="I36" s="22"/>
    </row>
    <row r="37" spans="1:11">
      <c r="A37" s="5" t="s">
        <v>70</v>
      </c>
      <c r="B37" s="5" t="s">
        <v>9</v>
      </c>
      <c r="C37" s="17" t="s">
        <v>2</v>
      </c>
      <c r="D37" s="17">
        <v>1</v>
      </c>
      <c r="E37" s="15">
        <v>300</v>
      </c>
      <c r="F37" s="15">
        <f t="shared" si="2"/>
        <v>300</v>
      </c>
      <c r="H37" s="9">
        <f>SUM(G35:G36)</f>
        <v>9</v>
      </c>
      <c r="I37" s="22"/>
    </row>
    <row r="38" spans="1:11">
      <c r="A38" s="5" t="s">
        <v>71</v>
      </c>
      <c r="B38" s="5" t="s">
        <v>72</v>
      </c>
      <c r="C38" s="17" t="s">
        <v>2</v>
      </c>
      <c r="D38" s="17">
        <v>1</v>
      </c>
      <c r="E38" s="15">
        <v>300</v>
      </c>
      <c r="F38" s="15">
        <f>D38*E38</f>
        <v>300</v>
      </c>
      <c r="H38" s="9">
        <f>SUM(H35:H36)</f>
        <v>1.3499999999999999</v>
      </c>
      <c r="I38" s="22"/>
    </row>
    <row r="39" spans="1:11">
      <c r="A39" s="5">
        <v>4.8</v>
      </c>
      <c r="B39" s="5" t="s">
        <v>37</v>
      </c>
      <c r="C39" s="17" t="s">
        <v>2</v>
      </c>
      <c r="D39" s="17">
        <v>1</v>
      </c>
      <c r="E39" s="15">
        <v>300</v>
      </c>
      <c r="F39" s="15">
        <f>D39*E39</f>
        <v>300</v>
      </c>
      <c r="H39" s="22"/>
      <c r="I39" s="22"/>
    </row>
    <row r="40" spans="1:11">
      <c r="A40" s="5" t="s">
        <v>33</v>
      </c>
      <c r="B40" s="5" t="s">
        <v>28</v>
      </c>
      <c r="C40" s="17" t="s">
        <v>8</v>
      </c>
      <c r="D40" s="17">
        <v>1</v>
      </c>
      <c r="E40" s="15">
        <v>800</v>
      </c>
      <c r="F40" s="15">
        <f t="shared" si="2"/>
        <v>800</v>
      </c>
      <c r="H40" s="22"/>
      <c r="I40" s="22"/>
    </row>
    <row r="41" spans="1:11">
      <c r="A41" s="5" t="s">
        <v>38</v>
      </c>
      <c r="B41" s="5" t="s">
        <v>32</v>
      </c>
      <c r="C41" s="17" t="s">
        <v>2</v>
      </c>
      <c r="D41" s="17">
        <v>1</v>
      </c>
      <c r="E41" s="15">
        <v>800</v>
      </c>
      <c r="F41" s="15">
        <f t="shared" si="2"/>
        <v>800</v>
      </c>
      <c r="H41" s="22"/>
      <c r="I41" s="22"/>
    </row>
    <row r="42" spans="1:11">
      <c r="A42" s="5"/>
      <c r="B42" s="5"/>
      <c r="C42" s="17"/>
      <c r="D42" s="17"/>
      <c r="E42" s="12"/>
      <c r="F42" s="12"/>
      <c r="H42" s="22"/>
      <c r="I42" s="22"/>
    </row>
    <row r="43" spans="1:11">
      <c r="A43" s="2">
        <v>4.5</v>
      </c>
      <c r="B43" s="3" t="s">
        <v>95</v>
      </c>
      <c r="C43" s="17"/>
      <c r="D43" s="17"/>
      <c r="E43" s="12"/>
      <c r="F43" s="12"/>
      <c r="H43" s="22"/>
      <c r="I43" s="22"/>
    </row>
    <row r="44" spans="1:11">
      <c r="A44" s="5" t="s">
        <v>79</v>
      </c>
      <c r="B44" s="5" t="s">
        <v>34</v>
      </c>
      <c r="C44" s="17" t="s">
        <v>4</v>
      </c>
      <c r="D44" s="17">
        <v>50</v>
      </c>
      <c r="E44" s="15">
        <v>18</v>
      </c>
      <c r="F44" s="15">
        <f t="shared" ref="F44:F52" si="3">D44*E44</f>
        <v>900</v>
      </c>
      <c r="G44" s="9" t="s">
        <v>36</v>
      </c>
      <c r="H44" s="22"/>
      <c r="I44" s="22"/>
    </row>
    <row r="45" spans="1:11">
      <c r="A45" s="5" t="s">
        <v>80</v>
      </c>
      <c r="B45" s="5" t="s">
        <v>25</v>
      </c>
      <c r="C45" s="17" t="s">
        <v>8</v>
      </c>
      <c r="D45" s="17">
        <v>1</v>
      </c>
      <c r="E45" s="15">
        <v>50000</v>
      </c>
      <c r="F45" s="15">
        <f t="shared" si="3"/>
        <v>50000</v>
      </c>
      <c r="H45" s="22"/>
      <c r="I45" s="22" t="s">
        <v>114</v>
      </c>
      <c r="K45" s="9" t="s">
        <v>115</v>
      </c>
    </row>
    <row r="46" spans="1:11">
      <c r="A46" s="5" t="s">
        <v>81</v>
      </c>
      <c r="B46" s="5" t="s">
        <v>119</v>
      </c>
      <c r="C46" s="17" t="s">
        <v>2</v>
      </c>
      <c r="D46" s="17">
        <v>1</v>
      </c>
      <c r="E46" s="15">
        <v>1000</v>
      </c>
      <c r="F46" s="15">
        <f>E46*D46</f>
        <v>1000</v>
      </c>
      <c r="H46" s="22" t="s">
        <v>110</v>
      </c>
      <c r="I46" s="22"/>
    </row>
    <row r="47" spans="1:11">
      <c r="A47" s="5" t="s">
        <v>82</v>
      </c>
      <c r="B47" s="5" t="s">
        <v>96</v>
      </c>
      <c r="C47" s="17" t="s">
        <v>8</v>
      </c>
      <c r="D47" s="17">
        <v>1</v>
      </c>
      <c r="E47" s="15">
        <v>5000</v>
      </c>
      <c r="F47" s="15">
        <f t="shared" si="3"/>
        <v>5000</v>
      </c>
      <c r="H47" s="22" t="s">
        <v>111</v>
      </c>
      <c r="I47" s="22">
        <f>2*2*3.14/4*0.6</f>
        <v>1.8839999999999999</v>
      </c>
      <c r="K47" s="38">
        <f>1.2*1.2*3.14/4*5</f>
        <v>5.6520000000000001</v>
      </c>
    </row>
    <row r="48" spans="1:11">
      <c r="A48" s="5" t="s">
        <v>83</v>
      </c>
      <c r="B48" s="5" t="s">
        <v>123</v>
      </c>
      <c r="C48" s="17" t="s">
        <v>2</v>
      </c>
      <c r="D48" s="17">
        <v>1</v>
      </c>
      <c r="E48" s="15">
        <v>7000</v>
      </c>
      <c r="F48" s="15">
        <f>E48*D48</f>
        <v>7000</v>
      </c>
      <c r="H48" s="22" t="s">
        <v>112</v>
      </c>
      <c r="I48" s="22">
        <f>4.5*3.5*0.5</f>
        <v>7.875</v>
      </c>
      <c r="K48" s="9">
        <v>10</v>
      </c>
    </row>
    <row r="49" spans="1:11">
      <c r="A49" s="5" t="s">
        <v>98</v>
      </c>
      <c r="B49" s="5" t="s">
        <v>97</v>
      </c>
      <c r="C49" s="17" t="s">
        <v>30</v>
      </c>
      <c r="D49" s="12">
        <v>15</v>
      </c>
      <c r="E49" s="15">
        <v>30</v>
      </c>
      <c r="F49" s="15">
        <f t="shared" si="3"/>
        <v>450</v>
      </c>
      <c r="H49" s="22" t="s">
        <v>113</v>
      </c>
      <c r="I49" s="22">
        <f>2.5*3*0.5</f>
        <v>3.75</v>
      </c>
    </row>
    <row r="50" spans="1:11">
      <c r="A50" s="5" t="s">
        <v>109</v>
      </c>
      <c r="B50" s="5" t="s">
        <v>120</v>
      </c>
      <c r="C50" s="17" t="s">
        <v>30</v>
      </c>
      <c r="D50" s="12">
        <v>35</v>
      </c>
      <c r="E50" s="15">
        <v>40</v>
      </c>
      <c r="F50" s="15">
        <f t="shared" si="3"/>
        <v>1400</v>
      </c>
      <c r="H50" s="22"/>
      <c r="I50" s="22">
        <f>SUM(I47:I49)</f>
        <v>13.509</v>
      </c>
      <c r="K50" s="47">
        <f>D44-(K47+K48)</f>
        <v>34.347999999999999</v>
      </c>
    </row>
    <row r="51" spans="1:11" ht="16.5" customHeight="1">
      <c r="A51" s="5" t="s">
        <v>118</v>
      </c>
      <c r="B51" s="5" t="s">
        <v>26</v>
      </c>
      <c r="C51" s="17" t="s">
        <v>5</v>
      </c>
      <c r="D51" s="17">
        <v>35</v>
      </c>
      <c r="E51" s="15">
        <v>45</v>
      </c>
      <c r="F51" s="15">
        <f t="shared" si="3"/>
        <v>1575</v>
      </c>
      <c r="J51" s="9"/>
    </row>
    <row r="52" spans="1:11">
      <c r="A52" s="5" t="s">
        <v>122</v>
      </c>
      <c r="B52" s="5" t="s">
        <v>27</v>
      </c>
      <c r="C52" s="17" t="s">
        <v>8</v>
      </c>
      <c r="D52" s="17">
        <v>1</v>
      </c>
      <c r="E52" s="15">
        <v>2500</v>
      </c>
      <c r="F52" s="15">
        <f t="shared" si="3"/>
        <v>2500</v>
      </c>
      <c r="H52" s="22"/>
      <c r="I52" s="22"/>
    </row>
    <row r="53" spans="1:11">
      <c r="A53" s="31"/>
      <c r="B53" s="31"/>
      <c r="C53" s="17"/>
      <c r="D53" s="17"/>
      <c r="E53" s="12"/>
      <c r="F53" s="12"/>
      <c r="H53" s="22"/>
      <c r="I53" s="22"/>
    </row>
    <row r="54" spans="1:11">
      <c r="A54" s="2">
        <v>4.5999999999999996</v>
      </c>
      <c r="B54" s="3" t="s">
        <v>31</v>
      </c>
      <c r="C54" s="17"/>
      <c r="D54" s="17"/>
      <c r="E54" s="12"/>
      <c r="F54" s="12"/>
      <c r="H54" s="22"/>
      <c r="I54" s="22"/>
    </row>
    <row r="55" spans="1:11">
      <c r="A55" s="5" t="s">
        <v>64</v>
      </c>
      <c r="B55" s="5" t="s">
        <v>18</v>
      </c>
      <c r="C55" s="17" t="s">
        <v>4</v>
      </c>
      <c r="D55" s="17">
        <f>G58</f>
        <v>3</v>
      </c>
      <c r="E55" s="14">
        <f>$E$20</f>
        <v>20</v>
      </c>
      <c r="F55" s="15">
        <f t="shared" ref="F55:F60" si="4">D55*E55</f>
        <v>60</v>
      </c>
      <c r="H55" s="22"/>
      <c r="I55" s="22"/>
    </row>
    <row r="56" spans="1:11">
      <c r="A56" s="5" t="s">
        <v>65</v>
      </c>
      <c r="B56" s="5" t="s">
        <v>19</v>
      </c>
      <c r="C56" s="17" t="s">
        <v>4</v>
      </c>
      <c r="D56" s="17">
        <f>H58</f>
        <v>0.89999999999999991</v>
      </c>
      <c r="E56" s="14">
        <f>$E$21</f>
        <v>35</v>
      </c>
      <c r="F56" s="15">
        <f t="shared" si="4"/>
        <v>31.499999999999996</v>
      </c>
      <c r="H56" s="22"/>
      <c r="I56" s="22"/>
    </row>
    <row r="57" spans="1:11">
      <c r="A57" s="5" t="s">
        <v>66</v>
      </c>
      <c r="B57" s="5" t="s">
        <v>20</v>
      </c>
      <c r="C57" s="17" t="s">
        <v>4</v>
      </c>
      <c r="D57" s="17">
        <f>D55-D56</f>
        <v>2.1</v>
      </c>
      <c r="E57" s="14">
        <f>$E$22</f>
        <v>30</v>
      </c>
      <c r="F57" s="15">
        <f t="shared" si="4"/>
        <v>63</v>
      </c>
      <c r="H57" s="22"/>
      <c r="I57" s="22"/>
    </row>
    <row r="58" spans="1:11">
      <c r="A58" s="5" t="s">
        <v>84</v>
      </c>
      <c r="B58" s="5" t="s">
        <v>78</v>
      </c>
      <c r="C58" s="17" t="s">
        <v>5</v>
      </c>
      <c r="D58" s="17">
        <v>10</v>
      </c>
      <c r="E58" s="16">
        <v>7</v>
      </c>
      <c r="F58" s="15">
        <f t="shared" si="4"/>
        <v>70</v>
      </c>
      <c r="G58" s="22">
        <f>D59*0.3*1</f>
        <v>3</v>
      </c>
      <c r="H58" s="23">
        <f>D59*0.3*0.3</f>
        <v>0.89999999999999991</v>
      </c>
      <c r="I58" s="22"/>
    </row>
    <row r="59" spans="1:11">
      <c r="A59" s="5" t="s">
        <v>85</v>
      </c>
      <c r="B59" s="5" t="s">
        <v>73</v>
      </c>
      <c r="C59" s="17" t="s">
        <v>5</v>
      </c>
      <c r="D59" s="17">
        <v>10</v>
      </c>
      <c r="E59" s="16">
        <v>7</v>
      </c>
      <c r="F59" s="15">
        <f t="shared" si="4"/>
        <v>70</v>
      </c>
      <c r="H59" s="22"/>
      <c r="I59" s="22"/>
    </row>
    <row r="60" spans="1:11">
      <c r="A60" s="5" t="s">
        <v>86</v>
      </c>
      <c r="B60" s="5" t="s">
        <v>29</v>
      </c>
      <c r="C60" s="17" t="s">
        <v>8</v>
      </c>
      <c r="D60" s="17">
        <v>1</v>
      </c>
      <c r="E60" s="15">
        <v>500</v>
      </c>
      <c r="F60" s="15">
        <f t="shared" si="4"/>
        <v>500</v>
      </c>
      <c r="H60" s="22"/>
      <c r="I60" s="22"/>
    </row>
    <row r="61" spans="1:11">
      <c r="A61" s="5"/>
      <c r="B61" s="5"/>
      <c r="C61" s="17"/>
      <c r="D61" s="17"/>
      <c r="E61" s="33"/>
      <c r="F61" s="33"/>
      <c r="H61" s="22"/>
      <c r="I61" s="22"/>
    </row>
    <row r="62" spans="1:11">
      <c r="A62" s="2">
        <v>4.7</v>
      </c>
      <c r="B62" s="3" t="s">
        <v>94</v>
      </c>
      <c r="C62" s="17"/>
      <c r="D62" s="17"/>
      <c r="E62" s="12"/>
      <c r="F62" s="12"/>
      <c r="H62" s="22"/>
      <c r="I62" s="22"/>
    </row>
    <row r="63" spans="1:11">
      <c r="A63" s="5" t="s">
        <v>64</v>
      </c>
      <c r="B63" s="5" t="s">
        <v>18</v>
      </c>
      <c r="C63" s="17" t="s">
        <v>4</v>
      </c>
      <c r="D63" s="17">
        <f>G65</f>
        <v>60</v>
      </c>
      <c r="E63" s="14">
        <f>$E$20</f>
        <v>20</v>
      </c>
      <c r="F63" s="15">
        <f t="shared" ref="F63:F68" si="5">D63*E63</f>
        <v>1200</v>
      </c>
      <c r="H63" s="22"/>
      <c r="I63" s="22"/>
    </row>
    <row r="64" spans="1:11">
      <c r="A64" s="5" t="s">
        <v>65</v>
      </c>
      <c r="B64" s="5" t="s">
        <v>19</v>
      </c>
      <c r="C64" s="17" t="s">
        <v>4</v>
      </c>
      <c r="D64" s="17">
        <f>H65</f>
        <v>18</v>
      </c>
      <c r="E64" s="14">
        <f>$E$21</f>
        <v>35</v>
      </c>
      <c r="F64" s="15">
        <f t="shared" si="5"/>
        <v>630</v>
      </c>
      <c r="H64" s="22"/>
      <c r="I64" s="22"/>
    </row>
    <row r="65" spans="1:9">
      <c r="A65" s="5" t="s">
        <v>66</v>
      </c>
      <c r="B65" s="5" t="s">
        <v>20</v>
      </c>
      <c r="C65" s="17" t="s">
        <v>4</v>
      </c>
      <c r="D65" s="17">
        <f>D63-D64</f>
        <v>42</v>
      </c>
      <c r="E65" s="14">
        <f>$E$22</f>
        <v>30</v>
      </c>
      <c r="F65" s="15">
        <f t="shared" si="5"/>
        <v>1260</v>
      </c>
      <c r="G65" s="22">
        <f>D66*0.6*1</f>
        <v>60</v>
      </c>
      <c r="H65" s="23">
        <f>D66*0.6*0.3</f>
        <v>18</v>
      </c>
      <c r="I65" s="22"/>
    </row>
    <row r="66" spans="1:9">
      <c r="A66" s="5" t="s">
        <v>87</v>
      </c>
      <c r="B66" s="5" t="s">
        <v>90</v>
      </c>
      <c r="C66" s="17" t="s">
        <v>5</v>
      </c>
      <c r="D66" s="37">
        <v>100</v>
      </c>
      <c r="E66" s="14">
        <v>10</v>
      </c>
      <c r="F66" s="15">
        <f t="shared" si="5"/>
        <v>1000</v>
      </c>
      <c r="I66" s="22"/>
    </row>
    <row r="67" spans="1:9">
      <c r="A67" s="5" t="s">
        <v>88</v>
      </c>
      <c r="B67" s="5" t="s">
        <v>93</v>
      </c>
      <c r="C67" s="17" t="s">
        <v>91</v>
      </c>
      <c r="D67" s="37">
        <v>2</v>
      </c>
      <c r="E67" s="14">
        <v>150</v>
      </c>
      <c r="F67" s="15">
        <f t="shared" si="5"/>
        <v>300</v>
      </c>
      <c r="H67" s="22"/>
      <c r="I67" s="22"/>
    </row>
    <row r="68" spans="1:9">
      <c r="A68" s="5" t="s">
        <v>89</v>
      </c>
      <c r="B68" s="5" t="s">
        <v>92</v>
      </c>
      <c r="C68" s="17" t="s">
        <v>8</v>
      </c>
      <c r="D68" s="37">
        <v>1</v>
      </c>
      <c r="E68" s="14">
        <v>310</v>
      </c>
      <c r="F68" s="15">
        <f t="shared" si="5"/>
        <v>310</v>
      </c>
      <c r="H68" s="22"/>
      <c r="I68" s="22"/>
    </row>
    <row r="69" spans="1:9">
      <c r="A69" s="5"/>
      <c r="B69" s="5"/>
      <c r="C69" s="17"/>
      <c r="D69" s="17"/>
      <c r="E69" s="33"/>
      <c r="F69" s="33"/>
      <c r="H69" s="22"/>
      <c r="I69" s="22"/>
    </row>
    <row r="70" spans="1:9">
      <c r="A70" s="5"/>
      <c r="B70" s="5"/>
      <c r="C70" s="11"/>
      <c r="D70" s="10"/>
      <c r="E70" s="12"/>
      <c r="F70" s="12"/>
    </row>
    <row r="72" spans="1:9" ht="15.6">
      <c r="B72" s="32" t="s">
        <v>13</v>
      </c>
      <c r="C72" s="21"/>
      <c r="D72" s="21"/>
      <c r="E72" s="13"/>
      <c r="F72" s="13">
        <f>SUM(F5:F70)</f>
        <v>108456.75</v>
      </c>
    </row>
    <row r="73" spans="1:9" ht="15.6">
      <c r="B73" s="32" t="s">
        <v>42</v>
      </c>
      <c r="C73" s="21"/>
      <c r="D73" s="21"/>
      <c r="E73" s="13"/>
      <c r="F73" s="13">
        <f>F72*0.2</f>
        <v>21691.350000000002</v>
      </c>
    </row>
    <row r="74" spans="1:9" ht="15.6">
      <c r="B74" s="32" t="s">
        <v>14</v>
      </c>
      <c r="C74" s="21"/>
      <c r="D74" s="21"/>
      <c r="E74" s="13"/>
      <c r="F74" s="13">
        <f>SUM(F72:F73)</f>
        <v>130148.1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96" orientation="portrait" r:id="rId1"/>
  <headerFooter>
    <oddHeader xml:space="preserve">&amp;L&amp;"Century Gothic,Gras"&amp;8Maître d'ouvrage : Mairie de Volonne
15084VRD&amp;R&amp;"Century Gothic,Gras"&amp;8Décomposition du Prix Global et Forfaitaire
Poste d'une poste de refoulement des EU du lotissement des DEMESSES
</oddHeader>
    <oddFooter>&amp;C&amp;"Century Gothic,Gras"&amp;8&amp;P  / &amp;N&amp;R&amp;"Century Gothic,Gras"&amp;8Etabli par Sud Etudes Engineering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DPGF 2012</vt:lpstr>
      <vt:lpstr>'DPGF 2012'!Zone_d_impression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utilisateur</cp:lastModifiedBy>
  <cp:lastPrinted>2015-10-13T14:53:48Z</cp:lastPrinted>
  <dcterms:created xsi:type="dcterms:W3CDTF">2010-05-06T09:41:04Z</dcterms:created>
  <dcterms:modified xsi:type="dcterms:W3CDTF">2015-10-28T18:24:10Z</dcterms:modified>
</cp:coreProperties>
</file>