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tienpd3.github.io\website\file\"/>
    </mc:Choice>
  </mc:AlternateContent>
  <xr:revisionPtr revIDLastSave="0" documentId="13_ncr:1_{E4362830-FDF5-4FD8-95BE-BB86AFBB630C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HƯỚNG DẪN" sheetId="8" state="hidden" r:id="rId1"/>
    <sheet name="Định giá" sheetId="9" r:id="rId2"/>
    <sheet name="Chi tiết" sheetId="11" r:id="rId3"/>
    <sheet name="Xu hướng ngành" sheetId="10" r:id="rId4"/>
    <sheet name="Hidden" sheetId="2" r:id="rId5"/>
  </sheets>
  <definedNames>
    <definedName name="_xlnm.Print_Area" localSheetId="3">'Xu hướng ngành'!$A$1:$B$20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D7" i="2" s="1"/>
  <c r="E7" i="2" s="1"/>
  <c r="F7" i="2" s="1"/>
  <c r="G7" i="2" s="1"/>
  <c r="H7" i="2" s="1"/>
  <c r="I7" i="2" s="1"/>
  <c r="J7" i="2" s="1"/>
  <c r="K7" i="2" s="1"/>
  <c r="L7" i="2" s="1"/>
  <c r="C6" i="2"/>
  <c r="D6" i="2" s="1"/>
  <c r="E6" i="2" s="1"/>
  <c r="F6" i="2" s="1"/>
  <c r="G6" i="2" s="1"/>
  <c r="H6" i="2" s="1"/>
  <c r="I6" i="2" s="1"/>
  <c r="J6" i="2" s="1"/>
  <c r="K6" i="2" s="1"/>
  <c r="L6" i="2" s="1"/>
  <c r="E3" i="9" l="1"/>
  <c r="B3" i="9" s="1"/>
  <c r="C5" i="2" s="1"/>
  <c r="E2" i="9"/>
  <c r="B2" i="9" s="1"/>
  <c r="C4" i="2" s="1"/>
  <c r="H35" i="11"/>
  <c r="G35" i="11"/>
  <c r="F35" i="11"/>
  <c r="E35" i="11"/>
  <c r="D35" i="11"/>
  <c r="H18" i="11"/>
  <c r="G18" i="11"/>
  <c r="F18" i="11"/>
  <c r="E18" i="11"/>
  <c r="D18" i="11"/>
  <c r="H17" i="11"/>
  <c r="G17" i="11"/>
  <c r="F17" i="11"/>
  <c r="E17" i="11"/>
  <c r="D17" i="11"/>
  <c r="H16" i="11"/>
  <c r="G16" i="11"/>
  <c r="F16" i="11"/>
  <c r="E16" i="11"/>
  <c r="D16" i="11"/>
  <c r="H15" i="11"/>
  <c r="G15" i="11"/>
  <c r="F15" i="11"/>
  <c r="E15" i="11"/>
  <c r="D15" i="11"/>
  <c r="H14" i="11"/>
  <c r="G14" i="11"/>
  <c r="F14" i="11"/>
  <c r="E14" i="11"/>
  <c r="D14" i="11"/>
  <c r="H13" i="11"/>
  <c r="G13" i="11"/>
  <c r="F13" i="11"/>
  <c r="E13" i="11"/>
  <c r="D13" i="11"/>
  <c r="H8" i="11"/>
  <c r="G8" i="11"/>
  <c r="F8" i="11"/>
  <c r="E8" i="11"/>
  <c r="D8" i="11"/>
  <c r="C17" i="9"/>
  <c r="C11" i="2"/>
  <c r="C12" i="2"/>
  <c r="C14" i="2"/>
  <c r="C13" i="2"/>
  <c r="C32" i="2" s="1"/>
  <c r="C55" i="2"/>
  <c r="C46" i="2"/>
  <c r="D46" i="2" s="1"/>
  <c r="E46" i="2" s="1"/>
  <c r="F46" i="2" s="1"/>
  <c r="G46" i="2" s="1"/>
  <c r="H46" i="2" s="1"/>
  <c r="I46" i="2" s="1"/>
  <c r="J46" i="2" s="1"/>
  <c r="K46" i="2" s="1"/>
  <c r="L46" i="2" s="1"/>
  <c r="D2" i="2"/>
  <c r="E2" i="2" s="1"/>
  <c r="F2" i="2" s="1"/>
  <c r="G2" i="2" s="1"/>
  <c r="H2" i="2" s="1"/>
  <c r="I2" i="2" s="1"/>
  <c r="J2" i="2" s="1"/>
  <c r="K2" i="2" s="1"/>
  <c r="L2" i="2" s="1"/>
  <c r="C29" i="9"/>
  <c r="C28" i="9"/>
  <c r="C27" i="9"/>
  <c r="C25" i="9"/>
  <c r="C24" i="9"/>
  <c r="C23" i="9"/>
  <c r="C22" i="9"/>
  <c r="C21" i="9"/>
  <c r="C20" i="9"/>
  <c r="C19" i="9"/>
  <c r="C18" i="9"/>
  <c r="C16" i="9"/>
  <c r="C15" i="9"/>
  <c r="C26" i="9"/>
  <c r="C33" i="2" l="1"/>
  <c r="C35" i="2" s="1"/>
  <c r="C37" i="2" s="1"/>
  <c r="C54" i="2" s="1"/>
  <c r="C24" i="2"/>
  <c r="C10" i="9" s="1"/>
  <c r="C10" i="2"/>
  <c r="C39" i="2"/>
  <c r="C38" i="2"/>
  <c r="C9" i="2"/>
  <c r="B10" i="9" l="1"/>
  <c r="C34" i="2"/>
  <c r="C36" i="2" s="1"/>
  <c r="C53" i="2" s="1"/>
  <c r="C41" i="2"/>
  <c r="C43" i="2" s="1"/>
  <c r="C49" i="2" s="1"/>
  <c r="C52" i="2" s="1"/>
  <c r="D10" i="2"/>
  <c r="D9" i="2"/>
  <c r="C40" i="2" l="1"/>
  <c r="C42" i="2" s="1"/>
  <c r="C48" i="2" s="1"/>
  <c r="C51" i="2" s="1"/>
  <c r="D49" i="2"/>
  <c r="E49" i="2" s="1"/>
  <c r="E10" i="2"/>
  <c r="E9" i="2"/>
  <c r="D48" i="2" l="1"/>
  <c r="E48" i="2" s="1"/>
  <c r="E51" i="2" s="1"/>
  <c r="D52" i="2"/>
  <c r="E52" i="2"/>
  <c r="F49" i="2"/>
  <c r="F10" i="2"/>
  <c r="F9" i="2"/>
  <c r="F48" i="2" l="1"/>
  <c r="G48" i="2" s="1"/>
  <c r="D51" i="2"/>
  <c r="G49" i="2"/>
  <c r="F52" i="2"/>
  <c r="G10" i="2"/>
  <c r="F51" i="2"/>
  <c r="G9" i="2"/>
  <c r="G52" i="2" l="1"/>
  <c r="H49" i="2"/>
  <c r="H10" i="2"/>
  <c r="G51" i="2"/>
  <c r="H48" i="2"/>
  <c r="H9" i="2"/>
  <c r="I49" i="2" l="1"/>
  <c r="H52" i="2"/>
  <c r="I10" i="2"/>
  <c r="I48" i="2"/>
  <c r="H51" i="2"/>
  <c r="I9" i="2"/>
  <c r="I52" i="2" l="1"/>
  <c r="J49" i="2"/>
  <c r="J10" i="2"/>
  <c r="I51" i="2"/>
  <c r="J48" i="2"/>
  <c r="J9" i="2"/>
  <c r="K49" i="2" l="1"/>
  <c r="J52" i="2"/>
  <c r="K10" i="2"/>
  <c r="L10" i="2"/>
  <c r="L9" i="2"/>
  <c r="K9" i="2"/>
  <c r="K48" i="2"/>
  <c r="J51" i="2"/>
  <c r="C16" i="2" l="1"/>
  <c r="C18" i="2" s="1"/>
  <c r="C8" i="9" s="1"/>
  <c r="C15" i="2"/>
  <c r="C17" i="2" s="1"/>
  <c r="B8" i="9" s="1"/>
  <c r="K52" i="2"/>
  <c r="L49" i="2"/>
  <c r="L52" i="2" s="1"/>
  <c r="K51" i="2"/>
  <c r="L48" i="2"/>
  <c r="L51" i="2" s="1"/>
  <c r="C57" i="2" l="1"/>
  <c r="C59" i="2" s="1"/>
  <c r="C20" i="2" s="1"/>
  <c r="C26" i="2" s="1"/>
  <c r="C11" i="9" s="1"/>
  <c r="C56" i="2"/>
  <c r="C58" i="2" s="1"/>
  <c r="C19" i="2" s="1"/>
  <c r="C25" i="2" s="1"/>
  <c r="B11" i="9" s="1"/>
  <c r="C22" i="2"/>
  <c r="B9" i="9" s="1"/>
  <c r="C23" i="2"/>
  <c r="C9" i="9" s="1"/>
  <c r="C27" i="2" l="1"/>
  <c r="B12" i="9" s="1"/>
  <c r="B13" i="9" s="1"/>
  <c r="C28" i="2"/>
  <c r="C12" i="9" s="1"/>
  <c r="D14" i="9" s="1"/>
  <c r="C13" i="9" l="1"/>
</calcChain>
</file>

<file path=xl/sharedStrings.xml><?xml version="1.0" encoding="utf-8"?>
<sst xmlns="http://schemas.openxmlformats.org/spreadsheetml/2006/main" count="282" uniqueCount="272">
  <si>
    <t xml:space="preserve"> LƯU Ý KHI SỬ DỤNG PHẦN MỀM ĐỊNH GIÁ  NÀY:</t>
  </si>
  <si>
    <t>* Chỉ dùng với những doanh nghiệp TỐT</t>
  </si>
  <si>
    <t>* Doanh thu / Lợi nhuận doanh nghiệp có xu hướng ổn định, tăng trưởng trong 5 năm qua</t>
  </si>
  <si>
    <t>* Tỷ lệ lãi gộp &gt; 15%</t>
  </si>
  <si>
    <t>* Tỷ lệ ROE &gt; 7% (tốt nhất &gt;20%)</t>
  </si>
  <si>
    <t>* Các trường hợp sau khi định giá, thấy Lãi Vốn &gt; 50% cần nghiêm túc xem xét kỹ. Không loại trừ khả năng đó là 1 doanh nghiệp nhỏ &amp; tiền ẩn nhiều rủi ro.</t>
  </si>
  <si>
    <t>* Đối với ngành Ngân hàng: Chỉ số Vốn chủ sở hữu sẽ thay bằng mục Vốn và các quỹ. Lợi nhuận sẽ thay bằng mục Lãi ròng.</t>
  </si>
  <si>
    <t>* Đối với những doanh nghiệp để cổ tức là N/A tức là không chia cổ tức, trong file định giá ghi = 0.</t>
  </si>
  <si>
    <t>TỶ LỆ CỔ TỨC (tính theo mệnh giá)</t>
  </si>
  <si>
    <t>THỊ GIÁ CỔ PHIẾU (đồng/cp)</t>
  </si>
  <si>
    <t>TỔNG SỐ LƯỢNG CỔ PHIẾU (triệu cp)</t>
  </si>
  <si>
    <t xml:space="preserve"> </t>
  </si>
  <si>
    <t>TĂNG GIÁ TRỊ</t>
  </si>
  <si>
    <t>TỔNG LỢI ÍCH</t>
  </si>
  <si>
    <t>CHỈ SỐ</t>
  </si>
  <si>
    <t>YES/NO</t>
  </si>
  <si>
    <t>Tỷ lệ cổ tức</t>
  </si>
  <si>
    <t>Số tiền chi cổ tức (tỷ đồng)</t>
  </si>
  <si>
    <t>Tiền tăng lợi nhuận</t>
  </si>
  <si>
    <t>Năm</t>
  </si>
  <si>
    <t>Lạm phát (%)</t>
  </si>
  <si>
    <t>Vốn chủ sở hữu hiện tại (tỷ đồng)</t>
  </si>
  <si>
    <t>Tổng số lượng cổ phiếu (triệu cp)</t>
  </si>
  <si>
    <t>Giá thị trường cổ phiếu (đồng/cp)</t>
  </si>
  <si>
    <t>Dòng tiền (tỷ lệ cổ tức)</t>
  </si>
  <si>
    <t>THÀNH CÔNG</t>
  </si>
  <si>
    <t>#ROA</t>
  </si>
  <si>
    <t>#ROE</t>
  </si>
  <si>
    <t>#PE</t>
  </si>
  <si>
    <t>#DTUP</t>
  </si>
  <si>
    <t>#LNGUP</t>
  </si>
  <si>
    <t>#GOS</t>
  </si>
  <si>
    <t>#NPM</t>
  </si>
  <si>
    <t>#ROIC</t>
  </si>
  <si>
    <t>#NOVCSH</t>
  </si>
  <si>
    <t>#PB</t>
  </si>
  <si>
    <t>#DTP</t>
  </si>
  <si>
    <t>#NDHLNST</t>
  </si>
  <si>
    <t>#BLDMB</t>
  </si>
  <si>
    <t>N/A</t>
  </si>
  <si>
    <t>#SYMBOL</t>
  </si>
  <si>
    <t>LÃI VỐN (Mua rẻ tài sản)</t>
  </si>
  <si>
    <t>P/B&lt;2(&lt;= 2)</t>
  </si>
  <si>
    <t>Tỷ lệ lãi ròng (&gt;= 5)</t>
  </si>
  <si>
    <t>ROA (&gt;= 5%)</t>
  </si>
  <si>
    <t>ROE (&gt;= 15%)</t>
  </si>
  <si>
    <t>ROIC (&gt;= 10%)</t>
  </si>
  <si>
    <t>Nợ/VCSH (&lt;= 1)</t>
  </si>
  <si>
    <t>LNST #QGN</t>
  </si>
  <si>
    <t>VỐN CHỦ SỞ HỮU HIỆN TẠI[#VCSHFY] (tỷ đồng)</t>
  </si>
  <si>
    <t>Nợ dài hạn(#NDH)/LNST(#LNST) (#NDHLNSTFY) &lt;= 5</t>
  </si>
  <si>
    <t>P/E &lt;15(có thể 20) &lt;= 15</t>
  </si>
  <si>
    <t>Tỷ lệ lãi gộp &gt;= 15%</t>
  </si>
  <si>
    <t>LỢI NHUẬN TRUNG BÌNH MỖI NĂM TRONG 10 NĂM TỚI (Trước)</t>
  </si>
  <si>
    <t>LỢI NHUẬN TRUNG BÌNH MỖI NĂM TRONG 10 NĂM TỚI (Sau)</t>
  </si>
  <si>
    <t>Bất động sản</t>
  </si>
  <si>
    <t>Công nghiệp</t>
  </si>
  <si>
    <t>Hàng hóa không thiết yếu</t>
  </si>
  <si>
    <t>Hàng hóa thiết yếu</t>
  </si>
  <si>
    <t>Công nghệ</t>
  </si>
  <si>
    <t>Năng lượng</t>
  </si>
  <si>
    <t>Chăm sóc sức khỏe</t>
  </si>
  <si>
    <t>Tài chính</t>
  </si>
  <si>
    <t>Tiện ích</t>
  </si>
  <si>
    <t>Nguyên vật liệu</t>
  </si>
  <si>
    <t>Dịch vụ Học thuật và Giáo dục</t>
  </si>
  <si>
    <t>P/E</t>
  </si>
  <si>
    <t>Nhóm ngành</t>
  </si>
  <si>
    <t>#0PEBDS</t>
  </si>
  <si>
    <t>#0PECN</t>
  </si>
  <si>
    <t>#0PEHHKTY</t>
  </si>
  <si>
    <t>#0PEHHTT</t>
  </si>
  <si>
    <t>#0PECNG</t>
  </si>
  <si>
    <t>#0PENL</t>
  </si>
  <si>
    <t>#0PECSSK</t>
  </si>
  <si>
    <t>#0PETC</t>
  </si>
  <si>
    <t>#0PETI</t>
  </si>
  <si>
    <t>#0PENVL</t>
  </si>
  <si>
    <t>#0PEDVHTGD</t>
  </si>
  <si>
    <t>#0TREND</t>
  </si>
  <si>
    <t>#DGN</t>
  </si>
  <si>
    <t>Simplize:</t>
  </si>
  <si>
    <t>#VCSHUP</t>
  </si>
  <si>
    <t>TIÊU CHUẨN ĐỊNH GIÁ DOANH NGHIỆP TỐT</t>
  </si>
  <si>
    <r>
      <t xml:space="preserve">Doanh thu tăng đều </t>
    </r>
    <r>
      <rPr>
        <sz val="10"/>
        <color rgb="FF00B050"/>
        <rFont val="Times New Roman"/>
        <family val="1"/>
      </rPr>
      <t>(Đạt = 1, Không đạt = 0)</t>
    </r>
  </si>
  <si>
    <r>
      <t xml:space="preserve">Lợi nhuận gộp tăng đều  </t>
    </r>
    <r>
      <rPr>
        <sz val="10"/>
        <color rgb="FF00B050"/>
        <rFont val="Times New Roman"/>
        <family val="1"/>
      </rPr>
      <t xml:space="preserve">(Đạt=1, Không đạt = 0)  </t>
    </r>
  </si>
  <si>
    <r>
      <t xml:space="preserve">Mô hình đơn giản tập chung </t>
    </r>
    <r>
      <rPr>
        <sz val="10"/>
        <color rgb="FF00B050"/>
        <rFont val="Times New Roman"/>
        <family val="1"/>
      </rPr>
      <t>(Đạt = 1, Không đạt = 0)</t>
    </r>
  </si>
  <si>
    <r>
      <t xml:space="preserve">Dòng tiền từ HĐKD dương </t>
    </r>
    <r>
      <rPr>
        <sz val="10"/>
        <color rgb="FF00B050"/>
        <rFont val="Times New Roman"/>
        <family val="1"/>
      </rPr>
      <t>(Đạt = 1, Không đạt = 0)</t>
    </r>
  </si>
  <si>
    <r>
      <t xml:space="preserve">VCSH tăng đều </t>
    </r>
    <r>
      <rPr>
        <sz val="10"/>
        <color rgb="FF00B050"/>
        <rFont val="Times New Roman"/>
        <family val="1"/>
      </rPr>
      <t>(Đạt=1, Không đạt = 0)</t>
    </r>
    <r>
      <rPr>
        <sz val="10"/>
        <color theme="1"/>
        <rFont val="Times New Roman"/>
        <family val="1"/>
      </rPr>
      <t xml:space="preserve">
</t>
    </r>
    <r>
      <rPr>
        <sz val="8"/>
        <color theme="1"/>
        <rFont val="Times New Roman"/>
        <family val="1"/>
      </rPr>
      <t>#QFY1 ~ #QFY4: #CVCSH</t>
    </r>
  </si>
  <si>
    <t>Lãi Vốn &gt; 50% cần xem xét kỹ. Không loại trừ khả năng đó là 1 doanh nghiệp nhỏ &amp; tiền ẩn nhiều rủi ro.</t>
  </si>
  <si>
    <r>
      <t xml:space="preserve">Ban lãnh đạo mua/bán cố phần </t>
    </r>
    <r>
      <rPr>
        <sz val="10"/>
        <color rgb="FF00B050"/>
        <rFont val="Times New Roman"/>
        <family val="1"/>
      </rPr>
      <t>(Đạt = 1, Không đạt = 0)</t>
    </r>
    <r>
      <rPr>
        <sz val="10"/>
        <color theme="1"/>
        <rFont val="Times New Roman"/>
        <family val="1"/>
      </rPr>
      <t xml:space="preserve">
</t>
    </r>
    <r>
      <rPr>
        <sz val="8"/>
        <color theme="1"/>
        <rFont val="Times New Roman"/>
        <family val="1"/>
      </rPr>
      <t>#IBLDMB</t>
    </r>
  </si>
  <si>
    <t>Đơn vị: triệu</t>
  </si>
  <si>
    <t>VALUE</t>
  </si>
  <si>
    <t>CỐ PHIẾU:</t>
  </si>
  <si>
    <t>#Symbol</t>
  </si>
  <si>
    <t>#FYQ0</t>
  </si>
  <si>
    <t>#FYQ1</t>
  </si>
  <si>
    <t>#FYQ2</t>
  </si>
  <si>
    <t>#FYQ3</t>
  </si>
  <si>
    <t>#FYQ4</t>
  </si>
  <si>
    <t>1. CÁC CHỈ SỐ TÀI CHÍNH:</t>
  </si>
  <si>
    <t>EPS #EPSTitle</t>
  </si>
  <si>
    <t>LNST/CPLH</t>
  </si>
  <si>
    <t>#EPSVal0</t>
  </si>
  <si>
    <t>#EPSVal1</t>
  </si>
  <si>
    <t>#EPSVal2</t>
  </si>
  <si>
    <t>#EPSVal3</t>
  </si>
  <si>
    <t>#EPSVal4</t>
  </si>
  <si>
    <t>TỐC ĐỘ TĂNG TRƯỞNG</t>
  </si>
  <si>
    <t>BV</t>
  </si>
  <si>
    <t>(VCSH-TSVH)/CPLH</t>
  </si>
  <si>
    <t>P</t>
  </si>
  <si>
    <t>P/B</t>
  </si>
  <si>
    <t>PRICE/BV</t>
  </si>
  <si>
    <t>#PBVal0</t>
  </si>
  <si>
    <t>#PBVal1</t>
  </si>
  <si>
    <t>#PBVal2</t>
  </si>
  <si>
    <t>#PBVal3</t>
  </si>
  <si>
    <t>#PBVal4</t>
  </si>
  <si>
    <t>PE</t>
  </si>
  <si>
    <t>PRICE/EPS</t>
  </si>
  <si>
    <t>#PEVal0</t>
  </si>
  <si>
    <t>#PEVal1</t>
  </si>
  <si>
    <t>#PEVal2</t>
  </si>
  <si>
    <t>#PEVal3</t>
  </si>
  <si>
    <t>#PEVal4</t>
  </si>
  <si>
    <t>ROA</t>
  </si>
  <si>
    <t>(LNST/TTS)*100%</t>
  </si>
  <si>
    <t>ROE</t>
  </si>
  <si>
    <t>(LNST/VCSH)*100%</t>
  </si>
  <si>
    <t>ROS</t>
  </si>
  <si>
    <t>(LNST/DT)*100%</t>
  </si>
  <si>
    <t>GOS</t>
  </si>
  <si>
    <t>(LNG/DT)*100%</t>
  </si>
  <si>
    <t>NỢ/VCSH</t>
  </si>
  <si>
    <t>(NỢ/VCSH)*100%</t>
  </si>
  <si>
    <t>DAR</t>
  </si>
  <si>
    <t>(NỢ/TTS)*100%</t>
  </si>
  <si>
    <t>2. BCTC</t>
  </si>
  <si>
    <t xml:space="preserve">CÂN ĐỐI KẾ TOÁN </t>
  </si>
  <si>
    <t>TÀI SẢN</t>
  </si>
  <si>
    <t>#TTSVal0</t>
  </si>
  <si>
    <t>#TTSVal1</t>
  </si>
  <si>
    <t>#TTSVal2</t>
  </si>
  <si>
    <t>#TTSVal3</t>
  </si>
  <si>
    <t>#TTSVal4</t>
  </si>
  <si>
    <t>TÀI SẢN (GAP)</t>
  </si>
  <si>
    <t>#TTSOldVal0</t>
  </si>
  <si>
    <t>#TTSOldVal1</t>
  </si>
  <si>
    <t>#TTSOldVal2</t>
  </si>
  <si>
    <t>#TTSOldVal3</t>
  </si>
  <si>
    <t>#TTSOldVal4</t>
  </si>
  <si>
    <t>NỢ</t>
  </si>
  <si>
    <t>#NOVal0</t>
  </si>
  <si>
    <t>#NOVal1</t>
  </si>
  <si>
    <t>#NOVal2</t>
  </si>
  <si>
    <t>#NOVal3</t>
  </si>
  <si>
    <t>#NOVal4</t>
  </si>
  <si>
    <t>NỢ (GAP)</t>
  </si>
  <si>
    <t>#NOOldVal0</t>
  </si>
  <si>
    <t>#NOOldVal1</t>
  </si>
  <si>
    <t>#NOOldVal2</t>
  </si>
  <si>
    <t>#NOOldVal3</t>
  </si>
  <si>
    <t>#NOOldVal4</t>
  </si>
  <si>
    <t>VCSH</t>
  </si>
  <si>
    <t>#VCSHVal0</t>
  </si>
  <si>
    <t>#VCSHVal1</t>
  </si>
  <si>
    <t>#VCSHVal2</t>
  </si>
  <si>
    <t>#VCSHVal3</t>
  </si>
  <si>
    <t>#VCSHVal4</t>
  </si>
  <si>
    <t>VCSH (GAP)</t>
  </si>
  <si>
    <t>#VCSHOldVal0</t>
  </si>
  <si>
    <t>#VCSHOldVal1</t>
  </si>
  <si>
    <t>#VCSHOldVal2</t>
  </si>
  <si>
    <t>#VCSHOldVal3</t>
  </si>
  <si>
    <t>#VCSHOldVal4</t>
  </si>
  <si>
    <t>TSVH</t>
  </si>
  <si>
    <t>TSVH (GAP)</t>
  </si>
  <si>
    <t>CPLH</t>
  </si>
  <si>
    <t>CPLH (GAP)</t>
  </si>
  <si>
    <t>DOANH THU</t>
  </si>
  <si>
    <t>#DTTVal0</t>
  </si>
  <si>
    <t>#DTTVal1</t>
  </si>
  <si>
    <t>#DTTVal2</t>
  </si>
  <si>
    <t>#DTTVal3</t>
  </si>
  <si>
    <t>#DTTVal4</t>
  </si>
  <si>
    <t>DOANH THU (GAP)</t>
  </si>
  <si>
    <t>#DTTOldVal0</t>
  </si>
  <si>
    <t>#DTTOldVal1</t>
  </si>
  <si>
    <t>#DTTOldVal2</t>
  </si>
  <si>
    <t>#DTTOldVal3</t>
  </si>
  <si>
    <t>#DTTOldVal4</t>
  </si>
  <si>
    <t>LNG</t>
  </si>
  <si>
    <t>#LNGVal0</t>
  </si>
  <si>
    <t>#LNGVal1</t>
  </si>
  <si>
    <t>#LNGVal2</t>
  </si>
  <si>
    <t>#LNGVal3</t>
  </si>
  <si>
    <t>#LNGVal4</t>
  </si>
  <si>
    <t>LNG (GAP)</t>
  </si>
  <si>
    <t>#LNGOldVal0</t>
  </si>
  <si>
    <t>#LNGOldVal1</t>
  </si>
  <si>
    <t>#LNGOldVal2</t>
  </si>
  <si>
    <t>#LNGOldVal3</t>
  </si>
  <si>
    <t>#LNGOldVal4</t>
  </si>
  <si>
    <t>Tỷ lệ LNG</t>
  </si>
  <si>
    <t xml:space="preserve">KẾT QUẢ HOẠT ĐỘNG KINH DOANH </t>
  </si>
  <si>
    <t xml:space="preserve">LNST </t>
  </si>
  <si>
    <t>#LNSTVal0</t>
  </si>
  <si>
    <t>#LNSTVal1</t>
  </si>
  <si>
    <t>#LNSTVal2</t>
  </si>
  <si>
    <t>#LNSTVal3</t>
  </si>
  <si>
    <t>#LNSTVal4</t>
  </si>
  <si>
    <t>LNST (GAP)</t>
  </si>
  <si>
    <t>#LNSTOldVal0</t>
  </si>
  <si>
    <t>#LNSTOldVal1</t>
  </si>
  <si>
    <t>#LNSTOldVal2</t>
  </si>
  <si>
    <t>#LNSTOldVal3</t>
  </si>
  <si>
    <t>#LNSTOldVal4</t>
  </si>
  <si>
    <t xml:space="preserve">LƯU CHUYỂN TIỀN TỆ </t>
  </si>
  <si>
    <t xml:space="preserve">5. TỔ CHỨC NƯỚC NGOÀI %, NHÀ NƯỚC %, HĐQT %, KHỐI NGOẠI, KHỐI TỰ DOANH </t>
  </si>
  <si>
    <t xml:space="preserve">NƯỚC NGOÀI : </t>
  </si>
  <si>
    <t xml:space="preserve">NHÀ NƯỚC : </t>
  </si>
  <si>
    <t xml:space="preserve">KHÁC : </t>
  </si>
  <si>
    <t>#DGQ0</t>
  </si>
  <si>
    <t>#DGQ1</t>
  </si>
  <si>
    <t>#DGQ2</t>
  </si>
  <si>
    <t>#DGQ3</t>
  </si>
  <si>
    <t>#DGQ4</t>
  </si>
  <si>
    <t>LNST #QFY1 ~ #QFY4 (tỷ đồng) Hiện tại</t>
  </si>
  <si>
    <t>LNST #QFY0 ~ #QFY3 (tỷ đồng) Quý trước</t>
  </si>
  <si>
    <t>GIÁ TRỊ THỰC CỔ PHIẾU (Quý trước, Hiện tại)</t>
  </si>
  <si>
    <t>#DGLNSTValQ0</t>
  </si>
  <si>
    <t>#DGLNSTValQ1</t>
  </si>
  <si>
    <t>#DGLNSTValQ2</t>
  </si>
  <si>
    <t>#DGLNSTValQ3</t>
  </si>
  <si>
    <t>#DGLNSTValQ4</t>
  </si>
  <si>
    <t>#DGVCSHValQ0</t>
  </si>
  <si>
    <t>#DGTGCPVal</t>
  </si>
  <si>
    <t>#DGTSLCPVal</t>
  </si>
  <si>
    <t>#DGTLCTVal</t>
  </si>
  <si>
    <t>DÒNG TIỀN THỰC (Cổ tức #DGCT)</t>
  </si>
  <si>
    <t>Lợi nhuận đưa vào công thức (tỷ đồng) Quý trước</t>
  </si>
  <si>
    <t>Lợi nhuận đưa vào công thức (tỷ đồng) Quý hiện tại</t>
  </si>
  <si>
    <t>Lợi nhuận quy hồi về hiện tại (tỷ đồng) Quý trước</t>
  </si>
  <si>
    <t>Lợi nhuận quy hồi về hiện tại (tỷ đồng) Quý hiện tại</t>
  </si>
  <si>
    <t>Tổng giá trị thực doanh nghiệp (tỷ đồng) Quý hiện tại</t>
  </si>
  <si>
    <t>Tổng giá trị thực doanh nghiệp (tỷ đồng) Quý trước</t>
  </si>
  <si>
    <t>Giá trị thực cổ phiếu hiện tại (Quý hiện tại)</t>
  </si>
  <si>
    <t>Giá trị thực cổ phiếu hiện tại (Quý trước)</t>
  </si>
  <si>
    <t>Giá trị thực sau 1 năm (Quý trước)</t>
  </si>
  <si>
    <t>Giá trị thực sau 1 năm (Quý hiện tại)</t>
  </si>
  <si>
    <t>Lãi vốn (mua rẻ tài sản) Quý trước</t>
  </si>
  <si>
    <t>Tăng giá trị (Quý trước)</t>
  </si>
  <si>
    <t>Số tiền tăng vốn chủ sở hữu (Quý trước)</t>
  </si>
  <si>
    <t>Vốn chủ sở hữu sau 1 năm (Quý trước)</t>
  </si>
  <si>
    <t>ROE (Quý trước)</t>
  </si>
  <si>
    <t>Lợi nhuận (tỷ đồng) Quý trước</t>
  </si>
  <si>
    <t>Vốn chủ sở hữu hiện tại (tỷ đồng) Quý trước</t>
  </si>
  <si>
    <t>Giá trị thực cổ phiếu (Quý trước)</t>
  </si>
  <si>
    <t>Lãi vốn (mua rẻ tài sản) Quý hiện tại</t>
  </si>
  <si>
    <t>Tăng giá trị (Quý hiện tại)</t>
  </si>
  <si>
    <t>TỔNG LỢI ÍCH (Quý hiện tại)</t>
  </si>
  <si>
    <t>TỔNG LỢI ÍCH (Quý trước)</t>
  </si>
  <si>
    <t>Số tiền tăng vốn chủ sở hữu (Quý hiện tại)</t>
  </si>
  <si>
    <t>Vốn chủ sở hữu sau 1 năm (Quý hiện tại)</t>
  </si>
  <si>
    <t>ROE (Quý hiện tại)</t>
  </si>
  <si>
    <t>Lợi nhuận mới (Quý hiện tại)</t>
  </si>
  <si>
    <t>Lợi nhuận (tỷ đồng) Quý hiện tại</t>
  </si>
  <si>
    <t>Vốn chủ sở hữu hiện tại (tỷ đồng) Quý hiện tại</t>
  </si>
  <si>
    <t>Giá trị thực cổ phiếu (Quý hiện tại)</t>
  </si>
  <si>
    <t>Lợi nhuận mới (Quý trước)</t>
  </si>
  <si>
    <t>#HY0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</si>
</sst>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_ "/>
    <numFmt numFmtId="167" formatCode="#,##0.0_);[Red]\-#,##0.0"/>
    <numFmt numFmtId="168" formatCode="0%_);[Red]\-0%"/>
    <numFmt numFmtId="169" formatCode="#,##0.0&quot; tỷ&quot;;[Red]\-#,##0.0&quot; tỷ&quot;"/>
    <numFmt numFmtId="170" formatCode="0.0%_);[Red]\-0.0%"/>
    <numFmt numFmtId="171" formatCode="#,##0.00,,,\ &quot; tỷ&quot;"/>
  </numFmts>
  <fonts count="37">
    <font>
      <sz val="11"/>
      <color theme="1"/>
      <name val="Calibri"/>
      <charset val="134"/>
      <scheme val="minor"/>
    </font>
    <font>
      <sz val="11"/>
      <name val="Calibri"/>
      <family val="2"/>
      <charset val="163"/>
      <scheme val="minor"/>
    </font>
    <font>
      <sz val="11"/>
      <color rgb="FFFFFF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11"/>
      <color rgb="FFFFFF00"/>
      <name val="Calibri"/>
      <family val="2"/>
      <charset val="163"/>
      <scheme val="minor"/>
    </font>
    <font>
      <sz val="52"/>
      <color rgb="FFFFFF00"/>
      <name val="Calibri"/>
      <family val="2"/>
      <charset val="163"/>
      <scheme val="minor"/>
    </font>
    <font>
      <b/>
      <sz val="52"/>
      <color rgb="FFFFFF00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39"/>
      <color rgb="FF00B050"/>
      <name val="Calibri"/>
      <family val="2"/>
      <scheme val="minor"/>
    </font>
    <font>
      <b/>
      <sz val="39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39"/>
      <color rgb="FFFFFF00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11"/>
      <color rgb="FFFF0000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b/>
      <sz val="11"/>
      <color rgb="FFFFFF00"/>
      <name val="Calibri"/>
      <family val="2"/>
      <charset val="163"/>
      <scheme val="minor"/>
    </font>
    <font>
      <sz val="10"/>
      <color theme="1"/>
      <name val="Times New Roman"/>
      <family val="1"/>
      <charset val="163"/>
    </font>
    <font>
      <sz val="8"/>
      <color theme="1"/>
      <name val="Times New Roman"/>
      <family val="1"/>
    </font>
    <font>
      <b/>
      <sz val="10"/>
      <color rgb="FFBC32E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B050"/>
      <name val="Times New Roman"/>
      <family val="1"/>
    </font>
    <font>
      <sz val="10"/>
      <color rgb="FFFF0000"/>
      <name val="Times New Roman"/>
      <family val="1"/>
    </font>
    <font>
      <b/>
      <sz val="10"/>
      <color theme="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43" fontId="1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</cellStyleXfs>
  <cellXfs count="118">
    <xf numFmtId="0" fontId="0" fillId="0" borderId="0" xfId="0"/>
    <xf numFmtId="0" fontId="0" fillId="3" borderId="0" xfId="0" applyFill="1"/>
    <xf numFmtId="0" fontId="2" fillId="4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43" fontId="1" fillId="0" borderId="0" xfId="1" applyFont="1"/>
    <xf numFmtId="164" fontId="5" fillId="0" borderId="0" xfId="1" applyNumberFormat="1" applyFont="1"/>
    <xf numFmtId="0" fontId="5" fillId="3" borderId="0" xfId="0" applyFont="1" applyFill="1"/>
    <xf numFmtId="164" fontId="5" fillId="3" borderId="0" xfId="1" applyNumberFormat="1" applyFont="1" applyFill="1"/>
    <xf numFmtId="0" fontId="1" fillId="3" borderId="0" xfId="0" applyFont="1" applyFill="1"/>
    <xf numFmtId="0" fontId="6" fillId="5" borderId="0" xfId="0" applyFont="1" applyFill="1"/>
    <xf numFmtId="9" fontId="2" fillId="4" borderId="0" xfId="3" applyFont="1" applyFill="1" applyBorder="1"/>
    <xf numFmtId="43" fontId="2" fillId="4" borderId="0" xfId="1" applyFont="1" applyFill="1" applyBorder="1"/>
    <xf numFmtId="0" fontId="7" fillId="4" borderId="0" xfId="0" applyFont="1" applyFill="1"/>
    <xf numFmtId="165" fontId="2" fillId="4" borderId="0" xfId="3" applyNumberFormat="1" applyFont="1" applyFill="1" applyBorder="1"/>
    <xf numFmtId="2" fontId="2" fillId="4" borderId="0" xfId="0" applyNumberFormat="1" applyFont="1" applyFill="1"/>
    <xf numFmtId="2" fontId="7" fillId="4" borderId="0" xfId="0" applyNumberFormat="1" applyFont="1" applyFill="1"/>
    <xf numFmtId="10" fontId="2" fillId="4" borderId="0" xfId="3" applyNumberFormat="1" applyFont="1" applyFill="1" applyBorder="1"/>
    <xf numFmtId="43" fontId="8" fillId="4" borderId="0" xfId="1" applyFont="1" applyFill="1" applyBorder="1"/>
    <xf numFmtId="164" fontId="9" fillId="4" borderId="0" xfId="1" applyNumberFormat="1" applyFont="1" applyFill="1" applyBorder="1"/>
    <xf numFmtId="0" fontId="10" fillId="0" borderId="0" xfId="2"/>
    <xf numFmtId="0" fontId="12" fillId="0" borderId="0" xfId="0" applyFont="1"/>
    <xf numFmtId="0" fontId="13" fillId="0" borderId="0" xfId="0" applyFont="1"/>
    <xf numFmtId="164" fontId="14" fillId="0" borderId="0" xfId="1" applyNumberFormat="1" applyFont="1"/>
    <xf numFmtId="9" fontId="13" fillId="0" borderId="0" xfId="3" applyFont="1"/>
    <xf numFmtId="164" fontId="15" fillId="0" borderId="0" xfId="1" applyNumberFormat="1" applyFont="1"/>
    <xf numFmtId="0" fontId="16" fillId="5" borderId="0" xfId="0" applyFont="1" applyFill="1"/>
    <xf numFmtId="10" fontId="14" fillId="5" borderId="0" xfId="3" applyNumberFormat="1" applyFont="1" applyFill="1"/>
    <xf numFmtId="10" fontId="17" fillId="5" borderId="0" xfId="3" applyNumberFormat="1" applyFont="1" applyFill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4" borderId="0" xfId="0" applyFont="1" applyFill="1"/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vertical="top" wrapText="1"/>
    </xf>
    <xf numFmtId="0" fontId="18" fillId="0" borderId="0" xfId="0" applyFont="1" applyAlignment="1">
      <alignment vertical="center"/>
    </xf>
    <xf numFmtId="0" fontId="26" fillId="7" borderId="11" xfId="0" applyFont="1" applyFill="1" applyBorder="1"/>
    <xf numFmtId="0" fontId="26" fillId="0" borderId="0" xfId="0" applyFont="1" applyAlignment="1">
      <alignment horizontal="right"/>
    </xf>
    <xf numFmtId="0" fontId="27" fillId="0" borderId="2" xfId="0" applyFont="1" applyBorder="1"/>
    <xf numFmtId="166" fontId="27" fillId="0" borderId="3" xfId="0" applyNumberFormat="1" applyFont="1" applyBorder="1" applyAlignment="1">
      <alignment horizontal="right"/>
    </xf>
    <xf numFmtId="0" fontId="27" fillId="0" borderId="0" xfId="0" applyFont="1"/>
    <xf numFmtId="9" fontId="27" fillId="0" borderId="3" xfId="3" applyFont="1" applyBorder="1" applyAlignment="1">
      <alignment horizontal="right"/>
    </xf>
    <xf numFmtId="164" fontId="27" fillId="0" borderId="3" xfId="1" applyNumberFormat="1" applyFont="1" applyBorder="1" applyAlignment="1">
      <alignment horizontal="right"/>
    </xf>
    <xf numFmtId="0" fontId="26" fillId="7" borderId="2" xfId="0" applyFont="1" applyFill="1" applyBorder="1"/>
    <xf numFmtId="164" fontId="26" fillId="7" borderId="3" xfId="1" applyNumberFormat="1" applyFont="1" applyFill="1" applyBorder="1"/>
    <xf numFmtId="164" fontId="26" fillId="7" borderId="10" xfId="1" applyNumberFormat="1" applyFont="1" applyFill="1" applyBorder="1"/>
    <xf numFmtId="164" fontId="26" fillId="7" borderId="10" xfId="1" applyNumberFormat="1" applyFont="1" applyFill="1" applyBorder="1" applyAlignment="1"/>
    <xf numFmtId="164" fontId="26" fillId="7" borderId="20" xfId="1" applyNumberFormat="1" applyFont="1" applyFill="1" applyBorder="1" applyAlignment="1">
      <alignment horizontal="right"/>
    </xf>
    <xf numFmtId="0" fontId="27" fillId="8" borderId="2" xfId="0" applyFont="1" applyFill="1" applyBorder="1" applyAlignment="1">
      <alignment vertical="center"/>
    </xf>
    <xf numFmtId="10" fontId="27" fillId="0" borderId="5" xfId="3" applyNumberFormat="1" applyFont="1" applyFill="1" applyBorder="1" applyAlignment="1">
      <alignment vertical="center"/>
    </xf>
    <xf numFmtId="10" fontId="27" fillId="0" borderId="13" xfId="3" applyNumberFormat="1" applyFont="1" applyFill="1" applyBorder="1" applyAlignment="1">
      <alignment vertical="center"/>
    </xf>
    <xf numFmtId="0" fontId="27" fillId="8" borderId="2" xfId="0" applyFont="1" applyFill="1" applyBorder="1"/>
    <xf numFmtId="10" fontId="27" fillId="0" borderId="5" xfId="3" applyNumberFormat="1" applyFont="1" applyFill="1" applyBorder="1"/>
    <xf numFmtId="10" fontId="27" fillId="0" borderId="13" xfId="3" applyNumberFormat="1" applyFont="1" applyFill="1" applyBorder="1"/>
    <xf numFmtId="0" fontId="26" fillId="7" borderId="4" xfId="0" applyFont="1" applyFill="1" applyBorder="1"/>
    <xf numFmtId="10" fontId="26" fillId="7" borderId="10" xfId="3" applyNumberFormat="1" applyFont="1" applyFill="1" applyBorder="1"/>
    <xf numFmtId="0" fontId="26" fillId="6" borderId="6" xfId="0" applyFont="1" applyFill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8" fillId="7" borderId="1" xfId="0" applyFont="1" applyFill="1" applyBorder="1" applyAlignment="1">
      <alignment horizontal="left" vertical="center" wrapText="1"/>
    </xf>
    <xf numFmtId="0" fontId="28" fillId="7" borderId="7" xfId="0" applyFont="1" applyFill="1" applyBorder="1" applyAlignment="1">
      <alignment horizontal="center" vertical="center"/>
    </xf>
    <xf numFmtId="0" fontId="29" fillId="0" borderId="2" xfId="0" applyFont="1" applyBorder="1" applyAlignment="1">
      <alignment horizontal="left"/>
    </xf>
    <xf numFmtId="0" fontId="29" fillId="0" borderId="5" xfId="0" applyFont="1" applyBorder="1" applyAlignment="1">
      <alignment horizontal="center" vertical="center"/>
    </xf>
    <xf numFmtId="0" fontId="29" fillId="0" borderId="2" xfId="0" applyFont="1" applyBorder="1" applyAlignment="1">
      <alignment horizontal="left" vertical="center" wrapText="1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31" fillId="0" borderId="0" xfId="0" applyFont="1"/>
    <xf numFmtId="0" fontId="29" fillId="0" borderId="4" xfId="0" applyFont="1" applyBorder="1" applyAlignment="1">
      <alignment horizontal="left"/>
    </xf>
    <xf numFmtId="0" fontId="29" fillId="0" borderId="2" xfId="0" applyFont="1" applyBorder="1" applyAlignment="1">
      <alignment horizontal="left" vertical="top" wrapText="1"/>
    </xf>
    <xf numFmtId="2" fontId="29" fillId="0" borderId="5" xfId="0" applyNumberFormat="1" applyFont="1" applyBorder="1" applyAlignment="1">
      <alignment horizontal="center" vertical="center"/>
    </xf>
    <xf numFmtId="2" fontId="29" fillId="0" borderId="8" xfId="0" applyNumberFormat="1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4" fontId="26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4" fontId="26" fillId="7" borderId="12" xfId="0" applyNumberFormat="1" applyFont="1" applyFill="1" applyBorder="1"/>
    <xf numFmtId="4" fontId="27" fillId="0" borderId="3" xfId="0" applyNumberFormat="1" applyFont="1" applyBorder="1" applyAlignment="1">
      <alignment horizontal="right"/>
    </xf>
    <xf numFmtId="4" fontId="32" fillId="2" borderId="0" xfId="0" applyNumberFormat="1" applyFont="1" applyFill="1" applyAlignment="1">
      <alignment horizontal="center"/>
    </xf>
    <xf numFmtId="0" fontId="28" fillId="7" borderId="21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34" fillId="7" borderId="0" xfId="4" applyFont="1" applyFill="1"/>
    <xf numFmtId="0" fontId="34" fillId="11" borderId="0" xfId="4" applyFont="1" applyFill="1" applyAlignment="1">
      <alignment horizontal="center" vertical="center"/>
    </xf>
    <xf numFmtId="0" fontId="34" fillId="0" borderId="0" xfId="4" applyFont="1"/>
    <xf numFmtId="0" fontId="34" fillId="0" borderId="0" xfId="4" applyFont="1" applyAlignment="1">
      <alignment horizontal="center" vertical="center"/>
    </xf>
    <xf numFmtId="0" fontId="34" fillId="3" borderId="0" xfId="4" applyFont="1" applyFill="1"/>
    <xf numFmtId="0" fontId="34" fillId="0" borderId="0" xfId="4" applyFont="1" applyAlignment="1">
      <alignment horizontal="center"/>
    </xf>
    <xf numFmtId="167" fontId="34" fillId="0" borderId="0" xfId="4" applyNumberFormat="1" applyFont="1"/>
    <xf numFmtId="2" fontId="34" fillId="0" borderId="0" xfId="4" applyNumberFormat="1" applyFont="1"/>
    <xf numFmtId="169" fontId="34" fillId="0" borderId="0" xfId="4" applyNumberFormat="1" applyFont="1"/>
    <xf numFmtId="164" fontId="34" fillId="0" borderId="0" xfId="5" applyNumberFormat="1" applyFont="1"/>
    <xf numFmtId="43" fontId="34" fillId="0" borderId="0" xfId="5" applyFont="1"/>
    <xf numFmtId="0" fontId="34" fillId="12" borderId="0" xfId="4" applyFont="1" applyFill="1"/>
    <xf numFmtId="171" fontId="34" fillId="0" borderId="0" xfId="4" applyNumberFormat="1" applyFont="1" applyAlignment="1">
      <alignment horizontal="center" vertical="center"/>
    </xf>
    <xf numFmtId="0" fontId="34" fillId="0" borderId="0" xfId="4" applyFont="1" applyAlignment="1">
      <alignment horizontal="left"/>
    </xf>
    <xf numFmtId="0" fontId="25" fillId="0" borderId="0" xfId="0" applyFont="1" applyAlignment="1">
      <alignment horizontal="center"/>
    </xf>
    <xf numFmtId="9" fontId="27" fillId="9" borderId="14" xfId="3" applyFont="1" applyFill="1" applyBorder="1" applyAlignment="1">
      <alignment horizontal="center" wrapText="1"/>
    </xf>
    <xf numFmtId="9" fontId="27" fillId="9" borderId="15" xfId="3" applyFont="1" applyFill="1" applyBorder="1" applyAlignment="1">
      <alignment horizontal="center" wrapText="1"/>
    </xf>
    <xf numFmtId="9" fontId="27" fillId="9" borderId="16" xfId="3" applyFont="1" applyFill="1" applyBorder="1" applyAlignment="1">
      <alignment horizontal="center" wrapText="1"/>
    </xf>
    <xf numFmtId="9" fontId="27" fillId="9" borderId="17" xfId="3" applyFont="1" applyFill="1" applyBorder="1" applyAlignment="1">
      <alignment horizontal="center" wrapText="1"/>
    </xf>
    <xf numFmtId="9" fontId="27" fillId="9" borderId="18" xfId="3" applyFont="1" applyFill="1" applyBorder="1" applyAlignment="1">
      <alignment horizontal="center" wrapText="1"/>
    </xf>
    <xf numFmtId="9" fontId="27" fillId="9" borderId="19" xfId="3" applyFont="1" applyFill="1" applyBorder="1" applyAlignment="1">
      <alignment horizontal="center" wrapText="1"/>
    </xf>
    <xf numFmtId="0" fontId="26" fillId="6" borderId="10" xfId="0" applyFont="1" applyFill="1" applyBorder="1" applyAlignment="1">
      <alignment horizontal="center" vertical="center" shrinkToFit="1"/>
    </xf>
    <xf numFmtId="0" fontId="26" fillId="6" borderId="20" xfId="0" applyFont="1" applyFill="1" applyBorder="1" applyAlignment="1">
      <alignment horizontal="center" vertical="center" shrinkToFit="1"/>
    </xf>
    <xf numFmtId="0" fontId="23" fillId="10" borderId="0" xfId="0" applyFont="1" applyFill="1" applyAlignment="1">
      <alignment horizontal="left" vertical="top" wrapText="1"/>
    </xf>
    <xf numFmtId="171" fontId="35" fillId="0" borderId="0" xfId="4" applyNumberFormat="1" applyFont="1" applyAlignment="1">
      <alignment horizontal="right" vertical="center"/>
    </xf>
    <xf numFmtId="171" fontId="34" fillId="0" borderId="0" xfId="4" applyNumberFormat="1" applyFont="1" applyAlignment="1">
      <alignment horizontal="right" vertical="center"/>
    </xf>
    <xf numFmtId="168" fontId="34" fillId="0" borderId="0" xfId="4" applyNumberFormat="1" applyFont="1" applyAlignment="1">
      <alignment horizontal="right"/>
    </xf>
    <xf numFmtId="167" fontId="34" fillId="0" borderId="0" xfId="4" applyNumberFormat="1" applyFont="1" applyAlignment="1">
      <alignment horizontal="right"/>
    </xf>
    <xf numFmtId="170" fontId="34" fillId="0" borderId="0" xfId="4" applyNumberFormat="1" applyFont="1" applyAlignment="1">
      <alignment horizontal="right"/>
    </xf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10" fontId="1" fillId="0" borderId="0" xfId="3" applyNumberFormat="1" applyFont="1" applyFill="1"/>
    <xf numFmtId="0" fontId="4" fillId="0" borderId="0" xfId="0" applyFont="1" applyFill="1"/>
    <xf numFmtId="2" fontId="1" fillId="0" borderId="0" xfId="0" applyNumberFormat="1" applyFont="1" applyFill="1"/>
    <xf numFmtId="0" fontId="3" fillId="0" borderId="0" xfId="0" applyFont="1" applyAlignment="1">
      <alignment horizontal="right"/>
    </xf>
  </cellXfs>
  <cellStyles count="6">
    <cellStyle name="Comma" xfId="1" builtinId="3"/>
    <cellStyle name="Comma 2" xfId="5" xr:uid="{C5388D94-6FE6-4DCB-8DD3-F5F7CCD841B5}"/>
    <cellStyle name="Hyperlink" xfId="2" builtinId="8"/>
    <cellStyle name="Normal" xfId="0" builtinId="0"/>
    <cellStyle name="Normal 2" xfId="4" xr:uid="{22EA787E-0274-4C59-A839-94D838AD0D95}"/>
    <cellStyle name="Percent" xfId="3" builtinId="5"/>
  </cellStyles>
  <dxfs count="5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BC3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12" totalsRowShown="0" headerRowDxfId="54" dataDxfId="53">
  <tableColumns count="2">
    <tableColumn id="1" xr3:uid="{00000000-0010-0000-0000-000001000000}" name="Nhóm ngành" dataDxfId="52"/>
    <tableColumn id="2" xr3:uid="{00000000-0010-0000-0000-000002000000}" name="P/E" dataDxfId="5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13"/>
  <sheetViews>
    <sheetView showGridLines="0" showRowColHeaders="0" zoomScale="75" zoomScaleNormal="75" workbookViewId="0">
      <selection activeCell="C9" sqref="C9"/>
    </sheetView>
  </sheetViews>
  <sheetFormatPr defaultColWidth="9" defaultRowHeight="14.5"/>
  <cols>
    <col min="3" max="3" width="58" customWidth="1"/>
  </cols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3" spans="3:3">
      <c r="C1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showGridLines="0" showRowColHeaders="0" view="pageBreakPreview" zoomScale="85" zoomScaleNormal="75" zoomScaleSheetLayoutView="85" workbookViewId="0">
      <selection activeCell="A7" sqref="A7"/>
    </sheetView>
  </sheetViews>
  <sheetFormatPr defaultColWidth="9" defaultRowHeight="14"/>
  <cols>
    <col min="1" max="1" width="43.6328125" style="31" customWidth="1"/>
    <col min="2" max="2" width="11.6328125" style="31" customWidth="1"/>
    <col min="3" max="3" width="10" style="30" bestFit="1" customWidth="1"/>
    <col min="4" max="4" width="10" style="30" customWidth="1"/>
    <col min="5" max="5" width="11.81640625" style="30" customWidth="1"/>
    <col min="6" max="16384" width="9" style="31"/>
  </cols>
  <sheetData>
    <row r="1" spans="1:5" ht="15" customHeight="1">
      <c r="A1" s="103" t="s">
        <v>40</v>
      </c>
      <c r="B1" s="104"/>
      <c r="C1" s="44"/>
      <c r="D1" s="96" t="s">
        <v>48</v>
      </c>
      <c r="E1" s="96"/>
    </row>
    <row r="2" spans="1:5">
      <c r="A2" s="40" t="s">
        <v>229</v>
      </c>
      <c r="B2" s="77">
        <f>E2</f>
        <v>0</v>
      </c>
      <c r="C2" s="41" t="s">
        <v>223</v>
      </c>
      <c r="D2" s="75" t="s">
        <v>231</v>
      </c>
      <c r="E2" s="79">
        <f>SUM(D3:D6)</f>
        <v>0</v>
      </c>
    </row>
    <row r="3" spans="1:5">
      <c r="A3" s="40" t="s">
        <v>228</v>
      </c>
      <c r="B3" s="77">
        <f>E3</f>
        <v>0</v>
      </c>
      <c r="C3" s="41" t="s">
        <v>224</v>
      </c>
      <c r="D3" s="75" t="s">
        <v>232</v>
      </c>
      <c r="E3" s="79">
        <f>SUM(D2:D5)</f>
        <v>0</v>
      </c>
    </row>
    <row r="4" spans="1:5">
      <c r="A4" s="42" t="s">
        <v>49</v>
      </c>
      <c r="B4" s="78" t="s">
        <v>236</v>
      </c>
      <c r="C4" s="41" t="s">
        <v>225</v>
      </c>
      <c r="D4" s="75" t="s">
        <v>233</v>
      </c>
      <c r="E4" s="44"/>
    </row>
    <row r="5" spans="1:5">
      <c r="A5" s="42" t="s">
        <v>8</v>
      </c>
      <c r="B5" s="45" t="s">
        <v>239</v>
      </c>
      <c r="C5" s="41" t="s">
        <v>226</v>
      </c>
      <c r="D5" s="75" t="s">
        <v>234</v>
      </c>
      <c r="E5" s="44"/>
    </row>
    <row r="6" spans="1:5">
      <c r="A6" s="42" t="s">
        <v>9</v>
      </c>
      <c r="B6" s="46" t="s">
        <v>237</v>
      </c>
      <c r="C6" s="41" t="s">
        <v>227</v>
      </c>
      <c r="D6" s="75" t="s">
        <v>235</v>
      </c>
      <c r="E6" s="44"/>
    </row>
    <row r="7" spans="1:5">
      <c r="A7" s="42" t="s">
        <v>10</v>
      </c>
      <c r="B7" s="43" t="s">
        <v>238</v>
      </c>
      <c r="C7" s="44"/>
      <c r="D7" s="76" t="s">
        <v>91</v>
      </c>
      <c r="E7" s="44"/>
    </row>
    <row r="8" spans="1:5" ht="14.5" customHeight="1">
      <c r="A8" s="47" t="s">
        <v>230</v>
      </c>
      <c r="B8" s="48" t="e">
        <f>Hidden!C17</f>
        <v>#VALUE!</v>
      </c>
      <c r="C8" s="49" t="e">
        <f>Hidden!C18</f>
        <v>#VALUE!</v>
      </c>
      <c r="D8" s="50" t="s">
        <v>81</v>
      </c>
      <c r="E8" s="51" t="s">
        <v>80</v>
      </c>
    </row>
    <row r="9" spans="1:5">
      <c r="A9" s="52" t="s">
        <v>41</v>
      </c>
      <c r="B9" s="53" t="e">
        <f>Hidden!C22</f>
        <v>#VALUE!</v>
      </c>
      <c r="C9" s="54" t="e">
        <f>Hidden!C23</f>
        <v>#VALUE!</v>
      </c>
      <c r="D9" s="97" t="s">
        <v>89</v>
      </c>
      <c r="E9" s="98"/>
    </row>
    <row r="10" spans="1:5">
      <c r="A10" s="55" t="s">
        <v>240</v>
      </c>
      <c r="B10" s="56" t="e">
        <f>Hidden!C24</f>
        <v>#VALUE!</v>
      </c>
      <c r="C10" s="57" t="e">
        <f>Hidden!C24</f>
        <v>#VALUE!</v>
      </c>
      <c r="D10" s="99"/>
      <c r="E10" s="100"/>
    </row>
    <row r="11" spans="1:5">
      <c r="A11" s="55" t="s">
        <v>12</v>
      </c>
      <c r="B11" s="56" t="e">
        <f>Hidden!C25</f>
        <v>#VALUE!</v>
      </c>
      <c r="C11" s="57" t="e">
        <f>Hidden!C26</f>
        <v>#VALUE!</v>
      </c>
      <c r="D11" s="99"/>
      <c r="E11" s="100"/>
    </row>
    <row r="12" spans="1:5" ht="14.5" thickBot="1">
      <c r="A12" s="58" t="s">
        <v>13</v>
      </c>
      <c r="B12" s="59" t="e">
        <f>Hidden!C27</f>
        <v>#VALUE!</v>
      </c>
      <c r="C12" s="59" t="e">
        <f>Hidden!C28</f>
        <v>#VALUE!</v>
      </c>
      <c r="D12" s="101"/>
      <c r="E12" s="102"/>
    </row>
    <row r="13" spans="1:5" ht="14.5" thickBot="1">
      <c r="A13" s="60" t="s">
        <v>25</v>
      </c>
      <c r="B13" s="61" t="e">
        <f>IF(B12 &gt;= 20%, "YES", "NO")</f>
        <v>#VALUE!</v>
      </c>
      <c r="C13" s="61" t="e">
        <f>IF(C12 &gt;= 20%, "YES", "NO")</f>
        <v>#VALUE!</v>
      </c>
      <c r="D13" s="60" t="s">
        <v>92</v>
      </c>
      <c r="E13" s="44"/>
    </row>
    <row r="14" spans="1:5" ht="15" customHeight="1">
      <c r="A14" s="62" t="s">
        <v>83</v>
      </c>
      <c r="B14" s="63" t="s">
        <v>14</v>
      </c>
      <c r="C14" s="80" t="s">
        <v>15</v>
      </c>
      <c r="D14" s="81" t="e">
        <f>IF(OR(C29="NO", (C12 * 100) &lt; 10, (C11 * 100) &lt;= 0, (C9 * 100) &lt;= 0, C27="NO"), "NO", "YES")</f>
        <v>#VALUE!</v>
      </c>
      <c r="E14" s="44"/>
    </row>
    <row r="15" spans="1:5">
      <c r="A15" s="64" t="s">
        <v>84</v>
      </c>
      <c r="B15" s="65" t="s">
        <v>29</v>
      </c>
      <c r="C15" s="67" t="e">
        <f>IF(B15="N/A", "N/A", _xlfn.IFS(B15=1,"YES",B15=0,"NO"))</f>
        <v>#N/A</v>
      </c>
      <c r="D15" s="44"/>
      <c r="E15" s="44"/>
    </row>
    <row r="16" spans="1:5">
      <c r="A16" s="64" t="s">
        <v>85</v>
      </c>
      <c r="B16" s="65" t="s">
        <v>30</v>
      </c>
      <c r="C16" s="67" t="e">
        <f>IF(B16="N/A", "N/A", _xlfn.IFS(B16=1,"YES",B16=0,"NO"))</f>
        <v>#N/A</v>
      </c>
      <c r="D16" s="44"/>
      <c r="E16" s="44"/>
    </row>
    <row r="17" spans="1:5" s="39" customFormat="1" ht="25" customHeight="1">
      <c r="A17" s="66" t="s">
        <v>88</v>
      </c>
      <c r="B17" s="65" t="s">
        <v>82</v>
      </c>
      <c r="C17" s="67" t="e">
        <f>IF(B17="N/A", "N/A", _xlfn.IFS(B17=1,"YES",B17=0,"NO"))</f>
        <v>#N/A</v>
      </c>
      <c r="D17" s="68"/>
      <c r="E17" s="68"/>
    </row>
    <row r="18" spans="1:5">
      <c r="A18" s="64" t="s">
        <v>52</v>
      </c>
      <c r="B18" s="72" t="s">
        <v>31</v>
      </c>
      <c r="C18" s="67" t="str">
        <f>IF(B18="N/A", "N/A", _xlfn.IFS(B18&gt;=15,"YES",B18&lt;15,"NO"))</f>
        <v>YES</v>
      </c>
      <c r="D18" s="44"/>
      <c r="E18" s="44"/>
    </row>
    <row r="19" spans="1:5">
      <c r="A19" s="64" t="s">
        <v>43</v>
      </c>
      <c r="B19" s="72" t="s">
        <v>32</v>
      </c>
      <c r="C19" s="67" t="str">
        <f>IF(B19="N/A", "N/A", _xlfn.IFS(B19&gt;=5,"YES",B19&lt;5,"NO"))</f>
        <v>YES</v>
      </c>
      <c r="D19" s="44"/>
      <c r="E19" s="44"/>
    </row>
    <row r="20" spans="1:5">
      <c r="A20" s="64" t="s">
        <v>44</v>
      </c>
      <c r="B20" s="72" t="s">
        <v>26</v>
      </c>
      <c r="C20" s="67" t="str">
        <f>IF(B20="N/A", "N/A", _xlfn.IFS(B20&gt;=5,"YES",B20&lt;5,"NO"))</f>
        <v>YES</v>
      </c>
      <c r="D20" s="44"/>
      <c r="E20" s="44"/>
    </row>
    <row r="21" spans="1:5">
      <c r="A21" s="64" t="s">
        <v>45</v>
      </c>
      <c r="B21" s="72" t="s">
        <v>27</v>
      </c>
      <c r="C21" s="67" t="str">
        <f>IF(B21="N/A", "N/A", _xlfn.IFS(B21&gt;=15,"YES",B21&lt;15,"NO"))</f>
        <v>YES</v>
      </c>
      <c r="D21" s="44"/>
      <c r="E21" s="44"/>
    </row>
    <row r="22" spans="1:5">
      <c r="A22" s="64" t="s">
        <v>46</v>
      </c>
      <c r="B22" s="72" t="s">
        <v>33</v>
      </c>
      <c r="C22" s="67" t="str">
        <f>IF(B22="N/A", "N/A", _xlfn.IFS(B22&gt;=10,"YES",B22&lt;10,"NO"))</f>
        <v>YES</v>
      </c>
      <c r="D22" s="44"/>
      <c r="E22" s="44"/>
    </row>
    <row r="23" spans="1:5">
      <c r="A23" s="64" t="s">
        <v>47</v>
      </c>
      <c r="B23" s="72" t="s">
        <v>34</v>
      </c>
      <c r="C23" s="67" t="str">
        <f>IF(B23="N/A", "N/A", _xlfn.IFS(B23&lt;=1,"YES",B23&gt;1,"NO"))</f>
        <v>NO</v>
      </c>
      <c r="D23" s="44"/>
      <c r="E23" s="44"/>
    </row>
    <row r="24" spans="1:5">
      <c r="A24" s="64" t="s">
        <v>51</v>
      </c>
      <c r="B24" s="72" t="s">
        <v>28</v>
      </c>
      <c r="C24" s="67" t="str">
        <f>IF(B24="N/A", "N/A", _xlfn.IFS(B24&lt;=15,"YES",B24&gt;15,"NO"))</f>
        <v>NO</v>
      </c>
      <c r="D24" s="44"/>
      <c r="E24" s="44"/>
    </row>
    <row r="25" spans="1:5">
      <c r="A25" s="64" t="s">
        <v>42</v>
      </c>
      <c r="B25" s="72" t="s">
        <v>35</v>
      </c>
      <c r="C25" s="67" t="str">
        <f>IF(B25="N/A", "N/A", _xlfn.IFS(B25&lt;=2,"YES",B25&gt;2,"NO"))</f>
        <v>NO</v>
      </c>
      <c r="D25" s="69"/>
      <c r="E25" s="69"/>
    </row>
    <row r="26" spans="1:5">
      <c r="A26" s="64" t="s">
        <v>86</v>
      </c>
      <c r="B26" s="65" t="s">
        <v>39</v>
      </c>
      <c r="C26" s="67" t="str">
        <f>IF(B26="N/A", "N/A", _xlfn.IFS(B26=1,"YES",B26=0,"NO"))</f>
        <v>N/A</v>
      </c>
      <c r="D26" s="44"/>
      <c r="E26" s="44"/>
    </row>
    <row r="27" spans="1:5" ht="25" customHeight="1">
      <c r="A27" s="71" t="s">
        <v>90</v>
      </c>
      <c r="B27" s="65" t="s">
        <v>38</v>
      </c>
      <c r="C27" s="67" t="e">
        <f>IF(B27="N/A", "N/A", _xlfn.IFS(B27=1,"YES",B27=0,"NO"))</f>
        <v>#N/A</v>
      </c>
      <c r="D27" s="44"/>
      <c r="E27" s="44"/>
    </row>
    <row r="28" spans="1:5">
      <c r="A28" s="64" t="s">
        <v>87</v>
      </c>
      <c r="B28" s="65" t="s">
        <v>36</v>
      </c>
      <c r="C28" s="67" t="e">
        <f>IF(B28="N/A", "N/A", _xlfn.IFS(B28=1,"YES",B28=0,"NO"))</f>
        <v>#N/A</v>
      </c>
      <c r="D28" s="44"/>
      <c r="E28" s="44"/>
    </row>
    <row r="29" spans="1:5" ht="14.5" thickBot="1">
      <c r="A29" s="70" t="s">
        <v>50</v>
      </c>
      <c r="B29" s="73" t="s">
        <v>37</v>
      </c>
      <c r="C29" s="74" t="str">
        <f>IF(B29="N/A", "N/A", IF(AND(0&lt;=B29, B29&lt;=5),"YES", "NO"))</f>
        <v>NO</v>
      </c>
      <c r="D29" s="44"/>
      <c r="E29" s="44"/>
    </row>
    <row r="30" spans="1:5" ht="41.5" customHeight="1">
      <c r="A30" s="30"/>
      <c r="B30" s="30"/>
    </row>
  </sheetData>
  <mergeCells count="3">
    <mergeCell ref="D1:E1"/>
    <mergeCell ref="D9:E12"/>
    <mergeCell ref="A1:B1"/>
  </mergeCells>
  <phoneticPr fontId="36" type="noConversion"/>
  <conditionalFormatting sqref="B9:C12">
    <cfRule type="cellIs" dxfId="50" priority="20" operator="lessThan">
      <formula>0</formula>
    </cfRule>
  </conditionalFormatting>
  <conditionalFormatting sqref="B13:C13">
    <cfRule type="containsText" dxfId="49" priority="7" operator="containsText" text="YES">
      <formula>NOT(ISERROR(SEARCH("YES",B13)))</formula>
    </cfRule>
    <cfRule type="containsText" dxfId="48" priority="8" operator="containsText" text="NO">
      <formula>NOT(ISERROR(SEARCH("NO",B13)))</formula>
    </cfRule>
    <cfRule type="containsText" dxfId="47" priority="9" operator="containsText" text="NO">
      <formula>NOT(ISERROR(SEARCH("NO",B13)))</formula>
    </cfRule>
    <cfRule type="containsText" dxfId="46" priority="10" operator="containsText" text="NO">
      <formula>NOT(ISERROR(SEARCH("NO",B13)))</formula>
    </cfRule>
    <cfRule type="containsText" dxfId="45" priority="11" operator="containsText" text="NO">
      <formula>NOT(ISERROR(SEARCH("NO",B13)))</formula>
    </cfRule>
    <cfRule type="containsText" dxfId="44" priority="12" operator="containsText" text="NO">
      <formula>NOT(ISERROR(SEARCH("NO",B13)))</formula>
    </cfRule>
  </conditionalFormatting>
  <conditionalFormatting sqref="C15:C29">
    <cfRule type="containsText" dxfId="43" priority="34" operator="containsText" text="YES">
      <formula>NOT(ISERROR(SEARCH("YES",C15)))</formula>
    </cfRule>
    <cfRule type="containsText" dxfId="42" priority="35" operator="containsText" text="NO">
      <formula>NOT(ISERROR(SEARCH("NO",C15)))</formula>
    </cfRule>
    <cfRule type="containsText" dxfId="41" priority="36" operator="containsText" text="NO">
      <formula>NOT(ISERROR(SEARCH("NO",C15)))</formula>
    </cfRule>
    <cfRule type="containsText" dxfId="40" priority="37" operator="containsText" text="NO">
      <formula>NOT(ISERROR(SEARCH("NO",C15)))</formula>
    </cfRule>
    <cfRule type="containsText" dxfId="39" priority="38" operator="containsText" text="NO">
      <formula>NOT(ISERROR(SEARCH("NO",C15)))</formula>
    </cfRule>
    <cfRule type="containsText" dxfId="38" priority="39" operator="containsText" text="NO">
      <formula>NOT(ISERROR(SEARCH("NO",C15)))</formula>
    </cfRule>
  </conditionalFormatting>
  <conditionalFormatting sqref="D14">
    <cfRule type="containsText" dxfId="37" priority="1" operator="containsText" text="YES">
      <formula>NOT(ISERROR(SEARCH("YES",D14)))</formula>
    </cfRule>
    <cfRule type="containsText" dxfId="36" priority="2" operator="containsText" text="NO">
      <formula>NOT(ISERROR(SEARCH("NO",D14)))</formula>
    </cfRule>
    <cfRule type="containsText" dxfId="35" priority="3" operator="containsText" text="NO">
      <formula>NOT(ISERROR(SEARCH("NO",D14)))</formula>
    </cfRule>
    <cfRule type="containsText" dxfId="34" priority="4" operator="containsText" text="NO">
      <formula>NOT(ISERROR(SEARCH("NO",D14)))</formula>
    </cfRule>
    <cfRule type="containsText" dxfId="33" priority="5" operator="containsText" text="NO">
      <formula>NOT(ISERROR(SEARCH("NO",D14)))</formula>
    </cfRule>
    <cfRule type="containsText" dxfId="32" priority="6" operator="containsText" text="NO">
      <formula>NOT(ISERROR(SEARCH("NO",D14)))</formula>
    </cfRule>
  </conditionalFormatting>
  <pageMargins left="0.27500000000000002" right="0.156944444444444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A67F-DFF9-437F-9E79-D965885C7F31}">
  <dimension ref="A4:J45"/>
  <sheetViews>
    <sheetView zoomScaleNormal="100" workbookViewId="0">
      <selection activeCell="F15" sqref="F15"/>
    </sheetView>
  </sheetViews>
  <sheetFormatPr defaultColWidth="11.81640625" defaultRowHeight="15.5"/>
  <cols>
    <col min="1" max="1" width="13.08984375" style="84" customWidth="1"/>
    <col min="2" max="2" width="19.08984375" style="84" customWidth="1"/>
    <col min="3" max="3" width="11.81640625" style="84"/>
    <col min="4" max="8" width="16.7265625" style="84" customWidth="1"/>
    <col min="9" max="9" width="11.81640625" style="84"/>
    <col min="10" max="10" width="10.7265625" style="84" customWidth="1"/>
    <col min="11" max="16384" width="11.81640625" style="84"/>
  </cols>
  <sheetData>
    <row r="4" spans="1:10">
      <c r="A4" s="82" t="s">
        <v>93</v>
      </c>
      <c r="B4" s="83" t="s">
        <v>94</v>
      </c>
      <c r="D4" s="85"/>
      <c r="E4" s="85"/>
      <c r="F4" s="85"/>
      <c r="G4" s="85"/>
      <c r="H4" s="85"/>
    </row>
    <row r="5" spans="1:10">
      <c r="D5" s="85" t="s">
        <v>95</v>
      </c>
      <c r="E5" s="85" t="s">
        <v>96</v>
      </c>
      <c r="F5" s="85" t="s">
        <v>97</v>
      </c>
      <c r="G5" s="85" t="s">
        <v>98</v>
      </c>
      <c r="H5" s="85" t="s">
        <v>99</v>
      </c>
    </row>
    <row r="6" spans="1:10">
      <c r="A6" s="86" t="s">
        <v>100</v>
      </c>
      <c r="B6" s="86"/>
      <c r="D6" s="87"/>
      <c r="E6" s="87"/>
      <c r="F6" s="87"/>
      <c r="G6" s="87"/>
      <c r="H6" s="87"/>
    </row>
    <row r="7" spans="1:10">
      <c r="A7" s="84" t="s">
        <v>101</v>
      </c>
      <c r="B7" s="84" t="s">
        <v>102</v>
      </c>
      <c r="D7" s="109" t="s">
        <v>103</v>
      </c>
      <c r="E7" s="109" t="s">
        <v>104</v>
      </c>
      <c r="F7" s="109" t="s">
        <v>105</v>
      </c>
      <c r="G7" s="109" t="s">
        <v>106</v>
      </c>
      <c r="H7" s="109" t="s">
        <v>107</v>
      </c>
    </row>
    <row r="8" spans="1:10">
      <c r="A8" s="84" t="s">
        <v>108</v>
      </c>
      <c r="D8" s="108" t="e">
        <f t="shared" ref="D8:G8" si="0">IF(E7="", "", (100%*(D7-E7)/E7))</f>
        <v>#VALUE!</v>
      </c>
      <c r="E8" s="108" t="e">
        <f t="shared" si="0"/>
        <v>#VALUE!</v>
      </c>
      <c r="F8" s="108" t="e">
        <f t="shared" si="0"/>
        <v>#VALUE!</v>
      </c>
      <c r="G8" s="108" t="e">
        <f t="shared" si="0"/>
        <v>#VALUE!</v>
      </c>
      <c r="H8" s="108" t="str">
        <f>IF(I7="", "", (100%*(H7-I7)/I7))</f>
        <v/>
      </c>
    </row>
    <row r="9" spans="1:10">
      <c r="A9" s="84" t="s">
        <v>109</v>
      </c>
      <c r="B9" s="84" t="s">
        <v>110</v>
      </c>
      <c r="D9" s="109"/>
      <c r="E9" s="109"/>
      <c r="F9" s="109"/>
      <c r="G9" s="109"/>
      <c r="H9" s="109"/>
    </row>
    <row r="10" spans="1:10">
      <c r="A10" s="84" t="s">
        <v>111</v>
      </c>
      <c r="D10" s="109"/>
      <c r="E10" s="109"/>
      <c r="F10" s="109"/>
      <c r="G10" s="109"/>
      <c r="H10" s="109"/>
    </row>
    <row r="11" spans="1:10">
      <c r="A11" s="84" t="s">
        <v>112</v>
      </c>
      <c r="B11" s="89" t="s">
        <v>113</v>
      </c>
      <c r="D11" s="109" t="s">
        <v>114</v>
      </c>
      <c r="E11" s="109" t="s">
        <v>115</v>
      </c>
      <c r="F11" s="109" t="s">
        <v>116</v>
      </c>
      <c r="G11" s="109" t="s">
        <v>117</v>
      </c>
      <c r="H11" s="109" t="s">
        <v>118</v>
      </c>
      <c r="J11" s="90"/>
    </row>
    <row r="12" spans="1:10">
      <c r="A12" s="84" t="s">
        <v>119</v>
      </c>
      <c r="B12" s="84" t="s">
        <v>120</v>
      </c>
      <c r="D12" s="109" t="s">
        <v>121</v>
      </c>
      <c r="E12" s="109" t="s">
        <v>122</v>
      </c>
      <c r="F12" s="109" t="s">
        <v>123</v>
      </c>
      <c r="G12" s="109" t="s">
        <v>124</v>
      </c>
      <c r="H12" s="109" t="s">
        <v>125</v>
      </c>
    </row>
    <row r="13" spans="1:10">
      <c r="A13" s="84" t="s">
        <v>126</v>
      </c>
      <c r="B13" s="84" t="s">
        <v>127</v>
      </c>
      <c r="D13" s="110" t="e">
        <f>(D38/D21)</f>
        <v>#VALUE!</v>
      </c>
      <c r="E13" s="110" t="e">
        <f>(E38/E21)</f>
        <v>#VALUE!</v>
      </c>
      <c r="F13" s="110" t="e">
        <f>(F38/F21)</f>
        <v>#VALUE!</v>
      </c>
      <c r="G13" s="110" t="e">
        <f>(G38/G21)</f>
        <v>#VALUE!</v>
      </c>
      <c r="H13" s="110" t="e">
        <f>(H38/H21)</f>
        <v>#VALUE!</v>
      </c>
    </row>
    <row r="14" spans="1:10">
      <c r="A14" s="84" t="s">
        <v>128</v>
      </c>
      <c r="B14" s="91" t="s">
        <v>129</v>
      </c>
      <c r="D14" s="110" t="e">
        <f>(D38/D25)</f>
        <v>#VALUE!</v>
      </c>
      <c r="E14" s="110" t="e">
        <f>(E38/E25)</f>
        <v>#VALUE!</v>
      </c>
      <c r="F14" s="110" t="e">
        <f>(F38/F25)</f>
        <v>#VALUE!</v>
      </c>
      <c r="G14" s="110" t="e">
        <f>(G38/G25)</f>
        <v>#VALUE!</v>
      </c>
      <c r="H14" s="110" t="e">
        <f>(H38/H25)</f>
        <v>#VALUE!</v>
      </c>
    </row>
    <row r="15" spans="1:10">
      <c r="A15" s="84" t="s">
        <v>130</v>
      </c>
      <c r="B15" s="92" t="s">
        <v>131</v>
      </c>
      <c r="D15" s="110" t="e">
        <f>(D38/D31)</f>
        <v>#VALUE!</v>
      </c>
      <c r="E15" s="110" t="e">
        <f t="shared" ref="E15:H15" si="1">(E38/E31)</f>
        <v>#VALUE!</v>
      </c>
      <c r="F15" s="110" t="e">
        <f t="shared" si="1"/>
        <v>#VALUE!</v>
      </c>
      <c r="G15" s="110" t="e">
        <f t="shared" si="1"/>
        <v>#VALUE!</v>
      </c>
      <c r="H15" s="110" t="e">
        <f t="shared" si="1"/>
        <v>#VALUE!</v>
      </c>
    </row>
    <row r="16" spans="1:10">
      <c r="A16" s="84" t="s">
        <v>132</v>
      </c>
      <c r="B16" s="92" t="s">
        <v>133</v>
      </c>
      <c r="D16" s="110" t="e">
        <f>(D33/D31)</f>
        <v>#VALUE!</v>
      </c>
      <c r="E16" s="110" t="e">
        <f t="shared" ref="E16:H16" si="2">(E33/E31)</f>
        <v>#VALUE!</v>
      </c>
      <c r="F16" s="110" t="e">
        <f t="shared" si="2"/>
        <v>#VALUE!</v>
      </c>
      <c r="G16" s="110" t="e">
        <f t="shared" si="2"/>
        <v>#VALUE!</v>
      </c>
      <c r="H16" s="110" t="e">
        <f t="shared" si="2"/>
        <v>#VALUE!</v>
      </c>
    </row>
    <row r="17" spans="1:8">
      <c r="A17" s="84" t="s">
        <v>134</v>
      </c>
      <c r="B17" s="92" t="s">
        <v>135</v>
      </c>
      <c r="D17" s="110" t="e">
        <f>(D23/D25)</f>
        <v>#VALUE!</v>
      </c>
      <c r="E17" s="110" t="e">
        <f t="shared" ref="E17:H17" si="3">(E23/E25)</f>
        <v>#VALUE!</v>
      </c>
      <c r="F17" s="110" t="e">
        <f t="shared" si="3"/>
        <v>#VALUE!</v>
      </c>
      <c r="G17" s="110" t="e">
        <f t="shared" si="3"/>
        <v>#VALUE!</v>
      </c>
      <c r="H17" s="110" t="e">
        <f t="shared" si="3"/>
        <v>#VALUE!</v>
      </c>
    </row>
    <row r="18" spans="1:8">
      <c r="A18" s="84" t="s">
        <v>136</v>
      </c>
      <c r="B18" s="92" t="s">
        <v>137</v>
      </c>
      <c r="D18" s="110" t="e">
        <f>(D23/D21)</f>
        <v>#VALUE!</v>
      </c>
      <c r="E18" s="110" t="e">
        <f t="shared" ref="E18:H18" si="4">(E23/E21)</f>
        <v>#VALUE!</v>
      </c>
      <c r="F18" s="110" t="e">
        <f t="shared" si="4"/>
        <v>#VALUE!</v>
      </c>
      <c r="G18" s="110" t="e">
        <f t="shared" si="4"/>
        <v>#VALUE!</v>
      </c>
      <c r="H18" s="110" t="e">
        <f t="shared" si="4"/>
        <v>#VALUE!</v>
      </c>
    </row>
    <row r="19" spans="1:8">
      <c r="A19" s="93" t="s">
        <v>138</v>
      </c>
      <c r="D19" s="88"/>
      <c r="E19" s="88"/>
      <c r="F19" s="88"/>
      <c r="G19" s="88"/>
      <c r="H19" s="88"/>
    </row>
    <row r="20" spans="1:8">
      <c r="A20" s="84" t="s">
        <v>139</v>
      </c>
    </row>
    <row r="21" spans="1:8">
      <c r="A21" s="84" t="s">
        <v>140</v>
      </c>
      <c r="D21" s="106" t="s">
        <v>141</v>
      </c>
      <c r="E21" s="107" t="s">
        <v>142</v>
      </c>
      <c r="F21" s="107" t="s">
        <v>143</v>
      </c>
      <c r="G21" s="107" t="s">
        <v>144</v>
      </c>
      <c r="H21" s="107" t="s">
        <v>145</v>
      </c>
    </row>
    <row r="22" spans="1:8" hidden="1">
      <c r="A22" s="84" t="s">
        <v>146</v>
      </c>
      <c r="D22" s="106" t="s">
        <v>147</v>
      </c>
      <c r="E22" s="106" t="s">
        <v>148</v>
      </c>
      <c r="F22" s="106" t="s">
        <v>149</v>
      </c>
      <c r="G22" s="106" t="s">
        <v>150</v>
      </c>
      <c r="H22" s="106" t="s">
        <v>151</v>
      </c>
    </row>
    <row r="23" spans="1:8">
      <c r="A23" s="84" t="s">
        <v>152</v>
      </c>
      <c r="D23" s="107" t="s">
        <v>153</v>
      </c>
      <c r="E23" s="107" t="s">
        <v>154</v>
      </c>
      <c r="F23" s="107" t="s">
        <v>155</v>
      </c>
      <c r="G23" s="107" t="s">
        <v>156</v>
      </c>
      <c r="H23" s="107" t="s">
        <v>157</v>
      </c>
    </row>
    <row r="24" spans="1:8" hidden="1">
      <c r="A24" s="84" t="s">
        <v>158</v>
      </c>
      <c r="D24" s="107" t="s">
        <v>159</v>
      </c>
      <c r="E24" s="107" t="s">
        <v>160</v>
      </c>
      <c r="F24" s="107" t="s">
        <v>161</v>
      </c>
      <c r="G24" s="107" t="s">
        <v>162</v>
      </c>
      <c r="H24" s="107" t="s">
        <v>163</v>
      </c>
    </row>
    <row r="25" spans="1:8">
      <c r="A25" s="84" t="s">
        <v>164</v>
      </c>
      <c r="D25" s="107" t="s">
        <v>165</v>
      </c>
      <c r="E25" s="107" t="s">
        <v>166</v>
      </c>
      <c r="F25" s="107" t="s">
        <v>167</v>
      </c>
      <c r="G25" s="107" t="s">
        <v>168</v>
      </c>
      <c r="H25" s="107" t="s">
        <v>169</v>
      </c>
    </row>
    <row r="26" spans="1:8" hidden="1">
      <c r="A26" s="84" t="s">
        <v>170</v>
      </c>
      <c r="D26" s="107" t="s">
        <v>171</v>
      </c>
      <c r="E26" s="107" t="s">
        <v>172</v>
      </c>
      <c r="F26" s="107" t="s">
        <v>173</v>
      </c>
      <c r="G26" s="107" t="s">
        <v>174</v>
      </c>
      <c r="H26" s="107" t="s">
        <v>175</v>
      </c>
    </row>
    <row r="27" spans="1:8">
      <c r="A27" s="84" t="s">
        <v>176</v>
      </c>
      <c r="D27" s="107"/>
      <c r="E27" s="107"/>
      <c r="F27" s="107"/>
      <c r="G27" s="107"/>
      <c r="H27" s="107"/>
    </row>
    <row r="28" spans="1:8" hidden="1">
      <c r="A28" s="84" t="s">
        <v>177</v>
      </c>
      <c r="D28" s="107"/>
      <c r="E28" s="107"/>
      <c r="F28" s="107"/>
      <c r="G28" s="107"/>
      <c r="H28" s="107"/>
    </row>
    <row r="29" spans="1:8">
      <c r="A29" s="84" t="s">
        <v>178</v>
      </c>
      <c r="D29" s="107"/>
      <c r="E29" s="107"/>
      <c r="F29" s="107"/>
      <c r="G29" s="107"/>
      <c r="H29" s="107"/>
    </row>
    <row r="30" spans="1:8" hidden="1">
      <c r="A30" s="84" t="s">
        <v>179</v>
      </c>
      <c r="D30" s="107"/>
      <c r="E30" s="107"/>
      <c r="F30" s="107"/>
      <c r="G30" s="107"/>
      <c r="H30" s="107"/>
    </row>
    <row r="31" spans="1:8">
      <c r="A31" s="84" t="s">
        <v>180</v>
      </c>
      <c r="D31" s="107" t="s">
        <v>181</v>
      </c>
      <c r="E31" s="107" t="s">
        <v>182</v>
      </c>
      <c r="F31" s="107" t="s">
        <v>183</v>
      </c>
      <c r="G31" s="107" t="s">
        <v>184</v>
      </c>
      <c r="H31" s="107" t="s">
        <v>185</v>
      </c>
    </row>
    <row r="32" spans="1:8" hidden="1">
      <c r="A32" s="84" t="s">
        <v>186</v>
      </c>
      <c r="D32" s="107" t="s">
        <v>187</v>
      </c>
      <c r="E32" s="107" t="s">
        <v>188</v>
      </c>
      <c r="F32" s="107" t="s">
        <v>189</v>
      </c>
      <c r="G32" s="107" t="s">
        <v>190</v>
      </c>
      <c r="H32" s="107" t="s">
        <v>191</v>
      </c>
    </row>
    <row r="33" spans="1:8">
      <c r="A33" s="84" t="s">
        <v>192</v>
      </c>
      <c r="D33" s="107" t="s">
        <v>193</v>
      </c>
      <c r="E33" s="107" t="s">
        <v>194</v>
      </c>
      <c r="F33" s="107" t="s">
        <v>195</v>
      </c>
      <c r="G33" s="107" t="s">
        <v>196</v>
      </c>
      <c r="H33" s="107" t="s">
        <v>197</v>
      </c>
    </row>
    <row r="34" spans="1:8" hidden="1">
      <c r="A34" s="84" t="s">
        <v>198</v>
      </c>
      <c r="D34" s="107" t="s">
        <v>199</v>
      </c>
      <c r="E34" s="107" t="s">
        <v>200</v>
      </c>
      <c r="F34" s="107" t="s">
        <v>201</v>
      </c>
      <c r="G34" s="107" t="s">
        <v>202</v>
      </c>
      <c r="H34" s="107" t="s">
        <v>203</v>
      </c>
    </row>
    <row r="35" spans="1:8">
      <c r="A35" s="84" t="s">
        <v>204</v>
      </c>
      <c r="D35" s="108" t="e">
        <f t="shared" ref="D35:G35" si="5">IF(E33="", "", (100%*(D33-E33)/E33))</f>
        <v>#VALUE!</v>
      </c>
      <c r="E35" s="108" t="e">
        <f t="shared" si="5"/>
        <v>#VALUE!</v>
      </c>
      <c r="F35" s="108" t="e">
        <f t="shared" si="5"/>
        <v>#VALUE!</v>
      </c>
      <c r="G35" s="108" t="e">
        <f t="shared" si="5"/>
        <v>#VALUE!</v>
      </c>
      <c r="H35" s="108" t="str">
        <f>IF(I33="", "", (100%*(H33-I33)/I33))</f>
        <v/>
      </c>
    </row>
    <row r="36" spans="1:8">
      <c r="D36" s="85"/>
      <c r="E36" s="85"/>
      <c r="F36" s="85"/>
      <c r="G36" s="85"/>
      <c r="H36" s="85"/>
    </row>
    <row r="37" spans="1:8">
      <c r="A37" s="84" t="s">
        <v>205</v>
      </c>
      <c r="D37" s="85"/>
      <c r="E37" s="85"/>
      <c r="F37" s="85"/>
      <c r="G37" s="85"/>
      <c r="H37" s="85"/>
    </row>
    <row r="38" spans="1:8">
      <c r="A38" s="84" t="s">
        <v>206</v>
      </c>
      <c r="D38" s="107" t="s">
        <v>207</v>
      </c>
      <c r="E38" s="107" t="s">
        <v>208</v>
      </c>
      <c r="F38" s="107" t="s">
        <v>209</v>
      </c>
      <c r="G38" s="107" t="s">
        <v>210</v>
      </c>
      <c r="H38" s="107" t="s">
        <v>211</v>
      </c>
    </row>
    <row r="39" spans="1:8" hidden="1">
      <c r="A39" s="84" t="s">
        <v>212</v>
      </c>
      <c r="D39" s="94" t="s">
        <v>213</v>
      </c>
      <c r="E39" s="94" t="s">
        <v>214</v>
      </c>
      <c r="F39" s="94" t="s">
        <v>215</v>
      </c>
      <c r="G39" s="94" t="s">
        <v>216</v>
      </c>
      <c r="H39" s="94" t="s">
        <v>217</v>
      </c>
    </row>
    <row r="40" spans="1:8">
      <c r="A40" s="84" t="s">
        <v>218</v>
      </c>
    </row>
    <row r="44" spans="1:8">
      <c r="A44" s="93" t="s">
        <v>219</v>
      </c>
      <c r="B44" s="93"/>
      <c r="C44" s="93"/>
      <c r="D44" s="93"/>
      <c r="E44" s="93"/>
    </row>
    <row r="45" spans="1:8">
      <c r="A45" s="84" t="s">
        <v>220</v>
      </c>
      <c r="C45" s="84" t="s">
        <v>221</v>
      </c>
      <c r="E45" s="95" t="s">
        <v>222</v>
      </c>
    </row>
  </sheetData>
  <conditionalFormatting sqref="D21">
    <cfRule type="expression" dxfId="31" priority="32" stopIfTrue="1">
      <formula>$D$22&lt;&gt;""</formula>
    </cfRule>
  </conditionalFormatting>
  <conditionalFormatting sqref="D23">
    <cfRule type="expression" dxfId="30" priority="12">
      <formula>$D$24&lt;&gt;""</formula>
    </cfRule>
  </conditionalFormatting>
  <conditionalFormatting sqref="D25">
    <cfRule type="expression" dxfId="29" priority="7">
      <formula>$D$26&lt;&gt;""</formula>
    </cfRule>
  </conditionalFormatting>
  <conditionalFormatting sqref="D31">
    <cfRule type="expression" dxfId="28" priority="26">
      <formula>$D$32&lt;&gt;""</formula>
    </cfRule>
  </conditionalFormatting>
  <conditionalFormatting sqref="D33">
    <cfRule type="expression" dxfId="27" priority="31" stopIfTrue="1">
      <formula>$D$34&lt;&gt;""</formula>
    </cfRule>
  </conditionalFormatting>
  <conditionalFormatting sqref="D38">
    <cfRule type="expression" dxfId="26" priority="21">
      <formula>$D$39&lt;&gt;""</formula>
    </cfRule>
  </conditionalFormatting>
  <conditionalFormatting sqref="D13:H13">
    <cfRule type="cellIs" dxfId="25" priority="2" operator="greaterThanOrEqual">
      <formula>"0.05"</formula>
    </cfRule>
  </conditionalFormatting>
  <conditionalFormatting sqref="D14:H14">
    <cfRule type="cellIs" dxfId="24" priority="1" operator="greaterThanOrEqual">
      <formula>"0.15"</formula>
    </cfRule>
  </conditionalFormatting>
  <conditionalFormatting sqref="E21">
    <cfRule type="expression" dxfId="23" priority="16">
      <formula>$E$22&lt;&gt;""</formula>
    </cfRule>
  </conditionalFormatting>
  <conditionalFormatting sqref="E23">
    <cfRule type="expression" dxfId="22" priority="11">
      <formula>$E$24&lt;&gt;""</formula>
    </cfRule>
  </conditionalFormatting>
  <conditionalFormatting sqref="E25">
    <cfRule type="expression" dxfId="21" priority="6">
      <formula>$E$26&lt;&gt;""</formula>
    </cfRule>
  </conditionalFormatting>
  <conditionalFormatting sqref="E31">
    <cfRule type="expression" dxfId="20" priority="25">
      <formula>$E$32&lt;&gt;""</formula>
    </cfRule>
  </conditionalFormatting>
  <conditionalFormatting sqref="E33">
    <cfRule type="expression" dxfId="19" priority="30" stopIfTrue="1">
      <formula>$E$34&lt;&gt;""</formula>
    </cfRule>
  </conditionalFormatting>
  <conditionalFormatting sqref="E38">
    <cfRule type="expression" dxfId="18" priority="20">
      <formula>$E$39&lt;&gt;""</formula>
    </cfRule>
  </conditionalFormatting>
  <conditionalFormatting sqref="F21">
    <cfRule type="expression" dxfId="17" priority="15">
      <formula>$F$22&lt;&gt;""</formula>
    </cfRule>
  </conditionalFormatting>
  <conditionalFormatting sqref="F23">
    <cfRule type="expression" dxfId="16" priority="10">
      <formula>$F$24&lt;&gt;""</formula>
    </cfRule>
  </conditionalFormatting>
  <conditionalFormatting sqref="F25">
    <cfRule type="expression" dxfId="15" priority="5">
      <formula>$F$26&lt;&gt;""</formula>
    </cfRule>
  </conditionalFormatting>
  <conditionalFormatting sqref="F31">
    <cfRule type="expression" dxfId="14" priority="24">
      <formula>$F$32&lt;&gt;""</formula>
    </cfRule>
  </conditionalFormatting>
  <conditionalFormatting sqref="F33">
    <cfRule type="expression" dxfId="13" priority="29" stopIfTrue="1">
      <formula>$F$34&lt;&gt;""</formula>
    </cfRule>
  </conditionalFormatting>
  <conditionalFormatting sqref="F38">
    <cfRule type="expression" dxfId="12" priority="19">
      <formula>$F$39&lt;&gt;""</formula>
    </cfRule>
  </conditionalFormatting>
  <conditionalFormatting sqref="G21">
    <cfRule type="expression" dxfId="11" priority="14">
      <formula>$G$22&lt;&gt;""</formula>
    </cfRule>
  </conditionalFormatting>
  <conditionalFormatting sqref="G23">
    <cfRule type="expression" dxfId="10" priority="9">
      <formula>$G$24&lt;&gt;""</formula>
    </cfRule>
  </conditionalFormatting>
  <conditionalFormatting sqref="G25">
    <cfRule type="expression" dxfId="9" priority="4">
      <formula>$G$26&lt;&gt;""</formula>
    </cfRule>
  </conditionalFormatting>
  <conditionalFormatting sqref="G31">
    <cfRule type="expression" dxfId="8" priority="23">
      <formula>$G$32&lt;&gt;""</formula>
    </cfRule>
  </conditionalFormatting>
  <conditionalFormatting sqref="G33">
    <cfRule type="expression" dxfId="7" priority="28">
      <formula>$G$34&lt;&gt;""</formula>
    </cfRule>
  </conditionalFormatting>
  <conditionalFormatting sqref="G38">
    <cfRule type="expression" dxfId="6" priority="18">
      <formula>$G$39&lt;&gt;""</formula>
    </cfRule>
  </conditionalFormatting>
  <conditionalFormatting sqref="H21">
    <cfRule type="expression" dxfId="5" priority="13">
      <formula>$H$22&lt;&gt;""</formula>
    </cfRule>
  </conditionalFormatting>
  <conditionalFormatting sqref="H23">
    <cfRule type="expression" dxfId="4" priority="8">
      <formula>$H$24&lt;&gt;""</formula>
    </cfRule>
  </conditionalFormatting>
  <conditionalFormatting sqref="H25">
    <cfRule type="expression" dxfId="3" priority="3">
      <formula>$H$26&lt;&gt;""</formula>
    </cfRule>
  </conditionalFormatting>
  <conditionalFormatting sqref="H31">
    <cfRule type="expression" dxfId="2" priority="22">
      <formula>$H$32&lt;&gt;""</formula>
    </cfRule>
  </conditionalFormatting>
  <conditionalFormatting sqref="H33">
    <cfRule type="expression" dxfId="1" priority="27">
      <formula>$H$34&lt;&gt;""</formula>
    </cfRule>
  </conditionalFormatting>
  <conditionalFormatting sqref="H38">
    <cfRule type="expression" dxfId="0" priority="17" stopIfTrue="1">
      <formula>$H$39&lt;&gt;""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showGridLines="0" showRowColHeaders="0" view="pageBreakPreview" zoomScale="130" zoomScaleNormal="100" zoomScaleSheetLayoutView="130" workbookViewId="0"/>
  </sheetViews>
  <sheetFormatPr defaultColWidth="8.81640625" defaultRowHeight="13"/>
  <cols>
    <col min="1" max="1" width="25.6328125" style="35" bestFit="1" customWidth="1"/>
    <col min="2" max="2" width="12.81640625" style="35" bestFit="1" customWidth="1"/>
    <col min="3" max="4" width="8.81640625" style="35" customWidth="1"/>
    <col min="5" max="16384" width="8.81640625" style="35"/>
  </cols>
  <sheetData>
    <row r="1" spans="1:2">
      <c r="A1" s="36" t="s">
        <v>67</v>
      </c>
      <c r="B1" s="36" t="s">
        <v>66</v>
      </c>
    </row>
    <row r="2" spans="1:2">
      <c r="A2" s="37" t="s">
        <v>55</v>
      </c>
      <c r="B2" s="36" t="s">
        <v>68</v>
      </c>
    </row>
    <row r="3" spans="1:2">
      <c r="A3" s="37" t="s">
        <v>56</v>
      </c>
      <c r="B3" s="36" t="s">
        <v>69</v>
      </c>
    </row>
    <row r="4" spans="1:2">
      <c r="A4" s="37" t="s">
        <v>57</v>
      </c>
      <c r="B4" s="36" t="s">
        <v>70</v>
      </c>
    </row>
    <row r="5" spans="1:2">
      <c r="A5" s="37" t="s">
        <v>58</v>
      </c>
      <c r="B5" s="36" t="s">
        <v>71</v>
      </c>
    </row>
    <row r="6" spans="1:2">
      <c r="A6" s="37" t="s">
        <v>59</v>
      </c>
      <c r="B6" s="36" t="s">
        <v>72</v>
      </c>
    </row>
    <row r="7" spans="1:2">
      <c r="A7" s="37" t="s">
        <v>60</v>
      </c>
      <c r="B7" s="36" t="s">
        <v>73</v>
      </c>
    </row>
    <row r="8" spans="1:2">
      <c r="A8" s="37" t="s">
        <v>61</v>
      </c>
      <c r="B8" s="36" t="s">
        <v>74</v>
      </c>
    </row>
    <row r="9" spans="1:2">
      <c r="A9" s="37" t="s">
        <v>62</v>
      </c>
      <c r="B9" s="36" t="s">
        <v>75</v>
      </c>
    </row>
    <row r="10" spans="1:2">
      <c r="A10" s="37" t="s">
        <v>63</v>
      </c>
      <c r="B10" s="36" t="s">
        <v>76</v>
      </c>
    </row>
    <row r="11" spans="1:2">
      <c r="A11" s="37" t="s">
        <v>64</v>
      </c>
      <c r="B11" s="36" t="s">
        <v>77</v>
      </c>
    </row>
    <row r="12" spans="1:2">
      <c r="A12" s="37" t="s">
        <v>65</v>
      </c>
      <c r="B12" s="36" t="s">
        <v>78</v>
      </c>
    </row>
    <row r="13" spans="1:2">
      <c r="A13" s="105" t="s">
        <v>79</v>
      </c>
      <c r="B13" s="105"/>
    </row>
    <row r="14" spans="1:2">
      <c r="A14" s="105"/>
      <c r="B14" s="105"/>
    </row>
    <row r="15" spans="1:2">
      <c r="A15" s="105"/>
      <c r="B15" s="105"/>
    </row>
    <row r="16" spans="1:2">
      <c r="A16" s="105"/>
      <c r="B16" s="105"/>
    </row>
    <row r="17" spans="1:2">
      <c r="A17" s="105"/>
      <c r="B17" s="105"/>
    </row>
    <row r="18" spans="1:2">
      <c r="A18" s="105"/>
      <c r="B18" s="105"/>
    </row>
    <row r="19" spans="1:2">
      <c r="A19" s="105"/>
      <c r="B19" s="105"/>
    </row>
    <row r="20" spans="1:2">
      <c r="A20" s="105"/>
      <c r="B20" s="105"/>
    </row>
    <row r="21" spans="1:2">
      <c r="A21" s="38"/>
      <c r="B21" s="38"/>
    </row>
  </sheetData>
  <mergeCells count="1">
    <mergeCell ref="A13:B2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59"/>
  <sheetViews>
    <sheetView tabSelected="1" zoomScaleNormal="100" workbookViewId="0">
      <selection activeCell="C9" sqref="C9"/>
    </sheetView>
  </sheetViews>
  <sheetFormatPr defaultColWidth="9" defaultRowHeight="14.5"/>
  <cols>
    <col min="2" max="2" width="57.453125" bestFit="1" customWidth="1"/>
    <col min="3" max="3" width="50.1796875" customWidth="1"/>
    <col min="4" max="4" width="8.453125" style="3" customWidth="1"/>
    <col min="5" max="12" width="8.81640625" style="3"/>
    <col min="13" max="13" width="13.6328125" customWidth="1"/>
  </cols>
  <sheetData>
    <row r="1" spans="2:13">
      <c r="D1"/>
      <c r="E1"/>
      <c r="F1"/>
      <c r="G1"/>
    </row>
    <row r="2" spans="2:13">
      <c r="B2" s="32"/>
      <c r="C2" s="117" t="s">
        <v>271</v>
      </c>
      <c r="D2" s="33" t="e">
        <f>C2+1</f>
        <v>#VALUE!</v>
      </c>
      <c r="E2" s="33" t="e">
        <f t="shared" ref="E2:L2" si="0">D2+1</f>
        <v>#VALUE!</v>
      </c>
      <c r="F2" s="33" t="e">
        <f t="shared" si="0"/>
        <v>#VALUE!</v>
      </c>
      <c r="G2" s="33" t="e">
        <f t="shared" si="0"/>
        <v>#VALUE!</v>
      </c>
      <c r="H2" s="33" t="e">
        <f t="shared" si="0"/>
        <v>#VALUE!</v>
      </c>
      <c r="I2" s="33" t="e">
        <f t="shared" si="0"/>
        <v>#VALUE!</v>
      </c>
      <c r="J2" s="33" t="e">
        <f t="shared" si="0"/>
        <v>#VALUE!</v>
      </c>
      <c r="K2" s="33" t="e">
        <f t="shared" si="0"/>
        <v>#VALUE!</v>
      </c>
      <c r="L2" s="33" t="e">
        <f t="shared" si="0"/>
        <v>#VALUE!</v>
      </c>
      <c r="M2" s="3"/>
    </row>
    <row r="3" spans="2:13">
      <c r="B3" s="4" t="s">
        <v>19</v>
      </c>
      <c r="C3" s="4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3"/>
    </row>
    <row r="4" spans="2:13">
      <c r="B4" s="22" t="s">
        <v>53</v>
      </c>
      <c r="C4" s="23">
        <f>'Định giá'!B2</f>
        <v>0</v>
      </c>
      <c r="D4" s="5"/>
      <c r="E4" s="5"/>
      <c r="F4" s="5"/>
      <c r="G4" s="5"/>
      <c r="H4" s="5"/>
      <c r="I4" s="5"/>
      <c r="J4" s="5"/>
      <c r="K4" s="5"/>
      <c r="L4" s="5"/>
      <c r="M4" s="3"/>
    </row>
    <row r="5" spans="2:13">
      <c r="B5" s="22" t="s">
        <v>54</v>
      </c>
      <c r="C5" s="23">
        <f>'Định giá'!B3</f>
        <v>0</v>
      </c>
      <c r="D5" s="5"/>
      <c r="E5" s="5"/>
      <c r="F5" s="5"/>
      <c r="G5" s="5"/>
      <c r="H5" s="5"/>
      <c r="I5" s="5"/>
      <c r="J5" s="5"/>
      <c r="K5" s="5"/>
      <c r="L5" s="5"/>
      <c r="M5" s="3"/>
    </row>
    <row r="6" spans="2:13">
      <c r="B6" s="4" t="s">
        <v>241</v>
      </c>
      <c r="C6">
        <f>$C$4</f>
        <v>0</v>
      </c>
      <c r="D6" s="3">
        <f t="shared" ref="D6:G6" si="1">VALUE(C6)</f>
        <v>0</v>
      </c>
      <c r="E6" s="3">
        <f t="shared" si="1"/>
        <v>0</v>
      </c>
      <c r="F6" s="3">
        <f t="shared" si="1"/>
        <v>0</v>
      </c>
      <c r="G6" s="3">
        <f t="shared" si="1"/>
        <v>0</v>
      </c>
      <c r="H6" s="3">
        <f>VALUE(G6)</f>
        <v>0</v>
      </c>
      <c r="I6" s="3">
        <f t="shared" ref="I6:L6" si="2">VALUE(H6)</f>
        <v>0</v>
      </c>
      <c r="J6" s="3">
        <f t="shared" si="2"/>
        <v>0</v>
      </c>
      <c r="K6" s="3">
        <f t="shared" si="2"/>
        <v>0</v>
      </c>
      <c r="L6" s="3">
        <f t="shared" si="2"/>
        <v>0</v>
      </c>
    </row>
    <row r="7" spans="2:13" s="112" customFormat="1">
      <c r="B7" s="111" t="s">
        <v>242</v>
      </c>
      <c r="C7">
        <f>$C$5</f>
        <v>0</v>
      </c>
      <c r="D7" s="3">
        <f t="shared" ref="D7:H7" si="3">VALUE(C7)</f>
        <v>0</v>
      </c>
      <c r="E7" s="3">
        <f t="shared" si="3"/>
        <v>0</v>
      </c>
      <c r="F7" s="3">
        <f t="shared" si="3"/>
        <v>0</v>
      </c>
      <c r="G7" s="3">
        <f t="shared" si="3"/>
        <v>0</v>
      </c>
      <c r="H7" s="3">
        <f>VALUE(G7)</f>
        <v>0</v>
      </c>
      <c r="I7" s="3">
        <f t="shared" ref="I7:L7" si="4">VALUE(H7)</f>
        <v>0</v>
      </c>
      <c r="J7" s="3">
        <f t="shared" si="4"/>
        <v>0</v>
      </c>
      <c r="K7" s="3">
        <f t="shared" si="4"/>
        <v>0</v>
      </c>
      <c r="L7" s="3">
        <f t="shared" si="4"/>
        <v>0</v>
      </c>
    </row>
    <row r="8" spans="2:13" s="112" customFormat="1">
      <c r="B8" s="111" t="s">
        <v>20</v>
      </c>
      <c r="C8" s="114">
        <v>7.0000000000000007E-2</v>
      </c>
      <c r="D8" s="113"/>
      <c r="E8" s="113"/>
      <c r="F8" s="113"/>
      <c r="G8" s="113"/>
      <c r="H8" s="113"/>
      <c r="I8" s="113"/>
      <c r="J8" s="113"/>
      <c r="K8" s="113"/>
      <c r="L8" s="113"/>
    </row>
    <row r="9" spans="2:13" s="113" customFormat="1">
      <c r="B9" s="115" t="s">
        <v>243</v>
      </c>
      <c r="C9" s="116">
        <f>C6/(1+$C$8)^C3</f>
        <v>0</v>
      </c>
      <c r="D9" s="116">
        <f t="shared" ref="D9:L9" si="5">D6/(1+$C$8)^D3</f>
        <v>0</v>
      </c>
      <c r="E9" s="116">
        <f t="shared" si="5"/>
        <v>0</v>
      </c>
      <c r="F9" s="116">
        <f t="shared" si="5"/>
        <v>0</v>
      </c>
      <c r="G9" s="116">
        <f t="shared" si="5"/>
        <v>0</v>
      </c>
      <c r="H9" s="116">
        <f t="shared" si="5"/>
        <v>0</v>
      </c>
      <c r="I9" s="116">
        <f t="shared" si="5"/>
        <v>0</v>
      </c>
      <c r="J9" s="116">
        <f t="shared" si="5"/>
        <v>0</v>
      </c>
      <c r="K9" s="116">
        <f t="shared" si="5"/>
        <v>0</v>
      </c>
      <c r="L9" s="116">
        <f t="shared" si="5"/>
        <v>0</v>
      </c>
      <c r="M9" s="116"/>
    </row>
    <row r="10" spans="2:13" s="113" customFormat="1">
      <c r="B10" s="115" t="s">
        <v>244</v>
      </c>
      <c r="C10" s="116">
        <f>C7/(1+$C$8)^C3</f>
        <v>0</v>
      </c>
      <c r="D10" s="116">
        <f>D7/(1+$C$8)^D3</f>
        <v>0</v>
      </c>
      <c r="E10" s="116">
        <f t="shared" ref="E10:L10" si="6">E7/(1+$C$8)^E3</f>
        <v>0</v>
      </c>
      <c r="F10" s="116">
        <f t="shared" si="6"/>
        <v>0</v>
      </c>
      <c r="G10" s="116">
        <f t="shared" si="6"/>
        <v>0</v>
      </c>
      <c r="H10" s="116">
        <f t="shared" si="6"/>
        <v>0</v>
      </c>
      <c r="I10" s="116">
        <f t="shared" si="6"/>
        <v>0</v>
      </c>
      <c r="J10" s="116">
        <f t="shared" si="6"/>
        <v>0</v>
      </c>
      <c r="K10" s="116">
        <f t="shared" si="6"/>
        <v>0</v>
      </c>
      <c r="L10" s="116">
        <f t="shared" si="6"/>
        <v>0</v>
      </c>
      <c r="M10" s="116"/>
    </row>
    <row r="11" spans="2:13">
      <c r="B11" s="22" t="s">
        <v>21</v>
      </c>
      <c r="C11" s="22" t="str">
        <f>'Định giá'!B4</f>
        <v>#DGVCSHValQ0</v>
      </c>
    </row>
    <row r="12" spans="2:13">
      <c r="B12" s="22" t="s">
        <v>22</v>
      </c>
      <c r="C12" s="23" t="str">
        <f>'Định giá'!B7</f>
        <v>#DGTSLCPVal</v>
      </c>
    </row>
    <row r="13" spans="2:13">
      <c r="B13" s="22" t="s">
        <v>16</v>
      </c>
      <c r="C13" s="25" t="str">
        <f>'Định giá'!B5</f>
        <v>#DGTLCTVal</v>
      </c>
    </row>
    <row r="14" spans="2:13" ht="50">
      <c r="B14" s="22" t="s">
        <v>23</v>
      </c>
      <c r="C14" s="24" t="str">
        <f>'Định giá'!B6</f>
        <v>#DGTGCPVal</v>
      </c>
    </row>
    <row r="15" spans="2:13">
      <c r="B15" s="5" t="s">
        <v>246</v>
      </c>
      <c r="C15" s="6" t="e">
        <f>((C9+D9+E9+F9+G9+H9+I9+J9+K9+L9)+C11)*(1-0.1*3.14)</f>
        <v>#VALUE!</v>
      </c>
    </row>
    <row r="16" spans="2:13">
      <c r="B16" s="5" t="s">
        <v>245</v>
      </c>
      <c r="C16" s="6" t="e">
        <f>((C10+D10+E10+F10+G10+H10+I10+J10+K10+L10)+C11)*(1-0.1*3.14)</f>
        <v>#VALUE!</v>
      </c>
    </row>
    <row r="17" spans="2:12" ht="50">
      <c r="B17" s="5" t="s">
        <v>248</v>
      </c>
      <c r="C17" s="26" t="e">
        <f>(C15*1000000000)/($C$12*1000000)</f>
        <v>#VALUE!</v>
      </c>
    </row>
    <row r="18" spans="2:12" ht="50">
      <c r="B18" s="5" t="s">
        <v>247</v>
      </c>
      <c r="C18" s="26" t="e">
        <f>(C16*1000000000)/($C$12*1000000)</f>
        <v>#VALUE!</v>
      </c>
    </row>
    <row r="19" spans="2:12">
      <c r="B19" s="3" t="s">
        <v>249</v>
      </c>
      <c r="C19" s="7" t="e">
        <f>C58</f>
        <v>#VALUE!</v>
      </c>
    </row>
    <row r="20" spans="2:12">
      <c r="B20" s="3" t="s">
        <v>250</v>
      </c>
      <c r="C20" s="7" t="e">
        <f>C59</f>
        <v>#VALUE!</v>
      </c>
    </row>
    <row r="21" spans="2:12" s="1" customFormat="1">
      <c r="B21" s="8"/>
      <c r="C21" s="9"/>
      <c r="D21" s="10"/>
      <c r="E21" s="10"/>
      <c r="F21" s="10"/>
      <c r="G21" s="10"/>
      <c r="H21" s="10"/>
      <c r="I21" s="10"/>
      <c r="J21" s="10"/>
      <c r="K21" s="10"/>
      <c r="L21" s="10"/>
    </row>
    <row r="22" spans="2:12" ht="50">
      <c r="B22" s="11" t="s">
        <v>251</v>
      </c>
      <c r="C22" s="29" t="e">
        <f>C17/$C$14-1</f>
        <v>#VALUE!</v>
      </c>
      <c r="H22" s="3" t="s">
        <v>11</v>
      </c>
    </row>
    <row r="23" spans="2:12" ht="50">
      <c r="B23" s="11" t="s">
        <v>259</v>
      </c>
      <c r="C23" s="29" t="e">
        <f>C18/$C$14-1</f>
        <v>#VALUE!</v>
      </c>
      <c r="H23" s="3" t="s">
        <v>11</v>
      </c>
    </row>
    <row r="24" spans="2:12" ht="50">
      <c r="B24" s="11" t="s">
        <v>24</v>
      </c>
      <c r="C24" s="29" t="e">
        <f>0.95*C13*10000/C14</f>
        <v>#VALUE!</v>
      </c>
    </row>
    <row r="25" spans="2:12" ht="50">
      <c r="B25" s="11" t="s">
        <v>252</v>
      </c>
      <c r="C25" s="29" t="e">
        <f>C19/C17-1</f>
        <v>#VALUE!</v>
      </c>
    </row>
    <row r="26" spans="2:12" ht="50">
      <c r="B26" s="11" t="s">
        <v>260</v>
      </c>
      <c r="C26" s="29" t="e">
        <f>C20/C18-1</f>
        <v>#VALUE!</v>
      </c>
    </row>
    <row r="27" spans="2:12" ht="50">
      <c r="B27" s="27" t="s">
        <v>262</v>
      </c>
      <c r="C27" s="28" t="e">
        <f>C22+$C$24+C25</f>
        <v>#VALUE!</v>
      </c>
    </row>
    <row r="28" spans="2:12" ht="50">
      <c r="B28" s="27" t="s">
        <v>261</v>
      </c>
      <c r="C28" s="28" t="e">
        <f>C23+$C$24+C26</f>
        <v>#VALUE!</v>
      </c>
    </row>
    <row r="30" spans="2:12" s="2" customFormat="1"/>
    <row r="31" spans="2:12" s="2" customFormat="1"/>
    <row r="32" spans="2:12" s="2" customFormat="1">
      <c r="B32" s="2" t="s">
        <v>16</v>
      </c>
      <c r="C32" s="12" t="str">
        <f>C13</f>
        <v>#DGTLCTVal</v>
      </c>
    </row>
    <row r="33" spans="2:12" s="2" customFormat="1">
      <c r="B33" s="2" t="s">
        <v>17</v>
      </c>
      <c r="C33" s="2" t="e">
        <f>C32*10*C12</f>
        <v>#VALUE!</v>
      </c>
      <c r="D33" s="13"/>
    </row>
    <row r="34" spans="2:12" s="2" customFormat="1">
      <c r="B34" s="2" t="s">
        <v>253</v>
      </c>
      <c r="C34" s="2" t="e">
        <f>C6-$C$33</f>
        <v>#VALUE!</v>
      </c>
    </row>
    <row r="35" spans="2:12" s="2" customFormat="1">
      <c r="B35" s="2" t="s">
        <v>263</v>
      </c>
      <c r="C35" s="2" t="e">
        <f>C7-$C$33</f>
        <v>#VALUE!</v>
      </c>
    </row>
    <row r="36" spans="2:12" s="2" customFormat="1">
      <c r="B36" s="14" t="s">
        <v>254</v>
      </c>
      <c r="C36" s="14" t="e">
        <f>C34+$C$11</f>
        <v>#VALUE!</v>
      </c>
    </row>
    <row r="37" spans="2:12" s="2" customFormat="1">
      <c r="B37" s="14" t="s">
        <v>264</v>
      </c>
      <c r="C37" s="14" t="e">
        <f>C35+$C$11</f>
        <v>#VALUE!</v>
      </c>
    </row>
    <row r="38" spans="2:12" s="2" customFormat="1">
      <c r="B38" s="2" t="s">
        <v>255</v>
      </c>
      <c r="C38" s="15" t="e">
        <f>C6/$C$11</f>
        <v>#VALUE!</v>
      </c>
    </row>
    <row r="39" spans="2:12" s="2" customFormat="1">
      <c r="B39" s="2" t="s">
        <v>265</v>
      </c>
      <c r="C39" s="15" t="e">
        <f>C7/$C$11</f>
        <v>#VALUE!</v>
      </c>
    </row>
    <row r="40" spans="2:12" s="2" customFormat="1">
      <c r="B40" s="2" t="s">
        <v>18</v>
      </c>
      <c r="C40" s="16" t="e">
        <f>C38*C34</f>
        <v>#VALUE!</v>
      </c>
    </row>
    <row r="41" spans="2:12" s="2" customFormat="1">
      <c r="B41" s="2" t="s">
        <v>18</v>
      </c>
      <c r="C41" s="16" t="e">
        <f>C39*C35</f>
        <v>#VALUE!</v>
      </c>
    </row>
    <row r="42" spans="2:12" s="2" customFormat="1">
      <c r="B42" s="14" t="s">
        <v>270</v>
      </c>
      <c r="C42" s="17" t="e">
        <f>C40+C6</f>
        <v>#VALUE!</v>
      </c>
    </row>
    <row r="43" spans="2:12" s="2" customFormat="1">
      <c r="B43" s="14" t="s">
        <v>266</v>
      </c>
      <c r="C43" s="17" t="e">
        <f>C41+C7</f>
        <v>#VALUE!</v>
      </c>
    </row>
    <row r="44" spans="2:12" s="2" customFormat="1"/>
    <row r="45" spans="2:12" s="2" customFormat="1"/>
    <row r="46" spans="2:12" s="2" customFormat="1">
      <c r="C46" s="34">
        <f ca="1">YEAR("01/01/"&amp;YEAR(TODAY()) + 1)</f>
        <v>2025</v>
      </c>
      <c r="D46" s="34">
        <f t="shared" ref="D46:L46" ca="1" si="7">C46 + 1</f>
        <v>2026</v>
      </c>
      <c r="E46" s="34">
        <f t="shared" ca="1" si="7"/>
        <v>2027</v>
      </c>
      <c r="F46" s="34">
        <f t="shared" ca="1" si="7"/>
        <v>2028</v>
      </c>
      <c r="G46" s="34">
        <f t="shared" ca="1" si="7"/>
        <v>2029</v>
      </c>
      <c r="H46" s="34">
        <f t="shared" ca="1" si="7"/>
        <v>2030</v>
      </c>
      <c r="I46" s="34">
        <f t="shared" ca="1" si="7"/>
        <v>2031</v>
      </c>
      <c r="J46" s="34">
        <f t="shared" ca="1" si="7"/>
        <v>2032</v>
      </c>
      <c r="K46" s="34">
        <f t="shared" ca="1" si="7"/>
        <v>2033</v>
      </c>
      <c r="L46" s="34">
        <f t="shared" ca="1" si="7"/>
        <v>2034</v>
      </c>
    </row>
    <row r="47" spans="2:12" s="2" customFormat="1">
      <c r="B47" s="14" t="s">
        <v>19</v>
      </c>
      <c r="C47" s="14">
        <v>1</v>
      </c>
      <c r="D47" s="14">
        <v>2</v>
      </c>
      <c r="E47" s="14">
        <v>3</v>
      </c>
      <c r="F47" s="14">
        <v>4</v>
      </c>
      <c r="G47" s="14">
        <v>5</v>
      </c>
      <c r="H47" s="14">
        <v>6</v>
      </c>
      <c r="I47" s="14">
        <v>7</v>
      </c>
      <c r="J47" s="14">
        <v>8</v>
      </c>
      <c r="K47" s="14">
        <v>9</v>
      </c>
      <c r="L47" s="14">
        <v>10</v>
      </c>
    </row>
    <row r="48" spans="2:12" s="2" customFormat="1">
      <c r="B48" s="14" t="s">
        <v>256</v>
      </c>
      <c r="C48" s="16" t="e">
        <f>C42</f>
        <v>#VALUE!</v>
      </c>
      <c r="D48" s="2" t="e">
        <f>C48</f>
        <v>#VALUE!</v>
      </c>
      <c r="E48" s="2" t="e">
        <f>D48</f>
        <v>#VALUE!</v>
      </c>
      <c r="F48" s="2" t="e">
        <f t="shared" ref="F48" si="8">E48</f>
        <v>#VALUE!</v>
      </c>
      <c r="G48" s="2" t="e">
        <f t="shared" ref="G48" si="9">F48</f>
        <v>#VALUE!</v>
      </c>
      <c r="H48" s="2" t="e">
        <f t="shared" ref="H48" si="10">G48</f>
        <v>#VALUE!</v>
      </c>
      <c r="I48" s="2" t="e">
        <f t="shared" ref="I48" si="11">H48</f>
        <v>#VALUE!</v>
      </c>
      <c r="J48" s="2" t="e">
        <f t="shared" ref="J48" si="12">I48</f>
        <v>#VALUE!</v>
      </c>
      <c r="K48" s="2" t="e">
        <f t="shared" ref="K48" si="13">J48</f>
        <v>#VALUE!</v>
      </c>
      <c r="L48" s="2" t="e">
        <f t="shared" ref="L48" si="14">K48</f>
        <v>#VALUE!</v>
      </c>
    </row>
    <row r="49" spans="2:13" s="2" customFormat="1">
      <c r="B49" s="14" t="s">
        <v>267</v>
      </c>
      <c r="C49" s="16" t="e">
        <f>C43</f>
        <v>#VALUE!</v>
      </c>
      <c r="D49" s="2" t="e">
        <f>C49</f>
        <v>#VALUE!</v>
      </c>
      <c r="E49" s="2" t="e">
        <f>D49</f>
        <v>#VALUE!</v>
      </c>
      <c r="F49" s="2" t="e">
        <f t="shared" ref="F49:L49" si="15">E49</f>
        <v>#VALUE!</v>
      </c>
      <c r="G49" s="2" t="e">
        <f t="shared" si="15"/>
        <v>#VALUE!</v>
      </c>
      <c r="H49" s="2" t="e">
        <f t="shared" si="15"/>
        <v>#VALUE!</v>
      </c>
      <c r="I49" s="2" t="e">
        <f t="shared" si="15"/>
        <v>#VALUE!</v>
      </c>
      <c r="J49" s="2" t="e">
        <f t="shared" si="15"/>
        <v>#VALUE!</v>
      </c>
      <c r="K49" s="2" t="e">
        <f t="shared" si="15"/>
        <v>#VALUE!</v>
      </c>
      <c r="L49" s="2" t="e">
        <f t="shared" si="15"/>
        <v>#VALUE!</v>
      </c>
    </row>
    <row r="50" spans="2:13" s="2" customFormat="1">
      <c r="B50" s="14" t="s">
        <v>20</v>
      </c>
      <c r="C50" s="18">
        <v>7.0000000000000007E-2</v>
      </c>
    </row>
    <row r="51" spans="2:13" s="2" customFormat="1">
      <c r="B51" s="14" t="s">
        <v>243</v>
      </c>
      <c r="C51" s="16" t="e">
        <f>C48/(1+$C$8)^C47</f>
        <v>#VALUE!</v>
      </c>
      <c r="D51" s="16" t="e">
        <f t="shared" ref="D51:L51" si="16">D48/(1+$C$8)^D47</f>
        <v>#VALUE!</v>
      </c>
      <c r="E51" s="16" t="e">
        <f t="shared" si="16"/>
        <v>#VALUE!</v>
      </c>
      <c r="F51" s="16" t="e">
        <f t="shared" si="16"/>
        <v>#VALUE!</v>
      </c>
      <c r="G51" s="16" t="e">
        <f t="shared" si="16"/>
        <v>#VALUE!</v>
      </c>
      <c r="H51" s="16" t="e">
        <f t="shared" si="16"/>
        <v>#VALUE!</v>
      </c>
      <c r="I51" s="16" t="e">
        <f t="shared" si="16"/>
        <v>#VALUE!</v>
      </c>
      <c r="J51" s="16" t="e">
        <f t="shared" si="16"/>
        <v>#VALUE!</v>
      </c>
      <c r="K51" s="16" t="e">
        <f t="shared" si="16"/>
        <v>#VALUE!</v>
      </c>
      <c r="L51" s="16" t="e">
        <f t="shared" si="16"/>
        <v>#VALUE!</v>
      </c>
      <c r="M51" s="16"/>
    </row>
    <row r="52" spans="2:13" s="2" customFormat="1">
      <c r="B52" s="14" t="s">
        <v>244</v>
      </c>
      <c r="C52" s="16" t="e">
        <f>C49/(1+$C$8)^C47</f>
        <v>#VALUE!</v>
      </c>
      <c r="D52" s="16" t="e">
        <f>D49/(1+$C$8)^D47</f>
        <v>#VALUE!</v>
      </c>
      <c r="E52" s="16" t="e">
        <f t="shared" ref="E52:L52" si="17">E49/(1+$C$8)^E47</f>
        <v>#VALUE!</v>
      </c>
      <c r="F52" s="16" t="e">
        <f t="shared" si="17"/>
        <v>#VALUE!</v>
      </c>
      <c r="G52" s="16" t="e">
        <f t="shared" si="17"/>
        <v>#VALUE!</v>
      </c>
      <c r="H52" s="16" t="e">
        <f t="shared" si="17"/>
        <v>#VALUE!</v>
      </c>
      <c r="I52" s="16" t="e">
        <f t="shared" si="17"/>
        <v>#VALUE!</v>
      </c>
      <c r="J52" s="16" t="e">
        <f t="shared" si="17"/>
        <v>#VALUE!</v>
      </c>
      <c r="K52" s="16" t="e">
        <f t="shared" si="17"/>
        <v>#VALUE!</v>
      </c>
      <c r="L52" s="16" t="e">
        <f t="shared" si="17"/>
        <v>#VALUE!</v>
      </c>
      <c r="M52" s="16"/>
    </row>
    <row r="53" spans="2:13" s="2" customFormat="1">
      <c r="B53" s="14" t="s">
        <v>257</v>
      </c>
      <c r="C53" s="14" t="e">
        <f>C36</f>
        <v>#VALUE!</v>
      </c>
    </row>
    <row r="54" spans="2:13" s="2" customFormat="1">
      <c r="B54" s="14" t="s">
        <v>268</v>
      </c>
      <c r="C54" s="14" t="e">
        <f>C37</f>
        <v>#VALUE!</v>
      </c>
    </row>
    <row r="55" spans="2:13" s="2" customFormat="1">
      <c r="B55" s="14" t="s">
        <v>22</v>
      </c>
      <c r="C55" s="2" t="str">
        <f>C12</f>
        <v>#DGTSLCPVal</v>
      </c>
    </row>
    <row r="56" spans="2:13" s="2" customFormat="1" ht="66.5">
      <c r="B56" s="14" t="s">
        <v>246</v>
      </c>
      <c r="C56" s="19" t="e">
        <f>((C51+D51+E51+F51+G51+H51+I51+J51+K51+L51)+C53)*(1-0.1*3.14)</f>
        <v>#VALUE!</v>
      </c>
    </row>
    <row r="57" spans="2:13" s="2" customFormat="1" ht="66.5">
      <c r="B57" s="14" t="s">
        <v>245</v>
      </c>
      <c r="C57" s="19" t="e">
        <f>((C52+D52+E52+F52+G52+H52+I52+J52+K52+L52)+C54)*(1-0.1*3.14)</f>
        <v>#VALUE!</v>
      </c>
    </row>
    <row r="58" spans="2:13" s="2" customFormat="1" ht="66.5">
      <c r="B58" s="14" t="s">
        <v>258</v>
      </c>
      <c r="C58" s="20" t="e">
        <f>(C56*1000000000)/($C$55*1000000)</f>
        <v>#VALUE!</v>
      </c>
    </row>
    <row r="59" spans="2:13" s="2" customFormat="1" ht="66.5">
      <c r="B59" s="14" t="s">
        <v>269</v>
      </c>
      <c r="C59" s="20" t="e">
        <f>(C57*1000000000)/($C$55*1000000)</f>
        <v>#VALUE!</v>
      </c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HƯỚNG DẪN</vt:lpstr>
      <vt:lpstr>Định giá</vt:lpstr>
      <vt:lpstr>Chi tiết</vt:lpstr>
      <vt:lpstr>Xu hướng ngành</vt:lpstr>
      <vt:lpstr>Hidden</vt:lpstr>
      <vt:lpstr>'Xu hướng ngành'!Print_Area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2024-02-15T14:30:12Z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9E9D5B6BB97E4B54A3176E5C594D078E</vt:lpwstr>
  </property>
  <property fmtid="{D5CDD505-2E9C-101B-9397-08002B2CF9AE}" pid="3" name="KSOProductBuildVer">
    <vt:lpwstr>2052-11.1.0.10938</vt:lpwstr>
  </property>
</Properties>
</file>