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ing\tienpd3.github.io\website\file\"/>
    </mc:Choice>
  </mc:AlternateContent>
  <bookViews>
    <workbookView xWindow="0" yWindow="0" windowWidth="17256" windowHeight="5688" firstSheet="1" activeTab="1"/>
  </bookViews>
  <sheets>
    <sheet name="HƯỚNG DẪN" sheetId="8" state="hidden" r:id="rId1"/>
    <sheet name="Xu hướng ngành" sheetId="10" r:id="rId2"/>
    <sheet name="Định giá" sheetId="9" r:id="rId3"/>
    <sheet name="Hidden" sheetId="2" state="hidden" r:id="rId4"/>
  </sheets>
  <definedNames>
    <definedName name="_xlnm.Print_Area" localSheetId="1">'Xu hướng ngành'!$A$1:$B$20</definedName>
  </definedNames>
  <calcPr calcId="162913" concurrentCalc="0"/>
</workbook>
</file>

<file path=xl/calcChain.xml><?xml version="1.0" encoding="utf-8"?>
<calcChain xmlns="http://schemas.openxmlformats.org/spreadsheetml/2006/main">
  <c r="C5" i="2" l="1"/>
  <c r="C7" i="2"/>
  <c r="C10" i="2"/>
  <c r="D7" i="2"/>
  <c r="D10" i="2"/>
  <c r="E7" i="2"/>
  <c r="E10" i="2"/>
  <c r="F7" i="2"/>
  <c r="F10" i="2"/>
  <c r="G7" i="2"/>
  <c r="G10" i="2"/>
  <c r="H7" i="2"/>
  <c r="H10" i="2"/>
  <c r="I7" i="2"/>
  <c r="I10" i="2"/>
  <c r="J7" i="2"/>
  <c r="J10" i="2"/>
  <c r="K7" i="2"/>
  <c r="K10" i="2"/>
  <c r="L7" i="2"/>
  <c r="L10" i="2"/>
  <c r="C11" i="2"/>
  <c r="C16" i="2"/>
  <c r="C12" i="2"/>
  <c r="C18" i="2"/>
  <c r="C14" i="2"/>
  <c r="C23" i="2"/>
  <c r="C13" i="2"/>
  <c r="C24" i="2"/>
  <c r="C39" i="2"/>
  <c r="C32" i="2"/>
  <c r="C33" i="2"/>
  <c r="C35" i="2"/>
  <c r="C41" i="2"/>
  <c r="C43" i="2"/>
  <c r="C49" i="2"/>
  <c r="C52" i="2"/>
  <c r="D49" i="2"/>
  <c r="D52" i="2"/>
  <c r="E49" i="2"/>
  <c r="E52" i="2"/>
  <c r="F49" i="2"/>
  <c r="F52" i="2"/>
  <c r="G49" i="2"/>
  <c r="G52" i="2"/>
  <c r="H49" i="2"/>
  <c r="H52" i="2"/>
  <c r="I49" i="2"/>
  <c r="I52" i="2"/>
  <c r="J49" i="2"/>
  <c r="J52" i="2"/>
  <c r="K49" i="2"/>
  <c r="K52" i="2"/>
  <c r="L49" i="2"/>
  <c r="L52" i="2"/>
  <c r="C37" i="2"/>
  <c r="C54" i="2"/>
  <c r="C57" i="2"/>
  <c r="C55" i="2"/>
  <c r="C59" i="2"/>
  <c r="C20" i="2"/>
  <c r="C26" i="2"/>
  <c r="C28" i="2"/>
  <c r="C12" i="9"/>
  <c r="C13" i="9"/>
  <c r="C4" i="2"/>
  <c r="C6" i="2"/>
  <c r="C9" i="2"/>
  <c r="D6" i="2"/>
  <c r="D9" i="2"/>
  <c r="E6" i="2"/>
  <c r="E9" i="2"/>
  <c r="F6" i="2"/>
  <c r="F9" i="2"/>
  <c r="G6" i="2"/>
  <c r="G9" i="2"/>
  <c r="H6" i="2"/>
  <c r="H9" i="2"/>
  <c r="I6" i="2"/>
  <c r="I9" i="2"/>
  <c r="J6" i="2"/>
  <c r="J9" i="2"/>
  <c r="K6" i="2"/>
  <c r="K9" i="2"/>
  <c r="L6" i="2"/>
  <c r="L9" i="2"/>
  <c r="C15" i="2"/>
  <c r="C17" i="2"/>
  <c r="C22" i="2"/>
  <c r="C38" i="2"/>
  <c r="C34" i="2"/>
  <c r="C40" i="2"/>
  <c r="C42" i="2"/>
  <c r="C48" i="2"/>
  <c r="C51" i="2"/>
  <c r="D48" i="2"/>
  <c r="D51" i="2"/>
  <c r="E48" i="2"/>
  <c r="E51" i="2"/>
  <c r="F48" i="2"/>
  <c r="F51" i="2"/>
  <c r="G48" i="2"/>
  <c r="G51" i="2"/>
  <c r="H48" i="2"/>
  <c r="H51" i="2"/>
  <c r="I48" i="2"/>
  <c r="I51" i="2"/>
  <c r="J48" i="2"/>
  <c r="J51" i="2"/>
  <c r="K48" i="2"/>
  <c r="K51" i="2"/>
  <c r="L48" i="2"/>
  <c r="L51" i="2"/>
  <c r="C36" i="2"/>
  <c r="C53" i="2"/>
  <c r="C56" i="2"/>
  <c r="C58" i="2"/>
  <c r="C19" i="2"/>
  <c r="C25" i="2"/>
  <c r="C27" i="2"/>
  <c r="B12" i="9"/>
  <c r="B13" i="9"/>
  <c r="B11" i="9"/>
  <c r="B10" i="9"/>
  <c r="B9" i="9"/>
  <c r="C46" i="2"/>
  <c r="D46" i="2"/>
  <c r="E46" i="2"/>
  <c r="F46" i="2"/>
  <c r="G46" i="2"/>
  <c r="H46" i="2"/>
  <c r="I46" i="2"/>
  <c r="J46" i="2"/>
  <c r="K46" i="2"/>
  <c r="L46" i="2"/>
  <c r="C8" i="9"/>
  <c r="B8" i="9"/>
  <c r="C2" i="2"/>
  <c r="D2" i="2"/>
  <c r="E2" i="2"/>
  <c r="F2" i="2"/>
  <c r="G2" i="2"/>
  <c r="H2" i="2"/>
  <c r="I2" i="2"/>
  <c r="J2" i="2"/>
  <c r="K2" i="2"/>
  <c r="L2" i="2"/>
  <c r="E2" i="9"/>
  <c r="B2" i="9"/>
  <c r="C28" i="9"/>
  <c r="C27" i="9"/>
  <c r="C26" i="9"/>
  <c r="C24" i="9"/>
  <c r="C23" i="9"/>
  <c r="C22" i="9"/>
  <c r="C21" i="9"/>
  <c r="C20" i="9"/>
  <c r="C19" i="9"/>
  <c r="C18" i="9"/>
  <c r="C17" i="9"/>
  <c r="C16" i="9"/>
  <c r="C15" i="9"/>
  <c r="C25" i="9"/>
  <c r="E3" i="9"/>
  <c r="B3" i="9"/>
  <c r="C11" i="9"/>
  <c r="C10" i="9"/>
  <c r="C9" i="9"/>
</calcChain>
</file>

<file path=xl/sharedStrings.xml><?xml version="1.0" encoding="utf-8"?>
<sst xmlns="http://schemas.openxmlformats.org/spreadsheetml/2006/main" count="146" uniqueCount="134">
  <si>
    <t xml:space="preserve"> LƯU Ý KHI SỬ DỤNG PHẦN MỀM ĐỊNH GIÁ  NÀY:</t>
  </si>
  <si>
    <t>* Chỉ dùng với những doanh nghiệp TỐT</t>
  </si>
  <si>
    <t>* Doanh thu / Lợi nhuận doanh nghiệp có xu hướng ổn định, tăng trưởng trong 5 năm qua</t>
  </si>
  <si>
    <t>* Tỷ lệ lãi gộp &gt; 15%</t>
  </si>
  <si>
    <t>* Tỷ lệ ROE &gt; 7% (tốt nhất &gt;20%)</t>
  </si>
  <si>
    <t>* Các trường hợp sau khi định giá, thấy Lãi Vốn &gt; 50% cần nghiêm túc xem xét kỹ. Không loại trừ khả năng đó là 1 doanh nghiệp nhỏ &amp; tiền ẩn nhiều rủi ro.</t>
  </si>
  <si>
    <t>* Đối với ngành Ngân hàng: Chỉ số Vốn chủ sở hữu sẽ thay bằng mục Vốn và các quỹ. Lợi nhuận sẽ thay bằng mục Lãi ròng.</t>
  </si>
  <si>
    <t>* Đối với những doanh nghiệp để cổ tức là N/A tức là không chia cổ tức, trong file định giá ghi = 0.</t>
  </si>
  <si>
    <t>TỶ LỆ CỔ TỨC (tính theo mệnh giá)</t>
  </si>
  <si>
    <t>THỊ GIÁ CỔ PHIẾU (đồng/cp)</t>
  </si>
  <si>
    <t>TỔNG SỐ LƯỢNG CỔ PHIẾU (triệu cp)</t>
  </si>
  <si>
    <t xml:space="preserve"> </t>
  </si>
  <si>
    <t>TĂNG GIÁ TRỊ</t>
  </si>
  <si>
    <t>TỔNG LỢI ÍCH</t>
  </si>
  <si>
    <t>NHỮNG TIÊU CHUẨN ĐỂ
 ĐỊNH GIÁ MỘT DOANH NGHIỆP TÔT</t>
  </si>
  <si>
    <t>CHỈ SỐ</t>
  </si>
  <si>
    <t>YES/NO</t>
  </si>
  <si>
    <t>Tỷ lệ cổ tức</t>
  </si>
  <si>
    <t>Số tiền chi cổ tức (tỷ đồng)</t>
  </si>
  <si>
    <t>Tiền tăng lợi nhuận</t>
  </si>
  <si>
    <t>Lợi nhuận mới</t>
  </si>
  <si>
    <t>Năm</t>
  </si>
  <si>
    <t>Lạm phát (%)</t>
  </si>
  <si>
    <t>Vốn chủ sở hữu hiện tại (tỷ đồng)</t>
  </si>
  <si>
    <t>Tổng số lượng cổ phiếu (triệu cp)</t>
  </si>
  <si>
    <t>Giá thị trường cổ phiếu (đồng/cp)</t>
  </si>
  <si>
    <t>Dòng tiền (tỷ lệ cổ tức)</t>
  </si>
  <si>
    <t>THÀNH CÔNG</t>
  </si>
  <si>
    <t>#Q0</t>
  </si>
  <si>
    <t>#Q1</t>
  </si>
  <si>
    <t>#Q2</t>
  </si>
  <si>
    <t>#Q3</t>
  </si>
  <si>
    <t>#VCSH</t>
  </si>
  <si>
    <t>#TLCT</t>
  </si>
  <si>
    <t>#TGCP</t>
  </si>
  <si>
    <t>#TSLCP</t>
  </si>
  <si>
    <t>#ROA</t>
  </si>
  <si>
    <t>#ROE</t>
  </si>
  <si>
    <t>#PE</t>
  </si>
  <si>
    <t>#DTUP</t>
  </si>
  <si>
    <t>#LNGUP</t>
  </si>
  <si>
    <t>#GOS</t>
  </si>
  <si>
    <t>#NPM</t>
  </si>
  <si>
    <t>#ROIC</t>
  </si>
  <si>
    <t>#NOVCSH</t>
  </si>
  <si>
    <t>#PB</t>
  </si>
  <si>
    <r>
      <t xml:space="preserve">Mô hình đơn giản tập chung </t>
    </r>
    <r>
      <rPr>
        <sz val="11"/>
        <color rgb="FF00B050"/>
        <rFont val="Times New Roman"/>
        <family val="1"/>
        <charset val="163"/>
      </rPr>
      <t>(Đạt = 1, Không đạt = 0)</t>
    </r>
  </si>
  <si>
    <t>#DTP</t>
  </si>
  <si>
    <t>#NDHLNST</t>
  </si>
  <si>
    <t>#BLDMB</t>
  </si>
  <si>
    <t>N/A</t>
  </si>
  <si>
    <t>#SYMBOL</t>
  </si>
  <si>
    <t>DÒNG TIỀN THỰC (Cổ tức #CT)</t>
  </si>
  <si>
    <t>LÃI VỐN (Mua rẻ tài sản)</t>
  </si>
  <si>
    <r>
      <t xml:space="preserve">Dòng tiền từ HĐKD dương </t>
    </r>
    <r>
      <rPr>
        <sz val="11"/>
        <color rgb="FF00B050"/>
        <rFont val="Times New Roman"/>
        <family val="1"/>
        <charset val="163"/>
      </rPr>
      <t>(Đạt = 1, Không đạt = 0)</t>
    </r>
  </si>
  <si>
    <t>P/B&lt;2(&lt;= 2)</t>
  </si>
  <si>
    <t>Tỷ lệ lãi ròng (&gt;= 5)</t>
  </si>
  <si>
    <t>ROA (&gt;= 5%)</t>
  </si>
  <si>
    <t>ROE (&gt;= 15%)</t>
  </si>
  <si>
    <t>ROIC (&gt;= 10%)</t>
  </si>
  <si>
    <t>Nợ/VCSH (&lt;= 1)</t>
  </si>
  <si>
    <r>
      <t xml:space="preserve">Lợi nhuận gộp tăng đều  </t>
    </r>
    <r>
      <rPr>
        <sz val="11"/>
        <color rgb="FF00B050"/>
        <rFont val="Times New Roman"/>
        <family val="1"/>
        <charset val="163"/>
      </rPr>
      <t xml:space="preserve">(Đạt=1, Không đạt = 0)  </t>
    </r>
  </si>
  <si>
    <r>
      <t xml:space="preserve">Doanh thu tăng đều </t>
    </r>
    <r>
      <rPr>
        <sz val="11"/>
        <color rgb="FF00B050"/>
        <rFont val="Times New Roman"/>
        <family val="1"/>
        <charset val="163"/>
      </rPr>
      <t>(Đạt = 1, Không đạt = 0)</t>
    </r>
  </si>
  <si>
    <r>
      <t xml:space="preserve">Ban lãnh đạo mua/bán cố phần </t>
    </r>
    <r>
      <rPr>
        <sz val="11"/>
        <color rgb="FF00B050"/>
        <rFont val="Times New Roman"/>
        <family val="1"/>
        <charset val="163"/>
      </rPr>
      <t>(Đạt = 1, Không đạt = 0)</t>
    </r>
  </si>
  <si>
    <t>LNST #QGN</t>
  </si>
  <si>
    <t>#QFY0</t>
  </si>
  <si>
    <t>#QFY1</t>
  </si>
  <si>
    <t>#QFY2</t>
  </si>
  <si>
    <t>#QFY3</t>
  </si>
  <si>
    <t>VỐN CHỦ SỞ HỮU HIỆN TẠI[#VCSHFY] (tỷ đồng)</t>
  </si>
  <si>
    <t>Nợ dài hạn(#NDH)/LNST(#LNST) (#NDHLNSTFY) &lt;= 5</t>
  </si>
  <si>
    <t>P/E &lt;15(có thể 20) &lt;= 15</t>
  </si>
  <si>
    <t>Tỷ lệ lãi gộp &gt;= 15%</t>
  </si>
  <si>
    <t>#Q4</t>
  </si>
  <si>
    <t>#QFY4</t>
  </si>
  <si>
    <t>LỢI NHUẬN TRUNG BÌNH MỖI NĂM TRONG 10 NĂM TỚI (Trước)</t>
  </si>
  <si>
    <t>LỢI NHUẬN TRUNG BÌNH MỖI NĂM TRONG 10 NĂM TỚI (Sau)</t>
  </si>
  <si>
    <t>Lợi nhuận đưa vào công thức (tỷ đồng) Trước</t>
  </si>
  <si>
    <t>Lợi nhuận đưa vào công thức (tỷ đồng) Sau</t>
  </si>
  <si>
    <t>Lợi nhuận quy hồi về hiện tại (tỷ đồng) Trước</t>
  </si>
  <si>
    <t>Lợi nhuận quy hồi về hiện tại (tỷ đồng) Sau</t>
  </si>
  <si>
    <t>Tổng giá trị thực doanh nghiệp (tỷ đồng) Trước</t>
  </si>
  <si>
    <t>Tổng giá trị thực doanh nghiệp (tỷ đồng) Sau</t>
  </si>
  <si>
    <t>Giá trị thực cổ phiếu hiện tại (Trước)</t>
  </si>
  <si>
    <t>Giá trị thực cổ phiếu hiện tại (Sau)</t>
  </si>
  <si>
    <t>GIÁ TRỊ THỰC CỔ PHIẾU (Trước, Sau)</t>
  </si>
  <si>
    <t>Lãi vốn (mua rẻ tài sản) Trước</t>
  </si>
  <si>
    <t>Lãi vốn (mua rẻ tài sản) Sau</t>
  </si>
  <si>
    <t>Số tiền tăng vốn chủ sở hữu (Trước)</t>
  </si>
  <si>
    <t>Số tiền tăng vốn chủ sở hữu (Sau)</t>
  </si>
  <si>
    <t>Vốn chủ sở hữu sau 1 năm (Trước)</t>
  </si>
  <si>
    <t>Vốn chủ sở hữu sau 1 năm (Sau)</t>
  </si>
  <si>
    <t>ROE (Trước)</t>
  </si>
  <si>
    <t>ROE (Sau)</t>
  </si>
  <si>
    <t>Lợi nhuận (tỷ đồng) Trước</t>
  </si>
  <si>
    <t>Lợi nhuận (tỷ đồng) Sau</t>
  </si>
  <si>
    <t>Lợi nhuận quy hồi về hiện tại (tỷ đồng) sau</t>
  </si>
  <si>
    <t>Vốn chủ sở hữu hiện tại (tỷ đồng) Trước</t>
  </si>
  <si>
    <t>Vốn chủ sở hữu hiện tại (tỷ đồng) Sau</t>
  </si>
  <si>
    <t>Giá trị thực cổ phiếu (Trước)</t>
  </si>
  <si>
    <t>Giá trị thực cổ phiếu (Sau)</t>
  </si>
  <si>
    <t>Giá trị thực sau 1 năm (Trước)</t>
  </si>
  <si>
    <t>Giá trị thực sau 1 năm (Sau)</t>
  </si>
  <si>
    <t>Tăng giá trị (Trước)</t>
  </si>
  <si>
    <t>Tăng giá trị (Sau)</t>
  </si>
  <si>
    <t>LNST #QFY0 ~ #QFY3 (tỷ đồng) Trước</t>
  </si>
  <si>
    <t>LNST #QFY1 ~ #QFY4 (tỷ đồng) Sau</t>
  </si>
  <si>
    <t>Lãi Vốn &gt; 50% cần nghiêm túc xem xét kỹ. Không loại trừ khả năng đó là 1 doanh nghiệp nhỏ &amp; tiền ẩn nhiều rủi ro.</t>
  </si>
  <si>
    <t>Đối với ngành Ngân hàng: Chỉ số Vốn chủ sở hữu sẽ thay bằng mục Vốn và các quỹ. Lợi nhuận sẽ thay bằng mục Lãi ròng.</t>
  </si>
  <si>
    <t>Bất động sản</t>
  </si>
  <si>
    <t>Công nghiệp</t>
  </si>
  <si>
    <t>Hàng hóa không thiết yếu</t>
  </si>
  <si>
    <t>Hàng hóa thiết yếu</t>
  </si>
  <si>
    <t>Công nghệ</t>
  </si>
  <si>
    <t>Năng lượng</t>
  </si>
  <si>
    <t>Chăm sóc sức khỏe</t>
  </si>
  <si>
    <t>Tài chính</t>
  </si>
  <si>
    <t>Tiện ích</t>
  </si>
  <si>
    <t>Nguyên vật liệu</t>
  </si>
  <si>
    <t>Dịch vụ Học thuật và Giáo dục</t>
  </si>
  <si>
    <t>P/E</t>
  </si>
  <si>
    <t>Nhóm ngành</t>
  </si>
  <si>
    <t>#0PEBDS</t>
  </si>
  <si>
    <t>#0PECN</t>
  </si>
  <si>
    <t>#0PEHHKTY</t>
  </si>
  <si>
    <t>#0PEHHTT</t>
  </si>
  <si>
    <t>#0PECNG</t>
  </si>
  <si>
    <t>#0PENL</t>
  </si>
  <si>
    <t>#0PECSSK</t>
  </si>
  <si>
    <t>#0PETC</t>
  </si>
  <si>
    <t>#0PETI</t>
  </si>
  <si>
    <t>#0PENVL</t>
  </si>
  <si>
    <t>#0PEDVHTGD</t>
  </si>
  <si>
    <t>#0TREND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</si>
</sst>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0.00_ "/>
    <numFmt numFmtId="167" formatCode="0.0_ "/>
  </numFmts>
  <fonts count="30">
    <font>
      <sz val="11"/>
      <color theme="1"/>
      <name val="Calibri"/>
      <charset val="134"/>
      <scheme val="minor"/>
    </font>
    <font>
      <sz val="11"/>
      <name val="Calibri"/>
      <family val="2"/>
      <charset val="163"/>
      <scheme val="minor"/>
    </font>
    <font>
      <sz val="11"/>
      <color rgb="FFFFFF00"/>
      <name val="Calibri"/>
      <family val="2"/>
      <charset val="163"/>
      <scheme val="minor"/>
    </font>
    <font>
      <b/>
      <sz val="11"/>
      <color theme="1"/>
      <name val="Calibri"/>
      <family val="2"/>
      <charset val="163"/>
      <scheme val="minor"/>
    </font>
    <font>
      <b/>
      <sz val="11"/>
      <name val="Calibri"/>
      <family val="2"/>
      <charset val="163"/>
      <scheme val="minor"/>
    </font>
    <font>
      <sz val="11"/>
      <name val="Calibri"/>
      <family val="2"/>
      <charset val="163"/>
      <scheme val="minor"/>
    </font>
    <font>
      <b/>
      <sz val="16"/>
      <color theme="1"/>
      <name val="Calibri"/>
      <family val="2"/>
      <charset val="163"/>
      <scheme val="minor"/>
    </font>
    <font>
      <b/>
      <sz val="11"/>
      <color rgb="FFFFFF00"/>
      <name val="Calibri"/>
      <family val="2"/>
      <charset val="163"/>
      <scheme val="minor"/>
    </font>
    <font>
      <sz val="52"/>
      <color rgb="FFFFFF00"/>
      <name val="Calibri"/>
      <family val="2"/>
      <charset val="163"/>
      <scheme val="minor"/>
    </font>
    <font>
      <b/>
      <sz val="52"/>
      <color rgb="FFFFFF00"/>
      <name val="Calibri"/>
      <family val="2"/>
      <charset val="163"/>
      <scheme val="minor"/>
    </font>
    <font>
      <u/>
      <sz val="11"/>
      <color theme="10"/>
      <name val="Calibri"/>
      <family val="2"/>
      <charset val="163"/>
      <scheme val="minor"/>
    </font>
    <font>
      <sz val="11"/>
      <color theme="1"/>
      <name val="Calibri"/>
      <family val="2"/>
      <charset val="163"/>
      <scheme val="minor"/>
    </font>
    <font>
      <b/>
      <sz val="11"/>
      <color rgb="FF00B050"/>
      <name val="Calibri"/>
      <family val="2"/>
      <scheme val="minor"/>
    </font>
    <font>
      <sz val="11"/>
      <color rgb="FF00B050"/>
      <name val="Calibri"/>
      <family val="2"/>
      <scheme val="minor"/>
    </font>
    <font>
      <sz val="39"/>
      <color rgb="FF00B050"/>
      <name val="Calibri"/>
      <family val="2"/>
      <scheme val="minor"/>
    </font>
    <font>
      <b/>
      <sz val="39"/>
      <color rgb="FF00B050"/>
      <name val="Calibri"/>
      <family val="2"/>
      <scheme val="minor"/>
    </font>
    <font>
      <b/>
      <sz val="16"/>
      <color rgb="FF00B050"/>
      <name val="Calibri"/>
      <family val="2"/>
      <scheme val="minor"/>
    </font>
    <font>
      <sz val="39"/>
      <color rgb="FFFFFF00"/>
      <name val="Calibri"/>
      <family val="2"/>
      <scheme val="minor"/>
    </font>
    <font>
      <sz val="11"/>
      <color theme="1"/>
      <name val="Times New Roman"/>
      <family val="1"/>
      <charset val="163"/>
    </font>
    <font>
      <sz val="11"/>
      <name val="Times New Roman"/>
      <family val="1"/>
      <charset val="163"/>
    </font>
    <font>
      <b/>
      <sz val="11"/>
      <name val="Times New Roman"/>
      <family val="1"/>
      <charset val="163"/>
    </font>
    <font>
      <b/>
      <sz val="11"/>
      <color theme="1"/>
      <name val="Times New Roman"/>
      <family val="1"/>
      <charset val="163"/>
    </font>
    <font>
      <sz val="11"/>
      <color rgb="FF00B050"/>
      <name val="Times New Roman"/>
      <family val="1"/>
      <charset val="163"/>
    </font>
    <font>
      <sz val="11"/>
      <color rgb="FFFF0000"/>
      <name val="Times New Roman"/>
      <family val="1"/>
      <charset val="163"/>
    </font>
    <font>
      <b/>
      <sz val="11"/>
      <color rgb="FFBC32E4"/>
      <name val="Times New Roman"/>
      <family val="1"/>
      <charset val="163"/>
    </font>
    <font>
      <sz val="11"/>
      <color rgb="FFFF0000"/>
      <name val="Calibri"/>
      <family val="2"/>
      <charset val="163"/>
      <scheme val="minor"/>
    </font>
    <font>
      <b/>
      <sz val="11"/>
      <color theme="1"/>
      <name val="Calibri"/>
      <family val="2"/>
      <charset val="163"/>
      <scheme val="minor"/>
    </font>
    <font>
      <b/>
      <sz val="11"/>
      <name val="Calibri"/>
      <family val="2"/>
      <charset val="163"/>
      <scheme val="minor"/>
    </font>
    <font>
      <b/>
      <sz val="11"/>
      <color rgb="FFFFFF00"/>
      <name val="Calibri"/>
      <family val="2"/>
      <charset val="163"/>
      <scheme val="minor"/>
    </font>
    <font>
      <sz val="10"/>
      <color theme="1"/>
      <name val="Times New Roman"/>
      <family val="1"/>
      <charset val="163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0.1499679555650502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/>
        <bgColor indexed="64"/>
      </patternFill>
    </fill>
  </fills>
  <borders count="1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indexed="64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</borders>
  <cellStyleXfs count="4">
    <xf numFmtId="0" fontId="0" fillId="0" borderId="0"/>
    <xf numFmtId="43" fontId="11" fillId="0" borderId="0" applyFont="0" applyFill="0" applyBorder="0" applyAlignment="0" applyProtection="0"/>
    <xf numFmtId="0" fontId="10" fillId="0" borderId="0" applyNumberFormat="0" applyFill="0" applyBorder="0" applyAlignment="0" applyProtection="0"/>
    <xf numFmtId="9" fontId="11" fillId="0" borderId="0" applyFont="0" applyFill="0" applyBorder="0" applyAlignment="0" applyProtection="0"/>
  </cellStyleXfs>
  <cellXfs count="91">
    <xf numFmtId="0" fontId="0" fillId="0" borderId="0" xfId="0"/>
    <xf numFmtId="0" fontId="1" fillId="2" borderId="0" xfId="0" applyFont="1" applyFill="1"/>
    <xf numFmtId="0" fontId="0" fillId="3" borderId="0" xfId="0" applyFill="1"/>
    <xf numFmtId="0" fontId="2" fillId="4" borderId="0" xfId="0" applyFont="1" applyFill="1"/>
    <xf numFmtId="0" fontId="2" fillId="4" borderId="0" xfId="0" applyFont="1" applyFill="1" applyBorder="1"/>
    <xf numFmtId="0" fontId="0" fillId="0" borderId="0" xfId="0" applyFont="1"/>
    <xf numFmtId="0" fontId="1" fillId="0" borderId="0" xfId="0" applyFont="1"/>
    <xf numFmtId="0" fontId="3" fillId="0" borderId="0" xfId="0" applyFont="1"/>
    <xf numFmtId="0" fontId="4" fillId="0" borderId="0" xfId="0" applyFont="1"/>
    <xf numFmtId="10" fontId="1" fillId="0" borderId="0" xfId="3" applyNumberFormat="1" applyFont="1"/>
    <xf numFmtId="0" fontId="4" fillId="2" borderId="0" xfId="0" applyFont="1" applyFill="1"/>
    <xf numFmtId="2" fontId="1" fillId="2" borderId="0" xfId="0" applyNumberFormat="1" applyFont="1" applyFill="1"/>
    <xf numFmtId="43" fontId="1" fillId="0" borderId="0" xfId="1" applyFont="1"/>
    <xf numFmtId="164" fontId="5" fillId="0" borderId="0" xfId="1" applyNumberFormat="1" applyFont="1"/>
    <xf numFmtId="0" fontId="5" fillId="3" borderId="0" xfId="0" applyFont="1" applyFill="1"/>
    <xf numFmtId="164" fontId="5" fillId="3" borderId="0" xfId="1" applyNumberFormat="1" applyFont="1" applyFill="1"/>
    <xf numFmtId="0" fontId="1" fillId="3" borderId="0" xfId="0" applyFont="1" applyFill="1"/>
    <xf numFmtId="0" fontId="6" fillId="5" borderId="0" xfId="0" applyFont="1" applyFill="1"/>
    <xf numFmtId="9" fontId="2" fillId="4" borderId="0" xfId="3" applyFont="1" applyFill="1" applyBorder="1"/>
    <xf numFmtId="43" fontId="2" fillId="4" borderId="0" xfId="1" applyFont="1" applyFill="1" applyBorder="1"/>
    <xf numFmtId="0" fontId="7" fillId="4" borderId="0" xfId="0" applyFont="1" applyFill="1" applyBorder="1"/>
    <xf numFmtId="165" fontId="2" fillId="4" borderId="0" xfId="3" applyNumberFormat="1" applyFont="1" applyFill="1" applyBorder="1"/>
    <xf numFmtId="2" fontId="2" fillId="4" borderId="0" xfId="0" applyNumberFormat="1" applyFont="1" applyFill="1" applyBorder="1"/>
    <xf numFmtId="2" fontId="7" fillId="4" borderId="0" xfId="0" applyNumberFormat="1" applyFont="1" applyFill="1" applyBorder="1"/>
    <xf numFmtId="10" fontId="2" fillId="4" borderId="0" xfId="3" applyNumberFormat="1" applyFont="1" applyFill="1" applyBorder="1"/>
    <xf numFmtId="43" fontId="8" fillId="4" borderId="0" xfId="1" applyFont="1" applyFill="1" applyBorder="1"/>
    <xf numFmtId="164" fontId="9" fillId="4" borderId="0" xfId="1" applyNumberFormat="1" applyFont="1" applyFill="1" applyBorder="1"/>
    <xf numFmtId="0" fontId="10" fillId="0" borderId="0" xfId="2"/>
    <xf numFmtId="0" fontId="12" fillId="0" borderId="0" xfId="0" applyFont="1"/>
    <xf numFmtId="0" fontId="13" fillId="0" borderId="0" xfId="0" applyFont="1"/>
    <xf numFmtId="164" fontId="14" fillId="0" borderId="0" xfId="1" applyNumberFormat="1" applyFont="1"/>
    <xf numFmtId="9" fontId="13" fillId="0" borderId="0" xfId="3" applyFont="1"/>
    <xf numFmtId="164" fontId="15" fillId="0" borderId="0" xfId="1" applyNumberFormat="1" applyFont="1"/>
    <xf numFmtId="0" fontId="16" fillId="5" borderId="0" xfId="0" applyFont="1" applyFill="1"/>
    <xf numFmtId="10" fontId="14" fillId="5" borderId="0" xfId="3" applyNumberFormat="1" applyFont="1" applyFill="1"/>
    <xf numFmtId="10" fontId="17" fillId="5" borderId="0" xfId="3" applyNumberFormat="1" applyFont="1" applyFill="1"/>
    <xf numFmtId="0" fontId="18" fillId="0" borderId="6" xfId="0" applyFont="1" applyFill="1" applyBorder="1" applyAlignment="1">
      <alignment horizontal="center" vertical="center"/>
    </xf>
    <xf numFmtId="2" fontId="18" fillId="0" borderId="6" xfId="0" applyNumberFormat="1" applyFont="1" applyBorder="1" applyAlignment="1">
      <alignment horizontal="center"/>
    </xf>
    <xf numFmtId="0" fontId="19" fillId="0" borderId="0" xfId="0" applyFont="1" applyBorder="1"/>
    <xf numFmtId="0" fontId="18" fillId="0" borderId="0" xfId="0" applyFont="1"/>
    <xf numFmtId="0" fontId="19" fillId="0" borderId="0" xfId="0" applyFont="1"/>
    <xf numFmtId="0" fontId="19" fillId="0" borderId="0" xfId="0" applyFont="1" applyFill="1"/>
    <xf numFmtId="0" fontId="18" fillId="0" borderId="0" xfId="0" applyFont="1" applyFill="1"/>
    <xf numFmtId="0" fontId="21" fillId="7" borderId="1" xfId="0" applyFont="1" applyFill="1" applyBorder="1" applyAlignment="1">
      <alignment vertical="center" wrapText="1"/>
    </xf>
    <xf numFmtId="0" fontId="21" fillId="7" borderId="8" xfId="0" applyFont="1" applyFill="1" applyBorder="1" applyAlignment="1">
      <alignment horizontal="center" vertical="center"/>
    </xf>
    <xf numFmtId="0" fontId="18" fillId="0" borderId="3" xfId="0" applyFont="1" applyFill="1" applyBorder="1" applyAlignment="1">
      <alignment horizontal="left"/>
    </xf>
    <xf numFmtId="0" fontId="19" fillId="0" borderId="4" xfId="0" applyFont="1" applyBorder="1" applyAlignment="1">
      <alignment horizontal="center"/>
    </xf>
    <xf numFmtId="0" fontId="18" fillId="0" borderId="6" xfId="0" applyFont="1" applyBorder="1" applyAlignment="1">
      <alignment horizontal="center"/>
    </xf>
    <xf numFmtId="0" fontId="23" fillId="0" borderId="0" xfId="0" applyFont="1" applyFill="1"/>
    <xf numFmtId="0" fontId="18" fillId="0" borderId="5" xfId="0" applyFont="1" applyFill="1" applyBorder="1" applyAlignment="1">
      <alignment horizontal="left"/>
    </xf>
    <xf numFmtId="2" fontId="18" fillId="0" borderId="9" xfId="0" applyNumberFormat="1" applyFont="1" applyBorder="1" applyAlignment="1">
      <alignment horizontal="center"/>
    </xf>
    <xf numFmtId="0" fontId="19" fillId="0" borderId="10" xfId="0" applyFont="1" applyBorder="1" applyAlignment="1">
      <alignment horizontal="center"/>
    </xf>
    <xf numFmtId="0" fontId="20" fillId="7" borderId="1" xfId="0" applyFont="1" applyFill="1" applyBorder="1"/>
    <xf numFmtId="166" fontId="20" fillId="7" borderId="2" xfId="0" applyNumberFormat="1" applyFont="1" applyFill="1" applyBorder="1"/>
    <xf numFmtId="167" fontId="20" fillId="0" borderId="0" xfId="0" applyNumberFormat="1" applyFont="1" applyAlignment="1">
      <alignment horizontal="right"/>
    </xf>
    <xf numFmtId="0" fontId="20" fillId="7" borderId="0" xfId="0" applyFont="1" applyFill="1" applyAlignment="1">
      <alignment horizontal="center"/>
    </xf>
    <xf numFmtId="0" fontId="19" fillId="0" borderId="3" xfId="0" applyFont="1" applyBorder="1"/>
    <xf numFmtId="166" fontId="19" fillId="0" borderId="4" xfId="0" applyNumberFormat="1" applyFont="1" applyBorder="1" applyAlignment="1">
      <alignment horizontal="right"/>
    </xf>
    <xf numFmtId="9" fontId="19" fillId="0" borderId="4" xfId="3" applyNumberFormat="1" applyFont="1" applyBorder="1" applyAlignment="1">
      <alignment horizontal="right"/>
    </xf>
    <xf numFmtId="164" fontId="19" fillId="0" borderId="4" xfId="1" applyNumberFormat="1" applyFont="1" applyBorder="1" applyAlignment="1">
      <alignment horizontal="right"/>
    </xf>
    <xf numFmtId="0" fontId="20" fillId="7" borderId="3" xfId="0" applyFont="1" applyFill="1" applyBorder="1"/>
    <xf numFmtId="164" fontId="20" fillId="7" borderId="4" xfId="1" applyNumberFormat="1" applyFont="1" applyFill="1" applyBorder="1"/>
    <xf numFmtId="0" fontId="19" fillId="8" borderId="3" xfId="0" applyFont="1" applyFill="1" applyBorder="1"/>
    <xf numFmtId="0" fontId="20" fillId="7" borderId="5" xfId="0" applyFont="1" applyFill="1" applyBorder="1"/>
    <xf numFmtId="0" fontId="20" fillId="6" borderId="7" xfId="0" applyFont="1" applyFill="1" applyBorder="1" applyAlignment="1">
      <alignment horizontal="center"/>
    </xf>
    <xf numFmtId="0" fontId="25" fillId="0" borderId="0" xfId="0" applyFont="1"/>
    <xf numFmtId="0" fontId="26" fillId="0" borderId="0" xfId="0" applyFont="1"/>
    <xf numFmtId="0" fontId="27" fillId="0" borderId="0" xfId="0" applyFont="1"/>
    <xf numFmtId="0" fontId="28" fillId="4" borderId="0" xfId="0" applyFont="1" applyFill="1" applyBorder="1"/>
    <xf numFmtId="0" fontId="20" fillId="0" borderId="0" xfId="0" applyFont="1" applyBorder="1" applyAlignment="1">
      <alignment horizontal="right"/>
    </xf>
    <xf numFmtId="10" fontId="19" fillId="0" borderId="6" xfId="3" applyNumberFormat="1" applyFont="1" applyFill="1" applyBorder="1"/>
    <xf numFmtId="10" fontId="20" fillId="7" borderId="13" xfId="3" applyNumberFormat="1" applyFont="1" applyFill="1" applyBorder="1"/>
    <xf numFmtId="0" fontId="19" fillId="0" borderId="14" xfId="0" applyFont="1" applyBorder="1" applyAlignment="1">
      <alignment horizontal="center"/>
    </xf>
    <xf numFmtId="0" fontId="19" fillId="0" borderId="9" xfId="0" applyFont="1" applyBorder="1" applyAlignment="1">
      <alignment horizontal="center"/>
    </xf>
    <xf numFmtId="0" fontId="20" fillId="7" borderId="15" xfId="0" applyFont="1" applyFill="1" applyBorder="1"/>
    <xf numFmtId="166" fontId="20" fillId="7" borderId="16" xfId="0" applyNumberFormat="1" applyFont="1" applyFill="1" applyBorder="1"/>
    <xf numFmtId="164" fontId="20" fillId="7" borderId="13" xfId="1" applyNumberFormat="1" applyFont="1" applyFill="1" applyBorder="1"/>
    <xf numFmtId="10" fontId="19" fillId="0" borderId="17" xfId="3" applyNumberFormat="1" applyFont="1" applyFill="1" applyBorder="1"/>
    <xf numFmtId="0" fontId="21" fillId="7" borderId="18" xfId="0" applyFont="1" applyFill="1" applyBorder="1" applyAlignment="1">
      <alignment vertical="center"/>
    </xf>
    <xf numFmtId="0" fontId="19" fillId="0" borderId="13" xfId="0" applyFont="1" applyBorder="1" applyAlignment="1">
      <alignment horizontal="center"/>
    </xf>
    <xf numFmtId="0" fontId="29" fillId="0" borderId="0" xfId="0" applyFont="1"/>
    <xf numFmtId="0" fontId="29" fillId="0" borderId="0" xfId="0" applyFont="1" applyAlignment="1">
      <alignment horizontal="center" vertical="center"/>
    </xf>
    <xf numFmtId="0" fontId="29" fillId="0" borderId="0" xfId="0" applyFont="1" applyAlignment="1">
      <alignment horizontal="left" vertical="center"/>
    </xf>
    <xf numFmtId="0" fontId="29" fillId="10" borderId="0" xfId="0" applyFont="1" applyFill="1" applyAlignment="1">
      <alignment horizontal="left" vertical="top" wrapText="1"/>
    </xf>
    <xf numFmtId="0" fontId="24" fillId="0" borderId="0" xfId="0" applyFont="1" applyAlignment="1">
      <alignment horizontal="center"/>
    </xf>
    <xf numFmtId="0" fontId="20" fillId="6" borderId="11" xfId="0" applyFont="1" applyFill="1" applyBorder="1" applyAlignment="1">
      <alignment horizontal="center" vertical="center" wrapText="1"/>
    </xf>
    <xf numFmtId="0" fontId="20" fillId="6" borderId="12" xfId="0" applyFont="1" applyFill="1" applyBorder="1" applyAlignment="1">
      <alignment horizontal="center" vertical="center" wrapText="1"/>
    </xf>
    <xf numFmtId="9" fontId="19" fillId="9" borderId="6" xfId="3" applyFont="1" applyFill="1" applyBorder="1" applyAlignment="1">
      <alignment horizontal="left" wrapText="1"/>
    </xf>
    <xf numFmtId="0" fontId="19" fillId="9" borderId="6" xfId="0" applyFont="1" applyFill="1" applyBorder="1" applyAlignment="1">
      <alignment horizontal="left" wrapText="1"/>
    </xf>
    <xf numFmtId="0" fontId="29" fillId="0" borderId="0" xfId="0" applyFont="1" applyFill="1" applyAlignment="1">
      <alignment vertical="top" wrapText="1"/>
    </xf>
    <xf numFmtId="0" fontId="29" fillId="0" borderId="0" xfId="0" applyFont="1" applyFill="1"/>
  </cellXfs>
  <cellStyles count="4">
    <cellStyle name="Comma" xfId="1" builtinId="3"/>
    <cellStyle name="Hyperlink" xfId="2" builtinId="8"/>
    <cellStyle name="Normal" xfId="0" builtinId="0"/>
    <cellStyle name="Percent" xfId="3" builtinId="5"/>
  </cellStyles>
  <dxfs count="25">
    <dxf>
      <font>
        <color rgb="FF9C0006"/>
      </font>
    </dxf>
    <dxf>
      <fill>
        <patternFill patternType="solid">
          <bgColor rgb="FFFF0000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rgb="FF00B050"/>
        </patternFill>
      </fill>
    </dxf>
    <dxf>
      <font>
        <color rgb="FF9C0006"/>
      </font>
    </dxf>
    <dxf>
      <fill>
        <patternFill patternType="solid">
          <bgColor rgb="FFFF0000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rgb="FF00B05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</dxf>
    <dxf>
      <fill>
        <patternFill patternType="solid">
          <bgColor rgb="FFFF0000"/>
        </patternFill>
      </fill>
    </dxf>
    <dxf>
      <fill>
        <patternFill patternType="solid">
          <bgColor theme="9" tint="0.79998168889431442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rgb="FF00B05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Times New Roman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imes New Roman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Medium9"/>
  <colors>
    <mruColors>
      <color rgb="FFBC32E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2" name="Table2" displayName="Table2" ref="A1:B12" totalsRowShown="0" headerRowDxfId="24" dataDxfId="23">
  <tableColumns count="2">
    <tableColumn id="1" name="Nhóm ngành" dataDxfId="22"/>
    <tableColumn id="2" name="P/E" dataDxfId="21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C13"/>
  <sheetViews>
    <sheetView showGridLines="0" showRowColHeaders="0" zoomScale="75" zoomScaleNormal="75" workbookViewId="0">
      <selection activeCell="C9" sqref="C9"/>
    </sheetView>
  </sheetViews>
  <sheetFormatPr defaultColWidth="9" defaultRowHeight="14.4"/>
  <cols>
    <col min="3" max="3" width="58" customWidth="1"/>
  </cols>
  <sheetData>
    <row r="3" spans="3:3">
      <c r="C3" t="s">
        <v>0</v>
      </c>
    </row>
    <row r="4" spans="3:3">
      <c r="C4" t="s">
        <v>1</v>
      </c>
    </row>
    <row r="5" spans="3:3">
      <c r="C5" t="s">
        <v>2</v>
      </c>
    </row>
    <row r="6" spans="3:3">
      <c r="C6" t="s">
        <v>3</v>
      </c>
    </row>
    <row r="7" spans="3:3">
      <c r="C7" t="s">
        <v>4</v>
      </c>
    </row>
    <row r="8" spans="3:3">
      <c r="C8" t="s">
        <v>5</v>
      </c>
    </row>
    <row r="9" spans="3:3">
      <c r="C9" t="s">
        <v>6</v>
      </c>
    </row>
    <row r="10" spans="3:3">
      <c r="C10" t="s">
        <v>7</v>
      </c>
    </row>
    <row r="13" spans="3:3">
      <c r="C13" s="2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showGridLines="0" showRowColHeaders="0" tabSelected="1" view="pageBreakPreview" zoomScale="130" zoomScaleNormal="100" zoomScaleSheetLayoutView="130" workbookViewId="0"/>
  </sheetViews>
  <sheetFormatPr defaultRowHeight="13.2"/>
  <cols>
    <col min="1" max="1" width="25.6640625" style="80" bestFit="1" customWidth="1"/>
    <col min="2" max="2" width="12.77734375" style="80" bestFit="1" customWidth="1"/>
    <col min="3" max="4" width="8.88671875" style="80" customWidth="1"/>
    <col min="5" max="16384" width="8.88671875" style="80"/>
  </cols>
  <sheetData>
    <row r="1" spans="1:2">
      <c r="A1" s="81" t="s">
        <v>121</v>
      </c>
      <c r="B1" s="81" t="s">
        <v>120</v>
      </c>
    </row>
    <row r="2" spans="1:2">
      <c r="A2" s="82" t="s">
        <v>109</v>
      </c>
      <c r="B2" s="81" t="s">
        <v>122</v>
      </c>
    </row>
    <row r="3" spans="1:2">
      <c r="A3" s="82" t="s">
        <v>110</v>
      </c>
      <c r="B3" s="81" t="s">
        <v>123</v>
      </c>
    </row>
    <row r="4" spans="1:2">
      <c r="A4" s="82" t="s">
        <v>111</v>
      </c>
      <c r="B4" s="81" t="s">
        <v>124</v>
      </c>
    </row>
    <row r="5" spans="1:2">
      <c r="A5" s="82" t="s">
        <v>112</v>
      </c>
      <c r="B5" s="81" t="s">
        <v>125</v>
      </c>
    </row>
    <row r="6" spans="1:2">
      <c r="A6" s="82" t="s">
        <v>113</v>
      </c>
      <c r="B6" s="81" t="s">
        <v>126</v>
      </c>
    </row>
    <row r="7" spans="1:2">
      <c r="A7" s="82" t="s">
        <v>114</v>
      </c>
      <c r="B7" s="81" t="s">
        <v>127</v>
      </c>
    </row>
    <row r="8" spans="1:2">
      <c r="A8" s="82" t="s">
        <v>115</v>
      </c>
      <c r="B8" s="81" t="s">
        <v>128</v>
      </c>
    </row>
    <row r="9" spans="1:2">
      <c r="A9" s="82" t="s">
        <v>116</v>
      </c>
      <c r="B9" s="81" t="s">
        <v>129</v>
      </c>
    </row>
    <row r="10" spans="1:2">
      <c r="A10" s="82" t="s">
        <v>117</v>
      </c>
      <c r="B10" s="81" t="s">
        <v>130</v>
      </c>
    </row>
    <row r="11" spans="1:2">
      <c r="A11" s="82" t="s">
        <v>118</v>
      </c>
      <c r="B11" s="81" t="s">
        <v>131</v>
      </c>
    </row>
    <row r="12" spans="1:2">
      <c r="A12" s="82" t="s">
        <v>119</v>
      </c>
      <c r="B12" s="81" t="s">
        <v>132</v>
      </c>
    </row>
    <row r="13" spans="1:2">
      <c r="A13" s="83" t="s">
        <v>133</v>
      </c>
      <c r="B13" s="83"/>
    </row>
    <row r="14" spans="1:2">
      <c r="A14" s="83"/>
      <c r="B14" s="83"/>
    </row>
    <row r="15" spans="1:2">
      <c r="A15" s="83"/>
      <c r="B15" s="83"/>
    </row>
    <row r="16" spans="1:2">
      <c r="A16" s="83"/>
      <c r="B16" s="83"/>
    </row>
    <row r="17" spans="1:7">
      <c r="A17" s="83"/>
      <c r="B17" s="83"/>
    </row>
    <row r="18" spans="1:7">
      <c r="A18" s="83"/>
      <c r="B18" s="83"/>
    </row>
    <row r="19" spans="1:7">
      <c r="A19" s="83"/>
      <c r="B19" s="83"/>
    </row>
    <row r="20" spans="1:7">
      <c r="A20" s="83"/>
      <c r="B20" s="83"/>
    </row>
    <row r="21" spans="1:7">
      <c r="A21" s="89"/>
      <c r="B21" s="89"/>
      <c r="C21" s="90"/>
      <c r="D21" s="90"/>
      <c r="E21" s="90"/>
      <c r="F21" s="90"/>
      <c r="G21" s="90"/>
    </row>
    <row r="22" spans="1:7">
      <c r="A22" s="90"/>
      <c r="B22" s="90"/>
      <c r="C22" s="90"/>
      <c r="D22" s="90"/>
      <c r="E22" s="90"/>
      <c r="F22" s="90"/>
      <c r="G22" s="90"/>
    </row>
    <row r="23" spans="1:7">
      <c r="A23" s="90"/>
      <c r="B23" s="90"/>
      <c r="C23" s="90"/>
      <c r="D23" s="90"/>
      <c r="E23" s="90"/>
      <c r="F23" s="90"/>
      <c r="G23" s="90"/>
    </row>
    <row r="24" spans="1:7">
      <c r="A24" s="90"/>
      <c r="B24" s="90"/>
      <c r="C24" s="90"/>
      <c r="D24" s="90"/>
      <c r="E24" s="90"/>
      <c r="F24" s="90"/>
      <c r="G24" s="90"/>
    </row>
    <row r="25" spans="1:7">
      <c r="A25" s="90"/>
      <c r="B25" s="90"/>
      <c r="C25" s="90"/>
      <c r="D25" s="90"/>
      <c r="E25" s="90"/>
      <c r="F25" s="90"/>
      <c r="G25" s="90"/>
    </row>
    <row r="26" spans="1:7">
      <c r="A26" s="90"/>
      <c r="B26" s="90"/>
      <c r="C26" s="90"/>
      <c r="D26" s="90"/>
      <c r="E26" s="90"/>
      <c r="F26" s="90"/>
      <c r="G26" s="90"/>
    </row>
    <row r="27" spans="1:7">
      <c r="A27" s="90"/>
      <c r="B27" s="90"/>
      <c r="C27" s="90"/>
      <c r="D27" s="90"/>
      <c r="E27" s="90"/>
      <c r="F27" s="90"/>
      <c r="G27" s="90"/>
    </row>
    <row r="28" spans="1:7">
      <c r="A28" s="90"/>
      <c r="B28" s="90"/>
      <c r="C28" s="90"/>
      <c r="D28" s="90"/>
      <c r="E28" s="90"/>
      <c r="F28" s="90"/>
      <c r="G28" s="90"/>
    </row>
  </sheetData>
  <mergeCells count="1">
    <mergeCell ref="A13:B20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showGridLines="0" showRowColHeaders="0" view="pageBreakPreview" zoomScaleNormal="75" zoomScaleSheetLayoutView="100" workbookViewId="0">
      <selection sqref="A1:B1"/>
    </sheetView>
  </sheetViews>
  <sheetFormatPr defaultColWidth="9" defaultRowHeight="13.8"/>
  <cols>
    <col min="1" max="1" width="48.44140625" style="39" bestFit="1" customWidth="1"/>
    <col min="2" max="2" width="11.6640625" style="39" customWidth="1"/>
    <col min="3" max="3" width="10" style="40" bestFit="1" customWidth="1"/>
    <col min="4" max="4" width="10" style="40" customWidth="1"/>
    <col min="5" max="5" width="11.77734375" style="40" customWidth="1"/>
    <col min="6" max="16384" width="9" style="39"/>
  </cols>
  <sheetData>
    <row r="1" spans="1:5" ht="28.8" customHeight="1" thickBot="1">
      <c r="A1" s="85" t="s">
        <v>51</v>
      </c>
      <c r="B1" s="86"/>
      <c r="C1" s="38"/>
      <c r="D1" s="84" t="s">
        <v>64</v>
      </c>
      <c r="E1" s="84"/>
    </row>
    <row r="2" spans="1:5">
      <c r="A2" s="52" t="s">
        <v>105</v>
      </c>
      <c r="B2" s="53" t="e">
        <f>E2</f>
        <v>#VALUE!</v>
      </c>
      <c r="C2" s="69" t="s">
        <v>65</v>
      </c>
      <c r="D2" s="54" t="s">
        <v>28</v>
      </c>
      <c r="E2" s="55" t="e">
        <f>D2+D3+D5+D4</f>
        <v>#VALUE!</v>
      </c>
    </row>
    <row r="3" spans="1:5">
      <c r="A3" s="74" t="s">
        <v>106</v>
      </c>
      <c r="B3" s="75" t="e">
        <f>E3</f>
        <v>#VALUE!</v>
      </c>
      <c r="C3" s="69" t="s">
        <v>66</v>
      </c>
      <c r="D3" s="54" t="s">
        <v>29</v>
      </c>
      <c r="E3" s="55" t="e">
        <f>D3+D4+D6+D5</f>
        <v>#VALUE!</v>
      </c>
    </row>
    <row r="4" spans="1:5">
      <c r="A4" s="56" t="s">
        <v>69</v>
      </c>
      <c r="B4" s="57" t="s">
        <v>32</v>
      </c>
      <c r="C4" s="69" t="s">
        <v>67</v>
      </c>
      <c r="D4" s="54" t="s">
        <v>30</v>
      </c>
    </row>
    <row r="5" spans="1:5">
      <c r="A5" s="56" t="s">
        <v>8</v>
      </c>
      <c r="B5" s="58" t="s">
        <v>33</v>
      </c>
      <c r="C5" s="69" t="s">
        <v>68</v>
      </c>
      <c r="D5" s="54" t="s">
        <v>31</v>
      </c>
    </row>
    <row r="6" spans="1:5">
      <c r="A6" s="56" t="s">
        <v>9</v>
      </c>
      <c r="B6" s="59" t="s">
        <v>34</v>
      </c>
      <c r="C6" s="69" t="s">
        <v>74</v>
      </c>
      <c r="D6" s="54" t="s">
        <v>73</v>
      </c>
    </row>
    <row r="7" spans="1:5">
      <c r="A7" s="56" t="s">
        <v>10</v>
      </c>
      <c r="B7" s="57" t="s">
        <v>35</v>
      </c>
      <c r="C7" s="38"/>
    </row>
    <row r="8" spans="1:5" ht="14.4" customHeight="1">
      <c r="A8" s="60" t="s">
        <v>85</v>
      </c>
      <c r="B8" s="61" t="e">
        <f>Hidden!C17</f>
        <v>#VALUE!</v>
      </c>
      <c r="C8" s="76" t="e">
        <f>Hidden!C18</f>
        <v>#VALUE!</v>
      </c>
      <c r="D8" s="87" t="s">
        <v>107</v>
      </c>
      <c r="E8" s="87"/>
    </row>
    <row r="9" spans="1:5">
      <c r="A9" s="62" t="s">
        <v>53</v>
      </c>
      <c r="B9" s="70" t="e">
        <f>Hidden!C22</f>
        <v>#VALUE!</v>
      </c>
      <c r="C9" s="77" t="e">
        <f>Hidden!C23</f>
        <v>#VALUE!</v>
      </c>
      <c r="D9" s="87"/>
      <c r="E9" s="87"/>
    </row>
    <row r="10" spans="1:5">
      <c r="A10" s="62" t="s">
        <v>52</v>
      </c>
      <c r="B10" s="70" t="e">
        <f>Hidden!C24</f>
        <v>#VALUE!</v>
      </c>
      <c r="C10" s="77" t="e">
        <f>Hidden!C24</f>
        <v>#VALUE!</v>
      </c>
      <c r="D10" s="87"/>
      <c r="E10" s="87"/>
    </row>
    <row r="11" spans="1:5">
      <c r="A11" s="62" t="s">
        <v>12</v>
      </c>
      <c r="B11" s="70" t="e">
        <f>Hidden!C25</f>
        <v>#VALUE!</v>
      </c>
      <c r="C11" s="77" t="e">
        <f>Hidden!C26</f>
        <v>#VALUE!</v>
      </c>
      <c r="D11" s="87"/>
      <c r="E11" s="87"/>
    </row>
    <row r="12" spans="1:5" ht="14.4" thickBot="1">
      <c r="A12" s="63" t="s">
        <v>13</v>
      </c>
      <c r="B12" s="71" t="e">
        <f>Hidden!C27</f>
        <v>#VALUE!</v>
      </c>
      <c r="C12" s="71" t="e">
        <f>Hidden!C28</f>
        <v>#VALUE!</v>
      </c>
      <c r="D12" s="87"/>
      <c r="E12" s="87"/>
    </row>
    <row r="13" spans="1:5" s="42" customFormat="1" ht="14.4" thickBot="1">
      <c r="A13" s="64" t="s">
        <v>27</v>
      </c>
      <c r="B13" s="73" t="e">
        <f>IF(B12 &gt;= 20%, "YES", "NO")</f>
        <v>#VALUE!</v>
      </c>
      <c r="C13" s="72" t="e">
        <f>IF(C12 &gt;= 20%, "YES", "NO")</f>
        <v>#VALUE!</v>
      </c>
      <c r="D13" s="41"/>
      <c r="E13" s="41"/>
    </row>
    <row r="14" spans="1:5" s="42" customFormat="1" ht="27.6" customHeight="1">
      <c r="A14" s="43" t="s">
        <v>14</v>
      </c>
      <c r="B14" s="44" t="s">
        <v>15</v>
      </c>
      <c r="C14" s="78" t="s">
        <v>16</v>
      </c>
      <c r="D14" s="88" t="s">
        <v>108</v>
      </c>
      <c r="E14" s="88"/>
    </row>
    <row r="15" spans="1:5">
      <c r="A15" s="45" t="s">
        <v>62</v>
      </c>
      <c r="B15" s="36" t="s">
        <v>39</v>
      </c>
      <c r="C15" s="79" t="e">
        <f ca="1">IF(B15="N/A", "N/A", _xlfn.IFS(B15=1,"YES",B15=0,"NO"))</f>
        <v>#NAME?</v>
      </c>
      <c r="D15" s="88"/>
      <c r="E15" s="88"/>
    </row>
    <row r="16" spans="1:5">
      <c r="A16" s="45" t="s">
        <v>61</v>
      </c>
      <c r="B16" s="47" t="s">
        <v>40</v>
      </c>
      <c r="C16" s="79" t="e">
        <f ca="1">IF(B16="N/A", "N/A", _xlfn.IFS(B16=1,"YES",B16=0,"NO"))</f>
        <v>#NAME?</v>
      </c>
      <c r="D16" s="88"/>
      <c r="E16" s="88"/>
    </row>
    <row r="17" spans="1:5">
      <c r="A17" s="45" t="s">
        <v>72</v>
      </c>
      <c r="B17" s="37" t="s">
        <v>41</v>
      </c>
      <c r="C17" s="79" t="e">
        <f ca="1">IF(B17="N/A", "N/A", _xlfn.IFS(B17&gt;=15,"YES",B17&lt;15,"NO"))</f>
        <v>#NAME?</v>
      </c>
      <c r="D17" s="88"/>
      <c r="E17" s="88"/>
    </row>
    <row r="18" spans="1:5">
      <c r="A18" s="45" t="s">
        <v>56</v>
      </c>
      <c r="B18" s="37" t="s">
        <v>42</v>
      </c>
      <c r="C18" s="79" t="e">
        <f ca="1">IF(B18="N/A", "N/A", _xlfn.IFS(B18&gt;=5,"YES",B18&lt;5,"NO"))</f>
        <v>#NAME?</v>
      </c>
      <c r="D18" s="88"/>
      <c r="E18" s="88"/>
    </row>
    <row r="19" spans="1:5">
      <c r="A19" s="45" t="s">
        <v>57</v>
      </c>
      <c r="B19" s="37" t="s">
        <v>36</v>
      </c>
      <c r="C19" s="46" t="e">
        <f ca="1">IF(B19="N/A", "N/A", _xlfn.IFS(B19&gt;=5,"YES",B19&lt;5,"NO"))</f>
        <v>#NAME?</v>
      </c>
    </row>
    <row r="20" spans="1:5">
      <c r="A20" s="45" t="s">
        <v>58</v>
      </c>
      <c r="B20" s="37" t="s">
        <v>37</v>
      </c>
      <c r="C20" s="46" t="e">
        <f ca="1">IF(B20="N/A", "N/A", _xlfn.IFS(B20&gt;=15,"YES",B20&lt;15,"NO"))</f>
        <v>#NAME?</v>
      </c>
    </row>
    <row r="21" spans="1:5">
      <c r="A21" s="45" t="s">
        <v>59</v>
      </c>
      <c r="B21" s="37" t="s">
        <v>43</v>
      </c>
      <c r="C21" s="46" t="e">
        <f ca="1">IF(B21="N/A", "N/A", _xlfn.IFS(B21&gt;=10,"YES",B21&lt;10,"NO"))</f>
        <v>#NAME?</v>
      </c>
    </row>
    <row r="22" spans="1:5">
      <c r="A22" s="45" t="s">
        <v>60</v>
      </c>
      <c r="B22" s="37" t="s">
        <v>44</v>
      </c>
      <c r="C22" s="46" t="e">
        <f ca="1">IF(B22="N/A", "N/A", _xlfn.IFS(B22&lt;=1,"YES",B22&gt;1,"NO"))</f>
        <v>#NAME?</v>
      </c>
    </row>
    <row r="23" spans="1:5">
      <c r="A23" s="45" t="s">
        <v>71</v>
      </c>
      <c r="B23" s="37" t="s">
        <v>38</v>
      </c>
      <c r="C23" s="46" t="e">
        <f ca="1">IF(B23="N/A", "N/A", _xlfn.IFS(B23&lt;=15,"YES",B23&gt;15,"NO"))</f>
        <v>#NAME?</v>
      </c>
    </row>
    <row r="24" spans="1:5">
      <c r="A24" s="45" t="s">
        <v>55</v>
      </c>
      <c r="B24" s="37" t="s">
        <v>45</v>
      </c>
      <c r="C24" s="46" t="e">
        <f ca="1">IF(B24="N/A", "N/A", _xlfn.IFS(B24&lt;=2,"YES",B24&gt;2,"NO"))</f>
        <v>#NAME?</v>
      </c>
      <c r="D24" s="48"/>
      <c r="E24" s="48"/>
    </row>
    <row r="25" spans="1:5">
      <c r="A25" s="45" t="s">
        <v>46</v>
      </c>
      <c r="B25" s="47" t="s">
        <v>50</v>
      </c>
      <c r="C25" s="46" t="str">
        <f>IF(B25="N/A", "N/A", _xlfn.IFS(B25=1,"YES",B25=0,"NO"))</f>
        <v>N/A</v>
      </c>
    </row>
    <row r="26" spans="1:5">
      <c r="A26" s="45" t="s">
        <v>63</v>
      </c>
      <c r="B26" s="47" t="s">
        <v>49</v>
      </c>
      <c r="C26" s="46" t="e">
        <f ca="1">IF(B26="N/A", "N/A", _xlfn.IFS(B26=1,"YES",B26=0,"NO"))</f>
        <v>#NAME?</v>
      </c>
    </row>
    <row r="27" spans="1:5">
      <c r="A27" s="45" t="s">
        <v>54</v>
      </c>
      <c r="B27" s="47" t="s">
        <v>47</v>
      </c>
      <c r="C27" s="46" t="e">
        <f ca="1">IF(B27="N/A", "N/A", _xlfn.IFS(B27=1,"YES",B27=0,"NO"))</f>
        <v>#NAME?</v>
      </c>
    </row>
    <row r="28" spans="1:5" ht="14.4" thickBot="1">
      <c r="A28" s="49" t="s">
        <v>70</v>
      </c>
      <c r="B28" s="50" t="s">
        <v>48</v>
      </c>
      <c r="C28" s="51" t="str">
        <f>IF(B28="N/A", "N/A", IF(AND(0&lt;=B28, B28&lt;=5),"YES", "NO"))</f>
        <v>NO</v>
      </c>
    </row>
    <row r="29" spans="1:5" ht="41.4" customHeight="1">
      <c r="A29" s="40"/>
      <c r="B29" s="40"/>
    </row>
  </sheetData>
  <mergeCells count="4">
    <mergeCell ref="D1:E1"/>
    <mergeCell ref="A1:B1"/>
    <mergeCell ref="D8:E12"/>
    <mergeCell ref="D14:E18"/>
  </mergeCells>
  <conditionalFormatting sqref="C9:C12">
    <cfRule type="cellIs" dxfId="20" priority="38" operator="lessThan">
      <formula>0</formula>
    </cfRule>
  </conditionalFormatting>
  <conditionalFormatting sqref="C15:C28">
    <cfRule type="containsText" dxfId="19" priority="28" operator="containsText" text="YES">
      <formula>NOT(ISERROR(SEARCH("YES",C15)))</formula>
    </cfRule>
    <cfRule type="containsText" dxfId="18" priority="29" operator="containsText" text="NO">
      <formula>NOT(ISERROR(SEARCH("NO",C15)))</formula>
    </cfRule>
    <cfRule type="containsText" dxfId="17" priority="30" operator="containsText" text="NO">
      <formula>NOT(ISERROR(SEARCH("NO",C15)))</formula>
    </cfRule>
    <cfRule type="containsText" dxfId="16" priority="31" operator="containsText" text="NO">
      <formula>NOT(ISERROR(SEARCH("NO",C15)))</formula>
    </cfRule>
    <cfRule type="containsText" dxfId="15" priority="32" operator="containsText" text="NO">
      <formula>NOT(ISERROR(SEARCH("NO",C15)))</formula>
    </cfRule>
    <cfRule type="containsText" dxfId="14" priority="33" operator="containsText" text="NO">
      <formula>NOT(ISERROR(SEARCH("NO",C15)))</formula>
    </cfRule>
  </conditionalFormatting>
  <conditionalFormatting sqref="B9:B11">
    <cfRule type="cellIs" dxfId="13" priority="15" operator="lessThan">
      <formula>0</formula>
    </cfRule>
  </conditionalFormatting>
  <conditionalFormatting sqref="B12">
    <cfRule type="cellIs" dxfId="12" priority="14" operator="lessThan">
      <formula>0</formula>
    </cfRule>
  </conditionalFormatting>
  <conditionalFormatting sqref="B13">
    <cfRule type="containsText" dxfId="11" priority="7" operator="containsText" text="YES">
      <formula>NOT(ISERROR(SEARCH("YES",B13)))</formula>
    </cfRule>
    <cfRule type="containsText" dxfId="10" priority="8" operator="containsText" text="NO">
      <formula>NOT(ISERROR(SEARCH("NO",B13)))</formula>
    </cfRule>
    <cfRule type="containsText" dxfId="9" priority="9" operator="containsText" text="NO">
      <formula>NOT(ISERROR(SEARCH("NO",B13)))</formula>
    </cfRule>
    <cfRule type="containsText" dxfId="8" priority="10" operator="containsText" text="NO">
      <formula>NOT(ISERROR(SEARCH("NO",B13)))</formula>
    </cfRule>
    <cfRule type="containsText" dxfId="7" priority="11" operator="containsText" text="NO">
      <formula>NOT(ISERROR(SEARCH("NO",B13)))</formula>
    </cfRule>
    <cfRule type="containsText" dxfId="6" priority="12" operator="containsText" text="NO">
      <formula>NOT(ISERROR(SEARCH("NO",B13)))</formula>
    </cfRule>
  </conditionalFormatting>
  <conditionalFormatting sqref="C13">
    <cfRule type="containsText" dxfId="5" priority="1" operator="containsText" text="YES">
      <formula>NOT(ISERROR(SEARCH("YES",C13)))</formula>
    </cfRule>
    <cfRule type="containsText" dxfId="4" priority="2" operator="containsText" text="NO">
      <formula>NOT(ISERROR(SEARCH("NO",C13)))</formula>
    </cfRule>
    <cfRule type="containsText" dxfId="3" priority="3" operator="containsText" text="NO">
      <formula>NOT(ISERROR(SEARCH("NO",C13)))</formula>
    </cfRule>
    <cfRule type="containsText" dxfId="2" priority="4" operator="containsText" text="NO">
      <formula>NOT(ISERROR(SEARCH("NO",C13)))</formula>
    </cfRule>
    <cfRule type="containsText" dxfId="1" priority="5" operator="containsText" text="NO">
      <formula>NOT(ISERROR(SEARCH("NO",C13)))</formula>
    </cfRule>
    <cfRule type="containsText" dxfId="0" priority="6" operator="containsText" text="NO">
      <formula>NOT(ISERROR(SEARCH("NO",C13)))</formula>
    </cfRule>
  </conditionalFormatting>
  <pageMargins left="0.27500000000000002" right="0.156944444444444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59"/>
  <sheetViews>
    <sheetView topLeftCell="A19" zoomScale="70" zoomScaleNormal="70" workbookViewId="0">
      <selection activeCell="C27" sqref="C27"/>
    </sheetView>
  </sheetViews>
  <sheetFormatPr defaultColWidth="9" defaultRowHeight="14.4"/>
  <cols>
    <col min="2" max="2" width="57.44140625" bestFit="1" customWidth="1"/>
    <col min="3" max="3" width="50.109375" customWidth="1"/>
    <col min="4" max="4" width="8.5546875" style="6" customWidth="1"/>
    <col min="5" max="12" width="8.88671875" style="6"/>
    <col min="13" max="13" width="13.6640625" customWidth="1"/>
  </cols>
  <sheetData>
    <row r="2" spans="2:13">
      <c r="B2" s="65"/>
      <c r="C2" s="66">
        <f ca="1">YEAR("01/01/"&amp;YEAR(TODAY()) + 1)</f>
        <v>2024</v>
      </c>
      <c r="D2" s="67">
        <f ca="1">C2+1</f>
        <v>2025</v>
      </c>
      <c r="E2" s="67">
        <f t="shared" ref="E2:L2" ca="1" si="0">D2+1</f>
        <v>2026</v>
      </c>
      <c r="F2" s="67">
        <f t="shared" ca="1" si="0"/>
        <v>2027</v>
      </c>
      <c r="G2" s="67">
        <f t="shared" ca="1" si="0"/>
        <v>2028</v>
      </c>
      <c r="H2" s="67">
        <f t="shared" ca="1" si="0"/>
        <v>2029</v>
      </c>
      <c r="I2" s="67">
        <f t="shared" ca="1" si="0"/>
        <v>2030</v>
      </c>
      <c r="J2" s="67">
        <f t="shared" ca="1" si="0"/>
        <v>2031</v>
      </c>
      <c r="K2" s="67">
        <f t="shared" ca="1" si="0"/>
        <v>2032</v>
      </c>
      <c r="L2" s="67">
        <f t="shared" ca="1" si="0"/>
        <v>2033</v>
      </c>
      <c r="M2" s="6"/>
    </row>
    <row r="3" spans="2:13">
      <c r="B3" s="7" t="s">
        <v>21</v>
      </c>
      <c r="C3" s="7">
        <v>1</v>
      </c>
      <c r="D3" s="8">
        <v>2</v>
      </c>
      <c r="E3" s="8">
        <v>3</v>
      </c>
      <c r="F3" s="8">
        <v>4</v>
      </c>
      <c r="G3" s="8">
        <v>5</v>
      </c>
      <c r="H3" s="8">
        <v>6</v>
      </c>
      <c r="I3" s="8">
        <v>7</v>
      </c>
      <c r="J3" s="8">
        <v>8</v>
      </c>
      <c r="K3" s="8">
        <v>9</v>
      </c>
      <c r="L3" s="8">
        <v>10</v>
      </c>
      <c r="M3" s="6"/>
    </row>
    <row r="4" spans="2:13">
      <c r="B4" s="28" t="s">
        <v>75</v>
      </c>
      <c r="C4" s="29" t="e">
        <f>'Định giá'!B2</f>
        <v>#VALUE!</v>
      </c>
      <c r="D4" s="8"/>
      <c r="E4" s="8"/>
      <c r="F4" s="8"/>
      <c r="G4" s="8"/>
      <c r="H4" s="8"/>
      <c r="I4" s="8"/>
      <c r="J4" s="8"/>
      <c r="K4" s="8"/>
      <c r="L4" s="8"/>
      <c r="M4" s="6"/>
    </row>
    <row r="5" spans="2:13">
      <c r="B5" s="28" t="s">
        <v>76</v>
      </c>
      <c r="C5" s="29" t="e">
        <f>'Định giá'!B3</f>
        <v>#VALUE!</v>
      </c>
      <c r="D5" s="8"/>
      <c r="E5" s="8"/>
      <c r="F5" s="8"/>
      <c r="G5" s="8"/>
      <c r="H5" s="8"/>
      <c r="I5" s="8"/>
      <c r="J5" s="8"/>
      <c r="K5" s="8"/>
      <c r="L5" s="8"/>
      <c r="M5" s="6"/>
    </row>
    <row r="6" spans="2:13">
      <c r="B6" s="7" t="s">
        <v>77</v>
      </c>
      <c r="C6" s="5" t="e">
        <f>C4</f>
        <v>#VALUE!</v>
      </c>
      <c r="D6" s="6" t="e">
        <f>C6</f>
        <v>#VALUE!</v>
      </c>
      <c r="E6" s="6" t="e">
        <f>D6</f>
        <v>#VALUE!</v>
      </c>
      <c r="F6" s="6" t="e">
        <f t="shared" ref="F6" si="1">E6</f>
        <v>#VALUE!</v>
      </c>
      <c r="G6" s="6" t="e">
        <f t="shared" ref="G6" si="2">F6</f>
        <v>#VALUE!</v>
      </c>
      <c r="H6" s="6" t="e">
        <f t="shared" ref="H6" si="3">G6</f>
        <v>#VALUE!</v>
      </c>
      <c r="I6" s="6" t="e">
        <f t="shared" ref="I6" si="4">H6</f>
        <v>#VALUE!</v>
      </c>
      <c r="J6" s="6" t="e">
        <f t="shared" ref="J6" si="5">I6</f>
        <v>#VALUE!</v>
      </c>
      <c r="K6" s="6" t="e">
        <f t="shared" ref="K6" si="6">J6</f>
        <v>#VALUE!</v>
      </c>
      <c r="L6" s="6" t="e">
        <f t="shared" ref="L6" si="7">K6</f>
        <v>#VALUE!</v>
      </c>
    </row>
    <row r="7" spans="2:13">
      <c r="B7" s="7" t="s">
        <v>78</v>
      </c>
      <c r="C7" s="5" t="e">
        <f>C5</f>
        <v>#VALUE!</v>
      </c>
      <c r="D7" s="6" t="e">
        <f>C7</f>
        <v>#VALUE!</v>
      </c>
      <c r="E7" s="6" t="e">
        <f>D7</f>
        <v>#VALUE!</v>
      </c>
      <c r="F7" s="6" t="e">
        <f t="shared" ref="F7:L7" si="8">E7</f>
        <v>#VALUE!</v>
      </c>
      <c r="G7" s="6" t="e">
        <f t="shared" si="8"/>
        <v>#VALUE!</v>
      </c>
      <c r="H7" s="6" t="e">
        <f t="shared" si="8"/>
        <v>#VALUE!</v>
      </c>
      <c r="I7" s="6" t="e">
        <f t="shared" si="8"/>
        <v>#VALUE!</v>
      </c>
      <c r="J7" s="6" t="e">
        <f t="shared" si="8"/>
        <v>#VALUE!</v>
      </c>
      <c r="K7" s="6" t="e">
        <f t="shared" si="8"/>
        <v>#VALUE!</v>
      </c>
      <c r="L7" s="6" t="e">
        <f t="shared" si="8"/>
        <v>#VALUE!</v>
      </c>
    </row>
    <row r="8" spans="2:13">
      <c r="B8" s="7" t="s">
        <v>22</v>
      </c>
      <c r="C8" s="9">
        <v>7.0000000000000007E-2</v>
      </c>
    </row>
    <row r="9" spans="2:13" s="1" customFormat="1">
      <c r="B9" s="10" t="s">
        <v>79</v>
      </c>
      <c r="C9" s="11" t="e">
        <f>C6/(1+$C$8)^C3</f>
        <v>#VALUE!</v>
      </c>
      <c r="D9" s="11" t="e">
        <f t="shared" ref="D9:L9" si="9">D6/(1+$C$8)^D3</f>
        <v>#VALUE!</v>
      </c>
      <c r="E9" s="11" t="e">
        <f t="shared" si="9"/>
        <v>#VALUE!</v>
      </c>
      <c r="F9" s="11" t="e">
        <f t="shared" si="9"/>
        <v>#VALUE!</v>
      </c>
      <c r="G9" s="11" t="e">
        <f t="shared" si="9"/>
        <v>#VALUE!</v>
      </c>
      <c r="H9" s="11" t="e">
        <f t="shared" si="9"/>
        <v>#VALUE!</v>
      </c>
      <c r="I9" s="11" t="e">
        <f t="shared" si="9"/>
        <v>#VALUE!</v>
      </c>
      <c r="J9" s="11" t="e">
        <f t="shared" si="9"/>
        <v>#VALUE!</v>
      </c>
      <c r="K9" s="11" t="e">
        <f t="shared" si="9"/>
        <v>#VALUE!</v>
      </c>
      <c r="L9" s="11" t="e">
        <f t="shared" si="9"/>
        <v>#VALUE!</v>
      </c>
      <c r="M9" s="11"/>
    </row>
    <row r="10" spans="2:13" s="1" customFormat="1">
      <c r="B10" s="10" t="s">
        <v>80</v>
      </c>
      <c r="C10" s="11" t="e">
        <f>C7/(1+$C$8)^C3</f>
        <v>#VALUE!</v>
      </c>
      <c r="D10" s="11" t="e">
        <f>D7/(1+$C$8)^D3</f>
        <v>#VALUE!</v>
      </c>
      <c r="E10" s="11" t="e">
        <f t="shared" ref="E10:L10" si="10">E7/(1+$C$8)^E3</f>
        <v>#VALUE!</v>
      </c>
      <c r="F10" s="11" t="e">
        <f t="shared" si="10"/>
        <v>#VALUE!</v>
      </c>
      <c r="G10" s="11" t="e">
        <f t="shared" si="10"/>
        <v>#VALUE!</v>
      </c>
      <c r="H10" s="11" t="e">
        <f t="shared" si="10"/>
        <v>#VALUE!</v>
      </c>
      <c r="I10" s="11" t="e">
        <f t="shared" si="10"/>
        <v>#VALUE!</v>
      </c>
      <c r="J10" s="11" t="e">
        <f t="shared" si="10"/>
        <v>#VALUE!</v>
      </c>
      <c r="K10" s="11" t="e">
        <f t="shared" si="10"/>
        <v>#VALUE!</v>
      </c>
      <c r="L10" s="11" t="e">
        <f t="shared" si="10"/>
        <v>#VALUE!</v>
      </c>
      <c r="M10" s="11"/>
    </row>
    <row r="11" spans="2:13">
      <c r="B11" s="28" t="s">
        <v>23</v>
      </c>
      <c r="C11" s="28" t="str">
        <f>'Định giá'!B4</f>
        <v>#VCSH</v>
      </c>
    </row>
    <row r="12" spans="2:13">
      <c r="B12" s="28" t="s">
        <v>24</v>
      </c>
      <c r="C12" s="29" t="str">
        <f>'Định giá'!B7</f>
        <v>#TSLCP</v>
      </c>
    </row>
    <row r="13" spans="2:13">
      <c r="B13" s="28" t="s">
        <v>17</v>
      </c>
      <c r="C13" s="31" t="str">
        <f>'Định giá'!B5</f>
        <v>#TLCT</v>
      </c>
    </row>
    <row r="14" spans="2:13" ht="49.8">
      <c r="B14" s="28" t="s">
        <v>25</v>
      </c>
      <c r="C14" s="30" t="str">
        <f>'Định giá'!B6</f>
        <v>#TGCP</v>
      </c>
    </row>
    <row r="15" spans="2:13">
      <c r="B15" s="8" t="s">
        <v>81</v>
      </c>
      <c r="C15" s="12" t="e">
        <f>((C9+D9+E9+F9+G9+H9+I9+J9+K9+L9)+C11)*(1-0.1*3.14)</f>
        <v>#VALUE!</v>
      </c>
    </row>
    <row r="16" spans="2:13">
      <c r="B16" s="8" t="s">
        <v>82</v>
      </c>
      <c r="C16" s="12" t="e">
        <f>((C10+D10+E10+F10+G10+H10+I10+J10+K10+L10)+C11)*(1-0.1*3.14)</f>
        <v>#VALUE!</v>
      </c>
    </row>
    <row r="17" spans="2:12" ht="49.8">
      <c r="B17" s="8" t="s">
        <v>83</v>
      </c>
      <c r="C17" s="32" t="e">
        <f>(C15*1000000000)/($C$12*1000000)</f>
        <v>#VALUE!</v>
      </c>
    </row>
    <row r="18" spans="2:12" ht="49.8">
      <c r="B18" s="8" t="s">
        <v>84</v>
      </c>
      <c r="C18" s="32" t="e">
        <f>(C16*1000000000)/($C$12*1000000)</f>
        <v>#VALUE!</v>
      </c>
    </row>
    <row r="19" spans="2:12">
      <c r="B19" s="6" t="s">
        <v>101</v>
      </c>
      <c r="C19" s="13" t="e">
        <f>C58</f>
        <v>#VALUE!</v>
      </c>
    </row>
    <row r="20" spans="2:12">
      <c r="B20" s="6" t="s">
        <v>102</v>
      </c>
      <c r="C20" s="13" t="e">
        <f>C59</f>
        <v>#VALUE!</v>
      </c>
    </row>
    <row r="21" spans="2:12" s="2" customFormat="1">
      <c r="B21" s="14"/>
      <c r="C21" s="15"/>
      <c r="D21" s="16"/>
      <c r="E21" s="16"/>
      <c r="F21" s="16"/>
      <c r="G21" s="16"/>
      <c r="H21" s="16"/>
      <c r="I21" s="16"/>
      <c r="J21" s="16"/>
      <c r="K21" s="16"/>
      <c r="L21" s="16"/>
    </row>
    <row r="22" spans="2:12" ht="49.8">
      <c r="B22" s="17" t="s">
        <v>86</v>
      </c>
      <c r="C22" s="35" t="e">
        <f>C17/$C$14-1</f>
        <v>#VALUE!</v>
      </c>
      <c r="H22" s="6" t="s">
        <v>11</v>
      </c>
    </row>
    <row r="23" spans="2:12" ht="49.8">
      <c r="B23" s="17" t="s">
        <v>87</v>
      </c>
      <c r="C23" s="35" t="e">
        <f>C18/$C$14-1</f>
        <v>#VALUE!</v>
      </c>
      <c r="H23" s="6" t="s">
        <v>11</v>
      </c>
    </row>
    <row r="24" spans="2:12" ht="49.8">
      <c r="B24" s="17" t="s">
        <v>26</v>
      </c>
      <c r="C24" s="35" t="e">
        <f>0.95*C13*10000/C14</f>
        <v>#VALUE!</v>
      </c>
    </row>
    <row r="25" spans="2:12" ht="49.8">
      <c r="B25" s="17" t="s">
        <v>103</v>
      </c>
      <c r="C25" s="35" t="e">
        <f>C19/C17-1</f>
        <v>#VALUE!</v>
      </c>
    </row>
    <row r="26" spans="2:12" ht="49.8">
      <c r="B26" s="17" t="s">
        <v>104</v>
      </c>
      <c r="C26" s="35" t="e">
        <f>C20/C18-1</f>
        <v>#VALUE!</v>
      </c>
    </row>
    <row r="27" spans="2:12" ht="49.8">
      <c r="B27" s="33" t="s">
        <v>13</v>
      </c>
      <c r="C27" s="34" t="e">
        <f>C22+$C$24+C25</f>
        <v>#VALUE!</v>
      </c>
    </row>
    <row r="28" spans="2:12" ht="49.8">
      <c r="B28" s="33" t="s">
        <v>13</v>
      </c>
      <c r="C28" s="34" t="e">
        <f>C23+$C$24+C26</f>
        <v>#VALUE!</v>
      </c>
    </row>
    <row r="30" spans="2:12" s="3" customFormat="1"/>
    <row r="31" spans="2:12" s="4" customFormat="1"/>
    <row r="32" spans="2:12" s="4" customFormat="1">
      <c r="B32" s="4" t="s">
        <v>17</v>
      </c>
      <c r="C32" s="18" t="str">
        <f>C13</f>
        <v>#TLCT</v>
      </c>
    </row>
    <row r="33" spans="2:12" s="4" customFormat="1">
      <c r="B33" s="4" t="s">
        <v>18</v>
      </c>
      <c r="C33" s="4" t="e">
        <f>C32*10*C12</f>
        <v>#VALUE!</v>
      </c>
      <c r="D33" s="19"/>
    </row>
    <row r="34" spans="2:12" s="4" customFormat="1">
      <c r="B34" s="4" t="s">
        <v>88</v>
      </c>
      <c r="C34" s="4" t="e">
        <f>C6-$C$33</f>
        <v>#VALUE!</v>
      </c>
    </row>
    <row r="35" spans="2:12" s="4" customFormat="1">
      <c r="B35" s="4" t="s">
        <v>89</v>
      </c>
      <c r="C35" s="4" t="e">
        <f>C7-$C$33</f>
        <v>#VALUE!</v>
      </c>
    </row>
    <row r="36" spans="2:12" s="4" customFormat="1">
      <c r="B36" s="20" t="s">
        <v>90</v>
      </c>
      <c r="C36" s="20" t="e">
        <f>C34+$C$11</f>
        <v>#VALUE!</v>
      </c>
    </row>
    <row r="37" spans="2:12" s="4" customFormat="1">
      <c r="B37" s="20" t="s">
        <v>91</v>
      </c>
      <c r="C37" s="20" t="e">
        <f>C35+$C$11</f>
        <v>#VALUE!</v>
      </c>
    </row>
    <row r="38" spans="2:12" s="4" customFormat="1">
      <c r="B38" s="4" t="s">
        <v>92</v>
      </c>
      <c r="C38" s="21" t="e">
        <f>C6/$C$11</f>
        <v>#VALUE!</v>
      </c>
    </row>
    <row r="39" spans="2:12" s="4" customFormat="1">
      <c r="B39" s="4" t="s">
        <v>93</v>
      </c>
      <c r="C39" s="21" t="e">
        <f>C7/$C$11</f>
        <v>#VALUE!</v>
      </c>
    </row>
    <row r="40" spans="2:12" s="4" customFormat="1">
      <c r="B40" s="4" t="s">
        <v>19</v>
      </c>
      <c r="C40" s="22" t="e">
        <f>C38*C34</f>
        <v>#VALUE!</v>
      </c>
    </row>
    <row r="41" spans="2:12" s="4" customFormat="1">
      <c r="B41" s="4" t="s">
        <v>19</v>
      </c>
      <c r="C41" s="22" t="e">
        <f>C39*C35</f>
        <v>#VALUE!</v>
      </c>
    </row>
    <row r="42" spans="2:12" s="4" customFormat="1">
      <c r="B42" s="20" t="s">
        <v>20</v>
      </c>
      <c r="C42" s="23" t="e">
        <f>C40+C6</f>
        <v>#VALUE!</v>
      </c>
    </row>
    <row r="43" spans="2:12" s="4" customFormat="1">
      <c r="B43" s="20" t="s">
        <v>20</v>
      </c>
      <c r="C43" s="23" t="e">
        <f>C41+C7</f>
        <v>#VALUE!</v>
      </c>
    </row>
    <row r="44" spans="2:12" s="4" customFormat="1"/>
    <row r="45" spans="2:12" s="4" customFormat="1"/>
    <row r="46" spans="2:12" s="4" customFormat="1">
      <c r="C46" s="68">
        <f ca="1">YEAR("01/01/"&amp;YEAR(TODAY()) + 1)</f>
        <v>2024</v>
      </c>
      <c r="D46" s="68">
        <f t="shared" ref="D46:L46" ca="1" si="11">C46 + 1</f>
        <v>2025</v>
      </c>
      <c r="E46" s="68">
        <f t="shared" ca="1" si="11"/>
        <v>2026</v>
      </c>
      <c r="F46" s="68">
        <f t="shared" ca="1" si="11"/>
        <v>2027</v>
      </c>
      <c r="G46" s="68">
        <f t="shared" ca="1" si="11"/>
        <v>2028</v>
      </c>
      <c r="H46" s="68">
        <f t="shared" ca="1" si="11"/>
        <v>2029</v>
      </c>
      <c r="I46" s="68">
        <f t="shared" ca="1" si="11"/>
        <v>2030</v>
      </c>
      <c r="J46" s="68">
        <f t="shared" ca="1" si="11"/>
        <v>2031</v>
      </c>
      <c r="K46" s="68">
        <f t="shared" ca="1" si="11"/>
        <v>2032</v>
      </c>
      <c r="L46" s="68">
        <f t="shared" ca="1" si="11"/>
        <v>2033</v>
      </c>
    </row>
    <row r="47" spans="2:12" s="4" customFormat="1">
      <c r="B47" s="20" t="s">
        <v>21</v>
      </c>
      <c r="C47" s="20">
        <v>1</v>
      </c>
      <c r="D47" s="20">
        <v>2</v>
      </c>
      <c r="E47" s="20">
        <v>3</v>
      </c>
      <c r="F47" s="20">
        <v>4</v>
      </c>
      <c r="G47" s="20">
        <v>5</v>
      </c>
      <c r="H47" s="20">
        <v>6</v>
      </c>
      <c r="I47" s="20">
        <v>7</v>
      </c>
      <c r="J47" s="20">
        <v>8</v>
      </c>
      <c r="K47" s="20">
        <v>9</v>
      </c>
      <c r="L47" s="20">
        <v>10</v>
      </c>
    </row>
    <row r="48" spans="2:12" s="4" customFormat="1">
      <c r="B48" s="20" t="s">
        <v>94</v>
      </c>
      <c r="C48" s="22" t="e">
        <f>C42</f>
        <v>#VALUE!</v>
      </c>
      <c r="D48" s="4" t="e">
        <f>C48</f>
        <v>#VALUE!</v>
      </c>
      <c r="E48" s="4" t="e">
        <f>D48</f>
        <v>#VALUE!</v>
      </c>
      <c r="F48" s="4" t="e">
        <f t="shared" ref="F48" si="12">E48</f>
        <v>#VALUE!</v>
      </c>
      <c r="G48" s="4" t="e">
        <f t="shared" ref="G48" si="13">F48</f>
        <v>#VALUE!</v>
      </c>
      <c r="H48" s="4" t="e">
        <f t="shared" ref="H48" si="14">G48</f>
        <v>#VALUE!</v>
      </c>
      <c r="I48" s="4" t="e">
        <f t="shared" ref="I48" si="15">H48</f>
        <v>#VALUE!</v>
      </c>
      <c r="J48" s="4" t="e">
        <f t="shared" ref="J48" si="16">I48</f>
        <v>#VALUE!</v>
      </c>
      <c r="K48" s="4" t="e">
        <f t="shared" ref="K48" si="17">J48</f>
        <v>#VALUE!</v>
      </c>
      <c r="L48" s="4" t="e">
        <f t="shared" ref="L48" si="18">K48</f>
        <v>#VALUE!</v>
      </c>
    </row>
    <row r="49" spans="2:13" s="4" customFormat="1">
      <c r="B49" s="20" t="s">
        <v>95</v>
      </c>
      <c r="C49" s="22" t="e">
        <f>C43</f>
        <v>#VALUE!</v>
      </c>
      <c r="D49" s="4" t="e">
        <f>C49</f>
        <v>#VALUE!</v>
      </c>
      <c r="E49" s="4" t="e">
        <f>D49</f>
        <v>#VALUE!</v>
      </c>
      <c r="F49" s="4" t="e">
        <f t="shared" ref="F49:L49" si="19">E49</f>
        <v>#VALUE!</v>
      </c>
      <c r="G49" s="4" t="e">
        <f t="shared" si="19"/>
        <v>#VALUE!</v>
      </c>
      <c r="H49" s="4" t="e">
        <f t="shared" si="19"/>
        <v>#VALUE!</v>
      </c>
      <c r="I49" s="4" t="e">
        <f t="shared" si="19"/>
        <v>#VALUE!</v>
      </c>
      <c r="J49" s="4" t="e">
        <f t="shared" si="19"/>
        <v>#VALUE!</v>
      </c>
      <c r="K49" s="4" t="e">
        <f t="shared" si="19"/>
        <v>#VALUE!</v>
      </c>
      <c r="L49" s="4" t="e">
        <f t="shared" si="19"/>
        <v>#VALUE!</v>
      </c>
    </row>
    <row r="50" spans="2:13" s="4" customFormat="1">
      <c r="B50" s="20" t="s">
        <v>22</v>
      </c>
      <c r="C50" s="24">
        <v>7.0000000000000007E-2</v>
      </c>
    </row>
    <row r="51" spans="2:13" s="4" customFormat="1">
      <c r="B51" s="20" t="s">
        <v>79</v>
      </c>
      <c r="C51" s="22" t="e">
        <f>C48/(1+$C$8)^C47</f>
        <v>#VALUE!</v>
      </c>
      <c r="D51" s="22" t="e">
        <f t="shared" ref="D51:L51" si="20">D48/(1+$C$8)^D47</f>
        <v>#VALUE!</v>
      </c>
      <c r="E51" s="22" t="e">
        <f t="shared" si="20"/>
        <v>#VALUE!</v>
      </c>
      <c r="F51" s="22" t="e">
        <f t="shared" si="20"/>
        <v>#VALUE!</v>
      </c>
      <c r="G51" s="22" t="e">
        <f t="shared" si="20"/>
        <v>#VALUE!</v>
      </c>
      <c r="H51" s="22" t="e">
        <f t="shared" si="20"/>
        <v>#VALUE!</v>
      </c>
      <c r="I51" s="22" t="e">
        <f t="shared" si="20"/>
        <v>#VALUE!</v>
      </c>
      <c r="J51" s="22" t="e">
        <f t="shared" si="20"/>
        <v>#VALUE!</v>
      </c>
      <c r="K51" s="22" t="e">
        <f t="shared" si="20"/>
        <v>#VALUE!</v>
      </c>
      <c r="L51" s="22" t="e">
        <f t="shared" si="20"/>
        <v>#VALUE!</v>
      </c>
      <c r="M51" s="22"/>
    </row>
    <row r="52" spans="2:13" s="4" customFormat="1">
      <c r="B52" s="20" t="s">
        <v>96</v>
      </c>
      <c r="C52" s="22" t="e">
        <f>C49/(1+$C$8)^C47</f>
        <v>#VALUE!</v>
      </c>
      <c r="D52" s="22" t="e">
        <f>D49/(1+$C$8)^D47</f>
        <v>#VALUE!</v>
      </c>
      <c r="E52" s="22" t="e">
        <f t="shared" ref="E52:L52" si="21">E49/(1+$C$8)^E47</f>
        <v>#VALUE!</v>
      </c>
      <c r="F52" s="22" t="e">
        <f t="shared" si="21"/>
        <v>#VALUE!</v>
      </c>
      <c r="G52" s="22" t="e">
        <f t="shared" si="21"/>
        <v>#VALUE!</v>
      </c>
      <c r="H52" s="22" t="e">
        <f t="shared" si="21"/>
        <v>#VALUE!</v>
      </c>
      <c r="I52" s="22" t="e">
        <f t="shared" si="21"/>
        <v>#VALUE!</v>
      </c>
      <c r="J52" s="22" t="e">
        <f t="shared" si="21"/>
        <v>#VALUE!</v>
      </c>
      <c r="K52" s="22" t="e">
        <f t="shared" si="21"/>
        <v>#VALUE!</v>
      </c>
      <c r="L52" s="22" t="e">
        <f t="shared" si="21"/>
        <v>#VALUE!</v>
      </c>
      <c r="M52" s="22"/>
    </row>
    <row r="53" spans="2:13" s="4" customFormat="1">
      <c r="B53" s="20" t="s">
        <v>97</v>
      </c>
      <c r="C53" s="20" t="e">
        <f>C36</f>
        <v>#VALUE!</v>
      </c>
    </row>
    <row r="54" spans="2:13" s="4" customFormat="1">
      <c r="B54" s="20" t="s">
        <v>98</v>
      </c>
      <c r="C54" s="20" t="e">
        <f>C37</f>
        <v>#VALUE!</v>
      </c>
    </row>
    <row r="55" spans="2:13" s="4" customFormat="1">
      <c r="B55" s="20" t="s">
        <v>24</v>
      </c>
      <c r="C55" s="4" t="str">
        <f>C12</f>
        <v>#TSLCP</v>
      </c>
    </row>
    <row r="56" spans="2:13" s="4" customFormat="1" ht="66.599999999999994">
      <c r="B56" s="20" t="s">
        <v>81</v>
      </c>
      <c r="C56" s="25" t="e">
        <f>((C51+D51+E51+F51+G51+H51+I51+J51+K51+L51)+C53)*(1-0.1*3.14)</f>
        <v>#VALUE!</v>
      </c>
    </row>
    <row r="57" spans="2:13" s="4" customFormat="1" ht="66.599999999999994">
      <c r="B57" s="20" t="s">
        <v>82</v>
      </c>
      <c r="C57" s="25" t="e">
        <f>((C52+D52+E52+F52+G52+H52+I52+J52+K52+L52)+C54)*(1-0.1*3.14)</f>
        <v>#VALUE!</v>
      </c>
    </row>
    <row r="58" spans="2:13" s="4" customFormat="1" ht="66.599999999999994">
      <c r="B58" s="20" t="s">
        <v>99</v>
      </c>
      <c r="C58" s="26" t="e">
        <f>(C56*1000000000)/($C$55*1000000)</f>
        <v>#VALUE!</v>
      </c>
    </row>
    <row r="59" spans="2:13" s="4" customFormat="1" ht="66.599999999999994">
      <c r="B59" s="20" t="s">
        <v>100</v>
      </c>
      <c r="C59" s="26" t="e">
        <f>(C57*1000000000)/($C$55*1000000)</f>
        <v>#VALUE!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HƯỚNG DẪN</vt:lpstr>
      <vt:lpstr>Xu hướng ngành</vt:lpstr>
      <vt:lpstr>Định giá</vt:lpstr>
      <vt:lpstr>Hidden</vt:lpstr>
      <vt:lpstr>'Xu hướng ngành'!Print_Area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tienpd3@icloud.com</cp:lastModifiedBy>
  <dcterms:created xsi:type="dcterms:W3CDTF">2006-09-16T00:00:00Z</dcterms:created>
  <dcterms:modified xsi:type="dcterms:W3CDTF">2023-05-17T14:12:00Z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9E9D5B6BB97E4B54A3176E5C594D078E</vt:lpwstr>
  </property>
  <property fmtid="{D5CDD505-2E9C-101B-9397-08002B2CF9AE}" pid="3" name="KSOProductBuildVer">
    <vt:lpwstr>2052-11.1.0.10938</vt:lpwstr>
  </property>
</Properties>
</file>