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-110" yWindow="-110" windowWidth="25820" windowHeight="15620" firstSheet="1" activeTab="1"/>
  </bookViews>
  <sheets>
    <sheet name="HƯỚNG DẪN" sheetId="8" state="hidden" r:id="rId1"/>
    <sheet name="Định giá" sheetId="9" r:id="rId2"/>
    <sheet name="Chi tiết" sheetId="11" r:id="rId3"/>
    <sheet name="Xu hướng ngành" sheetId="10" r:id="rId4"/>
    <sheet name="Hidden" sheetId="2" r:id="rId5"/>
  </sheets>
  <definedNames>
    <definedName name="_xlnm.Print_Area" localSheetId="3">'Xu hướng ngành'!$A$1:$B$20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B13" i="9"/>
  <c r="C12" i="9"/>
  <c r="C11" i="9"/>
  <c r="B12" i="9"/>
  <c r="B11" i="9"/>
  <c r="C24" i="2"/>
  <c r="G36" i="11" l="1"/>
  <c r="F36" i="11" s="1"/>
  <c r="E36" i="11" s="1"/>
  <c r="D36" i="11" s="1"/>
  <c r="H36" i="11"/>
  <c r="H9" i="11"/>
  <c r="G9" i="11" s="1"/>
  <c r="F9" i="11" s="1"/>
  <c r="E9" i="11" s="1"/>
  <c r="D9" i="11" s="1"/>
  <c r="E3" i="9" l="1"/>
  <c r="B3" i="9" s="1"/>
  <c r="C5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E2" i="9"/>
  <c r="B2" i="9" s="1"/>
  <c r="C4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C18" i="9"/>
  <c r="C11" i="2"/>
  <c r="C12" i="2"/>
  <c r="C14" i="2"/>
  <c r="C13" i="2"/>
  <c r="C32" i="2" s="1"/>
  <c r="C55" i="2"/>
  <c r="C46" i="2"/>
  <c r="D46" i="2" s="1"/>
  <c r="E46" i="2" s="1"/>
  <c r="F46" i="2" s="1"/>
  <c r="G46" i="2" s="1"/>
  <c r="H46" i="2" s="1"/>
  <c r="I46" i="2" s="1"/>
  <c r="J46" i="2" s="1"/>
  <c r="K46" i="2" s="1"/>
  <c r="L46" i="2" s="1"/>
  <c r="D2" i="2"/>
  <c r="E2" i="2" s="1"/>
  <c r="F2" i="2" s="1"/>
  <c r="G2" i="2" s="1"/>
  <c r="H2" i="2" s="1"/>
  <c r="I2" i="2" s="1"/>
  <c r="J2" i="2" s="1"/>
  <c r="K2" i="2" s="1"/>
  <c r="L2" i="2" s="1"/>
  <c r="C30" i="9"/>
  <c r="C29" i="9"/>
  <c r="C28" i="9"/>
  <c r="C26" i="9"/>
  <c r="C25" i="9"/>
  <c r="C24" i="9"/>
  <c r="C23" i="9"/>
  <c r="C22" i="9"/>
  <c r="C21" i="9"/>
  <c r="C20" i="9"/>
  <c r="C19" i="9"/>
  <c r="C17" i="9"/>
  <c r="C16" i="9"/>
  <c r="C27" i="9"/>
  <c r="C33" i="2" l="1"/>
  <c r="C35" i="2" s="1"/>
  <c r="C37" i="2" s="1"/>
  <c r="C54" i="2" s="1"/>
  <c r="C10" i="2"/>
  <c r="C39" i="2"/>
  <c r="C38" i="2"/>
  <c r="C9" i="2"/>
  <c r="C34" i="2" l="1"/>
  <c r="C36" i="2" s="1"/>
  <c r="C53" i="2" s="1"/>
  <c r="C41" i="2"/>
  <c r="C43" i="2" s="1"/>
  <c r="C49" i="2" s="1"/>
  <c r="C52" i="2" s="1"/>
  <c r="D10" i="2"/>
  <c r="D9" i="2"/>
  <c r="C40" i="2" l="1"/>
  <c r="C42" i="2" s="1"/>
  <c r="C48" i="2" s="1"/>
  <c r="C51" i="2" s="1"/>
  <c r="D49" i="2"/>
  <c r="E49" i="2" s="1"/>
  <c r="E10" i="2"/>
  <c r="E9" i="2"/>
  <c r="D48" i="2" l="1"/>
  <c r="E48" i="2" s="1"/>
  <c r="E51" i="2" s="1"/>
  <c r="D52" i="2"/>
  <c r="E52" i="2"/>
  <c r="F49" i="2"/>
  <c r="F10" i="2"/>
  <c r="F9" i="2"/>
  <c r="F48" i="2" l="1"/>
  <c r="G48" i="2" s="1"/>
  <c r="D51" i="2"/>
  <c r="G49" i="2"/>
  <c r="F52" i="2"/>
  <c r="G10" i="2"/>
  <c r="F51" i="2"/>
  <c r="G9" i="2"/>
  <c r="G52" i="2" l="1"/>
  <c r="H49" i="2"/>
  <c r="H10" i="2"/>
  <c r="G51" i="2"/>
  <c r="H48" i="2"/>
  <c r="H9" i="2"/>
  <c r="I49" i="2" l="1"/>
  <c r="H52" i="2"/>
  <c r="I10" i="2"/>
  <c r="I48" i="2"/>
  <c r="H51" i="2"/>
  <c r="I9" i="2"/>
  <c r="I52" i="2" l="1"/>
  <c r="J49" i="2"/>
  <c r="J10" i="2"/>
  <c r="I51" i="2"/>
  <c r="J48" i="2"/>
  <c r="J9" i="2"/>
  <c r="K49" i="2" l="1"/>
  <c r="J52" i="2"/>
  <c r="K10" i="2"/>
  <c r="L10" i="2"/>
  <c r="L9" i="2"/>
  <c r="K9" i="2"/>
  <c r="K48" i="2"/>
  <c r="J51" i="2"/>
  <c r="C16" i="2" l="1"/>
  <c r="C18" i="2" s="1"/>
  <c r="B9" i="9" s="1"/>
  <c r="C15" i="2"/>
  <c r="C17" i="2" s="1"/>
  <c r="C9" i="9" s="1"/>
  <c r="K52" i="2"/>
  <c r="L49" i="2"/>
  <c r="L52" i="2" s="1"/>
  <c r="K51" i="2"/>
  <c r="L48" i="2"/>
  <c r="L51" i="2" s="1"/>
  <c r="C57" i="2" l="1"/>
  <c r="C59" i="2" s="1"/>
  <c r="C20" i="2" s="1"/>
  <c r="C26" i="2" s="1"/>
  <c r="C56" i="2"/>
  <c r="C58" i="2" s="1"/>
  <c r="C19" i="2" s="1"/>
  <c r="C25" i="2" s="1"/>
  <c r="C22" i="2"/>
  <c r="C10" i="9" s="1"/>
  <c r="C23" i="2"/>
  <c r="B10" i="9" s="1"/>
  <c r="C27" i="2" l="1"/>
  <c r="C28" i="2"/>
  <c r="B14" i="9" l="1"/>
  <c r="D15" i="9"/>
  <c r="C14" i="9" l="1"/>
</calcChain>
</file>

<file path=xl/sharedStrings.xml><?xml version="1.0" encoding="utf-8"?>
<sst xmlns="http://schemas.openxmlformats.org/spreadsheetml/2006/main" count="284" uniqueCount="274">
  <si>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</si>
  <si>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</si>
  <si>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</si>
  <si>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</si>
  <si>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</si>
  <si>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</si>
  <si>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</si>
  <si>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</si>
  <si>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</si>
  <si>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</si>
  <si>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</si>
  <si>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</si>
  <si>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</si>
  <si>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</si>
  <si>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</si>
  <si>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</si>
  <si>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</si>
  <si>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</si>
  <si>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</si>
  <si>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</si>
  <si>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</si>
  <si>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</si>
  <si>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</si>
  <si>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</si>
  <si>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#BLDMB</t>
  </si>
  <si>
    <t>N/A</t>
  </si>
  <si>
    <t>#SYMBOL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</si>
  <si>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</si>
  <si>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</si>
  <si>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</si>
  <si>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</si>
  <si>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</si>
  <si>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</si>
  <si>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</si>
  <si>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</si>
  <si>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P/E &lt;15(có thể 20) &lt;= 15</t>
  </si>
  <si>
    <t>Tỷ lệ lãi gộp &gt;= 15%</t>
  </si>
  <si>
    <t>LỢI NHUẬN TRUNG BÌNH MỖI NĂM TRONG 10 NĂM TỚI (Trước)</t>
  </si>
  <si>
    <t>LỢI NHUẬN TRUNG BÌNH MỖI NĂM TRONG 10 NĂM TỚI (Sau)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</si>
  <si>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</si>
  <si>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</si>
  <si>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</si>
  <si>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</si>
  <si>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</si>
  <si>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</si>
  <si>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</si>
  <si>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</si>
  <si>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</si>
  <si>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</si>
  <si>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</si>
  <si>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</si>
  <si>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</si>
  <si>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</si>
  <si>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</si>
  <si>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</si>
  <si>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</si>
  <si>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</si>
  <si>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</si>
  <si>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</si>
  <si>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</si>
  <si>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</si>
  <si>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</si>
  <si>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</si>
  <si>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</si>
  <si>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</si>
  <si>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</si>
  <si>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TIÊU CHUẨN ĐỊNH GIÁ DOANH NGHIỆP TỐT</t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</si>
  <si>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</si>
  <si>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</si>
  <si>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</si>
  <si>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</si>
  <si>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VALUE</t>
  </si>
  <si>
    <t>CỐ PHIẾU:</t>
  </si>
  <si>
    <t>#Symbol</t>
  </si>
  <si>
    <t>#FYQ0</t>
  </si>
  <si>
    <t>#FYQ1</t>
  </si>
  <si>
    <t>#FYQ2</t>
  </si>
  <si>
    <t>#FYQ3</t>
  </si>
  <si>
    <t>#FYQ4</t>
  </si>
  <si>
    <t>1. CÁC CHỈ SỐ TÀI CHÍNH:</t>
  </si>
  <si>
    <t>LNST/CPLH</t>
  </si>
  <si>
    <t>#EPSVal0</t>
  </si>
  <si>
    <t>#EPSVal1</t>
  </si>
  <si>
    <t>#EPSVal2</t>
  </si>
  <si>
    <t>#EPSVal3</t>
  </si>
  <si>
    <t>#EPSVal4</t>
  </si>
  <si>
    <t>TỐC ĐỘ TĂNG TRƯỞNG</t>
  </si>
  <si>
    <t>BV</t>
  </si>
  <si>
    <t>(VCSH-TSVH)/CPLH</t>
  </si>
  <si>
    <t>P</t>
  </si>
  <si>
    <t>P/B</t>
  </si>
  <si>
    <t>PRICE/BV</t>
  </si>
  <si>
    <t>#PBVal0</t>
  </si>
  <si>
    <t>#PBVal1</t>
  </si>
  <si>
    <t>#PBVal2</t>
  </si>
  <si>
    <t>#PBVal3</t>
  </si>
  <si>
    <t>#PBVal4</t>
  </si>
  <si>
    <t>PE</t>
  </si>
  <si>
    <t>PRICE/EPS</t>
  </si>
  <si>
    <t>#PEVal0</t>
  </si>
  <si>
    <t>#PEVal1</t>
  </si>
  <si>
    <t>#PEVal2</t>
  </si>
  <si>
    <t>#PEVal3</t>
  </si>
  <si>
    <t>#PEVal4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</si>
  <si>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</si>
  <si>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</si>
  <si>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</si>
  <si>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</si>
  <si>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</si>
  <si>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</si>
  <si>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</si>
  <si>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</si>
  <si>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NỢ/VCSH</t>
  </si>
  <si>
    <t>(NỢ/VCSH)*100%</t>
  </si>
  <si>
    <t>DAR</t>
  </si>
  <si>
    <t>(NỢ/TTS)*100%</t>
  </si>
  <si>
    <t>2. BCTC</t>
  </si>
  <si>
    <t xml:space="preserve">CÂN ĐỐI KẾ TOÁN </t>
  </si>
  <si>
    <t>TÀI SẢN</t>
  </si>
  <si>
    <t>#TTSVal0</t>
  </si>
  <si>
    <t>#TTSVal1</t>
  </si>
  <si>
    <t>#TTSVal2</t>
  </si>
  <si>
    <t>#TTSVal3</t>
  </si>
  <si>
    <t>#TTSVal4</t>
  </si>
  <si>
    <t>TÀI SẢN (GAP)</t>
  </si>
  <si>
    <t>#TTSOldVal0</t>
  </si>
  <si>
    <t>#TTSOldVal1</t>
  </si>
  <si>
    <t>#TTSOldVal2</t>
  </si>
  <si>
    <t>#TTSOldVal3</t>
  </si>
  <si>
    <t>#TTSOldVal4</t>
  </si>
  <si>
    <t>NỢ</t>
  </si>
  <si>
    <t>#NOVal0</t>
  </si>
  <si>
    <t>#NOVal1</t>
  </si>
  <si>
    <t>#NOVal2</t>
  </si>
  <si>
    <t>#NOVal3</t>
  </si>
  <si>
    <t>#NOVal4</t>
  </si>
  <si>
    <t>NỢ (GAP)</t>
  </si>
  <si>
    <t>#NOOldVal0</t>
  </si>
  <si>
    <t>#NOOldVal1</t>
  </si>
  <si>
    <t>#NOOldVal2</t>
  </si>
  <si>
    <t>#NOOldVal3</t>
  </si>
  <si>
    <t>#NOOldVal4</t>
  </si>
  <si>
    <t>VCSH</t>
  </si>
  <si>
    <t>#VCSHVal0</t>
  </si>
  <si>
    <t>#VCSHVal1</t>
  </si>
  <si>
    <t>#VCSHVal2</t>
  </si>
  <si>
    <t>#VCSHVal3</t>
  </si>
  <si>
    <t>#VCSHVal4</t>
  </si>
  <si>
    <t>VCSH (GAP)</t>
  </si>
  <si>
    <t>#VCSHOldVal0</t>
  </si>
  <si>
    <t>#VCSHOldVal1</t>
  </si>
  <si>
    <t>#VCSHOldVal2</t>
  </si>
  <si>
    <t>#VCSHOldVal3</t>
  </si>
  <si>
    <t>#VCSHOldVal4</t>
  </si>
  <si>
    <t>TSVH</t>
  </si>
  <si>
    <t>TSVH (GAP)</t>
  </si>
  <si>
    <t>CPLH</t>
  </si>
  <si>
    <t>CPLH (GAP)</t>
  </si>
  <si>
    <t>DOANH THU</t>
  </si>
  <si>
    <t>#DTTVal0</t>
  </si>
  <si>
    <t>#DTTVal1</t>
  </si>
  <si>
    <t>#DTTVal2</t>
  </si>
  <si>
    <t>#DTTVal3</t>
  </si>
  <si>
    <t>#DTTVal4</t>
  </si>
  <si>
    <t>DOANH THU (GAP)</t>
  </si>
  <si>
    <t>#DTTOldVal0</t>
  </si>
  <si>
    <t>#DTTOldVal1</t>
  </si>
  <si>
    <t>#DTTOldVal2</t>
  </si>
  <si>
    <t>#DTTOldVal3</t>
  </si>
  <si>
    <t>#DTTOldVal4</t>
  </si>
  <si>
    <t>LNG</t>
  </si>
  <si>
    <t>#LNGVal0</t>
  </si>
  <si>
    <t>#LNGVal1</t>
  </si>
  <si>
    <t>#LNGVal2</t>
  </si>
  <si>
    <t>#LNGVal3</t>
  </si>
  <si>
    <t>#LNGVal4</t>
  </si>
  <si>
    <t>LNG (GAP)</t>
  </si>
  <si>
    <t>#LNGOldVal0</t>
  </si>
  <si>
    <t>#LNGOldVal1</t>
  </si>
  <si>
    <t>#LNGOldVal2</t>
  </si>
  <si>
    <t>#LNGOldVal3</t>
  </si>
  <si>
    <t>#LNGOldVal4</t>
  </si>
  <si>
    <t>Tỷ lệ LNG</t>
  </si>
  <si>
    <t xml:space="preserve">KẾT QUẢ HOẠT ĐỘNG KINH DOANH </t>
  </si>
  <si>
    <t xml:space="preserve">LNST </t>
  </si>
  <si>
    <t>#LNSTVal0</t>
  </si>
  <si>
    <t>#LNSTVal1</t>
  </si>
  <si>
    <t>#LNSTVal2</t>
  </si>
  <si>
    <t>#LNSTVal3</t>
  </si>
  <si>
    <t>#LNSTVal4</t>
  </si>
  <si>
    <t>LNST (GAP)</t>
  </si>
  <si>
    <t>#LNSTOldVal0</t>
  </si>
  <si>
    <t>#LNSTOldVal1</t>
  </si>
  <si>
    <t>#LNSTOldVal2</t>
  </si>
  <si>
    <t>#LNSTOldVal3</t>
  </si>
  <si>
    <t>#LNSTOldVal4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</si>
  <si>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</si>
  <si>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</si>
  <si>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</si>
  <si>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</si>
  <si>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</si>
  <si>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#DGQ0</t>
  </si>
  <si>
    <t>#DGQ1</t>
  </si>
  <si>
    <t>#DGQ2</t>
  </si>
  <si>
    <t>#DGQ3</t>
  </si>
  <si>
    <t>#DGQ4</t>
  </si>
  <si>
    <t>#DGLNSTValQ0</t>
  </si>
  <si>
    <t>#DGLNSTValQ1</t>
  </si>
  <si>
    <t>#DGLNSTValQ2</t>
  </si>
  <si>
    <t>#DGLNSTValQ3</t>
  </si>
  <si>
    <t>#DGLNSTValQ4</t>
  </si>
  <si>
    <t>#DGVCSHValQ0</t>
  </si>
  <si>
    <t>#DGTGCPVal</t>
  </si>
  <si>
    <t>#DGTSLCPVal</t>
  </si>
  <si>
    <t>#DGTLCTVal</t>
  </si>
  <si>
    <t>DÒNG TIỀN THỰC (Cổ tức #DGCT)</t>
  </si>
  <si>
    <t>Lợi nhuận đưa vào công thức (tỷ đồng) Quý trước</t>
  </si>
  <si>
    <t>Lợi nhuận đưa vào công thức (tỷ đồng) Quý hiện tại</t>
  </si>
  <si>
    <t>Lợi nhuận quy hồi về hiện tại (tỷ đồng) Quý trước</t>
  </si>
  <si>
    <t>Lợi nhuận quy hồi về hiện tại (tỷ đồng) Quý hiện tại</t>
  </si>
  <si>
    <t>Tổng giá trị thực doanh nghiệp (tỷ đồng) Quý hiện tại</t>
  </si>
  <si>
    <t>Tổng giá trị thực doanh nghiệp (tỷ đồng) Quý trước</t>
  </si>
  <si>
    <t>Giá trị thực cổ phiếu hiện tại (Quý hiện tại)</t>
  </si>
  <si>
    <t>Giá trị thực cổ phiếu hiện tại (Quý trước)</t>
  </si>
  <si>
    <t>Giá trị thực sau 1 năm (Quý trước)</t>
  </si>
  <si>
    <t>Giá trị thực sau 1 năm (Quý hiện tại)</t>
  </si>
  <si>
    <t>Lãi vốn (mua rẻ tài sản) Quý trước</t>
  </si>
  <si>
    <t>Tăng giá trị (Quý trước)</t>
  </si>
  <si>
    <t>Số tiền tăng vốn chủ sở hữu (Quý trước)</t>
  </si>
  <si>
    <t>Vốn chủ sở hữu sau 1 năm (Quý trước)</t>
  </si>
  <si>
    <t>ROE (Quý trước)</t>
  </si>
  <si>
    <t>Lợi nhuận (tỷ đồng) Quý trước</t>
  </si>
  <si>
    <t>Vốn chủ sở hữu hiện tại (tỷ đồng) Quý trước</t>
  </si>
  <si>
    <t>Giá trị thực cổ phiếu (Quý trước)</t>
  </si>
  <si>
    <t>Lãi vốn (mua rẻ tài sản) Quý hiện tại</t>
  </si>
  <si>
    <t>Tăng giá trị (Quý hiện tại)</t>
  </si>
  <si>
    <t>TỔNG LỢI ÍCH (Quý hiện tại)</t>
  </si>
  <si>
    <t>TỔNG LỢI ÍCH (Quý trước)</t>
  </si>
  <si>
    <t>Số tiền tăng vốn chủ sở hữu (Quý hiện tại)</t>
  </si>
  <si>
    <t>Vốn chủ sở hữu sau 1 năm (Quý hiện tại)</t>
  </si>
  <si>
    <t>ROE (Quý hiện tại)</t>
  </si>
  <si>
    <t>Lợi nhuận mới (Quý hiện tại)</t>
  </si>
  <si>
    <t>Lợi nhuận (tỷ đồng) Quý hiện tại</t>
  </si>
  <si>
    <t>Vốn chủ sở hữu hiện tại (tỷ đồng) Quý hiện tại</t>
  </si>
  <si>
    <t>Giá trị thực cổ phiếu (Quý hiện tại)</t>
  </si>
  <si>
    <t>Lợi nhuận mới (Quý trước)</t>
  </si>
  <si>
    <t>#HY0</t>
  </si>
  <si>
    <t>GIÁ TRỊ THỰC CỔ PHIẾU</t>
  </si>
  <si>
    <t>VỐN CHỦ SỞ HỮU HIỆN TẠI[#DGQ0] (tỷ đồng)</t>
  </si>
  <si>
    <t>LNST #DGQ4 ~ #DGQ1</t>
  </si>
  <si>
    <t>LNST #DGQ3 ~ #DGQ0</t>
  </si>
  <si>
    <t>Quý: #DGQ0</t>
  </si>
  <si>
    <t>Quý: #DGQ1</t>
  </si>
  <si>
    <t>TỔNG SỐ LƯỢNG CỔ PHIẾU</t>
  </si>
  <si>
    <t>THỊ GIÁ CỔ PHIẾU</t>
  </si>
  <si>
    <t>#DGDTTUpVal</t>
  </si>
  <si>
    <t>#DGLNGUpVal</t>
  </si>
  <si>
    <t>#DGVCSHUpVal</t>
  </si>
  <si>
    <t>#DGGOSVal</t>
  </si>
  <si>
    <t>#DGNPMVal</t>
  </si>
  <si>
    <t>#DGROAVal</t>
  </si>
  <si>
    <t>#DGROEVal</t>
  </si>
  <si>
    <t>#DGROICVal</t>
  </si>
  <si>
    <t>#DGDOEVal</t>
  </si>
  <si>
    <t>#DGPEVal</t>
  </si>
  <si>
    <t>#DGPBVal</t>
  </si>
  <si>
    <t>#DGHDKDVal</t>
  </si>
  <si>
    <t>#DGNDHLNSTValQ0</t>
  </si>
  <si>
    <t>Nợ dài(#DGNDHValQ0 tỷ)/LNST(#DGLNSTValQ0 tỷ) (#DGQ0) &lt;= 5</t>
  </si>
  <si>
    <t>QUÝ</t>
  </si>
  <si>
    <t>EPS</t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</si>
  <si>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#DGQ0 ~ #DGQ3: #DGArrayVCSHVal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</si>
  <si>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
</t>
    </r>
    <r>
      <rPr>
        <sz val="8"/>
        <rFont val="Times New Roman"/>
        <family val="1"/>
      </rPr>
      <t>#DGQ0 ~ #DGQ3: #DGArrayLNGVal</t>
    </r>
  </si>
  <si>
    <r>
      <t xml:space="preserve">Doanh thu tăng đều </t>
    </r>
    <r>
      <rPr>
        <sz val="10"/>
        <color rgb="FF00B050"/>
        <rFont val="Times New Roman"/>
        <family val="1"/>
      </rPr>
      <t xml:space="preserve">(Đạt = 1, Không đạt = 0)
</t>
    </r>
    <r>
      <rPr>
        <sz val="8"/>
        <rFont val="Times New Roman"/>
        <family val="1"/>
      </rPr>
      <t>#DGQ0 ~ #DGQ3: #DGArrayDTTVal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</si>
</sst>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0.0%"/>
    <numFmt numFmtId="166" formatCode="#,##0.0_);[Red]\-#,##0.0"/>
    <numFmt numFmtId="167" formatCode="0%_);[Red]\-0%"/>
    <numFmt numFmtId="168" formatCode="#,##0.0&quot; tỷ&quot;;[Red]\-#,##0.0&quot; tỷ&quot;"/>
    <numFmt numFmtId="169" formatCode="0.0%_);[Red]\-0.0%"/>
    <numFmt numFmtId="170" formatCode="#,##0.00,,,\ &quot; tỷ&quot;"/>
    <numFmt numFmtId="171" formatCode="#,##0.00\ &quot;tỷ&quot;"/>
    <numFmt numFmtId="172" formatCode="#,##0.00\ &quot;triệu&quot;"/>
    <numFmt numFmtId="173" formatCode="#,##0\ &quot;đồng&quot;"/>
  </numFmts>
  <fonts count="3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</cellStyleXfs>
  <cellXfs count="127">
    <xf numFmtId="0" fontId="0" fillId="0" borderId="0" xfId="0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1" fillId="3" borderId="0" xfId="0" applyFont="1" applyFill="1"/>
    <xf numFmtId="0" fontId="6" fillId="5" borderId="0" xfId="0" applyFont="1" applyFill="1"/>
    <xf numFmtId="164" fontId="2" fillId="4" borderId="0" xfId="1" applyFont="1" applyFill="1" applyBorder="1"/>
    <xf numFmtId="0" fontId="7" fillId="4" borderId="0" xfId="0" applyFont="1" applyFill="1"/>
    <xf numFmtId="2" fontId="2" fillId="4" borderId="0" xfId="0" applyNumberFormat="1" applyFont="1" applyFill="1"/>
    <xf numFmtId="0" fontId="10" fillId="0" borderId="0" xfId="2"/>
    <xf numFmtId="0" fontId="12" fillId="0" borderId="0" xfId="0" applyFont="1"/>
    <xf numFmtId="0" fontId="16" fillId="5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4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34" fillId="7" borderId="0" xfId="4" applyFont="1" applyFill="1"/>
    <xf numFmtId="0" fontId="34" fillId="11" borderId="0" xfId="4" applyFont="1" applyFill="1" applyAlignment="1">
      <alignment horizontal="center" vertical="center"/>
    </xf>
    <xf numFmtId="0" fontId="34" fillId="0" borderId="0" xfId="4" applyFont="1"/>
    <xf numFmtId="0" fontId="34" fillId="0" borderId="0" xfId="4" applyFont="1" applyAlignment="1">
      <alignment horizontal="center" vertical="center"/>
    </xf>
    <xf numFmtId="0" fontId="34" fillId="3" borderId="0" xfId="4" applyFont="1" applyFill="1"/>
    <xf numFmtId="0" fontId="34" fillId="0" borderId="0" xfId="4" applyFont="1" applyAlignment="1">
      <alignment horizontal="center"/>
    </xf>
    <xf numFmtId="166" fontId="34" fillId="0" borderId="0" xfId="4" applyNumberFormat="1" applyFont="1"/>
    <xf numFmtId="2" fontId="34" fillId="0" borderId="0" xfId="4" applyNumberFormat="1" applyFont="1"/>
    <xf numFmtId="168" fontId="34" fillId="0" borderId="0" xfId="4" applyNumberFormat="1" applyFont="1"/>
    <xf numFmtId="164" fontId="34" fillId="0" borderId="0" xfId="5" applyFont="1"/>
    <xf numFmtId="164" fontId="34" fillId="0" borderId="0" xfId="5" applyFont="1"/>
    <xf numFmtId="0" fontId="34" fillId="12" borderId="0" xfId="4" applyFont="1" applyFill="1"/>
    <xf numFmtId="170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170" fontId="35" fillId="0" borderId="0" xfId="4" applyNumberFormat="1" applyFont="1" applyAlignment="1">
      <alignment horizontal="right" vertical="center"/>
    </xf>
    <xf numFmtId="170" fontId="34" fillId="0" borderId="0" xfId="4" applyNumberFormat="1" applyFont="1" applyAlignment="1">
      <alignment horizontal="right" vertical="center"/>
    </xf>
    <xf numFmtId="167" fontId="34" fillId="0" borderId="0" xfId="4" applyNumberFormat="1" applyFont="1" applyAlignment="1">
      <alignment horizontal="right"/>
    </xf>
    <xf numFmtId="166" fontId="34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2" fontId="1" fillId="0" borderId="0" xfId="0" applyNumberFormat="1" applyFont="1"/>
    <xf numFmtId="0" fontId="3" fillId="0" borderId="0" xfId="0" applyFont="1" applyAlignment="1">
      <alignment horizontal="right"/>
    </xf>
    <xf numFmtId="0" fontId="27" fillId="0" borderId="0" xfId="0" applyFont="1"/>
    <xf numFmtId="0" fontId="26" fillId="0" borderId="0" xfId="0" applyFont="1" applyAlignment="1">
      <alignment horizontal="right"/>
    </xf>
    <xf numFmtId="171" fontId="26" fillId="0" borderId="0" xfId="0" applyNumberFormat="1" applyFont="1" applyAlignment="1">
      <alignment horizontal="right"/>
    </xf>
    <xf numFmtId="4" fontId="32" fillId="2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164" fontId="26" fillId="7" borderId="0" xfId="1" applyFont="1" applyFill="1" applyBorder="1" applyAlignment="1"/>
    <xf numFmtId="164" fontId="26" fillId="7" borderId="0" xfId="1" applyFont="1" applyFill="1" applyBorder="1" applyAlignment="1">
      <alignment horizontal="right"/>
    </xf>
    <xf numFmtId="0" fontId="26" fillId="6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31" fillId="0" borderId="0" xfId="0" applyFont="1"/>
    <xf numFmtId="0" fontId="29" fillId="0" borderId="8" xfId="0" applyFont="1" applyBorder="1" applyAlignment="1">
      <alignment horizontal="left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/>
    </xf>
    <xf numFmtId="0" fontId="26" fillId="7" borderId="8" xfId="0" applyFont="1" applyFill="1" applyBorder="1"/>
    <xf numFmtId="0" fontId="27" fillId="8" borderId="8" xfId="0" applyFont="1" applyFill="1" applyBorder="1" applyAlignment="1">
      <alignment vertical="center"/>
    </xf>
    <xf numFmtId="0" fontId="27" fillId="8" borderId="8" xfId="0" applyFont="1" applyFill="1" applyBorder="1"/>
    <xf numFmtId="0" fontId="26" fillId="6" borderId="12" xfId="0" applyFont="1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10" fontId="27" fillId="0" borderId="11" xfId="3" applyNumberFormat="1" applyFont="1" applyFill="1" applyBorder="1" applyAlignment="1">
      <alignment vertical="center"/>
    </xf>
    <xf numFmtId="10" fontId="27" fillId="0" borderId="11" xfId="3" applyNumberFormat="1" applyFont="1" applyFill="1" applyBorder="1"/>
    <xf numFmtId="0" fontId="27" fillId="0" borderId="14" xfId="0" applyFont="1" applyBorder="1" applyAlignment="1">
      <alignment horizontal="center"/>
    </xf>
    <xf numFmtId="164" fontId="26" fillId="7" borderId="10" xfId="1" applyFont="1" applyFill="1" applyBorder="1" applyAlignment="1">
      <alignment horizontal="center" vertical="center"/>
    </xf>
    <xf numFmtId="164" fontId="26" fillId="7" borderId="9" xfId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173" fontId="26" fillId="7" borderId="6" xfId="1" applyNumberFormat="1" applyFont="1" applyFill="1" applyBorder="1" applyAlignment="1">
      <alignment horizontal="center" vertical="center"/>
    </xf>
    <xf numFmtId="173" fontId="26" fillId="7" borderId="17" xfId="1" applyNumberFormat="1" applyFont="1" applyFill="1" applyBorder="1" applyAlignment="1">
      <alignment horizontal="center" vertical="center"/>
    </xf>
    <xf numFmtId="0" fontId="26" fillId="7" borderId="18" xfId="0" applyFont="1" applyFill="1" applyBorder="1"/>
    <xf numFmtId="10" fontId="26" fillId="7" borderId="2" xfId="3" applyNumberFormat="1" applyFont="1" applyFill="1" applyBorder="1"/>
    <xf numFmtId="10" fontId="26" fillId="7" borderId="7" xfId="3" applyNumberFormat="1" applyFont="1" applyFill="1" applyBorder="1"/>
    <xf numFmtId="0" fontId="28" fillId="7" borderId="16" xfId="0" applyFont="1" applyFill="1" applyBorder="1" applyAlignment="1">
      <alignment horizontal="left" vertical="center" wrapText="1"/>
    </xf>
    <xf numFmtId="0" fontId="28" fillId="7" borderId="19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2" fontId="29" fillId="0" borderId="4" xfId="0" applyNumberFormat="1" applyFont="1" applyBorder="1" applyAlignment="1">
      <alignment horizontal="center" vertical="center"/>
    </xf>
    <xf numFmtId="2" fontId="29" fillId="0" borderId="21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0" fontId="27" fillId="0" borderId="24" xfId="3" applyNumberFormat="1" applyFont="1" applyFill="1" applyBorder="1" applyAlignment="1">
      <alignment vertical="center"/>
    </xf>
    <xf numFmtId="10" fontId="27" fillId="0" borderId="1" xfId="3" applyNumberFormat="1" applyFont="1" applyFill="1" applyBorder="1"/>
    <xf numFmtId="10" fontId="27" fillId="0" borderId="25" xfId="3" applyNumberFormat="1" applyFont="1" applyFill="1" applyBorder="1"/>
    <xf numFmtId="0" fontId="27" fillId="0" borderId="8" xfId="0" applyFont="1" applyBorder="1"/>
    <xf numFmtId="0" fontId="27" fillId="0" borderId="15" xfId="0" applyFont="1" applyBorder="1"/>
    <xf numFmtId="171" fontId="26" fillId="7" borderId="22" xfId="0" applyNumberFormat="1" applyFont="1" applyFill="1" applyBorder="1"/>
    <xf numFmtId="171" fontId="27" fillId="0" borderId="22" xfId="0" applyNumberFormat="1" applyFont="1" applyBorder="1" applyAlignment="1">
      <alignment horizontal="right"/>
    </xf>
    <xf numFmtId="9" fontId="27" fillId="0" borderId="22" xfId="3" applyFont="1" applyBorder="1" applyAlignment="1">
      <alignment horizontal="right"/>
    </xf>
    <xf numFmtId="173" fontId="27" fillId="0" borderId="22" xfId="3" applyNumberFormat="1" applyFont="1" applyBorder="1" applyAlignment="1">
      <alignment horizontal="right"/>
    </xf>
    <xf numFmtId="172" fontId="27" fillId="0" borderId="23" xfId="0" applyNumberFormat="1" applyFont="1" applyBorder="1" applyAlignment="1">
      <alignment horizontal="right"/>
    </xf>
    <xf numFmtId="0" fontId="2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3" applyFont="1" applyAlignment="1">
      <alignment horizontal="right"/>
    </xf>
    <xf numFmtId="9" fontId="2" fillId="4" borderId="0" xfId="3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165" fontId="2" fillId="4" borderId="0" xfId="3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7" fillId="4" borderId="0" xfId="0" applyNumberFormat="1" applyFont="1" applyFill="1" applyAlignment="1">
      <alignment horizontal="right"/>
    </xf>
    <xf numFmtId="0" fontId="22" fillId="4" borderId="0" xfId="0" applyFont="1" applyFill="1" applyAlignment="1">
      <alignment horizontal="right"/>
    </xf>
    <xf numFmtId="10" fontId="2" fillId="4" borderId="0" xfId="3" applyNumberFormat="1" applyFont="1" applyFill="1" applyBorder="1" applyAlignment="1">
      <alignment horizontal="right"/>
    </xf>
    <xf numFmtId="164" fontId="8" fillId="4" borderId="0" xfId="1" applyFont="1" applyFill="1" applyBorder="1" applyAlignment="1">
      <alignment horizontal="right"/>
    </xf>
    <xf numFmtId="164" fontId="9" fillId="4" borderId="0" xfId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1" fillId="0" borderId="0" xfId="3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4" fontId="14" fillId="0" borderId="0" xfId="1" applyFont="1" applyAlignment="1">
      <alignment horizontal="right"/>
    </xf>
    <xf numFmtId="164" fontId="1" fillId="0" borderId="0" xfId="1" applyFont="1" applyAlignment="1">
      <alignment horizontal="right"/>
    </xf>
    <xf numFmtId="164" fontId="15" fillId="0" borderId="0" xfId="1" applyFont="1" applyAlignment="1">
      <alignment horizontal="right"/>
    </xf>
    <xf numFmtId="164" fontId="5" fillId="0" borderId="0" xfId="1" applyFont="1" applyAlignment="1">
      <alignment horizontal="right"/>
    </xf>
    <xf numFmtId="164" fontId="5" fillId="3" borderId="0" xfId="1" applyFont="1" applyFill="1" applyAlignment="1">
      <alignment horizontal="right"/>
    </xf>
    <xf numFmtId="10" fontId="17" fillId="5" borderId="0" xfId="3" applyNumberFormat="1" applyFont="1" applyFill="1" applyAlignment="1">
      <alignment horizontal="right"/>
    </xf>
    <xf numFmtId="10" fontId="14" fillId="5" borderId="0" xfId="3" applyNumberFormat="1" applyFont="1" applyFill="1" applyAlignment="1">
      <alignment horizontal="right"/>
    </xf>
    <xf numFmtId="0" fontId="29" fillId="0" borderId="8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9" fontId="27" fillId="9" borderId="0" xfId="3" applyFont="1" applyFill="1" applyBorder="1" applyAlignment="1">
      <alignment horizontal="center" wrapText="1"/>
    </xf>
    <xf numFmtId="0" fontId="26" fillId="6" borderId="16" xfId="0" applyFont="1" applyFill="1" applyBorder="1" applyAlignment="1">
      <alignment horizontal="center" vertical="center" shrinkToFit="1"/>
    </xf>
    <xf numFmtId="0" fontId="26" fillId="6" borderId="20" xfId="0" applyFont="1" applyFill="1" applyBorder="1" applyAlignment="1">
      <alignment horizontal="center" vertical="center" shrinkToFit="1"/>
    </xf>
    <xf numFmtId="0" fontId="23" fillId="10" borderId="0" xfId="0" applyFont="1" applyFill="1" applyAlignment="1">
      <alignment horizontal="left" vertical="top" wrapText="1"/>
    </xf>
  </cellXfs>
  <cellStyles count="6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B12" totalsRowShown="0" headerRowDxfId="3" dataDxfId="2">
  <tableColumns count="2">
    <tableColumn id="1" name="Nhóm ngành" dataDxfId="1"/>
    <tableColumn id="2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5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tabSelected="1" view="pageBreakPreview" zoomScale="85" zoomScaleNormal="75" zoomScaleSheetLayoutView="85" workbookViewId="0">
      <selection activeCell="C14" sqref="C14"/>
    </sheetView>
  </sheetViews>
  <sheetFormatPr defaultColWidth="9" defaultRowHeight="14"/>
  <cols>
    <col min="1" max="1" width="43.6328125" style="16" customWidth="1"/>
    <col min="2" max="2" width="13.1796875" style="16" customWidth="1"/>
    <col min="3" max="3" width="13.1796875" style="15" customWidth="1"/>
    <col min="4" max="4" width="11" style="15" customWidth="1"/>
    <col min="5" max="5" width="11.81640625" style="15" customWidth="1"/>
    <col min="6" max="16384" width="9" style="16"/>
  </cols>
  <sheetData>
    <row r="1" spans="1:5">
      <c r="A1" s="124" t="s">
        <v>26</v>
      </c>
      <c r="B1" s="125"/>
      <c r="C1" s="46"/>
      <c r="D1" s="122" t="s">
        <v>34</v>
      </c>
      <c r="E1" s="122"/>
    </row>
    <row r="2" spans="1:5">
      <c r="A2" s="61" t="s">
        <v>249</v>
      </c>
      <c r="B2" s="92">
        <f>E2</f>
        <v>0</v>
      </c>
      <c r="C2" s="47" t="s">
        <v>201</v>
      </c>
      <c r="D2" s="48" t="s">
        <v>206</v>
      </c>
      <c r="E2" s="49">
        <f>SUM(D3:D6)</f>
        <v>0</v>
      </c>
    </row>
    <row r="3" spans="1:5">
      <c r="A3" s="61" t="s">
        <v>250</v>
      </c>
      <c r="B3" s="92">
        <f>E3</f>
        <v>0</v>
      </c>
      <c r="C3" s="47" t="s">
        <v>202</v>
      </c>
      <c r="D3" s="48" t="s">
        <v>207</v>
      </c>
      <c r="E3" s="49">
        <f>SUM(D2:D5)</f>
        <v>0</v>
      </c>
    </row>
    <row r="4" spans="1:5">
      <c r="A4" s="90" t="s">
        <v>248</v>
      </c>
      <c r="B4" s="93" t="s">
        <v>211</v>
      </c>
      <c r="C4" s="47" t="s">
        <v>203</v>
      </c>
      <c r="D4" s="48" t="s">
        <v>208</v>
      </c>
      <c r="E4" s="46"/>
    </row>
    <row r="5" spans="1:5">
      <c r="A5" s="90" t="s">
        <v>8</v>
      </c>
      <c r="B5" s="94" t="s">
        <v>214</v>
      </c>
      <c r="C5" s="47" t="s">
        <v>204</v>
      </c>
      <c r="D5" s="48" t="s">
        <v>209</v>
      </c>
      <c r="E5" s="46"/>
    </row>
    <row r="6" spans="1:5">
      <c r="A6" s="90" t="s">
        <v>254</v>
      </c>
      <c r="B6" s="95" t="s">
        <v>212</v>
      </c>
      <c r="C6" s="47" t="s">
        <v>205</v>
      </c>
      <c r="D6" s="48" t="s">
        <v>210</v>
      </c>
      <c r="E6" s="46"/>
    </row>
    <row r="7" spans="1:5" ht="14.5" thickBot="1">
      <c r="A7" s="90" t="s">
        <v>253</v>
      </c>
      <c r="B7" s="96" t="s">
        <v>213</v>
      </c>
      <c r="C7" s="46"/>
      <c r="D7" s="50"/>
      <c r="E7" s="46"/>
    </row>
    <row r="8" spans="1:5" ht="14.5" thickBot="1">
      <c r="A8" s="91"/>
      <c r="B8" s="70" t="s">
        <v>251</v>
      </c>
      <c r="C8" s="69" t="s">
        <v>252</v>
      </c>
      <c r="D8" s="50"/>
      <c r="E8" s="46"/>
    </row>
    <row r="9" spans="1:5">
      <c r="A9" s="71" t="s">
        <v>247</v>
      </c>
      <c r="B9" s="72" t="e">
        <f>Hidden!C18</f>
        <v>#VALUE!</v>
      </c>
      <c r="C9" s="73" t="e">
        <f>Hidden!C17</f>
        <v>#VALUE!</v>
      </c>
      <c r="D9" s="51" t="s">
        <v>65</v>
      </c>
      <c r="E9" s="52" t="s">
        <v>64</v>
      </c>
    </row>
    <row r="10" spans="1:5">
      <c r="A10" s="62" t="s">
        <v>27</v>
      </c>
      <c r="B10" s="87" t="e">
        <f>Hidden!C23</f>
        <v>#VALUE!</v>
      </c>
      <c r="C10" s="66" t="e">
        <f>Hidden!C22</f>
        <v>#VALUE!</v>
      </c>
      <c r="D10" s="123" t="s">
        <v>69</v>
      </c>
      <c r="E10" s="123"/>
    </row>
    <row r="11" spans="1:5">
      <c r="A11" s="63" t="s">
        <v>215</v>
      </c>
      <c r="B11" s="88">
        <f>IFERROR(Hidden!C24, 0)</f>
        <v>0</v>
      </c>
      <c r="C11" s="67">
        <f>IFERROR(Hidden!C24, 0)</f>
        <v>0</v>
      </c>
      <c r="D11" s="123"/>
      <c r="E11" s="123"/>
    </row>
    <row r="12" spans="1:5">
      <c r="A12" s="63" t="s">
        <v>10</v>
      </c>
      <c r="B12" s="89">
        <f>IFERROR(Hidden!C26, 0)</f>
        <v>0</v>
      </c>
      <c r="C12" s="67">
        <f>IFERROR(Hidden!C25, 0)</f>
        <v>0</v>
      </c>
      <c r="D12" s="123"/>
      <c r="E12" s="123"/>
    </row>
    <row r="13" spans="1:5">
      <c r="A13" s="74" t="s">
        <v>11</v>
      </c>
      <c r="B13" s="75" t="e">
        <f>IFERROR(Hidden!C28, B10)</f>
        <v>#VALUE!</v>
      </c>
      <c r="C13" s="76" t="e">
        <f>IFERROR(Hidden!C27,C10)</f>
        <v>#VALUE!</v>
      </c>
      <c r="D13" s="123"/>
      <c r="E13" s="123"/>
    </row>
    <row r="14" spans="1:5" ht="14.5" thickBot="1">
      <c r="A14" s="64" t="s">
        <v>23</v>
      </c>
      <c r="B14" s="65" t="e">
        <f>IF(B13 &gt;= 20%, "YES", "NO")</f>
        <v>#VALUE!</v>
      </c>
      <c r="C14" s="68" t="e">
        <f>IF(C13 &gt;= 20%, "YES", "NO")</f>
        <v>#VALUE!</v>
      </c>
      <c r="D14" s="53" t="s">
        <v>71</v>
      </c>
      <c r="E14" s="46"/>
    </row>
    <row r="15" spans="1:5">
      <c r="A15" s="77" t="s">
        <v>66</v>
      </c>
      <c r="B15" s="78" t="s">
        <v>12</v>
      </c>
      <c r="C15" s="79" t="s">
        <v>13</v>
      </c>
      <c r="D15" s="54" t="e">
        <f>IF(OR(C30="NO", (C13 * 100) &lt; 10, (C12 * 100) &lt;= 0, (C10 * 100) &lt;= 0, C28="NO"), "NO", "YES")</f>
        <v>#VALUE!</v>
      </c>
      <c r="E15" s="46"/>
    </row>
    <row r="16" spans="1:5" ht="24">
      <c r="A16" s="121" t="s">
        <v>273</v>
      </c>
      <c r="B16" s="80" t="s">
        <v>255</v>
      </c>
      <c r="C16" s="84" t="e">
        <f>IF(B16="N/A", "N/A", _xlfn.IFS(B16=1,"YES",B16=0,"NO"))</f>
        <v>#N/A</v>
      </c>
      <c r="D16" s="46"/>
      <c r="E16" s="46"/>
    </row>
    <row r="17" spans="1:5" s="24" customFormat="1" ht="24">
      <c r="A17" s="121" t="s">
        <v>272</v>
      </c>
      <c r="B17" s="97" t="s">
        <v>256</v>
      </c>
      <c r="C17" s="85" t="e">
        <f>IF(B17="N/A", "N/A", _xlfn.IFS(B17=1,"YES",B17=0,"NO"))</f>
        <v>#N/A</v>
      </c>
      <c r="D17" s="46"/>
      <c r="E17" s="46"/>
    </row>
    <row r="18" spans="1:5" ht="23.5">
      <c r="A18" s="58" t="s">
        <v>271</v>
      </c>
      <c r="B18" s="81" t="s">
        <v>257</v>
      </c>
      <c r="C18" s="85" t="e">
        <f>IF(B18="N/A", "N/A", _xlfn.IFS(B18=1,"YES",B18=0,"NO"))</f>
        <v>#N/A</v>
      </c>
      <c r="D18" s="55"/>
      <c r="E18" s="55"/>
    </row>
    <row r="19" spans="1:5">
      <c r="A19" s="57" t="s">
        <v>36</v>
      </c>
      <c r="B19" s="82" t="s">
        <v>258</v>
      </c>
      <c r="C19" s="85" t="str">
        <f>IF(B19="N/A", "N/A", _xlfn.IFS(B19&gt;=15,"YES",B19&lt;15,"NO"))</f>
        <v>YES</v>
      </c>
      <c r="D19" s="46"/>
      <c r="E19" s="46"/>
    </row>
    <row r="20" spans="1:5">
      <c r="A20" s="57" t="s">
        <v>29</v>
      </c>
      <c r="B20" s="82" t="s">
        <v>259</v>
      </c>
      <c r="C20" s="85" t="str">
        <f>IF(B20="N/A", "N/A", _xlfn.IFS(B20&gt;=5,"YES",B20&lt;5,"NO"))</f>
        <v>YES</v>
      </c>
      <c r="D20" s="46"/>
      <c r="E20" s="46"/>
    </row>
    <row r="21" spans="1:5">
      <c r="A21" s="57" t="s">
        <v>30</v>
      </c>
      <c r="B21" s="82" t="s">
        <v>260</v>
      </c>
      <c r="C21" s="85" t="str">
        <f>IF(B21="N/A", "N/A", _xlfn.IFS(B21&gt;=5,"YES",B21&lt;5,"NO"))</f>
        <v>YES</v>
      </c>
      <c r="D21" s="46"/>
      <c r="E21" s="46"/>
    </row>
    <row r="22" spans="1:5">
      <c r="A22" s="57" t="s">
        <v>31</v>
      </c>
      <c r="B22" s="82" t="s">
        <v>261</v>
      </c>
      <c r="C22" s="85" t="str">
        <f>IF(B22="N/A", "N/A", _xlfn.IFS(B22&gt;=15,"YES",B22&lt;15,"NO"))</f>
        <v>YES</v>
      </c>
      <c r="D22" s="46"/>
      <c r="E22" s="46"/>
    </row>
    <row r="23" spans="1:5">
      <c r="A23" s="57" t="s">
        <v>32</v>
      </c>
      <c r="B23" s="82" t="s">
        <v>262</v>
      </c>
      <c r="C23" s="85" t="str">
        <f>IF(B23="N/A", "N/A", _xlfn.IFS(B23&gt;=10,"YES",B23&lt;10,"NO"))</f>
        <v>YES</v>
      </c>
      <c r="D23" s="46"/>
      <c r="E23" s="46"/>
    </row>
    <row r="24" spans="1:5">
      <c r="A24" s="57" t="s">
        <v>33</v>
      </c>
      <c r="B24" s="82" t="s">
        <v>263</v>
      </c>
      <c r="C24" s="85" t="str">
        <f>IF(B24="N/A", "N/A", _xlfn.IFS(B24&lt;=1,"YES",B24&gt;1,"NO"))</f>
        <v>NO</v>
      </c>
      <c r="D24" s="46"/>
      <c r="E24" s="46"/>
    </row>
    <row r="25" spans="1:5">
      <c r="A25" s="57" t="s">
        <v>35</v>
      </c>
      <c r="B25" s="82" t="s">
        <v>264</v>
      </c>
      <c r="C25" s="85" t="str">
        <f>IF(B25="N/A", "N/A", _xlfn.IFS(B25&lt;=15,"YES",B25&gt;15,"NO"))</f>
        <v>NO</v>
      </c>
      <c r="D25" s="46"/>
      <c r="E25" s="46"/>
    </row>
    <row r="26" spans="1:5">
      <c r="A26" s="57" t="s">
        <v>28</v>
      </c>
      <c r="B26" s="82" t="s">
        <v>265</v>
      </c>
      <c r="C26" s="85" t="str">
        <f>IF(B26="N/A", "N/A", _xlfn.IFS(B26&lt;=2,"YES",B26&gt;2,"NO"))</f>
        <v>NO</v>
      </c>
      <c r="D26" s="56"/>
      <c r="E26" s="56"/>
    </row>
    <row r="27" spans="1:5">
      <c r="A27" s="57" t="s">
        <v>67</v>
      </c>
      <c r="B27" s="81" t="s">
        <v>25</v>
      </c>
      <c r="C27" s="85" t="str">
        <f>IF(B27="N/A", "N/A", _xlfn.IFS(B27=1,"YES",B27=0,"NO"))</f>
        <v>N/A</v>
      </c>
      <c r="D27" s="46"/>
      <c r="E27" s="46"/>
    </row>
    <row r="28" spans="1:5" ht="23.5">
      <c r="A28" s="59" t="s">
        <v>70</v>
      </c>
      <c r="B28" s="81" t="s">
        <v>24</v>
      </c>
      <c r="C28" s="85" t="e">
        <f>IF(B28="N/A", "N/A", _xlfn.IFS(B28=1,"YES",B28=0,"NO"))</f>
        <v>#N/A</v>
      </c>
      <c r="D28" s="46"/>
      <c r="E28" s="46"/>
    </row>
    <row r="29" spans="1:5">
      <c r="A29" s="57" t="s">
        <v>68</v>
      </c>
      <c r="B29" s="81" t="s">
        <v>266</v>
      </c>
      <c r="C29" s="85" t="e">
        <f>IF(B29="N/A", "N/A", _xlfn.IFS(B29=1,"YES",B29=0,"NO"))</f>
        <v>#N/A</v>
      </c>
      <c r="D29" s="46"/>
      <c r="E29" s="46"/>
    </row>
    <row r="30" spans="1:5" ht="14.5" thickBot="1">
      <c r="A30" s="60" t="s">
        <v>268</v>
      </c>
      <c r="B30" s="83" t="s">
        <v>267</v>
      </c>
      <c r="C30" s="86" t="str">
        <f>IF(B30="N/A", "N/A", IF(AND(0&lt;=B30, B30&lt;=5),"YES", "NO"))</f>
        <v>NO</v>
      </c>
      <c r="D30" s="46"/>
      <c r="E30" s="46"/>
    </row>
    <row r="31" spans="1:5">
      <c r="A31" s="15"/>
      <c r="B31" s="15"/>
    </row>
  </sheetData>
  <mergeCells count="3">
    <mergeCell ref="D1:E1"/>
    <mergeCell ref="D10:E13"/>
    <mergeCell ref="A1:B1"/>
  </mergeCells>
  <phoneticPr fontId="36" type="noConversion"/>
  <conditionalFormatting sqref="B10:C13">
    <cfRule type="cellIs" dxfId="54" priority="20" operator="lessThan">
      <formula>0</formula>
    </cfRule>
  </conditionalFormatting>
  <conditionalFormatting sqref="B14:C14">
    <cfRule type="containsText" dxfId="53" priority="7" operator="containsText" text="YES">
      <formula>NOT(ISERROR(SEARCH("YES",B14)))</formula>
    </cfRule>
    <cfRule type="containsText" dxfId="52" priority="8" operator="containsText" text="NO">
      <formula>NOT(ISERROR(SEARCH("NO",B14)))</formula>
    </cfRule>
    <cfRule type="containsText" dxfId="51" priority="9" operator="containsText" text="NO">
      <formula>NOT(ISERROR(SEARCH("NO",B14)))</formula>
    </cfRule>
    <cfRule type="containsText" dxfId="50" priority="10" operator="containsText" text="NO">
      <formula>NOT(ISERROR(SEARCH("NO",B14)))</formula>
    </cfRule>
    <cfRule type="containsText" dxfId="49" priority="11" operator="containsText" text="NO">
      <formula>NOT(ISERROR(SEARCH("NO",B14)))</formula>
    </cfRule>
    <cfRule type="containsText" dxfId="48" priority="12" operator="containsText" text="NO">
      <formula>NOT(ISERROR(SEARCH("NO",B14)))</formula>
    </cfRule>
  </conditionalFormatting>
  <conditionalFormatting sqref="C16:C30">
    <cfRule type="containsText" dxfId="47" priority="34" operator="containsText" text="YES">
      <formula>NOT(ISERROR(SEARCH("YES",C16)))</formula>
    </cfRule>
    <cfRule type="containsText" dxfId="46" priority="35" operator="containsText" text="NO">
      <formula>NOT(ISERROR(SEARCH("NO",C16)))</formula>
    </cfRule>
    <cfRule type="containsText" dxfId="45" priority="36" operator="containsText" text="NO">
      <formula>NOT(ISERROR(SEARCH("NO",C16)))</formula>
    </cfRule>
    <cfRule type="containsText" dxfId="44" priority="37" operator="containsText" text="NO">
      <formula>NOT(ISERROR(SEARCH("NO",C16)))</formula>
    </cfRule>
    <cfRule type="containsText" dxfId="43" priority="38" operator="containsText" text="NO">
      <formula>NOT(ISERROR(SEARCH("NO",C16)))</formula>
    </cfRule>
    <cfRule type="containsText" dxfId="42" priority="39" operator="containsText" text="NO">
      <formula>NOT(ISERROR(SEARCH("NO",C16)))</formula>
    </cfRule>
  </conditionalFormatting>
  <conditionalFormatting sqref="D15">
    <cfRule type="containsText" dxfId="41" priority="1" operator="containsText" text="YES">
      <formula>NOT(ISERROR(SEARCH("YES",D15)))</formula>
    </cfRule>
    <cfRule type="containsText" dxfId="40" priority="2" operator="containsText" text="NO">
      <formula>NOT(ISERROR(SEARCH("NO",D15)))</formula>
    </cfRule>
    <cfRule type="containsText" dxfId="39" priority="3" operator="containsText" text="NO">
      <formula>NOT(ISERROR(SEARCH("NO",D15)))</formula>
    </cfRule>
    <cfRule type="containsText" dxfId="38" priority="4" operator="containsText" text="NO">
      <formula>NOT(ISERROR(SEARCH("NO",D15)))</formula>
    </cfRule>
    <cfRule type="containsText" dxfId="37" priority="5" operator="containsText" text="NO">
      <formula>NOT(ISERROR(SEARCH("NO",D15)))</formula>
    </cfRule>
    <cfRule type="containsText" dxfId="36" priority="6" operator="containsText" text="NO">
      <formula>NOT(ISERROR(SEARCH("NO",D15)))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zoomScaleNormal="100" workbookViewId="0">
      <selection activeCell="J19" sqref="J19"/>
    </sheetView>
  </sheetViews>
  <sheetFormatPr defaultColWidth="11.81640625" defaultRowHeight="15.5"/>
  <cols>
    <col min="1" max="1" width="13.08984375" style="27" customWidth="1"/>
    <col min="2" max="2" width="19.08984375" style="27" customWidth="1"/>
    <col min="3" max="3" width="11.81640625" style="27"/>
    <col min="4" max="8" width="16.7265625" style="27" customWidth="1"/>
    <col min="9" max="9" width="11.81640625" style="27"/>
    <col min="10" max="10" width="10.7265625" style="27" customWidth="1"/>
    <col min="11" max="16384" width="11.81640625" style="27"/>
  </cols>
  <sheetData>
    <row r="4" spans="1:10">
      <c r="A4" s="25" t="s">
        <v>72</v>
      </c>
      <c r="B4" s="26" t="s">
        <v>73</v>
      </c>
      <c r="D4" s="28"/>
      <c r="E4" s="28"/>
      <c r="F4" s="28"/>
      <c r="G4" s="28"/>
      <c r="H4" s="28"/>
    </row>
    <row r="6" spans="1:10">
      <c r="A6" s="29" t="s">
        <v>79</v>
      </c>
      <c r="B6" s="29"/>
      <c r="D6" s="30"/>
      <c r="E6" s="30"/>
      <c r="F6" s="30"/>
      <c r="G6" s="30"/>
      <c r="H6" s="30"/>
    </row>
    <row r="7" spans="1:10">
      <c r="A7" s="27" t="s">
        <v>269</v>
      </c>
      <c r="D7" s="28" t="s">
        <v>74</v>
      </c>
      <c r="E7" s="28" t="s">
        <v>75</v>
      </c>
      <c r="F7" s="28" t="s">
        <v>76</v>
      </c>
      <c r="G7" s="28" t="s">
        <v>77</v>
      </c>
      <c r="H7" s="28" t="s">
        <v>78</v>
      </c>
    </row>
    <row r="8" spans="1:10">
      <c r="A8" s="27" t="s">
        <v>270</v>
      </c>
      <c r="B8" s="27" t="s">
        <v>80</v>
      </c>
      <c r="D8" s="42" t="s">
        <v>81</v>
      </c>
      <c r="E8" s="42" t="s">
        <v>82</v>
      </c>
      <c r="F8" s="42" t="s">
        <v>83</v>
      </c>
      <c r="G8" s="42" t="s">
        <v>84</v>
      </c>
      <c r="H8" s="42" t="s">
        <v>85</v>
      </c>
      <c r="I8" s="42"/>
    </row>
    <row r="9" spans="1:10">
      <c r="A9" s="27" t="s">
        <v>86</v>
      </c>
      <c r="D9" s="41" t="e">
        <f t="shared" ref="D9:G9" si="0">IF(E8="", "", (100%*(D8-E8)/E8) + VALUE(E9))</f>
        <v>#VALUE!</v>
      </c>
      <c r="E9" s="41" t="e">
        <f t="shared" si="0"/>
        <v>#VALUE!</v>
      </c>
      <c r="F9" s="41" t="e">
        <f t="shared" si="0"/>
        <v>#VALUE!</v>
      </c>
      <c r="G9" s="41" t="e">
        <f t="shared" si="0"/>
        <v>#VALUE!</v>
      </c>
      <c r="H9" s="41" t="str">
        <f>IF(I8="", "", (100%*(H8-I8)/I8) + VALUE(I9))</f>
        <v/>
      </c>
    </row>
    <row r="10" spans="1:10">
      <c r="A10" s="27" t="s">
        <v>87</v>
      </c>
      <c r="B10" s="27" t="s">
        <v>88</v>
      </c>
      <c r="D10" s="42"/>
      <c r="E10" s="42"/>
      <c r="F10" s="42"/>
      <c r="G10" s="42"/>
      <c r="H10" s="42"/>
    </row>
    <row r="11" spans="1:10">
      <c r="A11" s="27" t="s">
        <v>89</v>
      </c>
      <c r="D11" s="42"/>
      <c r="E11" s="42"/>
      <c r="F11" s="42"/>
      <c r="G11" s="42"/>
      <c r="H11" s="42"/>
    </row>
    <row r="12" spans="1:10">
      <c r="A12" s="27" t="s">
        <v>90</v>
      </c>
      <c r="B12" s="32" t="s">
        <v>91</v>
      </c>
      <c r="D12" s="42" t="s">
        <v>92</v>
      </c>
      <c r="E12" s="42" t="s">
        <v>93</v>
      </c>
      <c r="F12" s="42" t="s">
        <v>94</v>
      </c>
      <c r="G12" s="42" t="s">
        <v>95</v>
      </c>
      <c r="H12" s="42" t="s">
        <v>96</v>
      </c>
      <c r="J12" s="33"/>
    </row>
    <row r="13" spans="1:10">
      <c r="A13" s="27" t="s">
        <v>97</v>
      </c>
      <c r="B13" s="27" t="s">
        <v>98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</row>
    <row r="14" spans="1:10">
      <c r="A14" s="27" t="s">
        <v>104</v>
      </c>
      <c r="B14" s="27" t="s">
        <v>105</v>
      </c>
      <c r="D14" s="43" t="e">
        <f>(D39/D22)</f>
        <v>#VALUE!</v>
      </c>
      <c r="E14" s="43" t="e">
        <f>(E39/E22)</f>
        <v>#VALUE!</v>
      </c>
      <c r="F14" s="43" t="e">
        <f>(F39/F22)</f>
        <v>#VALUE!</v>
      </c>
      <c r="G14" s="43" t="e">
        <f>(G39/G22)</f>
        <v>#VALUE!</v>
      </c>
      <c r="H14" s="43" t="e">
        <f>(H39/H22)</f>
        <v>#VALUE!</v>
      </c>
    </row>
    <row r="15" spans="1:10">
      <c r="A15" s="27" t="s">
        <v>106</v>
      </c>
      <c r="B15" s="34" t="s">
        <v>107</v>
      </c>
      <c r="D15" s="43" t="e">
        <f>(D39/D26)</f>
        <v>#VALUE!</v>
      </c>
      <c r="E15" s="43" t="e">
        <f>(E39/E26)</f>
        <v>#VALUE!</v>
      </c>
      <c r="F15" s="43" t="e">
        <f>(F39/F26)</f>
        <v>#VALUE!</v>
      </c>
      <c r="G15" s="43" t="e">
        <f>(G39/G26)</f>
        <v>#VALUE!</v>
      </c>
      <c r="H15" s="43" t="e">
        <f>(H39/H26)</f>
        <v>#VALUE!</v>
      </c>
    </row>
    <row r="16" spans="1:10">
      <c r="A16" s="27" t="s">
        <v>108</v>
      </c>
      <c r="B16" s="35" t="s">
        <v>109</v>
      </c>
      <c r="D16" s="43" t="e">
        <f>(D39/D32)</f>
        <v>#VALUE!</v>
      </c>
      <c r="E16" s="43" t="e">
        <f t="shared" ref="E16:H16" si="1">(E39/E32)</f>
        <v>#VALUE!</v>
      </c>
      <c r="F16" s="43" t="e">
        <f t="shared" si="1"/>
        <v>#VALUE!</v>
      </c>
      <c r="G16" s="43" t="e">
        <f t="shared" si="1"/>
        <v>#VALUE!</v>
      </c>
      <c r="H16" s="43" t="e">
        <f t="shared" si="1"/>
        <v>#VALUE!</v>
      </c>
    </row>
    <row r="17" spans="1:8">
      <c r="A17" s="27" t="s">
        <v>110</v>
      </c>
      <c r="B17" s="35" t="s">
        <v>111</v>
      </c>
      <c r="D17" s="43" t="e">
        <f>(D34/D32)</f>
        <v>#VALUE!</v>
      </c>
      <c r="E17" s="43" t="e">
        <f t="shared" ref="E17:H17" si="2">(E34/E32)</f>
        <v>#VALUE!</v>
      </c>
      <c r="F17" s="43" t="e">
        <f t="shared" si="2"/>
        <v>#VALUE!</v>
      </c>
      <c r="G17" s="43" t="e">
        <f t="shared" si="2"/>
        <v>#VALUE!</v>
      </c>
      <c r="H17" s="43" t="e">
        <f t="shared" si="2"/>
        <v>#VALUE!</v>
      </c>
    </row>
    <row r="18" spans="1:8">
      <c r="A18" s="27" t="s">
        <v>112</v>
      </c>
      <c r="B18" s="35" t="s">
        <v>113</v>
      </c>
      <c r="D18" s="43" t="e">
        <f>(D24/D26)</f>
        <v>#VALUE!</v>
      </c>
      <c r="E18" s="43" t="e">
        <f t="shared" ref="E18:H18" si="3">(E24/E26)</f>
        <v>#VALUE!</v>
      </c>
      <c r="F18" s="43" t="e">
        <f t="shared" si="3"/>
        <v>#VALUE!</v>
      </c>
      <c r="G18" s="43" t="e">
        <f t="shared" si="3"/>
        <v>#VALUE!</v>
      </c>
      <c r="H18" s="43" t="e">
        <f t="shared" si="3"/>
        <v>#VALUE!</v>
      </c>
    </row>
    <row r="19" spans="1:8">
      <c r="A19" s="27" t="s">
        <v>114</v>
      </c>
      <c r="B19" s="35" t="s">
        <v>115</v>
      </c>
      <c r="D19" s="43" t="e">
        <f>(D24/D22)</f>
        <v>#VALUE!</v>
      </c>
      <c r="E19" s="43" t="e">
        <f t="shared" ref="E19:H19" si="4">(E24/E22)</f>
        <v>#VALUE!</v>
      </c>
      <c r="F19" s="43" t="e">
        <f t="shared" si="4"/>
        <v>#VALUE!</v>
      </c>
      <c r="G19" s="43" t="e">
        <f t="shared" si="4"/>
        <v>#VALUE!</v>
      </c>
      <c r="H19" s="43" t="e">
        <f t="shared" si="4"/>
        <v>#VALUE!</v>
      </c>
    </row>
    <row r="20" spans="1:8">
      <c r="A20" s="36" t="s">
        <v>116</v>
      </c>
      <c r="D20" s="31"/>
      <c r="E20" s="31"/>
      <c r="F20" s="31"/>
      <c r="G20" s="31"/>
      <c r="H20" s="31"/>
    </row>
    <row r="21" spans="1:8">
      <c r="A21" s="27" t="s">
        <v>117</v>
      </c>
    </row>
    <row r="22" spans="1:8">
      <c r="A22" s="27" t="s">
        <v>118</v>
      </c>
      <c r="D22" s="39" t="s">
        <v>119</v>
      </c>
      <c r="E22" s="40" t="s">
        <v>120</v>
      </c>
      <c r="F22" s="40" t="s">
        <v>121</v>
      </c>
      <c r="G22" s="40" t="s">
        <v>122</v>
      </c>
      <c r="H22" s="40" t="s">
        <v>123</v>
      </c>
    </row>
    <row r="23" spans="1:8" hidden="1">
      <c r="A23" s="27" t="s">
        <v>124</v>
      </c>
      <c r="D23" s="39" t="s">
        <v>125</v>
      </c>
      <c r="E23" s="39" t="s">
        <v>126</v>
      </c>
      <c r="F23" s="39" t="s">
        <v>127</v>
      </c>
      <c r="G23" s="39" t="s">
        <v>128</v>
      </c>
      <c r="H23" s="39" t="s">
        <v>129</v>
      </c>
    </row>
    <row r="24" spans="1:8">
      <c r="A24" s="27" t="s">
        <v>130</v>
      </c>
      <c r="D24" s="40" t="s">
        <v>131</v>
      </c>
      <c r="E24" s="40" t="s">
        <v>132</v>
      </c>
      <c r="F24" s="40" t="s">
        <v>133</v>
      </c>
      <c r="G24" s="40" t="s">
        <v>134</v>
      </c>
      <c r="H24" s="40" t="s">
        <v>135</v>
      </c>
    </row>
    <row r="25" spans="1:8" hidden="1">
      <c r="A25" s="27" t="s">
        <v>136</v>
      </c>
      <c r="D25" s="40" t="s">
        <v>137</v>
      </c>
      <c r="E25" s="40" t="s">
        <v>138</v>
      </c>
      <c r="F25" s="40" t="s">
        <v>139</v>
      </c>
      <c r="G25" s="40" t="s">
        <v>140</v>
      </c>
      <c r="H25" s="40" t="s">
        <v>141</v>
      </c>
    </row>
    <row r="26" spans="1:8">
      <c r="A26" s="27" t="s">
        <v>142</v>
      </c>
      <c r="D26" s="40" t="s">
        <v>143</v>
      </c>
      <c r="E26" s="40" t="s">
        <v>144</v>
      </c>
      <c r="F26" s="40" t="s">
        <v>145</v>
      </c>
      <c r="G26" s="40" t="s">
        <v>146</v>
      </c>
      <c r="H26" s="40" t="s">
        <v>147</v>
      </c>
    </row>
    <row r="27" spans="1:8" hidden="1">
      <c r="A27" s="27" t="s">
        <v>148</v>
      </c>
      <c r="D27" s="40" t="s">
        <v>149</v>
      </c>
      <c r="E27" s="40" t="s">
        <v>150</v>
      </c>
      <c r="F27" s="40" t="s">
        <v>151</v>
      </c>
      <c r="G27" s="40" t="s">
        <v>152</v>
      </c>
      <c r="H27" s="40" t="s">
        <v>153</v>
      </c>
    </row>
    <row r="28" spans="1:8">
      <c r="A28" s="27" t="s">
        <v>154</v>
      </c>
      <c r="D28" s="40"/>
      <c r="E28" s="40"/>
      <c r="F28" s="40"/>
      <c r="G28" s="40"/>
      <c r="H28" s="40"/>
    </row>
    <row r="29" spans="1:8" hidden="1">
      <c r="A29" s="27" t="s">
        <v>155</v>
      </c>
      <c r="D29" s="40"/>
      <c r="E29" s="40"/>
      <c r="F29" s="40"/>
      <c r="G29" s="40"/>
      <c r="H29" s="40"/>
    </row>
    <row r="30" spans="1:8">
      <c r="A30" s="27" t="s">
        <v>156</v>
      </c>
      <c r="D30" s="40"/>
      <c r="E30" s="40"/>
      <c r="F30" s="40"/>
      <c r="G30" s="40"/>
      <c r="H30" s="40"/>
    </row>
    <row r="31" spans="1:8" hidden="1">
      <c r="A31" s="27" t="s">
        <v>157</v>
      </c>
      <c r="D31" s="40"/>
      <c r="E31" s="40"/>
      <c r="F31" s="40"/>
      <c r="G31" s="40"/>
      <c r="H31" s="40"/>
    </row>
    <row r="32" spans="1:8">
      <c r="A32" s="27" t="s">
        <v>158</v>
      </c>
      <c r="D32" s="40" t="s">
        <v>159</v>
      </c>
      <c r="E32" s="40" t="s">
        <v>160</v>
      </c>
      <c r="F32" s="40" t="s">
        <v>161</v>
      </c>
      <c r="G32" s="40" t="s">
        <v>162</v>
      </c>
      <c r="H32" s="40" t="s">
        <v>163</v>
      </c>
    </row>
    <row r="33" spans="1:8" hidden="1">
      <c r="A33" s="27" t="s">
        <v>164</v>
      </c>
      <c r="D33" s="40" t="s">
        <v>165</v>
      </c>
      <c r="E33" s="40" t="s">
        <v>166</v>
      </c>
      <c r="F33" s="40" t="s">
        <v>167</v>
      </c>
      <c r="G33" s="40" t="s">
        <v>168</v>
      </c>
      <c r="H33" s="40" t="s">
        <v>169</v>
      </c>
    </row>
    <row r="34" spans="1:8">
      <c r="A34" s="27" t="s">
        <v>170</v>
      </c>
      <c r="D34" s="40" t="s">
        <v>171</v>
      </c>
      <c r="E34" s="40" t="s">
        <v>172</v>
      </c>
      <c r="F34" s="40" t="s">
        <v>173</v>
      </c>
      <c r="G34" s="40" t="s">
        <v>174</v>
      </c>
      <c r="H34" s="40" t="s">
        <v>175</v>
      </c>
    </row>
    <row r="35" spans="1:8" hidden="1">
      <c r="A35" s="27" t="s">
        <v>176</v>
      </c>
      <c r="D35" s="40" t="s">
        <v>177</v>
      </c>
      <c r="E35" s="40" t="s">
        <v>178</v>
      </c>
      <c r="F35" s="40" t="s">
        <v>179</v>
      </c>
      <c r="G35" s="40" t="s">
        <v>180</v>
      </c>
      <c r="H35" s="40" t="s">
        <v>181</v>
      </c>
    </row>
    <row r="36" spans="1:8">
      <c r="A36" s="27" t="s">
        <v>182</v>
      </c>
      <c r="D36" s="41" t="e">
        <f t="shared" ref="D36:G36" si="5">IF(E34="", "", (100%*(D34-E34)/E34) + VALUE(E36))</f>
        <v>#VALUE!</v>
      </c>
      <c r="E36" s="41" t="e">
        <f t="shared" si="5"/>
        <v>#VALUE!</v>
      </c>
      <c r="F36" s="41" t="e">
        <f t="shared" si="5"/>
        <v>#VALUE!</v>
      </c>
      <c r="G36" s="41" t="e">
        <f t="shared" si="5"/>
        <v>#VALUE!</v>
      </c>
      <c r="H36" s="41" t="str">
        <f>IF(I34="", "", (100%*(H34-I34)/I34) + VALUE(I36))</f>
        <v/>
      </c>
    </row>
    <row r="37" spans="1:8">
      <c r="D37" s="28"/>
      <c r="E37" s="28"/>
      <c r="F37" s="28"/>
      <c r="G37" s="28"/>
      <c r="H37" s="28"/>
    </row>
    <row r="38" spans="1:8">
      <c r="A38" s="27" t="s">
        <v>183</v>
      </c>
      <c r="D38" s="28"/>
      <c r="E38" s="28"/>
      <c r="F38" s="28"/>
      <c r="G38" s="28"/>
      <c r="H38" s="28"/>
    </row>
    <row r="39" spans="1:8">
      <c r="A39" s="27" t="s">
        <v>184</v>
      </c>
      <c r="D39" s="40" t="s">
        <v>185</v>
      </c>
      <c r="E39" s="40" t="s">
        <v>186</v>
      </c>
      <c r="F39" s="40" t="s">
        <v>187</v>
      </c>
      <c r="G39" s="40" t="s">
        <v>188</v>
      </c>
      <c r="H39" s="40" t="s">
        <v>189</v>
      </c>
    </row>
    <row r="40" spans="1:8" hidden="1">
      <c r="A40" s="27" t="s">
        <v>190</v>
      </c>
      <c r="D40" s="37" t="s">
        <v>191</v>
      </c>
      <c r="E40" s="37" t="s">
        <v>192</v>
      </c>
      <c r="F40" s="37" t="s">
        <v>193</v>
      </c>
      <c r="G40" s="37" t="s">
        <v>194</v>
      </c>
      <c r="H40" s="37" t="s">
        <v>195</v>
      </c>
    </row>
    <row r="41" spans="1:8">
      <c r="A41" s="27" t="s">
        <v>196</v>
      </c>
    </row>
    <row r="45" spans="1:8">
      <c r="A45" s="36" t="s">
        <v>197</v>
      </c>
      <c r="B45" s="36"/>
      <c r="C45" s="36"/>
      <c r="D45" s="36"/>
      <c r="E45" s="36"/>
    </row>
    <row r="46" spans="1:8">
      <c r="A46" s="27" t="s">
        <v>198</v>
      </c>
      <c r="C46" s="27" t="s">
        <v>199</v>
      </c>
      <c r="E46" s="38" t="s">
        <v>200</v>
      </c>
    </row>
  </sheetData>
  <phoneticPr fontId="37" type="noConversion"/>
  <conditionalFormatting sqref="D22">
    <cfRule type="expression" dxfId="35" priority="32" stopIfTrue="1">
      <formula>$D$23&lt;&gt;""</formula>
    </cfRule>
  </conditionalFormatting>
  <conditionalFormatting sqref="D24">
    <cfRule type="expression" dxfId="34" priority="12">
      <formula>$D$25&lt;&gt;""</formula>
    </cfRule>
  </conditionalFormatting>
  <conditionalFormatting sqref="D26">
    <cfRule type="expression" dxfId="33" priority="7">
      <formula>$D$27&lt;&gt;""</formula>
    </cfRule>
  </conditionalFormatting>
  <conditionalFormatting sqref="D32">
    <cfRule type="expression" dxfId="32" priority="26">
      <formula>$D$33&lt;&gt;""</formula>
    </cfRule>
  </conditionalFormatting>
  <conditionalFormatting sqref="D34">
    <cfRule type="expression" dxfId="31" priority="31" stopIfTrue="1">
      <formula>$D$35&lt;&gt;""</formula>
    </cfRule>
  </conditionalFormatting>
  <conditionalFormatting sqref="D39">
    <cfRule type="expression" dxfId="30" priority="21">
      <formula>$D$40&lt;&gt;""</formula>
    </cfRule>
  </conditionalFormatting>
  <conditionalFormatting sqref="D14:H14">
    <cfRule type="cellIs" dxfId="29" priority="2" operator="greaterThanOrEqual">
      <formula>"0.05"</formula>
    </cfRule>
  </conditionalFormatting>
  <conditionalFormatting sqref="D15:H15">
    <cfRule type="cellIs" dxfId="28" priority="1" operator="greaterThanOrEqual">
      <formula>"0.15"</formula>
    </cfRule>
  </conditionalFormatting>
  <conditionalFormatting sqref="E22">
    <cfRule type="expression" dxfId="27" priority="16">
      <formula>$E$23&lt;&gt;""</formula>
    </cfRule>
  </conditionalFormatting>
  <conditionalFormatting sqref="E24">
    <cfRule type="expression" dxfId="26" priority="11">
      <formula>$E$25&lt;&gt;""</formula>
    </cfRule>
  </conditionalFormatting>
  <conditionalFormatting sqref="E26">
    <cfRule type="expression" dxfId="25" priority="6">
      <formula>$E$27&lt;&gt;""</formula>
    </cfRule>
  </conditionalFormatting>
  <conditionalFormatting sqref="E32">
    <cfRule type="expression" dxfId="24" priority="25">
      <formula>$E$33&lt;&gt;""</formula>
    </cfRule>
  </conditionalFormatting>
  <conditionalFormatting sqref="E34">
    <cfRule type="expression" dxfId="23" priority="30" stopIfTrue="1">
      <formula>$E$35&lt;&gt;""</formula>
    </cfRule>
  </conditionalFormatting>
  <conditionalFormatting sqref="E39">
    <cfRule type="expression" dxfId="22" priority="20">
      <formula>$E$40&lt;&gt;""</formula>
    </cfRule>
  </conditionalFormatting>
  <conditionalFormatting sqref="F22">
    <cfRule type="expression" dxfId="21" priority="15">
      <formula>$F$23&lt;&gt;""</formula>
    </cfRule>
  </conditionalFormatting>
  <conditionalFormatting sqref="F24">
    <cfRule type="expression" dxfId="20" priority="10">
      <formula>$F$25&lt;&gt;""</formula>
    </cfRule>
  </conditionalFormatting>
  <conditionalFormatting sqref="F26">
    <cfRule type="expression" dxfId="19" priority="5">
      <formula>$F$27&lt;&gt;""</formula>
    </cfRule>
  </conditionalFormatting>
  <conditionalFormatting sqref="F32">
    <cfRule type="expression" dxfId="18" priority="24">
      <formula>$F$33&lt;&gt;""</formula>
    </cfRule>
  </conditionalFormatting>
  <conditionalFormatting sqref="F34">
    <cfRule type="expression" dxfId="17" priority="29" stopIfTrue="1">
      <formula>$F$35&lt;&gt;""</formula>
    </cfRule>
  </conditionalFormatting>
  <conditionalFormatting sqref="F39">
    <cfRule type="expression" dxfId="16" priority="19">
      <formula>$F$40&lt;&gt;""</formula>
    </cfRule>
  </conditionalFormatting>
  <conditionalFormatting sqref="G22">
    <cfRule type="expression" dxfId="15" priority="14">
      <formula>$G$23&lt;&gt;""</formula>
    </cfRule>
  </conditionalFormatting>
  <conditionalFormatting sqref="G24">
    <cfRule type="expression" dxfId="14" priority="9">
      <formula>$G$25&lt;&gt;""</formula>
    </cfRule>
  </conditionalFormatting>
  <conditionalFormatting sqref="G26">
    <cfRule type="expression" dxfId="13" priority="4">
      <formula>$G$27&lt;&gt;""</formula>
    </cfRule>
  </conditionalFormatting>
  <conditionalFormatting sqref="G32">
    <cfRule type="expression" dxfId="12" priority="23">
      <formula>$G$33&lt;&gt;""</formula>
    </cfRule>
  </conditionalFormatting>
  <conditionalFormatting sqref="G34">
    <cfRule type="expression" dxfId="11" priority="28">
      <formula>$G$35&lt;&gt;""</formula>
    </cfRule>
  </conditionalFormatting>
  <conditionalFormatting sqref="G39">
    <cfRule type="expression" dxfId="10" priority="18">
      <formula>$G$40&lt;&gt;""</formula>
    </cfRule>
  </conditionalFormatting>
  <conditionalFormatting sqref="H22">
    <cfRule type="expression" dxfId="9" priority="13">
      <formula>$H$23&lt;&gt;""</formula>
    </cfRule>
  </conditionalFormatting>
  <conditionalFormatting sqref="H24">
    <cfRule type="expression" dxfId="8" priority="8">
      <formula>$H$25&lt;&gt;""</formula>
    </cfRule>
  </conditionalFormatting>
  <conditionalFormatting sqref="H26">
    <cfRule type="expression" dxfId="7" priority="3">
      <formula>$H$27&lt;&gt;""</formula>
    </cfRule>
  </conditionalFormatting>
  <conditionalFormatting sqref="H32">
    <cfRule type="expression" dxfId="6" priority="22">
      <formula>$H$33&lt;&gt;""</formula>
    </cfRule>
  </conditionalFormatting>
  <conditionalFormatting sqref="H34">
    <cfRule type="expression" dxfId="5" priority="27">
      <formula>$H$35&lt;&gt;""</formula>
    </cfRule>
  </conditionalFormatting>
  <conditionalFormatting sqref="H39">
    <cfRule type="expression" dxfId="4" priority="17" stopIfTrue="1">
      <formula>$H$40&lt;&gt;""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GridLines="0" showRowColHeaders="0" view="pageBreakPreview" zoomScale="130" zoomScaleNormal="100" zoomScaleSheetLayoutView="130" workbookViewId="0">
      <selection activeCell="A35" sqref="A35"/>
    </sheetView>
  </sheetViews>
  <sheetFormatPr defaultColWidth="8.81640625" defaultRowHeight="13"/>
  <cols>
    <col min="1" max="1" width="25.6328125" style="20" bestFit="1" customWidth="1"/>
    <col min="2" max="2" width="12.81640625" style="20" bestFit="1" customWidth="1"/>
    <col min="3" max="4" width="8.81640625" style="20" customWidth="1"/>
    <col min="5" max="16384" width="8.81640625" style="20"/>
  </cols>
  <sheetData>
    <row r="1" spans="1:2">
      <c r="A1" s="21" t="s">
        <v>51</v>
      </c>
      <c r="B1" s="21" t="s">
        <v>50</v>
      </c>
    </row>
    <row r="2" spans="1:2">
      <c r="A2" s="22" t="s">
        <v>39</v>
      </c>
      <c r="B2" s="21" t="s">
        <v>52</v>
      </c>
    </row>
    <row r="3" spans="1:2">
      <c r="A3" s="22" t="s">
        <v>40</v>
      </c>
      <c r="B3" s="21" t="s">
        <v>53</v>
      </c>
    </row>
    <row r="4" spans="1:2">
      <c r="A4" s="22" t="s">
        <v>41</v>
      </c>
      <c r="B4" s="21" t="s">
        <v>54</v>
      </c>
    </row>
    <row r="5" spans="1:2">
      <c r="A5" s="22" t="s">
        <v>42</v>
      </c>
      <c r="B5" s="21" t="s">
        <v>55</v>
      </c>
    </row>
    <row r="6" spans="1:2">
      <c r="A6" s="22" t="s">
        <v>43</v>
      </c>
      <c r="B6" s="21" t="s">
        <v>56</v>
      </c>
    </row>
    <row r="7" spans="1:2">
      <c r="A7" s="22" t="s">
        <v>44</v>
      </c>
      <c r="B7" s="21" t="s">
        <v>57</v>
      </c>
    </row>
    <row r="8" spans="1:2">
      <c r="A8" s="22" t="s">
        <v>45</v>
      </c>
      <c r="B8" s="21" t="s">
        <v>58</v>
      </c>
    </row>
    <row r="9" spans="1:2">
      <c r="A9" s="22" t="s">
        <v>46</v>
      </c>
      <c r="B9" s="21" t="s">
        <v>59</v>
      </c>
    </row>
    <row r="10" spans="1:2">
      <c r="A10" s="22" t="s">
        <v>47</v>
      </c>
      <c r="B10" s="21" t="s">
        <v>60</v>
      </c>
    </row>
    <row r="11" spans="1:2">
      <c r="A11" s="22" t="s">
        <v>48</v>
      </c>
      <c r="B11" s="21" t="s">
        <v>61</v>
      </c>
    </row>
    <row r="12" spans="1:2">
      <c r="A12" s="22" t="s">
        <v>49</v>
      </c>
      <c r="B12" s="21" t="s">
        <v>62</v>
      </c>
    </row>
    <row r="13" spans="1:2">
      <c r="A13" s="126" t="s">
        <v>63</v>
      </c>
      <c r="B13" s="126"/>
    </row>
    <row r="14" spans="1:2">
      <c r="A14" s="126"/>
      <c r="B14" s="126"/>
    </row>
    <row r="15" spans="1:2">
      <c r="A15" s="126"/>
      <c r="B15" s="126"/>
    </row>
    <row r="16" spans="1:2">
      <c r="A16" s="126"/>
      <c r="B16" s="126"/>
    </row>
    <row r="17" spans="1:2">
      <c r="A17" s="126"/>
      <c r="B17" s="126"/>
    </row>
    <row r="18" spans="1:2">
      <c r="A18" s="126"/>
      <c r="B18" s="126"/>
    </row>
    <row r="19" spans="1:2">
      <c r="A19" s="126"/>
      <c r="B19" s="126"/>
    </row>
    <row r="20" spans="1:2">
      <c r="A20" s="126"/>
      <c r="B20" s="126"/>
    </row>
    <row r="21" spans="1:2">
      <c r="A21" s="23"/>
      <c r="B21" s="2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10" zoomScaleNormal="100" workbookViewId="0">
      <selection activeCell="G23" sqref="G23"/>
    </sheetView>
  </sheetViews>
  <sheetFormatPr defaultColWidth="9" defaultRowHeight="14.5"/>
  <cols>
    <col min="2" max="2" width="57.453125" bestFit="1" customWidth="1"/>
    <col min="3" max="3" width="50.1796875" customWidth="1"/>
    <col min="4" max="4" width="8.453125" style="3" customWidth="1"/>
    <col min="5" max="12" width="8.81640625" style="3"/>
    <col min="13" max="13" width="13.6328125" customWidth="1"/>
  </cols>
  <sheetData>
    <row r="1" spans="2:13">
      <c r="D1"/>
      <c r="E1"/>
      <c r="F1"/>
      <c r="G1"/>
    </row>
    <row r="2" spans="2:13">
      <c r="B2" s="17"/>
      <c r="C2" s="45" t="s">
        <v>246</v>
      </c>
      <c r="D2" s="18" t="e">
        <f>C2+1</f>
        <v>#VALUE!</v>
      </c>
      <c r="E2" s="18" t="e">
        <f t="shared" ref="E2:L2" si="0">D2+1</f>
        <v>#VALUE!</v>
      </c>
      <c r="F2" s="18" t="e">
        <f t="shared" si="0"/>
        <v>#VALUE!</v>
      </c>
      <c r="G2" s="18" t="e">
        <f t="shared" si="0"/>
        <v>#VALUE!</v>
      </c>
      <c r="H2" s="18" t="e">
        <f t="shared" si="0"/>
        <v>#VALUE!</v>
      </c>
      <c r="I2" s="18" t="e">
        <f t="shared" si="0"/>
        <v>#VALUE!</v>
      </c>
      <c r="J2" s="18" t="e">
        <f t="shared" si="0"/>
        <v>#VALUE!</v>
      </c>
      <c r="K2" s="18" t="e">
        <f t="shared" si="0"/>
        <v>#VALUE!</v>
      </c>
      <c r="L2" s="18" t="e">
        <f t="shared" si="0"/>
        <v>#VALUE!</v>
      </c>
      <c r="M2" s="3"/>
    </row>
    <row r="3" spans="2:13">
      <c r="B3" s="4" t="s">
        <v>17</v>
      </c>
      <c r="C3" s="4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3"/>
    </row>
    <row r="4" spans="2:13">
      <c r="B4" s="13" t="s">
        <v>37</v>
      </c>
      <c r="C4" s="99">
        <f>'Định giá'!B2</f>
        <v>0</v>
      </c>
      <c r="D4" s="5"/>
      <c r="E4" s="5"/>
      <c r="F4" s="5"/>
      <c r="G4" s="5"/>
      <c r="H4" s="5"/>
      <c r="I4" s="5"/>
      <c r="J4" s="5"/>
      <c r="K4" s="5"/>
      <c r="L4" s="5"/>
      <c r="M4" s="3"/>
    </row>
    <row r="5" spans="2:13">
      <c r="B5" s="13" t="s">
        <v>38</v>
      </c>
      <c r="C5" s="99">
        <f>'Định giá'!B3</f>
        <v>0</v>
      </c>
      <c r="D5" s="5"/>
      <c r="E5" s="5"/>
      <c r="F5" s="5"/>
      <c r="G5" s="5"/>
      <c r="H5" s="5"/>
      <c r="I5" s="5"/>
      <c r="J5" s="5"/>
      <c r="K5" s="5"/>
      <c r="L5" s="5"/>
      <c r="M5" s="3"/>
    </row>
    <row r="6" spans="2:13">
      <c r="B6" s="4" t="s">
        <v>216</v>
      </c>
      <c r="C6" s="111">
        <f>$C$4</f>
        <v>0</v>
      </c>
      <c r="D6" s="3">
        <f t="shared" ref="D6:G6" si="1">VALUE(C6)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>VALUE(G6)</f>
        <v>0</v>
      </c>
      <c r="I6" s="3">
        <f t="shared" ref="I6:L6" si="2">VALUE(H6)</f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</row>
    <row r="7" spans="2:13">
      <c r="B7" s="4" t="s">
        <v>217</v>
      </c>
      <c r="C7" s="111">
        <f>$C$5</f>
        <v>0</v>
      </c>
      <c r="D7" s="3">
        <f t="shared" ref="D7:G7" si="3">VALUE(C7)</f>
        <v>0</v>
      </c>
      <c r="E7" s="3">
        <f t="shared" si="3"/>
        <v>0</v>
      </c>
      <c r="F7" s="3">
        <f t="shared" si="3"/>
        <v>0</v>
      </c>
      <c r="G7" s="3">
        <f t="shared" si="3"/>
        <v>0</v>
      </c>
      <c r="H7" s="3">
        <f>VALUE(G7)</f>
        <v>0</v>
      </c>
      <c r="I7" s="3">
        <f t="shared" ref="I7:L7" si="4">VALUE(H7)</f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</row>
    <row r="8" spans="2:13">
      <c r="B8" s="4" t="s">
        <v>18</v>
      </c>
      <c r="C8" s="112">
        <v>7.0000000000000007E-2</v>
      </c>
    </row>
    <row r="9" spans="2:13" s="3" customFormat="1">
      <c r="B9" s="5" t="s">
        <v>218</v>
      </c>
      <c r="C9" s="113">
        <f>C6/(1+$C$8)^C3</f>
        <v>0</v>
      </c>
      <c r="D9" s="44">
        <f t="shared" ref="D9:L9" si="5">D6/(1+$C$8)^D3</f>
        <v>0</v>
      </c>
      <c r="E9" s="44">
        <f t="shared" si="5"/>
        <v>0</v>
      </c>
      <c r="F9" s="44">
        <f t="shared" si="5"/>
        <v>0</v>
      </c>
      <c r="G9" s="44">
        <f t="shared" si="5"/>
        <v>0</v>
      </c>
      <c r="H9" s="44">
        <f t="shared" si="5"/>
        <v>0</v>
      </c>
      <c r="I9" s="44">
        <f t="shared" si="5"/>
        <v>0</v>
      </c>
      <c r="J9" s="44">
        <f t="shared" si="5"/>
        <v>0</v>
      </c>
      <c r="K9" s="44">
        <f t="shared" si="5"/>
        <v>0</v>
      </c>
      <c r="L9" s="44">
        <f t="shared" si="5"/>
        <v>0</v>
      </c>
      <c r="M9" s="44"/>
    </row>
    <row r="10" spans="2:13" s="3" customFormat="1">
      <c r="B10" s="5" t="s">
        <v>219</v>
      </c>
      <c r="C10" s="113">
        <f>C7/(1+$C$8)^C3</f>
        <v>0</v>
      </c>
      <c r="D10" s="44">
        <f>D7/(1+$C$8)^D3</f>
        <v>0</v>
      </c>
      <c r="E10" s="44">
        <f t="shared" ref="E10:L10" si="6">E7/(1+$C$8)^E3</f>
        <v>0</v>
      </c>
      <c r="F10" s="44">
        <f t="shared" si="6"/>
        <v>0</v>
      </c>
      <c r="G10" s="44">
        <f t="shared" si="6"/>
        <v>0</v>
      </c>
      <c r="H10" s="44">
        <f t="shared" si="6"/>
        <v>0</v>
      </c>
      <c r="I10" s="44">
        <f t="shared" si="6"/>
        <v>0</v>
      </c>
      <c r="J10" s="44">
        <f t="shared" si="6"/>
        <v>0</v>
      </c>
      <c r="K10" s="44">
        <f t="shared" si="6"/>
        <v>0</v>
      </c>
      <c r="L10" s="44">
        <f t="shared" si="6"/>
        <v>0</v>
      </c>
      <c r="M10" s="44"/>
    </row>
    <row r="11" spans="2:13">
      <c r="B11" s="13" t="s">
        <v>19</v>
      </c>
      <c r="C11" s="98" t="str">
        <f>'Định giá'!B4</f>
        <v>#DGVCSHValQ0</v>
      </c>
    </row>
    <row r="12" spans="2:13">
      <c r="B12" s="13" t="s">
        <v>20</v>
      </c>
      <c r="C12" s="99" t="str">
        <f>'Định giá'!B7</f>
        <v>#DGTSLCPVal</v>
      </c>
    </row>
    <row r="13" spans="2:13">
      <c r="B13" s="13" t="s">
        <v>14</v>
      </c>
      <c r="C13" s="100" t="str">
        <f>'Định giá'!B5</f>
        <v>#DGTLCTVal</v>
      </c>
    </row>
    <row r="14" spans="2:13" ht="50">
      <c r="B14" s="13" t="s">
        <v>21</v>
      </c>
      <c r="C14" s="114" t="str">
        <f>'Định giá'!B6</f>
        <v>#DGTGCPVal</v>
      </c>
    </row>
    <row r="15" spans="2:13">
      <c r="B15" s="5" t="s">
        <v>221</v>
      </c>
      <c r="C15" s="115" t="e">
        <f>((C9+D9+E9+F9+G9+H9+I9+J9+K9+L9)+C11)*(1-0.1*3.14)</f>
        <v>#VALUE!</v>
      </c>
    </row>
    <row r="16" spans="2:13">
      <c r="B16" s="5" t="s">
        <v>220</v>
      </c>
      <c r="C16" s="115" t="e">
        <f>((C10+D10+E10+F10+G10+H10+I10+J10+K10+L10)+C11)*(1-0.1*3.14)</f>
        <v>#VALUE!</v>
      </c>
    </row>
    <row r="17" spans="2:12" ht="50">
      <c r="B17" s="5" t="s">
        <v>223</v>
      </c>
      <c r="C17" s="116" t="e">
        <f>(C15*1000000000)/($C$12*1000000)</f>
        <v>#VALUE!</v>
      </c>
    </row>
    <row r="18" spans="2:12" ht="50">
      <c r="B18" s="5" t="s">
        <v>222</v>
      </c>
      <c r="C18" s="116" t="e">
        <f>(C16*1000000000)/($C$12*1000000)</f>
        <v>#VALUE!</v>
      </c>
    </row>
    <row r="19" spans="2:12">
      <c r="B19" s="3" t="s">
        <v>224</v>
      </c>
      <c r="C19" s="117" t="e">
        <f>C58</f>
        <v>#VALUE!</v>
      </c>
    </row>
    <row r="20" spans="2:12">
      <c r="B20" s="3" t="s">
        <v>225</v>
      </c>
      <c r="C20" s="117" t="e">
        <f>C59</f>
        <v>#VALUE!</v>
      </c>
    </row>
    <row r="21" spans="2:12" s="1" customFormat="1">
      <c r="B21" s="6"/>
      <c r="C21" s="118"/>
      <c r="D21" s="7"/>
      <c r="E21" s="7"/>
      <c r="F21" s="7"/>
      <c r="G21" s="7"/>
      <c r="H21" s="7"/>
      <c r="I21" s="7"/>
      <c r="J21" s="7"/>
      <c r="K21" s="7"/>
      <c r="L21" s="7"/>
    </row>
    <row r="22" spans="2:12" ht="50">
      <c r="B22" s="8" t="s">
        <v>226</v>
      </c>
      <c r="C22" s="119" t="e">
        <f>C17/$C$14-1</f>
        <v>#VALUE!</v>
      </c>
      <c r="H22" s="3" t="s">
        <v>9</v>
      </c>
    </row>
    <row r="23" spans="2:12" ht="50">
      <c r="B23" s="8" t="s">
        <v>234</v>
      </c>
      <c r="C23" s="119" t="e">
        <f>C18/$C$14-1</f>
        <v>#VALUE!</v>
      </c>
      <c r="H23" s="3" t="s">
        <v>9</v>
      </c>
    </row>
    <row r="24" spans="2:12" ht="50">
      <c r="B24" s="8" t="s">
        <v>22</v>
      </c>
      <c r="C24" s="119" t="e">
        <f>0.95*C13*10000/C14</f>
        <v>#VALUE!</v>
      </c>
    </row>
    <row r="25" spans="2:12" ht="50">
      <c r="B25" s="8" t="s">
        <v>227</v>
      </c>
      <c r="C25" s="119" t="e">
        <f>C19/C17-1</f>
        <v>#VALUE!</v>
      </c>
    </row>
    <row r="26" spans="2:12" ht="50">
      <c r="B26" s="8" t="s">
        <v>235</v>
      </c>
      <c r="C26" s="119" t="e">
        <f>C20/C18-1</f>
        <v>#VALUE!</v>
      </c>
    </row>
    <row r="27" spans="2:12" ht="50">
      <c r="B27" s="14" t="s">
        <v>237</v>
      </c>
      <c r="C27" s="120" t="e">
        <f>C22+$C$24+C25</f>
        <v>#VALUE!</v>
      </c>
    </row>
    <row r="28" spans="2:12" ht="50">
      <c r="B28" s="14" t="s">
        <v>236</v>
      </c>
      <c r="C28" s="120" t="e">
        <f>C23+$C$24+C26</f>
        <v>#VALUE!</v>
      </c>
    </row>
    <row r="30" spans="2:12" s="2" customFormat="1"/>
    <row r="31" spans="2:12" s="2" customFormat="1"/>
    <row r="32" spans="2:12" s="2" customFormat="1">
      <c r="B32" s="2" t="s">
        <v>14</v>
      </c>
      <c r="C32" s="101" t="str">
        <f>C13</f>
        <v>#DGTLCTVal</v>
      </c>
    </row>
    <row r="33" spans="2:12" s="2" customFormat="1">
      <c r="B33" s="2" t="s">
        <v>15</v>
      </c>
      <c r="C33" s="102" t="e">
        <f>C32*10*C12</f>
        <v>#VALUE!</v>
      </c>
      <c r="D33" s="9"/>
    </row>
    <row r="34" spans="2:12" s="2" customFormat="1">
      <c r="B34" s="2" t="s">
        <v>228</v>
      </c>
      <c r="C34" s="102" t="e">
        <f>C6-$C$33</f>
        <v>#VALUE!</v>
      </c>
    </row>
    <row r="35" spans="2:12" s="2" customFormat="1">
      <c r="B35" s="2" t="s">
        <v>238</v>
      </c>
      <c r="C35" s="102" t="e">
        <f>C7-$C$33</f>
        <v>#VALUE!</v>
      </c>
    </row>
    <row r="36" spans="2:12" s="2" customFormat="1">
      <c r="B36" s="10" t="s">
        <v>229</v>
      </c>
      <c r="C36" s="103" t="e">
        <f>C34+$C$11</f>
        <v>#VALUE!</v>
      </c>
    </row>
    <row r="37" spans="2:12" s="2" customFormat="1">
      <c r="B37" s="10" t="s">
        <v>239</v>
      </c>
      <c r="C37" s="103" t="e">
        <f>C35+$C$11</f>
        <v>#VALUE!</v>
      </c>
    </row>
    <row r="38" spans="2:12" s="2" customFormat="1">
      <c r="B38" s="2" t="s">
        <v>230</v>
      </c>
      <c r="C38" s="104" t="e">
        <f>C6/$C$11</f>
        <v>#VALUE!</v>
      </c>
    </row>
    <row r="39" spans="2:12" s="2" customFormat="1">
      <c r="B39" s="2" t="s">
        <v>240</v>
      </c>
      <c r="C39" s="104" t="e">
        <f>C7/$C$11</f>
        <v>#VALUE!</v>
      </c>
    </row>
    <row r="40" spans="2:12" s="2" customFormat="1">
      <c r="B40" s="2" t="s">
        <v>16</v>
      </c>
      <c r="C40" s="105" t="e">
        <f>C38*C34</f>
        <v>#VALUE!</v>
      </c>
    </row>
    <row r="41" spans="2:12" s="2" customFormat="1">
      <c r="B41" s="2" t="s">
        <v>16</v>
      </c>
      <c r="C41" s="105" t="e">
        <f>C39*C35</f>
        <v>#VALUE!</v>
      </c>
    </row>
    <row r="42" spans="2:12" s="2" customFormat="1">
      <c r="B42" s="10" t="s">
        <v>245</v>
      </c>
      <c r="C42" s="106" t="e">
        <f>C40+C6</f>
        <v>#VALUE!</v>
      </c>
    </row>
    <row r="43" spans="2:12" s="2" customFormat="1">
      <c r="B43" s="10" t="s">
        <v>241</v>
      </c>
      <c r="C43" s="106" t="e">
        <f>C41+C7</f>
        <v>#VALUE!</v>
      </c>
    </row>
    <row r="44" spans="2:12" s="2" customFormat="1">
      <c r="C44" s="102"/>
    </row>
    <row r="45" spans="2:12" s="2" customFormat="1">
      <c r="C45" s="102"/>
    </row>
    <row r="46" spans="2:12" s="2" customFormat="1">
      <c r="C46" s="107" t="e">
        <f ca="1">YEAR("01/01/"&amp;YEAR(TODAY()) + 1)</f>
        <v>#VALUE!</v>
      </c>
      <c r="D46" s="19" t="e">
        <f t="shared" ref="D46:L46" ca="1" si="7">C46 + 1</f>
        <v>#VALUE!</v>
      </c>
      <c r="E46" s="19" t="e">
        <f t="shared" ca="1" si="7"/>
        <v>#VALUE!</v>
      </c>
      <c r="F46" s="19" t="e">
        <f t="shared" ca="1" si="7"/>
        <v>#VALUE!</v>
      </c>
      <c r="G46" s="19" t="e">
        <f t="shared" ca="1" si="7"/>
        <v>#VALUE!</v>
      </c>
      <c r="H46" s="19" t="e">
        <f t="shared" ca="1" si="7"/>
        <v>#VALUE!</v>
      </c>
      <c r="I46" s="19" t="e">
        <f t="shared" ca="1" si="7"/>
        <v>#VALUE!</v>
      </c>
      <c r="J46" s="19" t="e">
        <f t="shared" ca="1" si="7"/>
        <v>#VALUE!</v>
      </c>
      <c r="K46" s="19" t="e">
        <f t="shared" ca="1" si="7"/>
        <v>#VALUE!</v>
      </c>
      <c r="L46" s="19" t="e">
        <f t="shared" ca="1" si="7"/>
        <v>#VALUE!</v>
      </c>
    </row>
    <row r="47" spans="2:12" s="2" customFormat="1">
      <c r="B47" s="10" t="s">
        <v>17</v>
      </c>
      <c r="C47" s="103">
        <v>1</v>
      </c>
      <c r="D47" s="10">
        <v>2</v>
      </c>
      <c r="E47" s="10">
        <v>3</v>
      </c>
      <c r="F47" s="10">
        <v>4</v>
      </c>
      <c r="G47" s="10">
        <v>5</v>
      </c>
      <c r="H47" s="10">
        <v>6</v>
      </c>
      <c r="I47" s="10">
        <v>7</v>
      </c>
      <c r="J47" s="10">
        <v>8</v>
      </c>
      <c r="K47" s="10">
        <v>9</v>
      </c>
      <c r="L47" s="10">
        <v>10</v>
      </c>
    </row>
    <row r="48" spans="2:12" s="2" customFormat="1">
      <c r="B48" s="10" t="s">
        <v>231</v>
      </c>
      <c r="C48" s="105" t="e">
        <f>C42</f>
        <v>#VALUE!</v>
      </c>
      <c r="D48" s="2" t="e">
        <f>C48</f>
        <v>#VALUE!</v>
      </c>
      <c r="E48" s="2" t="e">
        <f>D48</f>
        <v>#VALUE!</v>
      </c>
      <c r="F48" s="2" t="e">
        <f t="shared" ref="F48" si="8">E48</f>
        <v>#VALUE!</v>
      </c>
      <c r="G48" s="2" t="e">
        <f t="shared" ref="G48" si="9">F48</f>
        <v>#VALUE!</v>
      </c>
      <c r="H48" s="2" t="e">
        <f t="shared" ref="H48" si="10">G48</f>
        <v>#VALUE!</v>
      </c>
      <c r="I48" s="2" t="e">
        <f t="shared" ref="I48" si="11">H48</f>
        <v>#VALUE!</v>
      </c>
      <c r="J48" s="2" t="e">
        <f t="shared" ref="J48" si="12">I48</f>
        <v>#VALUE!</v>
      </c>
      <c r="K48" s="2" t="e">
        <f t="shared" ref="K48" si="13">J48</f>
        <v>#VALUE!</v>
      </c>
      <c r="L48" s="2" t="e">
        <f t="shared" ref="L48" si="14">K48</f>
        <v>#VALUE!</v>
      </c>
    </row>
    <row r="49" spans="2:13" s="2" customFormat="1">
      <c r="B49" s="10" t="s">
        <v>242</v>
      </c>
      <c r="C49" s="105" t="e">
        <f>C43</f>
        <v>#VALUE!</v>
      </c>
      <c r="D49" s="2" t="e">
        <f>C49</f>
        <v>#VALUE!</v>
      </c>
      <c r="E49" s="2" t="e">
        <f>D49</f>
        <v>#VALUE!</v>
      </c>
      <c r="F49" s="2" t="e">
        <f t="shared" ref="F49:L49" si="15">E49</f>
        <v>#VALUE!</v>
      </c>
      <c r="G49" s="2" t="e">
        <f t="shared" si="15"/>
        <v>#VALUE!</v>
      </c>
      <c r="H49" s="2" t="e">
        <f t="shared" si="15"/>
        <v>#VALUE!</v>
      </c>
      <c r="I49" s="2" t="e">
        <f t="shared" si="15"/>
        <v>#VALUE!</v>
      </c>
      <c r="J49" s="2" t="e">
        <f t="shared" si="15"/>
        <v>#VALUE!</v>
      </c>
      <c r="K49" s="2" t="e">
        <f t="shared" si="15"/>
        <v>#VALUE!</v>
      </c>
      <c r="L49" s="2" t="e">
        <f t="shared" si="15"/>
        <v>#VALUE!</v>
      </c>
    </row>
    <row r="50" spans="2:13" s="2" customFormat="1">
      <c r="B50" s="10" t="s">
        <v>18</v>
      </c>
      <c r="C50" s="108">
        <v>7.0000000000000007E-2</v>
      </c>
    </row>
    <row r="51" spans="2:13" s="2" customFormat="1">
      <c r="B51" s="10" t="s">
        <v>218</v>
      </c>
      <c r="C51" s="105" t="e">
        <f>C48/(1+$C$8)^C47</f>
        <v>#VALUE!</v>
      </c>
      <c r="D51" s="11" t="e">
        <f t="shared" ref="D51:L51" si="16">D48/(1+$C$8)^D47</f>
        <v>#VALUE!</v>
      </c>
      <c r="E51" s="11" t="e">
        <f t="shared" si="16"/>
        <v>#VALUE!</v>
      </c>
      <c r="F51" s="11" t="e">
        <f t="shared" si="16"/>
        <v>#VALUE!</v>
      </c>
      <c r="G51" s="11" t="e">
        <f t="shared" si="16"/>
        <v>#VALUE!</v>
      </c>
      <c r="H51" s="11" t="e">
        <f t="shared" si="16"/>
        <v>#VALUE!</v>
      </c>
      <c r="I51" s="11" t="e">
        <f t="shared" si="16"/>
        <v>#VALUE!</v>
      </c>
      <c r="J51" s="11" t="e">
        <f t="shared" si="16"/>
        <v>#VALUE!</v>
      </c>
      <c r="K51" s="11" t="e">
        <f t="shared" si="16"/>
        <v>#VALUE!</v>
      </c>
      <c r="L51" s="11" t="e">
        <f t="shared" si="16"/>
        <v>#VALUE!</v>
      </c>
      <c r="M51" s="11"/>
    </row>
    <row r="52" spans="2:13" s="2" customFormat="1">
      <c r="B52" s="10" t="s">
        <v>219</v>
      </c>
      <c r="C52" s="105" t="e">
        <f>C49/(1+$C$8)^C47</f>
        <v>#VALUE!</v>
      </c>
      <c r="D52" s="11" t="e">
        <f>D49/(1+$C$8)^D47</f>
        <v>#VALUE!</v>
      </c>
      <c r="E52" s="11" t="e">
        <f t="shared" ref="E52:L52" si="17">E49/(1+$C$8)^E47</f>
        <v>#VALUE!</v>
      </c>
      <c r="F52" s="11" t="e">
        <f t="shared" si="17"/>
        <v>#VALUE!</v>
      </c>
      <c r="G52" s="11" t="e">
        <f t="shared" si="17"/>
        <v>#VALUE!</v>
      </c>
      <c r="H52" s="11" t="e">
        <f t="shared" si="17"/>
        <v>#VALUE!</v>
      </c>
      <c r="I52" s="11" t="e">
        <f t="shared" si="17"/>
        <v>#VALUE!</v>
      </c>
      <c r="J52" s="11" t="e">
        <f t="shared" si="17"/>
        <v>#VALUE!</v>
      </c>
      <c r="K52" s="11" t="e">
        <f t="shared" si="17"/>
        <v>#VALUE!</v>
      </c>
      <c r="L52" s="11" t="e">
        <f t="shared" si="17"/>
        <v>#VALUE!</v>
      </c>
      <c r="M52" s="11"/>
    </row>
    <row r="53" spans="2:13" s="2" customFormat="1">
      <c r="B53" s="10" t="s">
        <v>232</v>
      </c>
      <c r="C53" s="103" t="e">
        <f>C36</f>
        <v>#VALUE!</v>
      </c>
    </row>
    <row r="54" spans="2:13" s="2" customFormat="1">
      <c r="B54" s="10" t="s">
        <v>243</v>
      </c>
      <c r="C54" s="103" t="e">
        <f>C37</f>
        <v>#VALUE!</v>
      </c>
    </row>
    <row r="55" spans="2:13" s="2" customFormat="1">
      <c r="B55" s="10" t="s">
        <v>20</v>
      </c>
      <c r="C55" s="102" t="str">
        <f>C12</f>
        <v>#DGTSLCPVal</v>
      </c>
    </row>
    <row r="56" spans="2:13" s="2" customFormat="1" ht="66.5">
      <c r="B56" s="10" t="s">
        <v>221</v>
      </c>
      <c r="C56" s="109" t="e">
        <f>((C51+D51+E51+F51+G51+H51+I51+J51+K51+L51)+C53)*(1-0.1*3.14)</f>
        <v>#VALUE!</v>
      </c>
    </row>
    <row r="57" spans="2:13" s="2" customFormat="1" ht="66.5">
      <c r="B57" s="10" t="s">
        <v>220</v>
      </c>
      <c r="C57" s="109" t="e">
        <f>((C52+D52+E52+F52+G52+H52+I52+J52+K52+L52)+C54)*(1-0.1*3.14)</f>
        <v>#VALUE!</v>
      </c>
    </row>
    <row r="58" spans="2:13" s="2" customFormat="1" ht="66.5">
      <c r="B58" s="10" t="s">
        <v>233</v>
      </c>
      <c r="C58" s="110" t="e">
        <f>(C56*1000000000)/($C$55*1000000)</f>
        <v>#VALUE!</v>
      </c>
    </row>
    <row r="59" spans="2:13" s="2" customFormat="1" ht="66.5">
      <c r="B59" s="10" t="s">
        <v>244</v>
      </c>
      <c r="C59" s="110" t="e">
        <f>(C57*1000000000)/($C$55*1000000)</f>
        <v>#VALUE!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HƯỚNG DẪN</vt:lpstr>
      <vt:lpstr>Định giá</vt:lpstr>
      <vt:lpstr>Chi tiết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2025-03-20T15:31:02Z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