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xr:revisionPtr revIDLastSave="0" documentId="13_ncr:1_{43FC3AB1-CDAE-4D9D-A647-36BEB86C67E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r:id="rId4"/>
  </sheets>
  <definedNames>
    <definedName name="_xlnm.Print_Area" localSheetId="2">'Xu hướng ngành'!$A$1:$B$20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4" i="2" s="1"/>
  <c r="C13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B11" i="9"/>
  <c r="C46" i="2"/>
  <c r="D46" i="2" s="1"/>
  <c r="E46" i="2" s="1"/>
  <c r="F46" i="2" s="1"/>
  <c r="G46" i="2" s="1"/>
  <c r="H46" i="2" s="1"/>
  <c r="I46" i="2" s="1"/>
  <c r="J46" i="2" s="1"/>
  <c r="K46" i="2" s="1"/>
  <c r="L46" i="2" s="1"/>
  <c r="C8" i="9"/>
  <c r="B8" i="9"/>
  <c r="C2" i="2"/>
  <c r="D2" i="2" s="1"/>
  <c r="E2" i="2" s="1"/>
  <c r="F2" i="2" s="1"/>
  <c r="G2" i="2" s="1"/>
  <c r="H2" i="2" s="1"/>
  <c r="I2" i="2" s="1"/>
  <c r="J2" i="2" s="1"/>
  <c r="K2" i="2" s="1"/>
  <c r="L2" i="2" s="1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B10" i="9" l="1"/>
  <c r="C10" i="9"/>
  <c r="C22" i="2"/>
  <c r="C23" i="2"/>
  <c r="C9" i="9" l="1"/>
  <c r="C28" i="2"/>
  <c r="C12" i="9" s="1"/>
  <c r="C27" i="2"/>
  <c r="B12" i="9" s="1"/>
  <c r="B13" i="9" s="1"/>
  <c r="B9" i="9"/>
  <c r="D14" i="9" l="1"/>
  <c r="C13" i="9"/>
</calcChain>
</file>

<file path=xl/sharedStrings.xml><?xml version="1.0" encoding="utf-8"?>
<sst xmlns="http://schemas.openxmlformats.org/spreadsheetml/2006/main" count="151" uniqueCount="139">
  <si>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</si>
  <si>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</si>
  <si>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</si>
  <si>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</si>
  <si>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</si>
  <si>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</si>
  <si>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</si>
  <si>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</si>
  <si>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</si>
  <si>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</si>
  <si>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</si>
  <si>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</si>
  <si>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</si>
  <si>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</si>
  <si>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</si>
  <si>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</si>
  <si>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</si>
  <si>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</si>
  <si>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</si>
  <si>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</si>
  <si>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</si>
  <si>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</si>
  <si>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</si>
  <si>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</si>
  <si>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</si>
  <si>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</si>
  <si>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</si>
  <si>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</si>
  <si>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</si>
  <si>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</si>
  <si>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</si>
  <si>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</si>
  <si>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</si>
  <si>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</si>
  <si>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</si>
  <si>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</si>
  <si>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</si>
  <si>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</si>
  <si>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</si>
  <si>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</si>
  <si>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</si>
  <si>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</si>
  <si>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</si>
  <si>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</si>
  <si>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</si>
  <si>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</si>
  <si>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</si>
  <si>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</si>
  <si>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</si>
  <si>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</si>
  <si>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</si>
  <si>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</si>
  <si>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</si>
  <si>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</si>
  <si>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</si>
  <si>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</si>
  <si>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</si>
  <si>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</si>
  <si>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</si>
  <si>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</si>
  <si>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</si>
  <si>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</si>
  <si>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</si>
  <si>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</si>
  <si>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</si>
  <si>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</si>
  <si>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</si>
  <si>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</si>
  <si>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</si>
  <si>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</si>
  <si>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</si>
  <si>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</si>
  <si>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</si>
  <si>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</si>
  <si>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</si>
  <si>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</si>
  <si>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</si>
  <si>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</si>
  <si>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</si>
  <si>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</si>
  <si>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</si>
  <si>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</si>
  <si>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</si>
  <si>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</si>
  <si>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</si>
  <si>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</si>
  <si>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</si>
  <si>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</si>
  <si>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</si>
  <si>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</si>
  <si>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</si>
  <si>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</si>
  <si>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</si>
  <si>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</si>
  <si>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</si>
  <si>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</si>
  <si>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</si>
  <si>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</si>
  <si>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</si>
  <si>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</si>
  <si>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</si>
  <si>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</si>
  <si>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</si>
  <si>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</si>
  <si>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</si>
  <si>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</si>
  <si>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</si>
  <si>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</si>
  <si>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</si>
  <si>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</si>
  <si>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</si>
  <si>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</si>
  <si>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</si>
  <si>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</si>
  <si>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</si>
  <si>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</si>
  <si>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</si>
  <si>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</si>
  <si>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</si>
  <si>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</si>
  <si>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</si>
  <si>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</si>
  <si>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</si>
  <si>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</si>
  <si>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</si>
  <si>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</si>
  <si>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</si>
  <si>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</si>
  <si>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</si>
  <si>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</si>
  <si>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</si>
  <si>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</si>
  <si>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</si>
  <si>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</si>
  <si>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</si>
  <si>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</si>
  <si>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</si>
  <si>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Đơn vị: triệu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</si>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</sst>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</numFmts>
  <fonts count="34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27" fillId="7" borderId="11" xfId="0" applyFont="1" applyFill="1" applyBorder="1"/>
    <xf numFmtId="0" fontId="27" fillId="0" borderId="0" xfId="0" applyFont="1" applyAlignment="1">
      <alignment horizontal="right"/>
    </xf>
    <xf numFmtId="0" fontId="28" fillId="0" borderId="2" xfId="0" applyFont="1" applyBorder="1"/>
    <xf numFmtId="166" fontId="28" fillId="0" borderId="3" xfId="0" applyNumberFormat="1" applyFont="1" applyBorder="1" applyAlignment="1">
      <alignment horizontal="right"/>
    </xf>
    <xf numFmtId="0" fontId="28" fillId="0" borderId="0" xfId="0" applyFont="1"/>
    <xf numFmtId="9" fontId="28" fillId="0" borderId="3" xfId="3" applyFont="1" applyBorder="1" applyAlignment="1">
      <alignment horizontal="right"/>
    </xf>
    <xf numFmtId="164" fontId="28" fillId="0" borderId="3" xfId="1" applyNumberFormat="1" applyFont="1" applyBorder="1" applyAlignment="1">
      <alignment horizontal="right"/>
    </xf>
    <xf numFmtId="0" fontId="27" fillId="7" borderId="2" xfId="0" applyFont="1" applyFill="1" applyBorder="1"/>
    <xf numFmtId="164" fontId="27" fillId="7" borderId="3" xfId="1" applyNumberFormat="1" applyFont="1" applyFill="1" applyBorder="1"/>
    <xf numFmtId="164" fontId="27" fillId="7" borderId="10" xfId="1" applyNumberFormat="1" applyFont="1" applyFill="1" applyBorder="1"/>
    <xf numFmtId="164" fontId="27" fillId="7" borderId="10" xfId="1" applyNumberFormat="1" applyFont="1" applyFill="1" applyBorder="1" applyAlignment="1"/>
    <xf numFmtId="164" fontId="27" fillId="7" borderId="20" xfId="1" applyNumberFormat="1" applyFont="1" applyFill="1" applyBorder="1" applyAlignment="1">
      <alignment horizontal="right"/>
    </xf>
    <xf numFmtId="0" fontId="28" fillId="8" borderId="2" xfId="0" applyFont="1" applyFill="1" applyBorder="1" applyAlignment="1">
      <alignment vertical="center"/>
    </xf>
    <xf numFmtId="10" fontId="28" fillId="0" borderId="5" xfId="3" applyNumberFormat="1" applyFont="1" applyFill="1" applyBorder="1" applyAlignment="1">
      <alignment vertical="center"/>
    </xf>
    <xf numFmtId="10" fontId="28" fillId="0" borderId="13" xfId="3" applyNumberFormat="1" applyFont="1" applyFill="1" applyBorder="1" applyAlignment="1">
      <alignment vertical="center"/>
    </xf>
    <xf numFmtId="0" fontId="28" fillId="8" borderId="2" xfId="0" applyFont="1" applyFill="1" applyBorder="1"/>
    <xf numFmtId="10" fontId="28" fillId="0" borderId="5" xfId="3" applyNumberFormat="1" applyFont="1" applyFill="1" applyBorder="1"/>
    <xf numFmtId="10" fontId="28" fillId="0" borderId="13" xfId="3" applyNumberFormat="1" applyFont="1" applyFill="1" applyBorder="1"/>
    <xf numFmtId="0" fontId="27" fillId="7" borderId="4" xfId="0" applyFont="1" applyFill="1" applyBorder="1"/>
    <xf numFmtId="10" fontId="27" fillId="7" borderId="10" xfId="3" applyNumberFormat="1" applyFont="1" applyFill="1" applyBorder="1"/>
    <xf numFmtId="0" fontId="27" fillId="6" borderId="6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9" fillId="7" borderId="1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32" fillId="0" borderId="0" xfId="0" applyFont="1"/>
    <xf numFmtId="0" fontId="30" fillId="0" borderId="4" xfId="0" applyFont="1" applyBorder="1" applyAlignment="1">
      <alignment horizontal="left"/>
    </xf>
    <xf numFmtId="0" fontId="30" fillId="0" borderId="2" xfId="0" applyFont="1" applyBorder="1" applyAlignment="1">
      <alignment horizontal="left" vertical="top" wrapText="1"/>
    </xf>
    <xf numFmtId="2" fontId="30" fillId="0" borderId="5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4" fontId="27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4" fontId="27" fillId="7" borderId="12" xfId="0" applyNumberFormat="1" applyFont="1" applyFill="1" applyBorder="1"/>
    <xf numFmtId="4" fontId="28" fillId="0" borderId="3" xfId="0" applyNumberFormat="1" applyFont="1" applyBorder="1" applyAlignment="1">
      <alignment horizontal="right"/>
    </xf>
    <xf numFmtId="4" fontId="33" fillId="2" borderId="0" xfId="0" applyNumberFormat="1" applyFont="1" applyFill="1" applyAlignment="1">
      <alignment horizontal="center"/>
    </xf>
    <xf numFmtId="0" fontId="29" fillId="7" borderId="21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9" fontId="28" fillId="9" borderId="14" xfId="3" applyFont="1" applyFill="1" applyBorder="1" applyAlignment="1">
      <alignment horizontal="center" wrapText="1"/>
    </xf>
    <xf numFmtId="9" fontId="28" fillId="9" borderId="15" xfId="3" applyFont="1" applyFill="1" applyBorder="1" applyAlignment="1">
      <alignment horizontal="center" wrapText="1"/>
    </xf>
    <xf numFmtId="9" fontId="28" fillId="9" borderId="16" xfId="3" applyFont="1" applyFill="1" applyBorder="1" applyAlignment="1">
      <alignment horizontal="center" wrapText="1"/>
    </xf>
    <xf numFmtId="9" fontId="28" fillId="9" borderId="17" xfId="3" applyFont="1" applyFill="1" applyBorder="1" applyAlignment="1">
      <alignment horizontal="center" wrapText="1"/>
    </xf>
    <xf numFmtId="9" fontId="28" fillId="9" borderId="18" xfId="3" applyFont="1" applyFill="1" applyBorder="1" applyAlignment="1">
      <alignment horizontal="center" wrapText="1"/>
    </xf>
    <xf numFmtId="9" fontId="28" fillId="9" borderId="19" xfId="3" applyFont="1" applyFill="1" applyBorder="1" applyAlignment="1">
      <alignment horizontal="center" wrapText="1"/>
    </xf>
    <xf numFmtId="0" fontId="27" fillId="6" borderId="10" xfId="0" applyFont="1" applyFill="1" applyBorder="1" applyAlignment="1">
      <alignment horizontal="center" vertical="center" shrinkToFit="1"/>
    </xf>
    <xf numFmtId="0" fontId="27" fillId="6" borderId="20" xfId="0" applyFont="1" applyFill="1" applyBorder="1" applyAlignment="1">
      <alignment horizontal="center" vertical="center" shrinkToFit="1"/>
    </xf>
    <xf numFmtId="0" fontId="24" fillId="10" borderId="0" xfId="0" applyFont="1" applyFill="1" applyAlignment="1">
      <alignment horizontal="left" vertical="top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3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22" dataDxfId="21">
  <tableColumns count="2">
    <tableColumn id="1" xr3:uid="{00000000-0010-0000-0000-000001000000}" name="Nhóm ngành" dataDxfId="20"/>
    <tableColumn id="2" xr3:uid="{00000000-0010-0000-0000-000002000000}" name="P/E" dataDxfId="1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defaultColWidth="9" defaultRowHeight="14.5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tabSelected="1" view="pageBreakPreview" zoomScale="85" zoomScaleNormal="75" zoomScaleSheetLayoutView="85" workbookViewId="0">
      <selection activeCell="M29" sqref="M29"/>
    </sheetView>
  </sheetViews>
  <sheetFormatPr defaultColWidth="9" defaultRowHeight="14"/>
  <cols>
    <col min="1" max="1" width="43.6328125" style="35" customWidth="1"/>
    <col min="2" max="2" width="11.6328125" style="35" customWidth="1"/>
    <col min="3" max="3" width="10" style="34" bestFit="1" customWidth="1"/>
    <col min="4" max="4" width="10" style="34" customWidth="1"/>
    <col min="5" max="5" width="11.81640625" style="34" customWidth="1"/>
    <col min="6" max="16384" width="9" style="35"/>
  </cols>
  <sheetData>
    <row r="1" spans="1:5" ht="15" customHeight="1">
      <c r="A1" s="94" t="s">
        <v>49</v>
      </c>
      <c r="B1" s="95"/>
      <c r="C1" s="49"/>
      <c r="D1" s="87" t="s">
        <v>58</v>
      </c>
      <c r="E1" s="87"/>
    </row>
    <row r="2" spans="1:5">
      <c r="A2" s="45" t="s">
        <v>99</v>
      </c>
      <c r="B2" s="82" t="e">
        <f>E2</f>
        <v>#VALUE!</v>
      </c>
      <c r="C2" s="46" t="s">
        <v>59</v>
      </c>
      <c r="D2" s="80" t="s">
        <v>27</v>
      </c>
      <c r="E2" s="84" t="e">
        <f>D2+D3+D5+D4</f>
        <v>#VALUE!</v>
      </c>
    </row>
    <row r="3" spans="1:5">
      <c r="A3" s="45" t="s">
        <v>100</v>
      </c>
      <c r="B3" s="82" t="e">
        <f>E3</f>
        <v>#VALUE!</v>
      </c>
      <c r="C3" s="46" t="s">
        <v>60</v>
      </c>
      <c r="D3" s="80" t="s">
        <v>28</v>
      </c>
      <c r="E3" s="84" t="e">
        <f>D3+D4+D6+D5</f>
        <v>#VALUE!</v>
      </c>
    </row>
    <row r="4" spans="1:5">
      <c r="A4" s="47" t="s">
        <v>63</v>
      </c>
      <c r="B4" s="83" t="s">
        <v>31</v>
      </c>
      <c r="C4" s="46" t="s">
        <v>61</v>
      </c>
      <c r="D4" s="80" t="s">
        <v>29</v>
      </c>
      <c r="E4" s="49"/>
    </row>
    <row r="5" spans="1:5">
      <c r="A5" s="47" t="s">
        <v>8</v>
      </c>
      <c r="B5" s="50" t="s">
        <v>32</v>
      </c>
      <c r="C5" s="46" t="s">
        <v>62</v>
      </c>
      <c r="D5" s="80" t="s">
        <v>30</v>
      </c>
      <c r="E5" s="49"/>
    </row>
    <row r="6" spans="1:5">
      <c r="A6" s="47" t="s">
        <v>9</v>
      </c>
      <c r="B6" s="51" t="s">
        <v>33</v>
      </c>
      <c r="C6" s="46" t="s">
        <v>68</v>
      </c>
      <c r="D6" s="80" t="s">
        <v>67</v>
      </c>
      <c r="E6" s="49"/>
    </row>
    <row r="7" spans="1:5">
      <c r="A7" s="47" t="s">
        <v>10</v>
      </c>
      <c r="B7" s="48" t="s">
        <v>34</v>
      </c>
      <c r="C7" s="49"/>
      <c r="D7" s="81" t="s">
        <v>137</v>
      </c>
      <c r="E7" s="49"/>
    </row>
    <row r="8" spans="1:5" ht="14.5" customHeight="1">
      <c r="A8" s="52" t="s">
        <v>79</v>
      </c>
      <c r="B8" s="53" t="e">
        <f>Hidden!C17</f>
        <v>#VALUE!</v>
      </c>
      <c r="C8" s="54" t="e">
        <f>Hidden!C18</f>
        <v>#VALUE!</v>
      </c>
      <c r="D8" s="55" t="s">
        <v>127</v>
      </c>
      <c r="E8" s="56" t="s">
        <v>126</v>
      </c>
    </row>
    <row r="9" spans="1:5">
      <c r="A9" s="57" t="s">
        <v>51</v>
      </c>
      <c r="B9" s="58" t="e">
        <f>Hidden!C22</f>
        <v>#VALUE!</v>
      </c>
      <c r="C9" s="59" t="e">
        <f>Hidden!C23</f>
        <v>#VALUE!</v>
      </c>
      <c r="D9" s="88" t="s">
        <v>135</v>
      </c>
      <c r="E9" s="89"/>
    </row>
    <row r="10" spans="1:5">
      <c r="A10" s="60" t="s">
        <v>50</v>
      </c>
      <c r="B10" s="61" t="e">
        <f>Hidden!C24</f>
        <v>#VALUE!</v>
      </c>
      <c r="C10" s="62" t="e">
        <f>Hidden!C24</f>
        <v>#VALUE!</v>
      </c>
      <c r="D10" s="90"/>
      <c r="E10" s="91"/>
    </row>
    <row r="11" spans="1:5">
      <c r="A11" s="60" t="s">
        <v>12</v>
      </c>
      <c r="B11" s="61" t="e">
        <f>Hidden!C25</f>
        <v>#VALUE!</v>
      </c>
      <c r="C11" s="62" t="e">
        <f>Hidden!C26</f>
        <v>#VALUE!</v>
      </c>
      <c r="D11" s="90"/>
      <c r="E11" s="91"/>
    </row>
    <row r="12" spans="1:5" ht="14.5" thickBot="1">
      <c r="A12" s="63" t="s">
        <v>13</v>
      </c>
      <c r="B12" s="64" t="e">
        <f>Hidden!C27</f>
        <v>#VALUE!</v>
      </c>
      <c r="C12" s="64" t="e">
        <f>Hidden!C28</f>
        <v>#VALUE!</v>
      </c>
      <c r="D12" s="92"/>
      <c r="E12" s="93"/>
    </row>
    <row r="13" spans="1:5" ht="14.5" thickBot="1">
      <c r="A13" s="65" t="s">
        <v>26</v>
      </c>
      <c r="B13" s="66" t="e">
        <f>IF(B12 &gt;= 20%, "YES", "NO")</f>
        <v>#VALUE!</v>
      </c>
      <c r="C13" s="66" t="e">
        <f>IF(C12 &gt;= 20%, "YES", "NO")</f>
        <v>#VALUE!</v>
      </c>
      <c r="D13" s="65" t="s">
        <v>138</v>
      </c>
      <c r="E13" s="49"/>
    </row>
    <row r="14" spans="1:5" ht="15" customHeight="1">
      <c r="A14" s="67" t="s">
        <v>129</v>
      </c>
      <c r="B14" s="68" t="s">
        <v>14</v>
      </c>
      <c r="C14" s="85" t="s">
        <v>15</v>
      </c>
      <c r="D14" s="86" t="e">
        <f>IF(OR(C29="NO", (C12 * 100) &lt; 10, (C11 * 100) &lt;= 0, (C9 * 100) &lt;= 0, C27="NO"), "NO", "YES")</f>
        <v>#VALUE!</v>
      </c>
      <c r="E14" s="49"/>
    </row>
    <row r="15" spans="1:5">
      <c r="A15" s="69" t="s">
        <v>130</v>
      </c>
      <c r="B15" s="70" t="s">
        <v>38</v>
      </c>
      <c r="C15" s="72" t="e">
        <f>IF(B15="N/A", "N/A", _xlfn.IFS(B15=1,"YES",B15=0,"NO"))</f>
        <v>#N/A</v>
      </c>
      <c r="D15" s="49"/>
      <c r="E15" s="49"/>
    </row>
    <row r="16" spans="1:5">
      <c r="A16" s="69" t="s">
        <v>131</v>
      </c>
      <c r="B16" s="70" t="s">
        <v>39</v>
      </c>
      <c r="C16" s="72" t="e">
        <f>IF(B16="N/A", "N/A", _xlfn.IFS(B16=1,"YES",B16=0,"NO"))</f>
        <v>#N/A</v>
      </c>
      <c r="D16" s="49"/>
      <c r="E16" s="49"/>
    </row>
    <row r="17" spans="1:5" s="44" customFormat="1" ht="25" customHeight="1">
      <c r="A17" s="71" t="s">
        <v>134</v>
      </c>
      <c r="B17" s="70" t="s">
        <v>128</v>
      </c>
      <c r="C17" s="72" t="e">
        <f>IF(B17="N/A", "N/A", _xlfn.IFS(B17=1,"YES",B17=0,"NO"))</f>
        <v>#N/A</v>
      </c>
      <c r="D17" s="73"/>
      <c r="E17" s="73"/>
    </row>
    <row r="18" spans="1:5">
      <c r="A18" s="69" t="s">
        <v>66</v>
      </c>
      <c r="B18" s="77" t="s">
        <v>40</v>
      </c>
      <c r="C18" s="72" t="str">
        <f>IF(B18="N/A", "N/A", _xlfn.IFS(B18&gt;=15,"YES",B18&lt;15,"NO"))</f>
        <v>YES</v>
      </c>
      <c r="D18" s="49"/>
      <c r="E18" s="49"/>
    </row>
    <row r="19" spans="1:5">
      <c r="A19" s="69" t="s">
        <v>53</v>
      </c>
      <c r="B19" s="77" t="s">
        <v>41</v>
      </c>
      <c r="C19" s="72" t="str">
        <f>IF(B19="N/A", "N/A", _xlfn.IFS(B19&gt;=5,"YES",B19&lt;5,"NO"))</f>
        <v>YES</v>
      </c>
      <c r="D19" s="49"/>
      <c r="E19" s="49"/>
    </row>
    <row r="20" spans="1:5">
      <c r="A20" s="69" t="s">
        <v>54</v>
      </c>
      <c r="B20" s="77" t="s">
        <v>35</v>
      </c>
      <c r="C20" s="72" t="str">
        <f>IF(B20="N/A", "N/A", _xlfn.IFS(B20&gt;=5,"YES",B20&lt;5,"NO"))</f>
        <v>YES</v>
      </c>
      <c r="D20" s="49"/>
      <c r="E20" s="49"/>
    </row>
    <row r="21" spans="1:5">
      <c r="A21" s="69" t="s">
        <v>55</v>
      </c>
      <c r="B21" s="77" t="s">
        <v>36</v>
      </c>
      <c r="C21" s="72" t="str">
        <f>IF(B21="N/A", "N/A", _xlfn.IFS(B21&gt;=15,"YES",B21&lt;15,"NO"))</f>
        <v>YES</v>
      </c>
      <c r="D21" s="49"/>
      <c r="E21" s="49"/>
    </row>
    <row r="22" spans="1:5">
      <c r="A22" s="69" t="s">
        <v>56</v>
      </c>
      <c r="B22" s="77" t="s">
        <v>42</v>
      </c>
      <c r="C22" s="72" t="str">
        <f>IF(B22="N/A", "N/A", _xlfn.IFS(B22&gt;=10,"YES",B22&lt;10,"NO"))</f>
        <v>YES</v>
      </c>
      <c r="D22" s="49"/>
      <c r="E22" s="49"/>
    </row>
    <row r="23" spans="1:5">
      <c r="A23" s="69" t="s">
        <v>57</v>
      </c>
      <c r="B23" s="77" t="s">
        <v>43</v>
      </c>
      <c r="C23" s="72" t="str">
        <f>IF(B23="N/A", "N/A", _xlfn.IFS(B23&lt;=1,"YES",B23&gt;1,"NO"))</f>
        <v>NO</v>
      </c>
      <c r="D23" s="49"/>
      <c r="E23" s="49"/>
    </row>
    <row r="24" spans="1:5">
      <c r="A24" s="69" t="s">
        <v>65</v>
      </c>
      <c r="B24" s="77" t="s">
        <v>37</v>
      </c>
      <c r="C24" s="72" t="str">
        <f>IF(B24="N/A", "N/A", _xlfn.IFS(B24&lt;=15,"YES",B24&gt;15,"NO"))</f>
        <v>NO</v>
      </c>
      <c r="D24" s="49"/>
      <c r="E24" s="49"/>
    </row>
    <row r="25" spans="1:5">
      <c r="A25" s="69" t="s">
        <v>52</v>
      </c>
      <c r="B25" s="77" t="s">
        <v>44</v>
      </c>
      <c r="C25" s="72" t="str">
        <f>IF(B25="N/A", "N/A", _xlfn.IFS(B25&lt;=2,"YES",B25&gt;2,"NO"))</f>
        <v>NO</v>
      </c>
      <c r="D25" s="74"/>
      <c r="E25" s="74"/>
    </row>
    <row r="26" spans="1:5">
      <c r="A26" s="69" t="s">
        <v>132</v>
      </c>
      <c r="B26" s="70" t="s">
        <v>48</v>
      </c>
      <c r="C26" s="72" t="str">
        <f>IF(B26="N/A", "N/A", _xlfn.IFS(B26=1,"YES",B26=0,"NO"))</f>
        <v>N/A</v>
      </c>
      <c r="D26" s="49"/>
      <c r="E26" s="49"/>
    </row>
    <row r="27" spans="1:5" ht="25" customHeight="1">
      <c r="A27" s="76" t="s">
        <v>136</v>
      </c>
      <c r="B27" s="70" t="s">
        <v>47</v>
      </c>
      <c r="C27" s="72" t="e">
        <f>IF(B27="N/A", "N/A", _xlfn.IFS(B27=1,"YES",B27=0,"NO"))</f>
        <v>#N/A</v>
      </c>
      <c r="D27" s="49"/>
      <c r="E27" s="49"/>
    </row>
    <row r="28" spans="1:5">
      <c r="A28" s="69" t="s">
        <v>133</v>
      </c>
      <c r="B28" s="70" t="s">
        <v>45</v>
      </c>
      <c r="C28" s="72" t="e">
        <f>IF(B28="N/A", "N/A", _xlfn.IFS(B28=1,"YES",B28=0,"NO"))</f>
        <v>#N/A</v>
      </c>
      <c r="D28" s="49"/>
      <c r="E28" s="49"/>
    </row>
    <row r="29" spans="1:5" ht="14.5" thickBot="1">
      <c r="A29" s="75" t="s">
        <v>64</v>
      </c>
      <c r="B29" s="78" t="s">
        <v>46</v>
      </c>
      <c r="C29" s="79" t="str">
        <f>IF(B29="N/A", "N/A", IF(AND(0&lt;=B29, B29&lt;=5),"YES", "NO"))</f>
        <v>NO</v>
      </c>
      <c r="D29" s="49"/>
      <c r="E29" s="49"/>
    </row>
    <row r="30" spans="1:5" ht="41.5" customHeight="1">
      <c r="A30" s="34"/>
      <c r="B30" s="34"/>
    </row>
  </sheetData>
  <mergeCells count="3">
    <mergeCell ref="D1:E1"/>
    <mergeCell ref="D9:E12"/>
    <mergeCell ref="A1:B1"/>
  </mergeCells>
  <conditionalFormatting sqref="B9:C12">
    <cfRule type="cellIs" dxfId="18" priority="20" operator="lessThan">
      <formula>0</formula>
    </cfRule>
  </conditionalFormatting>
  <conditionalFormatting sqref="B13:C13">
    <cfRule type="containsText" dxfId="17" priority="7" operator="containsText" text="YES">
      <formula>NOT(ISERROR(SEARCH("YES",B13)))</formula>
    </cfRule>
    <cfRule type="containsText" dxfId="16" priority="8" operator="containsText" text="NO">
      <formula>NOT(ISERROR(SEARCH("NO",B13)))</formula>
    </cfRule>
    <cfRule type="containsText" dxfId="15" priority="9" operator="containsText" text="NO">
      <formula>NOT(ISERROR(SEARCH("NO",B13)))</formula>
    </cfRule>
    <cfRule type="containsText" dxfId="14" priority="10" operator="containsText" text="NO">
      <formula>NOT(ISERROR(SEARCH("NO",B13)))</formula>
    </cfRule>
    <cfRule type="containsText" dxfId="13" priority="11" operator="containsText" text="NO">
      <formula>NOT(ISERROR(SEARCH("NO",B13)))</formula>
    </cfRule>
    <cfRule type="containsText" dxfId="12" priority="12" operator="containsText" text="NO">
      <formula>NOT(ISERROR(SEARCH("NO",B13)))</formula>
    </cfRule>
  </conditionalFormatting>
  <conditionalFormatting sqref="C15:C29">
    <cfRule type="containsText" dxfId="11" priority="34" operator="containsText" text="YES">
      <formula>NOT(ISERROR(SEARCH("YES",C15)))</formula>
    </cfRule>
    <cfRule type="containsText" dxfId="10" priority="35" operator="containsText" text="NO">
      <formula>NOT(ISERROR(SEARCH("NO",C15)))</formula>
    </cfRule>
    <cfRule type="containsText" dxfId="9" priority="36" operator="containsText" text="NO">
      <formula>NOT(ISERROR(SEARCH("NO",C15)))</formula>
    </cfRule>
    <cfRule type="containsText" dxfId="8" priority="37" operator="containsText" text="NO">
      <formula>NOT(ISERROR(SEARCH("NO",C15)))</formula>
    </cfRule>
    <cfRule type="containsText" dxfId="7" priority="38" operator="containsText" text="NO">
      <formula>NOT(ISERROR(SEARCH("NO",C15)))</formula>
    </cfRule>
    <cfRule type="containsText" dxfId="6" priority="39" operator="containsText" text="NO">
      <formula>NOT(ISERROR(SEARCH("NO",C15)))</formula>
    </cfRule>
  </conditionalFormatting>
  <conditionalFormatting sqref="D14">
    <cfRule type="containsText" dxfId="5" priority="1" operator="containsText" text="YES">
      <formula>NOT(ISERROR(SEARCH("YES",D14)))</formula>
    </cfRule>
    <cfRule type="containsText" dxfId="4" priority="2" operator="containsText" text="NO">
      <formula>NOT(ISERROR(SEARCH("NO",D14)))</formula>
    </cfRule>
    <cfRule type="containsText" dxfId="3" priority="3" operator="containsText" text="NO">
      <formula>NOT(ISERROR(SEARCH("NO",D14)))</formula>
    </cfRule>
    <cfRule type="containsText" dxfId="2" priority="4" operator="containsText" text="NO">
      <formula>NOT(ISERROR(SEARCH("NO",D14)))</formula>
    </cfRule>
    <cfRule type="containsText" dxfId="1" priority="5" operator="containsText" text="NO">
      <formula>NOT(ISERROR(SEARCH("NO",D14)))</formula>
    </cfRule>
    <cfRule type="containsText" dxfId="0" priority="6" operator="containsText" text="NO">
      <formula>NOT(ISERROR(SEARCH("NO",D14)))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defaultColWidth="8.81640625" defaultRowHeight="13"/>
  <cols>
    <col min="1" max="1" width="25.6328125" style="40" bestFit="1" customWidth="1"/>
    <col min="2" max="2" width="12.81640625" style="40" bestFit="1" customWidth="1"/>
    <col min="3" max="4" width="8.81640625" style="40" customWidth="1"/>
    <col min="5" max="16384" width="8.81640625" style="40"/>
  </cols>
  <sheetData>
    <row r="1" spans="1:2">
      <c r="A1" s="41" t="s">
        <v>113</v>
      </c>
      <c r="B1" s="41" t="s">
        <v>112</v>
      </c>
    </row>
    <row r="2" spans="1:2">
      <c r="A2" s="42" t="s">
        <v>101</v>
      </c>
      <c r="B2" s="41" t="s">
        <v>114</v>
      </c>
    </row>
    <row r="3" spans="1:2">
      <c r="A3" s="42" t="s">
        <v>102</v>
      </c>
      <c r="B3" s="41" t="s">
        <v>115</v>
      </c>
    </row>
    <row r="4" spans="1:2">
      <c r="A4" s="42" t="s">
        <v>103</v>
      </c>
      <c r="B4" s="41" t="s">
        <v>116</v>
      </c>
    </row>
    <row r="5" spans="1:2">
      <c r="A5" s="42" t="s">
        <v>104</v>
      </c>
      <c r="B5" s="41" t="s">
        <v>117</v>
      </c>
    </row>
    <row r="6" spans="1:2">
      <c r="A6" s="42" t="s">
        <v>105</v>
      </c>
      <c r="B6" s="41" t="s">
        <v>118</v>
      </c>
    </row>
    <row r="7" spans="1:2">
      <c r="A7" s="42" t="s">
        <v>106</v>
      </c>
      <c r="B7" s="41" t="s">
        <v>119</v>
      </c>
    </row>
    <row r="8" spans="1:2">
      <c r="A8" s="42" t="s">
        <v>107</v>
      </c>
      <c r="B8" s="41" t="s">
        <v>120</v>
      </c>
    </row>
    <row r="9" spans="1:2">
      <c r="A9" s="42" t="s">
        <v>108</v>
      </c>
      <c r="B9" s="41" t="s">
        <v>121</v>
      </c>
    </row>
    <row r="10" spans="1:2">
      <c r="A10" s="42" t="s">
        <v>109</v>
      </c>
      <c r="B10" s="41" t="s">
        <v>122</v>
      </c>
    </row>
    <row r="11" spans="1:2">
      <c r="A11" s="42" t="s">
        <v>110</v>
      </c>
      <c r="B11" s="41" t="s">
        <v>123</v>
      </c>
    </row>
    <row r="12" spans="1:2">
      <c r="A12" s="42" t="s">
        <v>111</v>
      </c>
      <c r="B12" s="41" t="s">
        <v>124</v>
      </c>
    </row>
    <row r="13" spans="1:2">
      <c r="A13" s="96" t="s">
        <v>125</v>
      </c>
      <c r="B13" s="96"/>
    </row>
    <row r="14" spans="1:2">
      <c r="A14" s="96"/>
      <c r="B14" s="96"/>
    </row>
    <row r="15" spans="1:2">
      <c r="A15" s="96"/>
      <c r="B15" s="96"/>
    </row>
    <row r="16" spans="1:2">
      <c r="A16" s="96"/>
      <c r="B16" s="96"/>
    </row>
    <row r="17" spans="1:2">
      <c r="A17" s="96"/>
      <c r="B17" s="96"/>
    </row>
    <row r="18" spans="1:2">
      <c r="A18" s="96"/>
      <c r="B18" s="96"/>
    </row>
    <row r="19" spans="1:2">
      <c r="A19" s="96"/>
      <c r="B19" s="96"/>
    </row>
    <row r="20" spans="1:2">
      <c r="A20" s="96"/>
      <c r="B20" s="96"/>
    </row>
    <row r="21" spans="1:2">
      <c r="A21" s="43"/>
      <c r="B21" s="4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zoomScale="70" zoomScaleNormal="70" workbookViewId="0">
      <selection activeCell="G18" sqref="G18"/>
    </sheetView>
  </sheetViews>
  <sheetFormatPr defaultColWidth="9" defaultRowHeight="14.5"/>
  <cols>
    <col min="2" max="2" width="57.453125" bestFit="1" customWidth="1"/>
    <col min="3" max="3" width="50.1796875" customWidth="1"/>
    <col min="4" max="4" width="8.453125" style="4" customWidth="1"/>
    <col min="5" max="12" width="8.81640625" style="4"/>
    <col min="13" max="13" width="13.6328125" customWidth="1"/>
  </cols>
  <sheetData>
    <row r="2" spans="2:13">
      <c r="B2" s="36"/>
      <c r="C2" s="37">
        <f ca="1">YEAR("01/01/"&amp;YEAR(TODAY()) + 1)</f>
        <v>2025</v>
      </c>
      <c r="D2" s="38">
        <f ca="1">C2+1</f>
        <v>2026</v>
      </c>
      <c r="E2" s="38">
        <f t="shared" ref="E2:L2" ca="1" si="0">D2+1</f>
        <v>2027</v>
      </c>
      <c r="F2" s="38">
        <f t="shared" ca="1" si="0"/>
        <v>2028</v>
      </c>
      <c r="G2" s="38">
        <f t="shared" ca="1" si="0"/>
        <v>2029</v>
      </c>
      <c r="H2" s="38">
        <f t="shared" ca="1" si="0"/>
        <v>2030</v>
      </c>
      <c r="I2" s="38">
        <f t="shared" ca="1" si="0"/>
        <v>2031</v>
      </c>
      <c r="J2" s="38">
        <f t="shared" ca="1" si="0"/>
        <v>2032</v>
      </c>
      <c r="K2" s="38">
        <f t="shared" ca="1" si="0"/>
        <v>2033</v>
      </c>
      <c r="L2" s="38">
        <f t="shared" ca="1" si="0"/>
        <v>2034</v>
      </c>
      <c r="M2" s="4"/>
    </row>
    <row r="3" spans="2:13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>
      <c r="B4" s="26" t="s">
        <v>69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>
      <c r="B5" s="26" t="s">
        <v>70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>
      <c r="B6" s="5" t="s">
        <v>71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>
      <c r="B7" s="5" t="s">
        <v>72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>
      <c r="B8" s="5" t="s">
        <v>21</v>
      </c>
      <c r="C8" s="7">
        <v>7.0000000000000007E-2</v>
      </c>
    </row>
    <row r="9" spans="2:13" s="1" customFormat="1">
      <c r="B9" s="8" t="s">
        <v>73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>
      <c r="B10" s="8" t="s">
        <v>74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>
      <c r="B11" s="26" t="s">
        <v>22</v>
      </c>
      <c r="C11" s="26" t="str">
        <f>'Định giá'!B4</f>
        <v>#VCSH</v>
      </c>
    </row>
    <row r="12" spans="2:13">
      <c r="B12" s="26" t="s">
        <v>23</v>
      </c>
      <c r="C12" s="27" t="str">
        <f>'Định giá'!B7</f>
        <v>#TSLCP</v>
      </c>
    </row>
    <row r="13" spans="2:13">
      <c r="B13" s="26" t="s">
        <v>16</v>
      </c>
      <c r="C13" s="29" t="str">
        <f>'Định giá'!B5</f>
        <v>#TLCT</v>
      </c>
    </row>
    <row r="14" spans="2:13" ht="50">
      <c r="B14" s="26" t="s">
        <v>24</v>
      </c>
      <c r="C14" s="28" t="str">
        <f>'Định giá'!B6</f>
        <v>#TGCP</v>
      </c>
    </row>
    <row r="15" spans="2:13">
      <c r="B15" s="6" t="s">
        <v>75</v>
      </c>
      <c r="C15" s="10" t="e">
        <f>((C9+D9+E9+F9+G9+H9+I9+J9+K9+L9)+C11)*(1-0.1*3.14)</f>
        <v>#VALUE!</v>
      </c>
    </row>
    <row r="16" spans="2:13">
      <c r="B16" s="6" t="s">
        <v>76</v>
      </c>
      <c r="C16" s="10" t="e">
        <f>((C10+D10+E10+F10+G10+H10+I10+J10+K10+L10)+C11)*(1-0.1*3.14)</f>
        <v>#VALUE!</v>
      </c>
    </row>
    <row r="17" spans="2:12" ht="50">
      <c r="B17" s="6" t="s">
        <v>77</v>
      </c>
      <c r="C17" s="30" t="e">
        <f>(C15*1000000000)/($C$12*1000000)</f>
        <v>#VALUE!</v>
      </c>
    </row>
    <row r="18" spans="2:12" ht="50">
      <c r="B18" s="6" t="s">
        <v>78</v>
      </c>
      <c r="C18" s="30" t="e">
        <f>(C16*1000000000)/($C$12*1000000)</f>
        <v>#VALUE!</v>
      </c>
    </row>
    <row r="19" spans="2:12">
      <c r="B19" s="4" t="s">
        <v>95</v>
      </c>
      <c r="C19" s="11" t="e">
        <f>C58</f>
        <v>#VALUE!</v>
      </c>
    </row>
    <row r="20" spans="2:12">
      <c r="B20" s="4" t="s">
        <v>96</v>
      </c>
      <c r="C20" s="11" t="e">
        <f>C59</f>
        <v>#VALUE!</v>
      </c>
    </row>
    <row r="21" spans="2:12" s="2" customFormat="1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>
      <c r="B22" s="15" t="s">
        <v>80</v>
      </c>
      <c r="C22" s="33" t="e">
        <f>C17/$C$14-1</f>
        <v>#VALUE!</v>
      </c>
      <c r="H22" s="4" t="s">
        <v>11</v>
      </c>
    </row>
    <row r="23" spans="2:12" ht="50">
      <c r="B23" s="15" t="s">
        <v>81</v>
      </c>
      <c r="C23" s="33" t="e">
        <f>C18/$C$14-1</f>
        <v>#VALUE!</v>
      </c>
      <c r="H23" s="4" t="s">
        <v>11</v>
      </c>
    </row>
    <row r="24" spans="2:12" ht="50">
      <c r="B24" s="15" t="s">
        <v>25</v>
      </c>
      <c r="C24" s="33" t="e">
        <f>0.95*C13*10000/C14</f>
        <v>#VALUE!</v>
      </c>
    </row>
    <row r="25" spans="2:12" ht="50">
      <c r="B25" s="15" t="s">
        <v>97</v>
      </c>
      <c r="C25" s="33" t="e">
        <f>C19/C17-1</f>
        <v>#VALUE!</v>
      </c>
    </row>
    <row r="26" spans="2:12" ht="50">
      <c r="B26" s="15" t="s">
        <v>98</v>
      </c>
      <c r="C26" s="33" t="e">
        <f>C20/C18-1</f>
        <v>#VALUE!</v>
      </c>
    </row>
    <row r="27" spans="2:12" ht="50">
      <c r="B27" s="31" t="s">
        <v>13</v>
      </c>
      <c r="C27" s="32" t="e">
        <f>C22+$C$24+C25</f>
        <v>#VALUE!</v>
      </c>
    </row>
    <row r="28" spans="2:12" ht="50">
      <c r="B28" s="31" t="s">
        <v>13</v>
      </c>
      <c r="C28" s="32" t="e">
        <f>C23+$C$24+C26</f>
        <v>#VALUE!</v>
      </c>
    </row>
    <row r="30" spans="2:12" s="3" customFormat="1"/>
    <row r="31" spans="2:12" s="3" customFormat="1"/>
    <row r="32" spans="2:12" s="3" customFormat="1">
      <c r="B32" s="3" t="s">
        <v>16</v>
      </c>
      <c r="C32" s="16" t="str">
        <f>C13</f>
        <v>#TLCT</v>
      </c>
    </row>
    <row r="33" spans="2:12" s="3" customFormat="1">
      <c r="B33" s="3" t="s">
        <v>17</v>
      </c>
      <c r="C33" s="3" t="e">
        <f>C32*10*C12</f>
        <v>#VALUE!</v>
      </c>
      <c r="D33" s="17"/>
    </row>
    <row r="34" spans="2:12" s="3" customFormat="1">
      <c r="B34" s="3" t="s">
        <v>82</v>
      </c>
      <c r="C34" s="3" t="e">
        <f>C6-$C$33</f>
        <v>#VALUE!</v>
      </c>
    </row>
    <row r="35" spans="2:12" s="3" customFormat="1">
      <c r="B35" s="3" t="s">
        <v>83</v>
      </c>
      <c r="C35" s="3" t="e">
        <f>C7-$C$33</f>
        <v>#VALUE!</v>
      </c>
    </row>
    <row r="36" spans="2:12" s="3" customFormat="1">
      <c r="B36" s="18" t="s">
        <v>84</v>
      </c>
      <c r="C36" s="18" t="e">
        <f>C34+$C$11</f>
        <v>#VALUE!</v>
      </c>
    </row>
    <row r="37" spans="2:12" s="3" customFormat="1">
      <c r="B37" s="18" t="s">
        <v>85</v>
      </c>
      <c r="C37" s="18" t="e">
        <f>C35+$C$11</f>
        <v>#VALUE!</v>
      </c>
    </row>
    <row r="38" spans="2:12" s="3" customFormat="1">
      <c r="B38" s="3" t="s">
        <v>86</v>
      </c>
      <c r="C38" s="19" t="e">
        <f>C6/$C$11</f>
        <v>#VALUE!</v>
      </c>
    </row>
    <row r="39" spans="2:12" s="3" customFormat="1">
      <c r="B39" s="3" t="s">
        <v>87</v>
      </c>
      <c r="C39" s="19" t="e">
        <f>C7/$C$11</f>
        <v>#VALUE!</v>
      </c>
    </row>
    <row r="40" spans="2:12" s="3" customFormat="1">
      <c r="B40" s="3" t="s">
        <v>18</v>
      </c>
      <c r="C40" s="20" t="e">
        <f>C38*C34</f>
        <v>#VALUE!</v>
      </c>
    </row>
    <row r="41" spans="2:12" s="3" customFormat="1">
      <c r="B41" s="3" t="s">
        <v>18</v>
      </c>
      <c r="C41" s="20" t="e">
        <f>C39*C35</f>
        <v>#VALUE!</v>
      </c>
    </row>
    <row r="42" spans="2:12" s="3" customFormat="1">
      <c r="B42" s="18" t="s">
        <v>19</v>
      </c>
      <c r="C42" s="21" t="e">
        <f>C40+C6</f>
        <v>#VALUE!</v>
      </c>
    </row>
    <row r="43" spans="2:12" s="3" customFormat="1">
      <c r="B43" s="18" t="s">
        <v>19</v>
      </c>
      <c r="C43" s="21" t="e">
        <f>C41+C7</f>
        <v>#VALUE!</v>
      </c>
    </row>
    <row r="44" spans="2:12" s="3" customFormat="1"/>
    <row r="45" spans="2:12" s="3" customFormat="1"/>
    <row r="46" spans="2:12" s="3" customFormat="1">
      <c r="C46" s="39">
        <f ca="1">YEAR("01/01/"&amp;YEAR(TODAY()) + 1)</f>
        <v>2025</v>
      </c>
      <c r="D46" s="39">
        <f t="shared" ref="D46:L46" ca="1" si="11">C46 + 1</f>
        <v>2026</v>
      </c>
      <c r="E46" s="39">
        <f t="shared" ca="1" si="11"/>
        <v>2027</v>
      </c>
      <c r="F46" s="39">
        <f t="shared" ca="1" si="11"/>
        <v>2028</v>
      </c>
      <c r="G46" s="39">
        <f t="shared" ca="1" si="11"/>
        <v>2029</v>
      </c>
      <c r="H46" s="39">
        <f t="shared" ca="1" si="11"/>
        <v>2030</v>
      </c>
      <c r="I46" s="39">
        <f t="shared" ca="1" si="11"/>
        <v>2031</v>
      </c>
      <c r="J46" s="39">
        <f t="shared" ca="1" si="11"/>
        <v>2032</v>
      </c>
      <c r="K46" s="39">
        <f t="shared" ca="1" si="11"/>
        <v>2033</v>
      </c>
      <c r="L46" s="39">
        <f t="shared" ca="1" si="11"/>
        <v>2034</v>
      </c>
    </row>
    <row r="47" spans="2:12" s="3" customFormat="1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>
      <c r="B48" s="18" t="s">
        <v>88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>
      <c r="B49" s="18" t="s">
        <v>89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>
      <c r="B50" s="18" t="s">
        <v>21</v>
      </c>
      <c r="C50" s="22">
        <v>7.0000000000000007E-2</v>
      </c>
    </row>
    <row r="51" spans="2:13" s="3" customFormat="1">
      <c r="B51" s="18" t="s">
        <v>73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>
      <c r="B52" s="18" t="s">
        <v>90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>
      <c r="B53" s="18" t="s">
        <v>91</v>
      </c>
      <c r="C53" s="18" t="e">
        <f>C36</f>
        <v>#VALUE!</v>
      </c>
    </row>
    <row r="54" spans="2:13" s="3" customFormat="1">
      <c r="B54" s="18" t="s">
        <v>92</v>
      </c>
      <c r="C54" s="18" t="e">
        <f>C37</f>
        <v>#VALUE!</v>
      </c>
    </row>
    <row r="55" spans="2:13" s="3" customFormat="1">
      <c r="B55" s="18" t="s">
        <v>23</v>
      </c>
      <c r="C55" s="3" t="str">
        <f>C12</f>
        <v>#TSLCP</v>
      </c>
    </row>
    <row r="56" spans="2:13" s="3" customFormat="1" ht="66.5">
      <c r="B56" s="18" t="s">
        <v>75</v>
      </c>
      <c r="C56" s="23" t="e">
        <f>((C51+D51+E51+F51+G51+H51+I51+J51+K51+L51)+C53)*(1-0.1*3.14)</f>
        <v>#VALUE!</v>
      </c>
    </row>
    <row r="57" spans="2:13" s="3" customFormat="1" ht="66.5">
      <c r="B57" s="18" t="s">
        <v>76</v>
      </c>
      <c r="C57" s="23" t="e">
        <f>((C52+D52+E52+F52+G52+H52+I52+J52+K52+L52)+C54)*(1-0.1*3.14)</f>
        <v>#VALUE!</v>
      </c>
    </row>
    <row r="58" spans="2:13" s="3" customFormat="1" ht="66.5">
      <c r="B58" s="18" t="s">
        <v>93</v>
      </c>
      <c r="C58" s="24" t="e">
        <f>(C56*1000000000)/($C$55*1000000)</f>
        <v>#VALUE!</v>
      </c>
    </row>
    <row r="59" spans="2:13" s="3" customFormat="1" ht="66.5">
      <c r="B59" s="18" t="s">
        <v>94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2024-02-14T12:17:23Z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