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Hidden" sheetId="2" state="hidden" r:id="rId3"/>
  </sheets>
  <calcPr calcId="162913" concurrentCalc="0"/>
</workbook>
</file>

<file path=xl/calcChain.xml><?xml version="1.0" encoding="utf-8"?>
<calcChain xmlns="http://schemas.openxmlformats.org/spreadsheetml/2006/main">
  <c r="C13" i="9" l="1"/>
  <c r="B13" i="9"/>
  <c r="B11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1" i="2"/>
  <c r="C15" i="2"/>
  <c r="C12" i="2"/>
  <c r="C17" i="2"/>
  <c r="C14" i="2"/>
  <c r="C22" i="2"/>
  <c r="C13" i="2"/>
  <c r="C24" i="2"/>
  <c r="C38" i="2"/>
  <c r="C32" i="2"/>
  <c r="C33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5" i="2"/>
  <c r="C58" i="2"/>
  <c r="C19" i="2"/>
  <c r="C25" i="2"/>
  <c r="C27" i="2"/>
  <c r="B12" i="9"/>
  <c r="C5" i="2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6" i="2"/>
  <c r="C18" i="2"/>
  <c r="C23" i="2"/>
  <c r="C39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9" i="2"/>
  <c r="C20" i="2"/>
  <c r="C26" i="2"/>
  <c r="C28" i="2"/>
  <c r="C12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E2" i="9"/>
  <c r="B2" i="9"/>
  <c r="C28" i="9"/>
  <c r="C27" i="9"/>
  <c r="C26" i="9"/>
  <c r="C24" i="9"/>
  <c r="C23" i="9"/>
  <c r="C22" i="9"/>
  <c r="C21" i="9"/>
  <c r="C20" i="9"/>
  <c r="C19" i="9"/>
  <c r="C18" i="9"/>
  <c r="C17" i="9"/>
  <c r="C16" i="9"/>
  <c r="C15" i="9"/>
  <c r="C25" i="9"/>
  <c r="E3" i="9"/>
  <c r="B3" i="9"/>
  <c r="C11" i="9"/>
  <c r="C10" i="9"/>
  <c r="C9" i="9"/>
</calcChain>
</file>

<file path=xl/sharedStrings.xml><?xml version="1.0" encoding="utf-8"?>
<sst xmlns="http://schemas.openxmlformats.org/spreadsheetml/2006/main" count="119" uniqueCount="107">
  <si>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</si>
  <si>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</si>
  <si>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</si>
  <si>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</si>
  <si>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</si>
  <si>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</si>
  <si>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</si>
  <si>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</si>
  <si>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</si>
  <si>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</si>
  <si>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</si>
  <si>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</si>
  <si>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</si>
  <si>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</si>
  <si>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</si>
  <si>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</si>
  <si>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</si>
  <si>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</si>
  <si>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</si>
  <si>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</si>
  <si>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</si>
  <si>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</si>
  <si>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</si>
  <si>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</si>
  <si>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</si>
  <si>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</si>
  <si>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</si>
  <si>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</si>
  <si>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</si>
  <si>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</si>
  <si>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</si>
  <si>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</si>
  <si>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</si>
  <si>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</si>
  <si>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</si>
  <si>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</si>
  <si>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</si>
  <si>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</si>
  <si>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</si>
  <si>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</si>
  <si>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</si>
  <si>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</si>
  <si>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</si>
  <si>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</si>
  <si>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</si>
  <si>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</si>
  <si>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</si>
  <si>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</si>
  <si>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</si>
  <si>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</si>
  <si>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</si>
  <si>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</si>
  <si>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</si>
  <si>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</si>
  <si>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</si>
  <si>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</si>
  <si>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</si>
  <si>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</si>
  <si>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</si>
  <si>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</si>
  <si>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</si>
  <si>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</si>
  <si>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</si>
  <si>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</si>
  <si>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</si>
  <si>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</si>
  <si>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</si>
  <si>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</si>
  <si>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</si>
  <si>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</si>
  <si>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</si>
  <si>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</si>
  <si>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</si>
  <si>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</si>
  <si>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</si>
  <si>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LNST 4 QUÝ GẦN NHẤT (tỷ đồng) Trước</t>
  </si>
  <si>
    <t>LNST 4 QUÝ GẦN NHẤT (tỷ đồng) Sau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</si>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</sst>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29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6" xfId="0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9" fontId="19" fillId="0" borderId="0" xfId="3" applyFont="1"/>
    <xf numFmtId="0" fontId="20" fillId="0" borderId="0" xfId="0" applyFont="1" applyFill="1" applyAlignment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0" fontId="20" fillId="7" borderId="5" xfId="0" applyFont="1" applyFill="1" applyBorder="1"/>
    <xf numFmtId="0" fontId="20" fillId="6" borderId="7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10" fontId="19" fillId="0" borderId="13" xfId="3" applyNumberFormat="1" applyFont="1" applyFill="1" applyBorder="1"/>
    <xf numFmtId="10" fontId="19" fillId="0" borderId="6" xfId="3" applyNumberFormat="1" applyFont="1" applyFill="1" applyBorder="1"/>
    <xf numFmtId="10" fontId="20" fillId="7" borderId="14" xfId="3" applyNumberFormat="1" applyFont="1" applyFill="1" applyBorder="1"/>
    <xf numFmtId="10" fontId="20" fillId="7" borderId="4" xfId="3" applyNumberFormat="1" applyFont="1" applyFill="1" applyBorder="1"/>
    <xf numFmtId="0" fontId="19" fillId="0" borderId="15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0" fontId="20" fillId="7" borderId="16" xfId="0" applyFont="1" applyFill="1" applyBorder="1"/>
    <xf numFmtId="166" fontId="20" fillId="7" borderId="17" xfId="0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1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22" sqref="C22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showRowColHeaders="0" tabSelected="1" zoomScale="75" zoomScaleNormal="75" workbookViewId="0">
      <selection sqref="A1:B1"/>
    </sheetView>
  </sheetViews>
  <sheetFormatPr defaultColWidth="9" defaultRowHeight="13.8"/>
  <cols>
    <col min="1" max="1" width="48.44140625" style="39" bestFit="1" customWidth="1"/>
    <col min="2" max="2" width="11.6640625" style="39" customWidth="1"/>
    <col min="3" max="3" width="10" style="40" bestFit="1" customWidth="1"/>
    <col min="4" max="4" width="10" style="40" customWidth="1"/>
    <col min="5" max="5" width="11.77734375" style="40" customWidth="1"/>
    <col min="6" max="16384" width="9" style="39"/>
  </cols>
  <sheetData>
    <row r="1" spans="1:5" ht="28.8" customHeight="1" thickBot="1">
      <c r="A1" s="80" t="s">
        <v>51</v>
      </c>
      <c r="B1" s="81"/>
      <c r="C1" s="38"/>
      <c r="D1" s="79" t="s">
        <v>64</v>
      </c>
      <c r="E1" s="79"/>
    </row>
    <row r="2" spans="1:5">
      <c r="A2" s="55" t="s">
        <v>75</v>
      </c>
      <c r="B2" s="56" t="e">
        <f>E2</f>
        <v>#VALUE!</v>
      </c>
      <c r="C2" s="72" t="s">
        <v>65</v>
      </c>
      <c r="D2" s="57" t="s">
        <v>28</v>
      </c>
      <c r="E2" s="58" t="e">
        <f>D2+D3+D5+D4</f>
        <v>#VALUE!</v>
      </c>
    </row>
    <row r="3" spans="1:5">
      <c r="A3" s="82" t="s">
        <v>76</v>
      </c>
      <c r="B3" s="83" t="e">
        <f>E3</f>
        <v>#VALUE!</v>
      </c>
      <c r="C3" s="72" t="s">
        <v>66</v>
      </c>
      <c r="D3" s="57" t="s">
        <v>29</v>
      </c>
      <c r="E3" s="58" t="e">
        <f>D3+D4+D6+D5</f>
        <v>#VALUE!</v>
      </c>
    </row>
    <row r="4" spans="1:5">
      <c r="A4" s="59" t="s">
        <v>69</v>
      </c>
      <c r="B4" s="60" t="s">
        <v>32</v>
      </c>
      <c r="C4" s="72" t="s">
        <v>67</v>
      </c>
      <c r="D4" s="57" t="s">
        <v>30</v>
      </c>
    </row>
    <row r="5" spans="1:5">
      <c r="A5" s="59" t="s">
        <v>8</v>
      </c>
      <c r="B5" s="61" t="s">
        <v>33</v>
      </c>
      <c r="C5" s="72" t="s">
        <v>68</v>
      </c>
      <c r="D5" s="57" t="s">
        <v>31</v>
      </c>
    </row>
    <row r="6" spans="1:5">
      <c r="A6" s="59" t="s">
        <v>9</v>
      </c>
      <c r="B6" s="62" t="s">
        <v>34</v>
      </c>
      <c r="C6" s="72" t="s">
        <v>74</v>
      </c>
      <c r="D6" s="57" t="s">
        <v>73</v>
      </c>
    </row>
    <row r="7" spans="1:5">
      <c r="A7" s="59" t="s">
        <v>10</v>
      </c>
      <c r="B7" s="60" t="s">
        <v>35</v>
      </c>
      <c r="C7" s="38"/>
    </row>
    <row r="8" spans="1:5">
      <c r="A8" s="63" t="s">
        <v>87</v>
      </c>
      <c r="B8" s="64" t="e">
        <f>Hidden!C17</f>
        <v>#VALUE!</v>
      </c>
      <c r="C8" s="64" t="e">
        <f>Hidden!C18</f>
        <v>#VALUE!</v>
      </c>
    </row>
    <row r="9" spans="1:5">
      <c r="A9" s="65" t="s">
        <v>53</v>
      </c>
      <c r="B9" s="74" t="e">
        <f>Hidden!C22</f>
        <v>#VALUE!</v>
      </c>
      <c r="C9" s="73" t="e">
        <f>Hidden!C23</f>
        <v>#VALUE!</v>
      </c>
      <c r="D9" s="41"/>
    </row>
    <row r="10" spans="1:5">
      <c r="A10" s="65" t="s">
        <v>52</v>
      </c>
      <c r="B10" s="74" t="e">
        <f>Hidden!C24</f>
        <v>#VALUE!</v>
      </c>
      <c r="C10" s="73" t="e">
        <f>Hidden!C24</f>
        <v>#VALUE!</v>
      </c>
    </row>
    <row r="11" spans="1:5">
      <c r="A11" s="65" t="s">
        <v>12</v>
      </c>
      <c r="B11" s="74" t="e">
        <f>Hidden!C25</f>
        <v>#VALUE!</v>
      </c>
      <c r="C11" s="73" t="e">
        <f>Hidden!C26</f>
        <v>#VALUE!</v>
      </c>
    </row>
    <row r="12" spans="1:5" ht="14.4" thickBot="1">
      <c r="A12" s="66" t="s">
        <v>13</v>
      </c>
      <c r="B12" s="75" t="e">
        <f>Hidden!C27</f>
        <v>#VALUE!</v>
      </c>
      <c r="C12" s="76" t="e">
        <f>Hidden!C28</f>
        <v>#VALUE!</v>
      </c>
      <c r="D12" s="42"/>
    </row>
    <row r="13" spans="1:5" s="44" customFormat="1" ht="14.4" thickBot="1">
      <c r="A13" s="67" t="s">
        <v>27</v>
      </c>
      <c r="B13" s="78" t="e">
        <f>IF(B12 &gt;= 20%, "YES", "NO")</f>
        <v>#VALUE!</v>
      </c>
      <c r="C13" s="77" t="e">
        <f>IF(C12 &gt;= 20%, "YES", "NO")</f>
        <v>#VALUE!</v>
      </c>
      <c r="D13" s="43"/>
      <c r="E13" s="43"/>
    </row>
    <row r="14" spans="1:5" s="44" customFormat="1" ht="27.6">
      <c r="A14" s="45" t="s">
        <v>14</v>
      </c>
      <c r="B14" s="46" t="s">
        <v>15</v>
      </c>
      <c r="C14" s="47" t="s">
        <v>16</v>
      </c>
      <c r="D14" s="43"/>
      <c r="E14" s="43"/>
    </row>
    <row r="15" spans="1:5">
      <c r="A15" s="48" t="s">
        <v>62</v>
      </c>
      <c r="B15" s="36" t="s">
        <v>39</v>
      </c>
      <c r="C15" s="49" t="e">
        <f ca="1">IF(B15="N/A", "N/A", _xlfn.IFS(B15=1,"YES",B15=0,"NO"))</f>
        <v>#NAME?</v>
      </c>
    </row>
    <row r="16" spans="1:5">
      <c r="A16" s="48" t="s">
        <v>61</v>
      </c>
      <c r="B16" s="50" t="s">
        <v>40</v>
      </c>
      <c r="C16" s="49" t="e">
        <f ca="1">IF(B16="N/A", "N/A", _xlfn.IFS(B16=1,"YES",B16=0,"NO"))</f>
        <v>#NAME?</v>
      </c>
    </row>
    <row r="17" spans="1:5">
      <c r="A17" s="48" t="s">
        <v>72</v>
      </c>
      <c r="B17" s="37" t="s">
        <v>41</v>
      </c>
      <c r="C17" s="49" t="e">
        <f ca="1">IF(B17="N/A", "N/A", _xlfn.IFS(B17&gt;=15,"YES",B17&lt;15,"NO"))</f>
        <v>#NAME?</v>
      </c>
    </row>
    <row r="18" spans="1:5">
      <c r="A18" s="48" t="s">
        <v>56</v>
      </c>
      <c r="B18" s="37" t="s">
        <v>42</v>
      </c>
      <c r="C18" s="49" t="e">
        <f ca="1">IF(B18="N/A", "N/A", _xlfn.IFS(B18&gt;=5,"YES",B18&lt;5,"NO"))</f>
        <v>#NAME?</v>
      </c>
    </row>
    <row r="19" spans="1:5">
      <c r="A19" s="48" t="s">
        <v>57</v>
      </c>
      <c r="B19" s="37" t="s">
        <v>36</v>
      </c>
      <c r="C19" s="49" t="e">
        <f ca="1">IF(B19="N/A", "N/A", _xlfn.IFS(B19&gt;=5,"YES",B19&lt;5,"NO"))</f>
        <v>#NAME?</v>
      </c>
    </row>
    <row r="20" spans="1:5">
      <c r="A20" s="48" t="s">
        <v>58</v>
      </c>
      <c r="B20" s="37" t="s">
        <v>37</v>
      </c>
      <c r="C20" s="49" t="e">
        <f ca="1">IF(B20="N/A", "N/A", _xlfn.IFS(B20&gt;=15,"YES",B20&lt;15,"NO"))</f>
        <v>#NAME?</v>
      </c>
    </row>
    <row r="21" spans="1:5">
      <c r="A21" s="48" t="s">
        <v>59</v>
      </c>
      <c r="B21" s="37" t="s">
        <v>43</v>
      </c>
      <c r="C21" s="49" t="e">
        <f ca="1">IF(B21="N/A", "N/A", _xlfn.IFS(B21&gt;=10,"YES",B21&lt;10,"NO"))</f>
        <v>#NAME?</v>
      </c>
    </row>
    <row r="22" spans="1:5">
      <c r="A22" s="48" t="s">
        <v>60</v>
      </c>
      <c r="B22" s="37" t="s">
        <v>44</v>
      </c>
      <c r="C22" s="49" t="e">
        <f ca="1">IF(B22="N/A", "N/A", _xlfn.IFS(B22&lt;=1,"YES",B22&gt;1,"NO"))</f>
        <v>#NAME?</v>
      </c>
    </row>
    <row r="23" spans="1:5">
      <c r="A23" s="48" t="s">
        <v>71</v>
      </c>
      <c r="B23" s="37" t="s">
        <v>38</v>
      </c>
      <c r="C23" s="49" t="e">
        <f ca="1">IF(B23="N/A", "N/A", _xlfn.IFS(B23&lt;=15,"YES",B23&gt;15,"NO"))</f>
        <v>#NAME?</v>
      </c>
    </row>
    <row r="24" spans="1:5">
      <c r="A24" s="48" t="s">
        <v>55</v>
      </c>
      <c r="B24" s="37" t="s">
        <v>45</v>
      </c>
      <c r="C24" s="49" t="e">
        <f ca="1">IF(B24="N/A", "N/A", _xlfn.IFS(B24&lt;=2,"YES",B24&gt;2,"NO"))</f>
        <v>#NAME?</v>
      </c>
      <c r="D24" s="51"/>
      <c r="E24" s="51"/>
    </row>
    <row r="25" spans="1:5">
      <c r="A25" s="48" t="s">
        <v>46</v>
      </c>
      <c r="B25" s="50" t="s">
        <v>50</v>
      </c>
      <c r="C25" s="49" t="str">
        <f>IF(B25="N/A", "N/A", _xlfn.IFS(B25=1,"YES",B25=0,"NO"))</f>
        <v>N/A</v>
      </c>
    </row>
    <row r="26" spans="1:5">
      <c r="A26" s="48" t="s">
        <v>63</v>
      </c>
      <c r="B26" s="50" t="s">
        <v>49</v>
      </c>
      <c r="C26" s="49" t="e">
        <f ca="1">IF(B26="N/A", "N/A", _xlfn.IFS(B26=1,"YES",B26=0,"NO"))</f>
        <v>#NAME?</v>
      </c>
    </row>
    <row r="27" spans="1:5">
      <c r="A27" s="48" t="s">
        <v>54</v>
      </c>
      <c r="B27" s="50" t="s">
        <v>47</v>
      </c>
      <c r="C27" s="49" t="e">
        <f ca="1">IF(B27="N/A", "N/A", _xlfn.IFS(B27=1,"YES",B27=0,"NO"))</f>
        <v>#NAME?</v>
      </c>
    </row>
    <row r="28" spans="1:5" ht="14.4" thickBot="1">
      <c r="A28" s="52" t="s">
        <v>70</v>
      </c>
      <c r="B28" s="53" t="s">
        <v>48</v>
      </c>
      <c r="C28" s="54" t="str">
        <f>IF(B28="N/A", "N/A", IF(AND(0&lt;=B28, B28&lt;=5),"YES", "NO"))</f>
        <v>NO</v>
      </c>
    </row>
    <row r="29" spans="1:5">
      <c r="A29" s="40"/>
      <c r="B29" s="40"/>
    </row>
  </sheetData>
  <mergeCells count="2">
    <mergeCell ref="D1:E1"/>
    <mergeCell ref="A1:B1"/>
  </mergeCells>
  <conditionalFormatting sqref="C9:C12">
    <cfRule type="cellIs" dxfId="20" priority="38" operator="lessThan">
      <formula>0</formula>
    </cfRule>
  </conditionalFormatting>
  <conditionalFormatting sqref="C15:C28">
    <cfRule type="containsText" dxfId="19" priority="28" operator="containsText" text="YES">
      <formula>NOT(ISERROR(SEARCH("YES",C15)))</formula>
    </cfRule>
    <cfRule type="containsText" dxfId="18" priority="29" operator="containsText" text="NO">
      <formula>NOT(ISERROR(SEARCH("NO",C15)))</formula>
    </cfRule>
    <cfRule type="containsText" dxfId="17" priority="30" operator="containsText" text="NO">
      <formula>NOT(ISERROR(SEARCH("NO",C15)))</formula>
    </cfRule>
    <cfRule type="containsText" dxfId="16" priority="31" operator="containsText" text="NO">
      <formula>NOT(ISERROR(SEARCH("NO",C15)))</formula>
    </cfRule>
    <cfRule type="containsText" dxfId="15" priority="32" operator="containsText" text="NO">
      <formula>NOT(ISERROR(SEARCH("NO",C15)))</formula>
    </cfRule>
    <cfRule type="containsText" dxfId="14" priority="33" operator="containsText" text="NO">
      <formula>NOT(ISERROR(SEARCH("NO",C15)))</formula>
    </cfRule>
  </conditionalFormatting>
  <conditionalFormatting sqref="B9:B11">
    <cfRule type="cellIs" dxfId="13" priority="15" operator="lessThan">
      <formula>0</formula>
    </cfRule>
  </conditionalFormatting>
  <conditionalFormatting sqref="B12">
    <cfRule type="cellIs" dxfId="12" priority="14" operator="lessThan">
      <formula>0</formula>
    </cfRule>
  </conditionalFormatting>
  <conditionalFormatting sqref="B13">
    <cfRule type="containsText" dxfId="11" priority="7" operator="containsText" text="YES">
      <formula>NOT(ISERROR(SEARCH("YES",B13)))</formula>
    </cfRule>
    <cfRule type="containsText" dxfId="10" priority="8" operator="containsText" text="NO">
      <formula>NOT(ISERROR(SEARCH("NO",B13)))</formula>
    </cfRule>
    <cfRule type="containsText" dxfId="9" priority="9" operator="containsText" text="NO">
      <formula>NOT(ISERROR(SEARCH("NO",B13)))</formula>
    </cfRule>
    <cfRule type="containsText" dxfId="8" priority="10" operator="containsText" text="NO">
      <formula>NOT(ISERROR(SEARCH("NO",B13)))</formula>
    </cfRule>
    <cfRule type="containsText" dxfId="7" priority="11" operator="containsText" text="NO">
      <formula>NOT(ISERROR(SEARCH("NO",B13)))</formula>
    </cfRule>
    <cfRule type="containsText" dxfId="6" priority="12" operator="containsText" text="NO">
      <formula>NOT(ISERROR(SEARCH("NO",B13)))</formula>
    </cfRule>
  </conditionalFormatting>
  <conditionalFormatting sqref="C13">
    <cfRule type="containsText" dxfId="5" priority="1" operator="containsText" text="YES">
      <formula>NOT(ISERROR(SEARCH("YES",C13)))</formula>
    </cfRule>
    <cfRule type="containsText" dxfId="4" priority="2" operator="containsText" text="NO">
      <formula>NOT(ISERROR(SEARCH("NO",C13)))</formula>
    </cfRule>
    <cfRule type="containsText" dxfId="3" priority="3" operator="containsText" text="NO">
      <formula>NOT(ISERROR(SEARCH("NO",C13)))</formula>
    </cfRule>
    <cfRule type="containsText" dxfId="2" priority="4" operator="containsText" text="NO">
      <formula>NOT(ISERROR(SEARCH("NO",C13)))</formula>
    </cfRule>
    <cfRule type="containsText" dxfId="1" priority="5" operator="containsText" text="NO">
      <formula>NOT(ISERROR(SEARCH("NO",C13)))</formula>
    </cfRule>
    <cfRule type="containsText" dxfId="0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16" zoomScale="70" zoomScaleNormal="70" workbookViewId="0">
      <selection activeCell="C27" sqref="C27"/>
    </sheetView>
  </sheetViews>
  <sheetFormatPr defaultColWidth="9" defaultRowHeight="14.4"/>
  <cols>
    <col min="2" max="2" width="57.44140625" bestFit="1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68"/>
      <c r="C2" s="69">
        <f ca="1">YEAR("01/01/"&amp;YEAR(TODAY()) + 1)</f>
        <v>2024</v>
      </c>
      <c r="D2" s="70">
        <f ca="1">C2+1</f>
        <v>2025</v>
      </c>
      <c r="E2" s="70">
        <f t="shared" ref="E2:L2" ca="1" si="0">D2+1</f>
        <v>2026</v>
      </c>
      <c r="F2" s="70">
        <f t="shared" ca="1" si="0"/>
        <v>2027</v>
      </c>
      <c r="G2" s="70">
        <f t="shared" ca="1" si="0"/>
        <v>2028</v>
      </c>
      <c r="H2" s="70">
        <f t="shared" ca="1" si="0"/>
        <v>2029</v>
      </c>
      <c r="I2" s="70">
        <f t="shared" ca="1" si="0"/>
        <v>2030</v>
      </c>
      <c r="J2" s="70">
        <f t="shared" ca="1" si="0"/>
        <v>2031</v>
      </c>
      <c r="K2" s="70">
        <f t="shared" ca="1" si="0"/>
        <v>2032</v>
      </c>
      <c r="L2" s="70">
        <f t="shared" ca="1" si="0"/>
        <v>2033</v>
      </c>
      <c r="M2" s="6"/>
    </row>
    <row r="3" spans="2:13">
      <c r="B3" s="7" t="s">
        <v>21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8" t="s">
        <v>77</v>
      </c>
      <c r="C4" s="29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28" t="s">
        <v>78</v>
      </c>
      <c r="C5" s="29" t="e">
        <f>'ĐỊNH GIÁ'!B3</f>
        <v>#VALUE!</v>
      </c>
      <c r="D5" s="8"/>
      <c r="E5" s="8"/>
      <c r="F5" s="8"/>
      <c r="G5" s="8"/>
      <c r="H5" s="8"/>
      <c r="I5" s="8"/>
      <c r="J5" s="8"/>
      <c r="K5" s="8"/>
      <c r="L5" s="8"/>
      <c r="M5" s="6"/>
    </row>
    <row r="6" spans="2:13">
      <c r="B6" s="7" t="s">
        <v>79</v>
      </c>
      <c r="C6" s="5" t="e">
        <f>C4</f>
        <v>#VALUE!</v>
      </c>
      <c r="D6" s="6" t="e">
        <f>C6</f>
        <v>#VALUE!</v>
      </c>
      <c r="E6" s="6" t="e">
        <f>D6</f>
        <v>#VALUE!</v>
      </c>
      <c r="F6" s="6" t="e">
        <f t="shared" ref="F6" si="1">E6</f>
        <v>#VALUE!</v>
      </c>
      <c r="G6" s="6" t="e">
        <f t="shared" ref="G6" si="2">F6</f>
        <v>#VALUE!</v>
      </c>
      <c r="H6" s="6" t="e">
        <f t="shared" ref="H6" si="3">G6</f>
        <v>#VALUE!</v>
      </c>
      <c r="I6" s="6" t="e">
        <f t="shared" ref="I6" si="4">H6</f>
        <v>#VALUE!</v>
      </c>
      <c r="J6" s="6" t="e">
        <f t="shared" ref="J6" si="5">I6</f>
        <v>#VALUE!</v>
      </c>
      <c r="K6" s="6" t="e">
        <f t="shared" ref="K6" si="6">J6</f>
        <v>#VALUE!</v>
      </c>
      <c r="L6" s="6" t="e">
        <f t="shared" ref="L6" si="7">K6</f>
        <v>#VALUE!</v>
      </c>
    </row>
    <row r="7" spans="2:13">
      <c r="B7" s="7" t="s">
        <v>80</v>
      </c>
      <c r="C7" s="5" t="e">
        <f>C5</f>
        <v>#VALUE!</v>
      </c>
      <c r="D7" s="6" t="e">
        <f>C7</f>
        <v>#VALUE!</v>
      </c>
      <c r="E7" s="6" t="e">
        <f>D7</f>
        <v>#VALUE!</v>
      </c>
      <c r="F7" s="6" t="e">
        <f t="shared" ref="F7:L7" si="8">E7</f>
        <v>#VALUE!</v>
      </c>
      <c r="G7" s="6" t="e">
        <f t="shared" si="8"/>
        <v>#VALUE!</v>
      </c>
      <c r="H7" s="6" t="e">
        <f t="shared" si="8"/>
        <v>#VALUE!</v>
      </c>
      <c r="I7" s="6" t="e">
        <f t="shared" si="8"/>
        <v>#VALUE!</v>
      </c>
      <c r="J7" s="6" t="e">
        <f t="shared" si="8"/>
        <v>#VALUE!</v>
      </c>
      <c r="K7" s="6" t="e">
        <f t="shared" si="8"/>
        <v>#VALUE!</v>
      </c>
      <c r="L7" s="6" t="e">
        <f t="shared" si="8"/>
        <v>#VALUE!</v>
      </c>
    </row>
    <row r="8" spans="2:13">
      <c r="B8" s="7" t="s">
        <v>22</v>
      </c>
      <c r="C8" s="9">
        <v>7.0000000000000007E-2</v>
      </c>
    </row>
    <row r="9" spans="2:13" s="1" customFormat="1">
      <c r="B9" s="10" t="s">
        <v>81</v>
      </c>
      <c r="C9" s="11" t="e">
        <f>C6/(1+$C$8)^C3</f>
        <v>#VALUE!</v>
      </c>
      <c r="D9" s="11" t="e">
        <f t="shared" ref="D9:L9" si="9">D6/(1+$C$8)^D3</f>
        <v>#VALUE!</v>
      </c>
      <c r="E9" s="11" t="e">
        <f t="shared" si="9"/>
        <v>#VALUE!</v>
      </c>
      <c r="F9" s="11" t="e">
        <f t="shared" si="9"/>
        <v>#VALUE!</v>
      </c>
      <c r="G9" s="11" t="e">
        <f t="shared" si="9"/>
        <v>#VALUE!</v>
      </c>
      <c r="H9" s="11" t="e">
        <f t="shared" si="9"/>
        <v>#VALUE!</v>
      </c>
      <c r="I9" s="11" t="e">
        <f t="shared" si="9"/>
        <v>#VALUE!</v>
      </c>
      <c r="J9" s="11" t="e">
        <f t="shared" si="9"/>
        <v>#VALUE!</v>
      </c>
      <c r="K9" s="11" t="e">
        <f t="shared" si="9"/>
        <v>#VALUE!</v>
      </c>
      <c r="L9" s="11" t="e">
        <f t="shared" si="9"/>
        <v>#VALUE!</v>
      </c>
      <c r="M9" s="11"/>
    </row>
    <row r="10" spans="2:13" s="1" customFormat="1">
      <c r="B10" s="10" t="s">
        <v>82</v>
      </c>
      <c r="C10" s="11" t="e">
        <f>C7/(1+$C$8)^C3</f>
        <v>#VALUE!</v>
      </c>
      <c r="D10" s="11" t="e">
        <f>D7/(1+$C$8)^D3</f>
        <v>#VALUE!</v>
      </c>
      <c r="E10" s="11" t="e">
        <f t="shared" ref="E10:L10" si="10">E7/(1+$C$8)^E3</f>
        <v>#VALUE!</v>
      </c>
      <c r="F10" s="11" t="e">
        <f t="shared" si="10"/>
        <v>#VALUE!</v>
      </c>
      <c r="G10" s="11" t="e">
        <f t="shared" si="10"/>
        <v>#VALUE!</v>
      </c>
      <c r="H10" s="11" t="e">
        <f t="shared" si="10"/>
        <v>#VALUE!</v>
      </c>
      <c r="I10" s="11" t="e">
        <f t="shared" si="10"/>
        <v>#VALUE!</v>
      </c>
      <c r="J10" s="11" t="e">
        <f t="shared" si="10"/>
        <v>#VALUE!</v>
      </c>
      <c r="K10" s="11" t="e">
        <f t="shared" si="10"/>
        <v>#VALUE!</v>
      </c>
      <c r="L10" s="11" t="e">
        <f t="shared" si="10"/>
        <v>#VALUE!</v>
      </c>
      <c r="M10" s="11"/>
    </row>
    <row r="11" spans="2:13">
      <c r="B11" s="28" t="s">
        <v>23</v>
      </c>
      <c r="C11" s="28" t="str">
        <f>'ĐỊNH GIÁ'!B4</f>
        <v>#VCSH</v>
      </c>
    </row>
    <row r="12" spans="2:13">
      <c r="B12" s="28" t="s">
        <v>24</v>
      </c>
      <c r="C12" s="29" t="str">
        <f>'ĐỊNH GIÁ'!B7</f>
        <v>#TSLCP</v>
      </c>
    </row>
    <row r="13" spans="2:13">
      <c r="B13" s="28" t="s">
        <v>17</v>
      </c>
      <c r="C13" s="31" t="str">
        <f>'ĐỊNH GIÁ'!B5</f>
        <v>#TLCT</v>
      </c>
    </row>
    <row r="14" spans="2:13" ht="49.8">
      <c r="B14" s="28" t="s">
        <v>25</v>
      </c>
      <c r="C14" s="30" t="str">
        <f>'ĐỊNH GIÁ'!B6</f>
        <v>#TGCP</v>
      </c>
    </row>
    <row r="15" spans="2:13">
      <c r="B15" s="8" t="s">
        <v>83</v>
      </c>
      <c r="C15" s="12" t="e">
        <f>((C9+D9+E9+F9+G9+H9+I9+J9+K9+L9)+C11)*(1-0.1*3.14)</f>
        <v>#VALUE!</v>
      </c>
    </row>
    <row r="16" spans="2:13">
      <c r="B16" s="8" t="s">
        <v>84</v>
      </c>
      <c r="C16" s="12" t="e">
        <f>((C10+D10+E10+F10+G10+H10+I10+J10+K10+L10)+C11)*(1-0.1*3.14)</f>
        <v>#VALUE!</v>
      </c>
    </row>
    <row r="17" spans="2:12" ht="49.8">
      <c r="B17" s="8" t="s">
        <v>85</v>
      </c>
      <c r="C17" s="32" t="e">
        <f>(C15*1000000000)/($C$12*1000000)</f>
        <v>#VALUE!</v>
      </c>
    </row>
    <row r="18" spans="2:12" ht="49.8">
      <c r="B18" s="8" t="s">
        <v>86</v>
      </c>
      <c r="C18" s="32" t="e">
        <f>(C16*1000000000)/($C$12*1000000)</f>
        <v>#VALUE!</v>
      </c>
    </row>
    <row r="19" spans="2:12">
      <c r="B19" s="6" t="s">
        <v>103</v>
      </c>
      <c r="C19" s="13" t="e">
        <f>C58</f>
        <v>#VALUE!</v>
      </c>
    </row>
    <row r="20" spans="2:12">
      <c r="B20" s="6" t="s">
        <v>104</v>
      </c>
      <c r="C20" s="13" t="e">
        <f>C59</f>
        <v>#VALUE!</v>
      </c>
    </row>
    <row r="21" spans="2:12" s="2" customFormat="1">
      <c r="B21" s="14"/>
      <c r="C21" s="15"/>
      <c r="D21" s="16"/>
      <c r="E21" s="16"/>
      <c r="F21" s="16"/>
      <c r="G21" s="16"/>
      <c r="H21" s="16"/>
      <c r="I21" s="16"/>
      <c r="J21" s="16"/>
      <c r="K21" s="16"/>
      <c r="L21" s="16"/>
    </row>
    <row r="22" spans="2:12" ht="49.8">
      <c r="B22" s="17" t="s">
        <v>88</v>
      </c>
      <c r="C22" s="35" t="e">
        <f>C17/$C$14-1</f>
        <v>#VALUE!</v>
      </c>
      <c r="H22" s="6" t="s">
        <v>11</v>
      </c>
    </row>
    <row r="23" spans="2:12" ht="49.8">
      <c r="B23" s="17" t="s">
        <v>89</v>
      </c>
      <c r="C23" s="35" t="e">
        <f>C18/$C$14-1</f>
        <v>#VALUE!</v>
      </c>
      <c r="H23" s="6" t="s">
        <v>11</v>
      </c>
    </row>
    <row r="24" spans="2:12" ht="49.8">
      <c r="B24" s="17" t="s">
        <v>26</v>
      </c>
      <c r="C24" s="35" t="e">
        <f>0.95*C13*10000/C14</f>
        <v>#VALUE!</v>
      </c>
    </row>
    <row r="25" spans="2:12" ht="49.8">
      <c r="B25" s="17" t="s">
        <v>105</v>
      </c>
      <c r="C25" s="35" t="e">
        <f>C19/C17-1</f>
        <v>#VALUE!</v>
      </c>
    </row>
    <row r="26" spans="2:12" ht="49.8">
      <c r="B26" s="17" t="s">
        <v>106</v>
      </c>
      <c r="C26" s="35" t="e">
        <f>C20/C18-1</f>
        <v>#VALUE!</v>
      </c>
    </row>
    <row r="27" spans="2:12" ht="49.8">
      <c r="B27" s="33" t="s">
        <v>13</v>
      </c>
      <c r="C27" s="34" t="e">
        <f>C22+$C$24+C25</f>
        <v>#VALUE!</v>
      </c>
    </row>
    <row r="28" spans="2:12" ht="49.8">
      <c r="B28" s="33" t="s">
        <v>13</v>
      </c>
      <c r="C28" s="34" t="e">
        <f>C23+$C$24+C26</f>
        <v>#VALUE!</v>
      </c>
    </row>
    <row r="30" spans="2:12" s="3" customFormat="1"/>
    <row r="31" spans="2:12" s="4" customFormat="1"/>
    <row r="32" spans="2:12" s="4" customFormat="1">
      <c r="B32" s="4" t="s">
        <v>17</v>
      </c>
      <c r="C32" s="18" t="str">
        <f>C13</f>
        <v>#TLCT</v>
      </c>
    </row>
    <row r="33" spans="2:12" s="4" customFormat="1">
      <c r="B33" s="4" t="s">
        <v>18</v>
      </c>
      <c r="C33" s="4" t="e">
        <f>C32*10*C12</f>
        <v>#VALUE!</v>
      </c>
      <c r="D33" s="19"/>
    </row>
    <row r="34" spans="2:12" s="4" customFormat="1">
      <c r="B34" s="4" t="s">
        <v>90</v>
      </c>
      <c r="C34" s="4" t="e">
        <f>C6-$C$33</f>
        <v>#VALUE!</v>
      </c>
    </row>
    <row r="35" spans="2:12" s="4" customFormat="1">
      <c r="B35" s="4" t="s">
        <v>91</v>
      </c>
      <c r="C35" s="4" t="e">
        <f>C7-$C$33</f>
        <v>#VALUE!</v>
      </c>
    </row>
    <row r="36" spans="2:12" s="4" customFormat="1">
      <c r="B36" s="20" t="s">
        <v>92</v>
      </c>
      <c r="C36" s="20" t="e">
        <f>C34+$C$11</f>
        <v>#VALUE!</v>
      </c>
    </row>
    <row r="37" spans="2:12" s="4" customFormat="1">
      <c r="B37" s="20" t="s">
        <v>93</v>
      </c>
      <c r="C37" s="20" t="e">
        <f>C35+$C$11</f>
        <v>#VALUE!</v>
      </c>
    </row>
    <row r="38" spans="2:12" s="4" customFormat="1">
      <c r="B38" s="4" t="s">
        <v>94</v>
      </c>
      <c r="C38" s="21" t="e">
        <f>C6/$C$11</f>
        <v>#VALUE!</v>
      </c>
    </row>
    <row r="39" spans="2:12" s="4" customFormat="1">
      <c r="B39" s="4" t="s">
        <v>95</v>
      </c>
      <c r="C39" s="21" t="e">
        <f>C7/$C$11</f>
        <v>#VALUE!</v>
      </c>
    </row>
    <row r="40" spans="2:12" s="4" customFormat="1">
      <c r="B40" s="4" t="s">
        <v>19</v>
      </c>
      <c r="C40" s="22" t="e">
        <f>C38*C34</f>
        <v>#VALUE!</v>
      </c>
    </row>
    <row r="41" spans="2:12" s="4" customFormat="1">
      <c r="B41" s="4" t="s">
        <v>19</v>
      </c>
      <c r="C41" s="22" t="e">
        <f>C39*C35</f>
        <v>#VALUE!</v>
      </c>
    </row>
    <row r="42" spans="2:12" s="4" customFormat="1">
      <c r="B42" s="20" t="s">
        <v>20</v>
      </c>
      <c r="C42" s="23" t="e">
        <f>C40+C6</f>
        <v>#VALUE!</v>
      </c>
    </row>
    <row r="43" spans="2:12" s="4" customFormat="1">
      <c r="B43" s="20" t="s">
        <v>20</v>
      </c>
      <c r="C43" s="23" t="e">
        <f>C41+C7</f>
        <v>#VALUE!</v>
      </c>
    </row>
    <row r="44" spans="2:12" s="4" customFormat="1"/>
    <row r="45" spans="2:12" s="4" customFormat="1"/>
    <row r="46" spans="2:12" s="4" customFormat="1">
      <c r="C46" s="71">
        <f ca="1">YEAR("01/01/"&amp;YEAR(TODAY()) + 1)</f>
        <v>2024</v>
      </c>
      <c r="D46" s="71">
        <f t="shared" ref="D46:L46" ca="1" si="11">C46 + 1</f>
        <v>2025</v>
      </c>
      <c r="E46" s="71">
        <f t="shared" ca="1" si="11"/>
        <v>2026</v>
      </c>
      <c r="F46" s="71">
        <f t="shared" ca="1" si="11"/>
        <v>2027</v>
      </c>
      <c r="G46" s="71">
        <f t="shared" ca="1" si="11"/>
        <v>2028</v>
      </c>
      <c r="H46" s="71">
        <f t="shared" ca="1" si="11"/>
        <v>2029</v>
      </c>
      <c r="I46" s="71">
        <f t="shared" ca="1" si="11"/>
        <v>2030</v>
      </c>
      <c r="J46" s="71">
        <f t="shared" ca="1" si="11"/>
        <v>2031</v>
      </c>
      <c r="K46" s="71">
        <f t="shared" ca="1" si="11"/>
        <v>2032</v>
      </c>
      <c r="L46" s="71">
        <f t="shared" ca="1" si="11"/>
        <v>2033</v>
      </c>
    </row>
    <row r="47" spans="2:12" s="4" customFormat="1">
      <c r="B47" s="20" t="s">
        <v>21</v>
      </c>
      <c r="C47" s="20">
        <v>1</v>
      </c>
      <c r="D47" s="20">
        <v>2</v>
      </c>
      <c r="E47" s="20">
        <v>3</v>
      </c>
      <c r="F47" s="20">
        <v>4</v>
      </c>
      <c r="G47" s="20">
        <v>5</v>
      </c>
      <c r="H47" s="20">
        <v>6</v>
      </c>
      <c r="I47" s="20">
        <v>7</v>
      </c>
      <c r="J47" s="20">
        <v>8</v>
      </c>
      <c r="K47" s="20">
        <v>9</v>
      </c>
      <c r="L47" s="20">
        <v>10</v>
      </c>
    </row>
    <row r="48" spans="2:12" s="4" customFormat="1">
      <c r="B48" s="20" t="s">
        <v>96</v>
      </c>
      <c r="C48" s="22" t="e">
        <f>C42</f>
        <v>#VALUE!</v>
      </c>
      <c r="D48" s="4" t="e">
        <f>C48</f>
        <v>#VALUE!</v>
      </c>
      <c r="E48" s="4" t="e">
        <f>D48</f>
        <v>#VALUE!</v>
      </c>
      <c r="F48" s="4" t="e">
        <f t="shared" ref="F48" si="12">E48</f>
        <v>#VALUE!</v>
      </c>
      <c r="G48" s="4" t="e">
        <f t="shared" ref="G48" si="13">F48</f>
        <v>#VALUE!</v>
      </c>
      <c r="H48" s="4" t="e">
        <f t="shared" ref="H48" si="14">G48</f>
        <v>#VALUE!</v>
      </c>
      <c r="I48" s="4" t="e">
        <f t="shared" ref="I48" si="15">H48</f>
        <v>#VALUE!</v>
      </c>
      <c r="J48" s="4" t="e">
        <f t="shared" ref="J48" si="16">I48</f>
        <v>#VALUE!</v>
      </c>
      <c r="K48" s="4" t="e">
        <f t="shared" ref="K48" si="17">J48</f>
        <v>#VALUE!</v>
      </c>
      <c r="L48" s="4" t="e">
        <f t="shared" ref="L48" si="18">K48</f>
        <v>#VALUE!</v>
      </c>
    </row>
    <row r="49" spans="2:13" s="4" customFormat="1">
      <c r="B49" s="20" t="s">
        <v>97</v>
      </c>
      <c r="C49" s="22" t="e">
        <f>C43</f>
        <v>#VALUE!</v>
      </c>
      <c r="D49" s="4" t="e">
        <f>C49</f>
        <v>#VALUE!</v>
      </c>
      <c r="E49" s="4" t="e">
        <f>D49</f>
        <v>#VALUE!</v>
      </c>
      <c r="F49" s="4" t="e">
        <f t="shared" ref="F49:L49" si="19">E49</f>
        <v>#VALUE!</v>
      </c>
      <c r="G49" s="4" t="e">
        <f t="shared" si="19"/>
        <v>#VALUE!</v>
      </c>
      <c r="H49" s="4" t="e">
        <f t="shared" si="19"/>
        <v>#VALUE!</v>
      </c>
      <c r="I49" s="4" t="e">
        <f t="shared" si="19"/>
        <v>#VALUE!</v>
      </c>
      <c r="J49" s="4" t="e">
        <f t="shared" si="19"/>
        <v>#VALUE!</v>
      </c>
      <c r="K49" s="4" t="e">
        <f t="shared" si="19"/>
        <v>#VALUE!</v>
      </c>
      <c r="L49" s="4" t="e">
        <f t="shared" si="19"/>
        <v>#VALUE!</v>
      </c>
    </row>
    <row r="50" spans="2:13" s="4" customFormat="1">
      <c r="B50" s="20" t="s">
        <v>22</v>
      </c>
      <c r="C50" s="24">
        <v>7.0000000000000007E-2</v>
      </c>
    </row>
    <row r="51" spans="2:13" s="4" customFormat="1">
      <c r="B51" s="20" t="s">
        <v>81</v>
      </c>
      <c r="C51" s="22" t="e">
        <f>C48/(1+$C$8)^C47</f>
        <v>#VALUE!</v>
      </c>
      <c r="D51" s="22" t="e">
        <f t="shared" ref="D51:L51" si="20">D48/(1+$C$8)^D47</f>
        <v>#VALUE!</v>
      </c>
      <c r="E51" s="22" t="e">
        <f t="shared" si="20"/>
        <v>#VALUE!</v>
      </c>
      <c r="F51" s="22" t="e">
        <f t="shared" si="20"/>
        <v>#VALUE!</v>
      </c>
      <c r="G51" s="22" t="e">
        <f t="shared" si="20"/>
        <v>#VALUE!</v>
      </c>
      <c r="H51" s="22" t="e">
        <f t="shared" si="20"/>
        <v>#VALUE!</v>
      </c>
      <c r="I51" s="22" t="e">
        <f t="shared" si="20"/>
        <v>#VALUE!</v>
      </c>
      <c r="J51" s="22" t="e">
        <f t="shared" si="20"/>
        <v>#VALUE!</v>
      </c>
      <c r="K51" s="22" t="e">
        <f t="shared" si="20"/>
        <v>#VALUE!</v>
      </c>
      <c r="L51" s="22" t="e">
        <f t="shared" si="20"/>
        <v>#VALUE!</v>
      </c>
      <c r="M51" s="22"/>
    </row>
    <row r="52" spans="2:13" s="4" customFormat="1">
      <c r="B52" s="20" t="s">
        <v>98</v>
      </c>
      <c r="C52" s="22" t="e">
        <f>C49/(1+$C$8)^C47</f>
        <v>#VALUE!</v>
      </c>
      <c r="D52" s="22" t="e">
        <f>D49/(1+$C$8)^D47</f>
        <v>#VALUE!</v>
      </c>
      <c r="E52" s="22" t="e">
        <f t="shared" ref="E52:L52" si="21">E49/(1+$C$8)^E47</f>
        <v>#VALUE!</v>
      </c>
      <c r="F52" s="22" t="e">
        <f t="shared" si="21"/>
        <v>#VALUE!</v>
      </c>
      <c r="G52" s="22" t="e">
        <f t="shared" si="21"/>
        <v>#VALUE!</v>
      </c>
      <c r="H52" s="22" t="e">
        <f t="shared" si="21"/>
        <v>#VALUE!</v>
      </c>
      <c r="I52" s="22" t="e">
        <f t="shared" si="21"/>
        <v>#VALUE!</v>
      </c>
      <c r="J52" s="22" t="e">
        <f t="shared" si="21"/>
        <v>#VALUE!</v>
      </c>
      <c r="K52" s="22" t="e">
        <f t="shared" si="21"/>
        <v>#VALUE!</v>
      </c>
      <c r="L52" s="22" t="e">
        <f t="shared" si="21"/>
        <v>#VALUE!</v>
      </c>
      <c r="M52" s="22"/>
    </row>
    <row r="53" spans="2:13" s="4" customFormat="1">
      <c r="B53" s="20" t="s">
        <v>99</v>
      </c>
      <c r="C53" s="20" t="e">
        <f>C36</f>
        <v>#VALUE!</v>
      </c>
    </row>
    <row r="54" spans="2:13" s="4" customFormat="1">
      <c r="B54" s="20" t="s">
        <v>100</v>
      </c>
      <c r="C54" s="20" t="e">
        <f>C37</f>
        <v>#VALUE!</v>
      </c>
    </row>
    <row r="55" spans="2:13" s="4" customFormat="1">
      <c r="B55" s="20" t="s">
        <v>24</v>
      </c>
      <c r="C55" s="4" t="str">
        <f>C12</f>
        <v>#TSLCP</v>
      </c>
    </row>
    <row r="56" spans="2:13" s="4" customFormat="1" ht="66.599999999999994">
      <c r="B56" s="20" t="s">
        <v>83</v>
      </c>
      <c r="C56" s="25" t="e">
        <f>((C51+D51+E51+F51+G51+H51+I51+J51+K51+L51)+C53)*(1-0.1*3.14)</f>
        <v>#VALUE!</v>
      </c>
    </row>
    <row r="57" spans="2:13" s="4" customFormat="1" ht="66.599999999999994">
      <c r="B57" s="20" t="s">
        <v>84</v>
      </c>
      <c r="C57" s="25" t="e">
        <f>((C52+D52+E52+F52+G52+H52+I52+J52+K52+L52)+C54)*(1-0.1*3.14)</f>
        <v>#VALUE!</v>
      </c>
    </row>
    <row r="58" spans="2:13" s="4" customFormat="1" ht="66.599999999999994">
      <c r="B58" s="20" t="s">
        <v>101</v>
      </c>
      <c r="C58" s="26" t="e">
        <f>(C56*1000000000)/($C$55*1000000)</f>
        <v>#VALUE!</v>
      </c>
    </row>
    <row r="59" spans="2:13" s="4" customFormat="1" ht="66.599999999999994">
      <c r="B59" s="20" t="s">
        <v>102</v>
      </c>
      <c r="C59" s="26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HƯỚNG DẪN</vt:lpstr>
      <vt:lpstr>ĐỊNH GIÁ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2023-02-05T04:52:24Z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