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Hidden" sheetId="2" state="hidden" r:id="rId3"/>
  </sheets>
  <calcPr calcId="162913" concurrentCalc="0"/>
</workbook>
</file>

<file path=xl/calcChain.xml><?xml version="1.0" encoding="utf-8"?>
<calcChain xmlns="http://schemas.openxmlformats.org/spreadsheetml/2006/main">
  <c r="C27" i="9" l="1"/>
  <c r="C26" i="9"/>
  <c r="C25" i="9"/>
  <c r="C23" i="9"/>
  <c r="C22" i="9"/>
  <c r="C21" i="9"/>
  <c r="C20" i="9"/>
  <c r="C19" i="9"/>
  <c r="C18" i="9"/>
  <c r="C17" i="9"/>
  <c r="C16" i="9"/>
  <c r="C15" i="9"/>
  <c r="C14" i="9"/>
  <c r="C24" i="9"/>
  <c r="E2" i="9"/>
  <c r="B2" i="9"/>
  <c r="C4" i="2"/>
  <c r="C5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8" i="2"/>
  <c r="C12" i="2"/>
  <c r="C9" i="2"/>
  <c r="C13" i="2"/>
  <c r="C11" i="2"/>
  <c r="C16" i="2"/>
  <c r="C10" i="2"/>
  <c r="C17" i="2"/>
  <c r="C27" i="2"/>
  <c r="C23" i="2"/>
  <c r="C24" i="2"/>
  <c r="C25" i="2"/>
  <c r="C28" i="2"/>
  <c r="C29" i="2"/>
  <c r="C34" i="2"/>
  <c r="C36" i="2"/>
  <c r="D34" i="2"/>
  <c r="D36" i="2"/>
  <c r="E34" i="2"/>
  <c r="E36" i="2"/>
  <c r="F34" i="2"/>
  <c r="F36" i="2"/>
  <c r="G34" i="2"/>
  <c r="G36" i="2"/>
  <c r="H34" i="2"/>
  <c r="H36" i="2"/>
  <c r="I34" i="2"/>
  <c r="I36" i="2"/>
  <c r="J34" i="2"/>
  <c r="J36" i="2"/>
  <c r="K34" i="2"/>
  <c r="K36" i="2"/>
  <c r="L34" i="2"/>
  <c r="L36" i="2"/>
  <c r="C26" i="2"/>
  <c r="C37" i="2"/>
  <c r="C39" i="2"/>
  <c r="C38" i="2"/>
  <c r="C40" i="2"/>
  <c r="C14" i="2"/>
  <c r="C18" i="2"/>
  <c r="C19" i="2"/>
  <c r="B11" i="9"/>
  <c r="C11" i="9"/>
  <c r="C2" i="2"/>
  <c r="D2" i="2"/>
  <c r="E2" i="2"/>
  <c r="F2" i="2"/>
  <c r="G2" i="2"/>
  <c r="H2" i="2"/>
  <c r="I2" i="2"/>
  <c r="J2" i="2"/>
  <c r="K2" i="2"/>
  <c r="L2" i="2"/>
  <c r="C32" i="2"/>
  <c r="D32" i="2"/>
  <c r="E32" i="2"/>
  <c r="F32" i="2"/>
  <c r="G32" i="2"/>
  <c r="H32" i="2"/>
  <c r="I32" i="2"/>
  <c r="J32" i="2"/>
  <c r="K32" i="2"/>
  <c r="L32" i="2"/>
  <c r="B10" i="9"/>
  <c r="B9" i="9"/>
  <c r="B8" i="9"/>
  <c r="B7" i="9"/>
</calcChain>
</file>

<file path=xl/sharedStrings.xml><?xml version="1.0" encoding="utf-8"?>
<sst xmlns="http://schemas.openxmlformats.org/spreadsheetml/2006/main" count="96" uniqueCount="88">
  <si>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</si>
  <si>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</si>
  <si>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</si>
  <si>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</si>
  <si>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</si>
  <si>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</si>
  <si>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</si>
  <si>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</si>
  <si>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</si>
  <si>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</si>
  <si>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</si>
  <si>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</si>
  <si>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</si>
  <si>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</si>
  <si>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</si>
  <si>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</si>
  <si>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</si>
  <si>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</si>
  <si>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</si>
  <si>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</si>
  <si>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</si>
  <si>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</si>
  <si>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</si>
  <si>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</si>
  <si>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</si>
  <si>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</si>
  <si>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</si>
  <si>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</si>
  <si>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</si>
  <si>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</si>
  <si>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</si>
  <si>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</si>
  <si>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</si>
  <si>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Tăng giá trị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</si>
  <si>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</si>
  <si>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</si>
  <si>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</si>
  <si>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</si>
  <si>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</si>
  <si>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</si>
  <si>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</si>
  <si>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</si>
  <si>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</si>
  <si>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</si>
  <si>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</si>
  <si>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</si>
  <si>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</si>
  <si>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</si>
  <si>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</si>
  <si>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</si>
  <si>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</si>
  <si>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</si>
  <si>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</si>
  <si>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</si>
  <si>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</si>
  <si>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</si>
  <si>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</si>
  <si>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</si>
  <si>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</si>
  <si>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</si>
  <si>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</si>
  <si>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</si>
  <si>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</si>
  <si>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</si>
  <si>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</si>
  <si>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</si>
  <si>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</si>
  <si>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</si>
  <si>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</si>
  <si>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</si>
  <si>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</si>
  <si>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</si>
  <si>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</si>
  <si>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</si>
  <si>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</si>
  <si>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</si>
  <si>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</si>
  <si>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t>LNST 4 QUÝ GẦN NHẤT (tỷ đồng)</t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</si>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</sst>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29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5" fillId="0" borderId="0" xfId="0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7" xfId="0" applyFont="1" applyFill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/>
    <xf numFmtId="0" fontId="19" fillId="0" borderId="0" xfId="0" applyFont="1"/>
    <xf numFmtId="9" fontId="19" fillId="0" borderId="0" xfId="3" applyFont="1"/>
    <xf numFmtId="0" fontId="20" fillId="0" borderId="0" xfId="0" applyFont="1" applyFill="1" applyAlignment="1"/>
    <xf numFmtId="0" fontId="19" fillId="0" borderId="0" xfId="0" applyFont="1" applyFill="1" applyBorder="1"/>
    <xf numFmtId="0" fontId="19" fillId="0" borderId="0" xfId="0" applyFont="1" applyFill="1"/>
    <xf numFmtId="0" fontId="18" fillId="0" borderId="0" xfId="0" applyFont="1" applyFill="1"/>
    <xf numFmtId="0" fontId="21" fillId="7" borderId="1" xfId="0" applyFont="1" applyFill="1" applyBorder="1" applyAlignment="1">
      <alignment vertical="center" wrapText="1"/>
    </xf>
    <xf numFmtId="0" fontId="21" fillId="7" borderId="10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3" fillId="0" borderId="0" xfId="0" applyFont="1" applyFill="1"/>
    <xf numFmtId="0" fontId="18" fillId="0" borderId="5" xfId="0" applyFont="1" applyFill="1" applyBorder="1" applyAlignment="1">
      <alignment horizontal="left"/>
    </xf>
    <xf numFmtId="2" fontId="18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7" borderId="1" xfId="0" applyFont="1" applyFill="1" applyBorder="1"/>
    <xf numFmtId="166" fontId="20" fillId="7" borderId="2" xfId="0" applyNumberFormat="1" applyFont="1" applyFill="1" applyBorder="1"/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3" xfId="0" applyFont="1" applyBorder="1"/>
    <xf numFmtId="166" fontId="19" fillId="0" borderId="4" xfId="0" applyNumberFormat="1" applyFont="1" applyBorder="1" applyAlignment="1">
      <alignment horizontal="right"/>
    </xf>
    <xf numFmtId="9" fontId="19" fillId="0" borderId="4" xfId="3" applyNumberFormat="1" applyFont="1" applyBorder="1" applyAlignment="1">
      <alignment horizontal="right"/>
    </xf>
    <xf numFmtId="164" fontId="19" fillId="0" borderId="4" xfId="1" applyNumberFormat="1" applyFont="1" applyBorder="1" applyAlignment="1">
      <alignment horizontal="right"/>
    </xf>
    <xf numFmtId="0" fontId="20" fillId="7" borderId="3" xfId="0" applyFont="1" applyFill="1" applyBorder="1"/>
    <xf numFmtId="164" fontId="20" fillId="7" borderId="4" xfId="1" applyNumberFormat="1" applyFont="1" applyFill="1" applyBorder="1"/>
    <xf numFmtId="0" fontId="19" fillId="8" borderId="3" xfId="0" applyFont="1" applyFill="1" applyBorder="1"/>
    <xf numFmtId="10" fontId="19" fillId="0" borderId="4" xfId="3" applyNumberFormat="1" applyFont="1" applyFill="1" applyBorder="1"/>
    <xf numFmtId="0" fontId="20" fillId="7" borderId="5" xfId="0" applyFont="1" applyFill="1" applyBorder="1"/>
    <xf numFmtId="10" fontId="20" fillId="7" borderId="6" xfId="3" applyNumberFormat="1" applyFont="1" applyFill="1" applyBorder="1"/>
    <xf numFmtId="0" fontId="20" fillId="6" borderId="8" xfId="0" applyFont="1" applyFill="1" applyBorder="1" applyAlignment="1">
      <alignment horizontal="center"/>
    </xf>
    <xf numFmtId="10" fontId="20" fillId="0" borderId="9" xfId="3" applyNumberFormat="1" applyFont="1" applyFill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 applyBorder="1"/>
    <xf numFmtId="0" fontId="20" fillId="0" borderId="0" xfId="0" applyFont="1" applyBorder="1" applyAlignment="1">
      <alignment horizontal="right"/>
    </xf>
    <xf numFmtId="0" fontId="24" fillId="0" borderId="0" xfId="0" applyFont="1" applyAlignment="1">
      <alignment horizontal="center"/>
    </xf>
    <xf numFmtId="0" fontId="20" fillId="6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4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22" sqref="C22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abSelected="1" zoomScale="75" zoomScaleNormal="75" workbookViewId="0">
      <selection sqref="A1:B1"/>
    </sheetView>
  </sheetViews>
  <sheetFormatPr defaultColWidth="9" defaultRowHeight="13.8"/>
  <cols>
    <col min="1" max="1" width="48.44140625" style="40" bestFit="1" customWidth="1"/>
    <col min="2" max="2" width="11.6640625" style="40" customWidth="1"/>
    <col min="3" max="3" width="10" style="41" bestFit="1" customWidth="1"/>
    <col min="4" max="4" width="10" style="41" customWidth="1"/>
    <col min="5" max="5" width="11.77734375" style="41" customWidth="1"/>
    <col min="6" max="16384" width="9" style="40"/>
  </cols>
  <sheetData>
    <row r="1" spans="1:5" ht="28.8" customHeight="1" thickBot="1">
      <c r="A1" s="79" t="s">
        <v>65</v>
      </c>
      <c r="B1" s="80"/>
      <c r="C1" s="39"/>
      <c r="D1" s="78" t="s">
        <v>79</v>
      </c>
      <c r="E1" s="78"/>
    </row>
    <row r="2" spans="1:5">
      <c r="A2" s="57" t="s">
        <v>77</v>
      </c>
      <c r="B2" s="58" t="e">
        <f>E2</f>
        <v>#VALUE!</v>
      </c>
      <c r="C2" s="77" t="s">
        <v>80</v>
      </c>
      <c r="D2" s="59" t="s">
        <v>42</v>
      </c>
      <c r="E2" s="60" t="e">
        <f>D2+D3+D5+D4</f>
        <v>#VALUE!</v>
      </c>
    </row>
    <row r="3" spans="1:5">
      <c r="A3" s="61" t="s">
        <v>84</v>
      </c>
      <c r="B3" s="62" t="s">
        <v>46</v>
      </c>
      <c r="C3" s="77" t="s">
        <v>81</v>
      </c>
      <c r="D3" s="59" t="s">
        <v>43</v>
      </c>
    </row>
    <row r="4" spans="1:5">
      <c r="A4" s="61" t="s">
        <v>8</v>
      </c>
      <c r="B4" s="63" t="s">
        <v>47</v>
      </c>
      <c r="C4" s="77" t="s">
        <v>82</v>
      </c>
      <c r="D4" s="59" t="s">
        <v>44</v>
      </c>
    </row>
    <row r="5" spans="1:5">
      <c r="A5" s="61" t="s">
        <v>9</v>
      </c>
      <c r="B5" s="64" t="s">
        <v>48</v>
      </c>
      <c r="C5" s="77" t="s">
        <v>83</v>
      </c>
      <c r="D5" s="59" t="s">
        <v>45</v>
      </c>
    </row>
    <row r="6" spans="1:5">
      <c r="A6" s="61" t="s">
        <v>10</v>
      </c>
      <c r="B6" s="62" t="s">
        <v>49</v>
      </c>
      <c r="C6" s="39"/>
    </row>
    <row r="7" spans="1:5">
      <c r="A7" s="65" t="s">
        <v>11</v>
      </c>
      <c r="B7" s="66" t="e">
        <f>Hidden!C13</f>
        <v>#VALUE!</v>
      </c>
      <c r="C7" s="39"/>
    </row>
    <row r="8" spans="1:5">
      <c r="A8" s="67" t="s">
        <v>67</v>
      </c>
      <c r="B8" s="68" t="e">
        <f>Hidden!C16</f>
        <v>#VALUE!</v>
      </c>
      <c r="C8" s="39"/>
      <c r="D8" s="42"/>
    </row>
    <row r="9" spans="1:5">
      <c r="A9" s="67" t="s">
        <v>66</v>
      </c>
      <c r="B9" s="68" t="e">
        <f>Hidden!C17</f>
        <v>#VALUE!</v>
      </c>
      <c r="C9" s="39"/>
    </row>
    <row r="10" spans="1:5">
      <c r="A10" s="67" t="s">
        <v>13</v>
      </c>
      <c r="B10" s="68" t="e">
        <f>Hidden!C18</f>
        <v>#VALUE!</v>
      </c>
      <c r="C10" s="39"/>
    </row>
    <row r="11" spans="1:5" ht="14.4" thickBot="1">
      <c r="A11" s="69" t="s">
        <v>14</v>
      </c>
      <c r="B11" s="70" t="e">
        <f>Hidden!C19</f>
        <v>#VALUE!</v>
      </c>
      <c r="C11" s="51" t="e">
        <f>IF(B11 &gt;= 20%, "YES", "NO")</f>
        <v>#VALUE!</v>
      </c>
      <c r="D11" s="43"/>
    </row>
    <row r="12" spans="1:5" s="46" customFormat="1" ht="14.4" thickBot="1">
      <c r="A12" s="71" t="s">
        <v>41</v>
      </c>
      <c r="B12" s="72"/>
      <c r="C12" s="44"/>
      <c r="D12" s="45"/>
      <c r="E12" s="45"/>
    </row>
    <row r="13" spans="1:5" s="46" customFormat="1" ht="27.6">
      <c r="A13" s="47" t="s">
        <v>15</v>
      </c>
      <c r="B13" s="48" t="s">
        <v>16</v>
      </c>
      <c r="C13" s="49" t="s">
        <v>17</v>
      </c>
      <c r="D13" s="45"/>
      <c r="E13" s="45"/>
    </row>
    <row r="14" spans="1:5">
      <c r="A14" s="50" t="s">
        <v>76</v>
      </c>
      <c r="B14" s="37" t="s">
        <v>53</v>
      </c>
      <c r="C14" s="51" t="e">
        <f ca="1">IF(B14="N/A", "N/A", _xlfn.IFS(B14=1,"YES",B14=0,"NO"))</f>
        <v>#NAME?</v>
      </c>
    </row>
    <row r="15" spans="1:5">
      <c r="A15" s="50" t="s">
        <v>75</v>
      </c>
      <c r="B15" s="52" t="s">
        <v>54</v>
      </c>
      <c r="C15" s="51" t="e">
        <f ca="1">IF(B15="N/A", "N/A", _xlfn.IFS(B15=1,"YES",B15=0,"NO"))</f>
        <v>#NAME?</v>
      </c>
    </row>
    <row r="16" spans="1:5">
      <c r="A16" s="50" t="s">
        <v>87</v>
      </c>
      <c r="B16" s="38" t="s">
        <v>55</v>
      </c>
      <c r="C16" s="51" t="e">
        <f ca="1">IF(B16="N/A", "N/A", _xlfn.IFS(B16&gt;=15,"YES",B16&lt;15,"NO"))</f>
        <v>#NAME?</v>
      </c>
    </row>
    <row r="17" spans="1:5">
      <c r="A17" s="50" t="s">
        <v>70</v>
      </c>
      <c r="B17" s="38" t="s">
        <v>56</v>
      </c>
      <c r="C17" s="51" t="e">
        <f ca="1">IF(B17="N/A", "N/A", _xlfn.IFS(B17&gt;=5,"YES",B17&lt;5,"NO"))</f>
        <v>#NAME?</v>
      </c>
    </row>
    <row r="18" spans="1:5">
      <c r="A18" s="50" t="s">
        <v>71</v>
      </c>
      <c r="B18" s="38" t="s">
        <v>50</v>
      </c>
      <c r="C18" s="51" t="e">
        <f ca="1">IF(B18="N/A", "N/A", _xlfn.IFS(B18&gt;=5,"YES",B18&lt;5,"NO"))</f>
        <v>#NAME?</v>
      </c>
    </row>
    <row r="19" spans="1:5">
      <c r="A19" s="50" t="s">
        <v>72</v>
      </c>
      <c r="B19" s="38" t="s">
        <v>51</v>
      </c>
      <c r="C19" s="51" t="e">
        <f ca="1">IF(B19="N/A", "N/A", _xlfn.IFS(B19&gt;=15,"YES",B19&lt;15,"NO"))</f>
        <v>#NAME?</v>
      </c>
    </row>
    <row r="20" spans="1:5">
      <c r="A20" s="50" t="s">
        <v>73</v>
      </c>
      <c r="B20" s="38" t="s">
        <v>57</v>
      </c>
      <c r="C20" s="51" t="e">
        <f ca="1">IF(B20="N/A", "N/A", _xlfn.IFS(B20&gt;=10,"YES",B20&lt;10,"NO"))</f>
        <v>#NAME?</v>
      </c>
    </row>
    <row r="21" spans="1:5">
      <c r="A21" s="50" t="s">
        <v>74</v>
      </c>
      <c r="B21" s="38" t="s">
        <v>58</v>
      </c>
      <c r="C21" s="51" t="e">
        <f ca="1">IF(B21="N/A", "N/A", _xlfn.IFS(B21&lt;=1,"YES",B21&gt;1,"NO"))</f>
        <v>#NAME?</v>
      </c>
    </row>
    <row r="22" spans="1:5">
      <c r="A22" s="50" t="s">
        <v>86</v>
      </c>
      <c r="B22" s="38" t="s">
        <v>52</v>
      </c>
      <c r="C22" s="51" t="e">
        <f ca="1">IF(B22="N/A", "N/A", _xlfn.IFS(B22&lt;=15,"YES",B22&gt;15,"NO"))</f>
        <v>#NAME?</v>
      </c>
    </row>
    <row r="23" spans="1:5">
      <c r="A23" s="50" t="s">
        <v>69</v>
      </c>
      <c r="B23" s="38" t="s">
        <v>59</v>
      </c>
      <c r="C23" s="51" t="e">
        <f ca="1">IF(B23="N/A", "N/A", _xlfn.IFS(B23&lt;=2,"YES",B23&gt;2,"NO"))</f>
        <v>#NAME?</v>
      </c>
      <c r="D23" s="53"/>
      <c r="E23" s="53"/>
    </row>
    <row r="24" spans="1:5">
      <c r="A24" s="50" t="s">
        <v>60</v>
      </c>
      <c r="B24" s="52" t="s">
        <v>64</v>
      </c>
      <c r="C24" s="51" t="str">
        <f>IF(B24="N/A", "N/A", _xlfn.IFS(B24=1,"YES",B24=0,"NO"))</f>
        <v>N/A</v>
      </c>
    </row>
    <row r="25" spans="1:5">
      <c r="A25" s="50" t="s">
        <v>78</v>
      </c>
      <c r="B25" s="52" t="s">
        <v>63</v>
      </c>
      <c r="C25" s="51" t="e">
        <f ca="1">IF(B25="N/A", "N/A", _xlfn.IFS(B25=1,"YES",B25=0,"NO"))</f>
        <v>#NAME?</v>
      </c>
    </row>
    <row r="26" spans="1:5">
      <c r="A26" s="50" t="s">
        <v>68</v>
      </c>
      <c r="B26" s="52" t="s">
        <v>61</v>
      </c>
      <c r="C26" s="51" t="e">
        <f ca="1">IF(B26="N/A", "N/A", _xlfn.IFS(B26=1,"YES",B26=0,"NO"))</f>
        <v>#NAME?</v>
      </c>
    </row>
    <row r="27" spans="1:5" ht="14.4" thickBot="1">
      <c r="A27" s="54" t="s">
        <v>85</v>
      </c>
      <c r="B27" s="55" t="s">
        <v>62</v>
      </c>
      <c r="C27" s="56" t="str">
        <f>IF(B27="N/A", "N/A", IF(AND(0&lt;=B27, B27&lt;=5),"YES", "NO"))</f>
        <v>NO</v>
      </c>
    </row>
    <row r="28" spans="1:5">
      <c r="A28" s="41"/>
      <c r="B28" s="41"/>
    </row>
  </sheetData>
  <mergeCells count="2">
    <mergeCell ref="D1:E1"/>
    <mergeCell ref="A1:B1"/>
  </mergeCells>
  <conditionalFormatting sqref="B8:B12">
    <cfRule type="cellIs" dxfId="13" priority="23" operator="lessThan">
      <formula>0</formula>
    </cfRule>
  </conditionalFormatting>
  <conditionalFormatting sqref="B11:B12">
    <cfRule type="cellIs" dxfId="12" priority="24" operator="lessThan">
      <formula>0</formula>
    </cfRule>
  </conditionalFormatting>
  <conditionalFormatting sqref="C14:C27">
    <cfRule type="containsText" dxfId="11" priority="13" operator="containsText" text="YES">
      <formula>NOT(ISERROR(SEARCH("YES",C14)))</formula>
    </cfRule>
    <cfRule type="containsText" dxfId="10" priority="14" operator="containsText" text="NO">
      <formula>NOT(ISERROR(SEARCH("NO",C14)))</formula>
    </cfRule>
    <cfRule type="containsText" dxfId="9" priority="15" operator="containsText" text="NO">
      <formula>NOT(ISERROR(SEARCH("NO",C14)))</formula>
    </cfRule>
    <cfRule type="containsText" dxfId="8" priority="16" operator="containsText" text="NO">
      <formula>NOT(ISERROR(SEARCH("NO",C14)))</formula>
    </cfRule>
    <cfRule type="containsText" dxfId="7" priority="17" operator="containsText" text="NO">
      <formula>NOT(ISERROR(SEARCH("NO",C14)))</formula>
    </cfRule>
    <cfRule type="containsText" dxfId="6" priority="18" operator="containsText" text="NO">
      <formula>NOT(ISERROR(SEARCH("NO",C14)))</formula>
    </cfRule>
  </conditionalFormatting>
  <conditionalFormatting sqref="C11">
    <cfRule type="containsText" dxfId="5" priority="1" operator="containsText" text="YES">
      <formula>NOT(ISERROR(SEARCH("YES",C11)))</formula>
    </cfRule>
    <cfRule type="containsText" dxfId="4" priority="2" operator="containsText" text="NO">
      <formula>NOT(ISERROR(SEARCH("NO",C11)))</formula>
    </cfRule>
    <cfRule type="containsText" dxfId="3" priority="3" operator="containsText" text="NO">
      <formula>NOT(ISERROR(SEARCH("NO",C11)))</formula>
    </cfRule>
    <cfRule type="containsText" dxfId="2" priority="4" operator="containsText" text="NO">
      <formula>NOT(ISERROR(SEARCH("NO",C11)))</formula>
    </cfRule>
    <cfRule type="containsText" dxfId="1" priority="5" operator="containsText" text="NO">
      <formula>NOT(ISERROR(SEARCH("NO",C11)))</formula>
    </cfRule>
    <cfRule type="containsText" dxfId="0" priority="6" operator="containsText" text="NO">
      <formula>NOT(ISERROR(SEARCH("NO",C11)))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16" zoomScale="70" zoomScaleNormal="70" workbookViewId="0">
      <selection activeCell="E18" sqref="E18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6" customWidth="1"/>
    <col min="5" max="12" width="8.88671875" style="6"/>
    <col min="13" max="13" width="13.6640625" customWidth="1"/>
  </cols>
  <sheetData>
    <row r="2" spans="2:13">
      <c r="B2" s="73"/>
      <c r="C2" s="74">
        <f ca="1">YEAR("01/01/"&amp;YEAR(TODAY()) + 1)</f>
        <v>2024</v>
      </c>
      <c r="D2" s="75">
        <f ca="1">C2+1</f>
        <v>2025</v>
      </c>
      <c r="E2" s="75">
        <f t="shared" ref="E2:L2" ca="1" si="0">D2+1</f>
        <v>2026</v>
      </c>
      <c r="F2" s="75">
        <f t="shared" ca="1" si="0"/>
        <v>2027</v>
      </c>
      <c r="G2" s="75">
        <f t="shared" ca="1" si="0"/>
        <v>2028</v>
      </c>
      <c r="H2" s="75">
        <f t="shared" ca="1" si="0"/>
        <v>2029</v>
      </c>
      <c r="I2" s="75">
        <f t="shared" ca="1" si="0"/>
        <v>2030</v>
      </c>
      <c r="J2" s="75">
        <f t="shared" ca="1" si="0"/>
        <v>2031</v>
      </c>
      <c r="K2" s="75">
        <f t="shared" ca="1" si="0"/>
        <v>2032</v>
      </c>
      <c r="L2" s="75">
        <f t="shared" ca="1" si="0"/>
        <v>2033</v>
      </c>
      <c r="M2" s="6"/>
    </row>
    <row r="3" spans="2:13">
      <c r="B3" s="7" t="s">
        <v>25</v>
      </c>
      <c r="C3" s="7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6"/>
    </row>
    <row r="4" spans="2:13">
      <c r="B4" s="29" t="s">
        <v>34</v>
      </c>
      <c r="C4" s="30" t="e">
        <f>'ĐỊNH GIÁ'!B2</f>
        <v>#VALUE!</v>
      </c>
      <c r="D4" s="8"/>
      <c r="E4" s="8"/>
      <c r="F4" s="8"/>
      <c r="G4" s="8"/>
      <c r="H4" s="8"/>
      <c r="I4" s="8"/>
      <c r="J4" s="8"/>
      <c r="K4" s="8"/>
      <c r="L4" s="8"/>
      <c r="M4" s="6"/>
    </row>
    <row r="5" spans="2:13">
      <c r="B5" s="7" t="s">
        <v>35</v>
      </c>
      <c r="C5" s="5" t="e">
        <f>C4</f>
        <v>#VALUE!</v>
      </c>
      <c r="D5" s="6" t="e">
        <f>C5</f>
        <v>#VALUE!</v>
      </c>
      <c r="E5" s="6" t="e">
        <f>D5</f>
        <v>#VALUE!</v>
      </c>
      <c r="F5" s="6" t="e">
        <f t="shared" ref="F5:L5" si="1">E5</f>
        <v>#VALUE!</v>
      </c>
      <c r="G5" s="6" t="e">
        <f t="shared" si="1"/>
        <v>#VALUE!</v>
      </c>
      <c r="H5" s="6" t="e">
        <f t="shared" si="1"/>
        <v>#VALUE!</v>
      </c>
      <c r="I5" s="6" t="e">
        <f t="shared" si="1"/>
        <v>#VALUE!</v>
      </c>
      <c r="J5" s="6" t="e">
        <f t="shared" si="1"/>
        <v>#VALUE!</v>
      </c>
      <c r="K5" s="6" t="e">
        <f t="shared" si="1"/>
        <v>#VALUE!</v>
      </c>
      <c r="L5" s="6" t="e">
        <f t="shared" si="1"/>
        <v>#VALUE!</v>
      </c>
    </row>
    <row r="6" spans="2:13">
      <c r="B6" s="7" t="s">
        <v>27</v>
      </c>
      <c r="C6" s="9">
        <v>7.0000000000000007E-2</v>
      </c>
    </row>
    <row r="7" spans="2:13" s="1" customFormat="1">
      <c r="B7" s="10" t="s">
        <v>28</v>
      </c>
      <c r="C7" s="11" t="e">
        <f>C5/(1+$C$6)^C3</f>
        <v>#VALUE!</v>
      </c>
      <c r="D7" s="11" t="e">
        <f>D5/(1+$C$6)^D3</f>
        <v>#VALUE!</v>
      </c>
      <c r="E7" s="11" t="e">
        <f t="shared" ref="E7:L7" si="2">E5/(1+$C$6)^E3</f>
        <v>#VALUE!</v>
      </c>
      <c r="F7" s="11" t="e">
        <f t="shared" si="2"/>
        <v>#VALUE!</v>
      </c>
      <c r="G7" s="11" t="e">
        <f t="shared" si="2"/>
        <v>#VALUE!</v>
      </c>
      <c r="H7" s="11" t="e">
        <f t="shared" si="2"/>
        <v>#VALUE!</v>
      </c>
      <c r="I7" s="11" t="e">
        <f t="shared" si="2"/>
        <v>#VALUE!</v>
      </c>
      <c r="J7" s="11" t="e">
        <f t="shared" si="2"/>
        <v>#VALUE!</v>
      </c>
      <c r="K7" s="11" t="e">
        <f t="shared" si="2"/>
        <v>#VALUE!</v>
      </c>
      <c r="L7" s="11" t="e">
        <f t="shared" si="2"/>
        <v>#VALUE!</v>
      </c>
      <c r="M7" s="11"/>
    </row>
    <row r="8" spans="2:13">
      <c r="B8" s="29" t="s">
        <v>29</v>
      </c>
      <c r="C8" s="29" t="str">
        <f>'ĐỊNH GIÁ'!B3</f>
        <v>#VCSH</v>
      </c>
    </row>
    <row r="9" spans="2:13">
      <c r="B9" s="29" t="s">
        <v>30</v>
      </c>
      <c r="C9" s="30" t="str">
        <f>'ĐỊNH GIÁ'!B6</f>
        <v>#TSLCP</v>
      </c>
    </row>
    <row r="10" spans="2:13">
      <c r="B10" s="29" t="s">
        <v>18</v>
      </c>
      <c r="C10" s="32" t="str">
        <f>'ĐỊNH GIÁ'!B4</f>
        <v>#TLCT</v>
      </c>
    </row>
    <row r="11" spans="2:13" ht="49.8">
      <c r="B11" s="29" t="s">
        <v>36</v>
      </c>
      <c r="C11" s="31" t="str">
        <f>'ĐỊNH GIÁ'!B5</f>
        <v>#TGCP</v>
      </c>
    </row>
    <row r="12" spans="2:13">
      <c r="B12" s="8" t="s">
        <v>31</v>
      </c>
      <c r="C12" s="12" t="e">
        <f>((C7+D7+E7+F7+G7+H7+I7+J7+K7+L7)+C8)*(1-0.1*3.14)</f>
        <v>#VALUE!</v>
      </c>
    </row>
    <row r="13" spans="2:13" ht="49.8">
      <c r="B13" s="8" t="s">
        <v>37</v>
      </c>
      <c r="C13" s="33" t="e">
        <f>(C12*1000000000)/(C9*1000000)</f>
        <v>#VALUE!</v>
      </c>
    </row>
    <row r="14" spans="2:13">
      <c r="B14" s="13" t="s">
        <v>38</v>
      </c>
      <c r="C14" s="14" t="e">
        <f>C40</f>
        <v>#VALUE!</v>
      </c>
    </row>
    <row r="15" spans="2:13" s="2" customFormat="1">
      <c r="B15" s="15"/>
      <c r="C15" s="16"/>
      <c r="D15" s="17"/>
      <c r="E15" s="17"/>
      <c r="F15" s="17"/>
      <c r="G15" s="17"/>
      <c r="H15" s="17"/>
      <c r="I15" s="17"/>
      <c r="J15" s="17"/>
      <c r="K15" s="17"/>
      <c r="L15" s="17"/>
    </row>
    <row r="16" spans="2:13" ht="49.8">
      <c r="B16" s="18" t="s">
        <v>39</v>
      </c>
      <c r="C16" s="36" t="e">
        <f>C13/C11-1</f>
        <v>#VALUE!</v>
      </c>
      <c r="H16" s="6" t="s">
        <v>12</v>
      </c>
    </row>
    <row r="17" spans="2:12" ht="49.8">
      <c r="B17" s="18" t="s">
        <v>40</v>
      </c>
      <c r="C17" s="36" t="e">
        <f>0.95*C10*10000/C11</f>
        <v>#VALUE!</v>
      </c>
    </row>
    <row r="18" spans="2:12" ht="49.8">
      <c r="B18" s="18" t="s">
        <v>33</v>
      </c>
      <c r="C18" s="36" t="e">
        <f>C14/C13-1</f>
        <v>#VALUE!</v>
      </c>
    </row>
    <row r="19" spans="2:12" ht="49.8">
      <c r="B19" s="34" t="s">
        <v>14</v>
      </c>
      <c r="C19" s="35" t="e">
        <f>C16+C17+C18</f>
        <v>#VALUE!</v>
      </c>
    </row>
    <row r="21" spans="2:12" s="3" customFormat="1"/>
    <row r="22" spans="2:12" s="4" customFormat="1"/>
    <row r="23" spans="2:12" s="4" customFormat="1">
      <c r="B23" s="4" t="s">
        <v>18</v>
      </c>
      <c r="C23" s="19" t="str">
        <f>C10</f>
        <v>#TLCT</v>
      </c>
    </row>
    <row r="24" spans="2:12" s="4" customFormat="1">
      <c r="B24" s="4" t="s">
        <v>19</v>
      </c>
      <c r="C24" s="4" t="e">
        <f>C23*10*C9</f>
        <v>#VALUE!</v>
      </c>
      <c r="D24" s="20"/>
    </row>
    <row r="25" spans="2:12" s="4" customFormat="1">
      <c r="B25" s="4" t="s">
        <v>20</v>
      </c>
      <c r="C25" s="4" t="e">
        <f>C5-C24</f>
        <v>#VALUE!</v>
      </c>
    </row>
    <row r="26" spans="2:12" s="4" customFormat="1">
      <c r="B26" s="21" t="s">
        <v>21</v>
      </c>
      <c r="C26" s="21" t="e">
        <f>C25+C8</f>
        <v>#VALUE!</v>
      </c>
    </row>
    <row r="27" spans="2:12" s="4" customFormat="1">
      <c r="B27" s="4" t="s">
        <v>22</v>
      </c>
      <c r="C27" s="22" t="e">
        <f>C5/C8</f>
        <v>#VALUE!</v>
      </c>
    </row>
    <row r="28" spans="2:12" s="4" customFormat="1">
      <c r="B28" s="4" t="s">
        <v>23</v>
      </c>
      <c r="C28" s="23" t="e">
        <f>C27*C25</f>
        <v>#VALUE!</v>
      </c>
    </row>
    <row r="29" spans="2:12" s="4" customFormat="1">
      <c r="B29" s="21" t="s">
        <v>24</v>
      </c>
      <c r="C29" s="24" t="e">
        <f>C28+C5</f>
        <v>#VALUE!</v>
      </c>
    </row>
    <row r="30" spans="2:12" s="4" customFormat="1"/>
    <row r="31" spans="2:12" s="4" customFormat="1"/>
    <row r="32" spans="2:12" s="4" customFormat="1">
      <c r="C32" s="76">
        <f ca="1">YEAR("01/01/"&amp;YEAR(TODAY()) + 1)</f>
        <v>2024</v>
      </c>
      <c r="D32" s="76">
        <f t="shared" ref="D32:L32" ca="1" si="3">C32 + 1</f>
        <v>2025</v>
      </c>
      <c r="E32" s="76">
        <f t="shared" ca="1" si="3"/>
        <v>2026</v>
      </c>
      <c r="F32" s="76">
        <f t="shared" ca="1" si="3"/>
        <v>2027</v>
      </c>
      <c r="G32" s="76">
        <f t="shared" ca="1" si="3"/>
        <v>2028</v>
      </c>
      <c r="H32" s="76">
        <f t="shared" ca="1" si="3"/>
        <v>2029</v>
      </c>
      <c r="I32" s="76">
        <f t="shared" ca="1" si="3"/>
        <v>2030</v>
      </c>
      <c r="J32" s="76">
        <f t="shared" ca="1" si="3"/>
        <v>2031</v>
      </c>
      <c r="K32" s="76">
        <f t="shared" ca="1" si="3"/>
        <v>2032</v>
      </c>
      <c r="L32" s="76">
        <f t="shared" ca="1" si="3"/>
        <v>2033</v>
      </c>
    </row>
    <row r="33" spans="2:13" s="4" customFormat="1">
      <c r="B33" s="21" t="s">
        <v>25</v>
      </c>
      <c r="C33" s="21">
        <v>1</v>
      </c>
      <c r="D33" s="21">
        <v>2</v>
      </c>
      <c r="E33" s="21">
        <v>3</v>
      </c>
      <c r="F33" s="21">
        <v>4</v>
      </c>
      <c r="G33" s="21">
        <v>5</v>
      </c>
      <c r="H33" s="21">
        <v>6</v>
      </c>
      <c r="I33" s="21">
        <v>7</v>
      </c>
      <c r="J33" s="21">
        <v>8</v>
      </c>
      <c r="K33" s="21">
        <v>9</v>
      </c>
      <c r="L33" s="21">
        <v>10</v>
      </c>
    </row>
    <row r="34" spans="2:13" s="4" customFormat="1">
      <c r="B34" s="21" t="s">
        <v>26</v>
      </c>
      <c r="C34" s="23" t="e">
        <f>C29</f>
        <v>#VALUE!</v>
      </c>
      <c r="D34" s="4" t="e">
        <f>C34</f>
        <v>#VALUE!</v>
      </c>
      <c r="E34" s="4" t="e">
        <f>D34</f>
        <v>#VALUE!</v>
      </c>
      <c r="F34" s="4" t="e">
        <f t="shared" ref="F34:L34" si="4">E34</f>
        <v>#VALUE!</v>
      </c>
      <c r="G34" s="4" t="e">
        <f t="shared" si="4"/>
        <v>#VALUE!</v>
      </c>
      <c r="H34" s="4" t="e">
        <f t="shared" si="4"/>
        <v>#VALUE!</v>
      </c>
      <c r="I34" s="4" t="e">
        <f t="shared" si="4"/>
        <v>#VALUE!</v>
      </c>
      <c r="J34" s="4" t="e">
        <f t="shared" si="4"/>
        <v>#VALUE!</v>
      </c>
      <c r="K34" s="4" t="e">
        <f t="shared" si="4"/>
        <v>#VALUE!</v>
      </c>
      <c r="L34" s="4" t="e">
        <f t="shared" si="4"/>
        <v>#VALUE!</v>
      </c>
    </row>
    <row r="35" spans="2:13" s="4" customFormat="1">
      <c r="B35" s="21" t="s">
        <v>27</v>
      </c>
      <c r="C35" s="25">
        <v>7.0000000000000007E-2</v>
      </c>
    </row>
    <row r="36" spans="2:13" s="4" customFormat="1">
      <c r="B36" s="21" t="s">
        <v>28</v>
      </c>
      <c r="C36" s="23" t="e">
        <f>C34/(1+$C$6)^C33</f>
        <v>#VALUE!</v>
      </c>
      <c r="D36" s="23" t="e">
        <f>D34/(1+$C$6)^D33</f>
        <v>#VALUE!</v>
      </c>
      <c r="E36" s="23" t="e">
        <f t="shared" ref="E36:L36" si="5">E34/(1+$C$6)^E33</f>
        <v>#VALUE!</v>
      </c>
      <c r="F36" s="23" t="e">
        <f t="shared" si="5"/>
        <v>#VALUE!</v>
      </c>
      <c r="G36" s="23" t="e">
        <f t="shared" si="5"/>
        <v>#VALUE!</v>
      </c>
      <c r="H36" s="23" t="e">
        <f t="shared" si="5"/>
        <v>#VALUE!</v>
      </c>
      <c r="I36" s="23" t="e">
        <f t="shared" si="5"/>
        <v>#VALUE!</v>
      </c>
      <c r="J36" s="23" t="e">
        <f t="shared" si="5"/>
        <v>#VALUE!</v>
      </c>
      <c r="K36" s="23" t="e">
        <f t="shared" si="5"/>
        <v>#VALUE!</v>
      </c>
      <c r="L36" s="23" t="e">
        <f t="shared" si="5"/>
        <v>#VALUE!</v>
      </c>
      <c r="M36" s="23"/>
    </row>
    <row r="37" spans="2:13" s="4" customFormat="1">
      <c r="B37" s="21" t="s">
        <v>29</v>
      </c>
      <c r="C37" s="21" t="e">
        <f>C26</f>
        <v>#VALUE!</v>
      </c>
    </row>
    <row r="38" spans="2:13" s="4" customFormat="1">
      <c r="B38" s="21" t="s">
        <v>30</v>
      </c>
      <c r="C38" s="4" t="str">
        <f>C9</f>
        <v>#TSLCP</v>
      </c>
    </row>
    <row r="39" spans="2:13" s="4" customFormat="1" ht="66.599999999999994">
      <c r="B39" s="21" t="s">
        <v>31</v>
      </c>
      <c r="C39" s="26" t="e">
        <f>((C36+D36+E36+F36+G36+H36+I36+J36+K36+L36)+C37)*(1-0.1*3.14)</f>
        <v>#VALUE!</v>
      </c>
    </row>
    <row r="40" spans="2:13" s="4" customFormat="1" ht="66.599999999999994">
      <c r="B40" s="21" t="s">
        <v>32</v>
      </c>
      <c r="C40" s="27" t="e">
        <f>(C39*1000000000)/(C38*1000000)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HƯỚNG DẪN</vt:lpstr>
      <vt:lpstr>ĐỊNH GIÁ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2023-01-24T03:11:19Z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