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2DAF48F1-26DF-439B-8252-42AB6A27430C}" xr6:coauthVersionLast="47" xr6:coauthVersionMax="47" xr10:uidLastSave="{00000000-0000-0000-0000-000000000000}"/>
  <bookViews>
    <workbookView xWindow="1560" yWindow="1560" windowWidth="21600" windowHeight="11385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拟合!$A$1:$J$30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3" l="1"/>
  <c r="F39" i="3" s="1"/>
  <c r="G39" i="3"/>
  <c r="H39" i="3"/>
  <c r="E38" i="3"/>
  <c r="F38" i="3" s="1"/>
  <c r="G38" i="3"/>
  <c r="H38" i="3"/>
  <c r="E37" i="3"/>
  <c r="F37" i="3" s="1"/>
  <c r="G37" i="3"/>
  <c r="H37" i="3"/>
  <c r="E36" i="3"/>
  <c r="F36" i="3" s="1"/>
  <c r="G36" i="3"/>
  <c r="H36" i="3"/>
  <c r="I36" i="3"/>
  <c r="J36" i="3"/>
  <c r="F35" i="3"/>
  <c r="G35" i="3"/>
  <c r="H35" i="3"/>
  <c r="I35" i="3"/>
  <c r="J35" i="3"/>
  <c r="E35" i="3"/>
  <c r="F34" i="3"/>
  <c r="G34" i="3"/>
  <c r="H34" i="3"/>
  <c r="I34" i="3"/>
  <c r="J34" i="3" s="1"/>
  <c r="E34" i="3"/>
  <c r="F33" i="3"/>
  <c r="G33" i="3"/>
  <c r="H33" i="3"/>
  <c r="I33" i="3"/>
  <c r="J33" i="3"/>
  <c r="E33" i="3"/>
  <c r="E32" i="3"/>
  <c r="F32" i="3" s="1"/>
  <c r="G32" i="3"/>
  <c r="H32" i="3"/>
  <c r="E31" i="3"/>
  <c r="F31" i="3" s="1"/>
  <c r="G31" i="3"/>
  <c r="H31" i="3"/>
  <c r="I31" i="3"/>
  <c r="J31" i="3" s="1"/>
  <c r="D28" i="2"/>
  <c r="E28" i="2" s="1"/>
  <c r="F28" i="2"/>
  <c r="D29" i="2"/>
  <c r="E29" i="2" s="1"/>
  <c r="F29" i="2"/>
  <c r="D30" i="2"/>
  <c r="E30" i="2"/>
  <c r="F30" i="2"/>
  <c r="C28" i="2"/>
  <c r="C29" i="2"/>
  <c r="C30" i="2"/>
  <c r="M5" i="2"/>
  <c r="C3" i="2"/>
  <c r="C4" i="2"/>
  <c r="C5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2" i="2" s="1"/>
  <c r="E22" i="2" s="1"/>
  <c r="C23" i="2"/>
  <c r="C24" i="2"/>
  <c r="C25" i="2"/>
  <c r="C26" i="2"/>
  <c r="D26" i="2" s="1"/>
  <c r="E26" i="2" s="1"/>
  <c r="C27" i="2"/>
  <c r="C2" i="2"/>
  <c r="D2" i="2" s="1"/>
  <c r="E2" i="2" s="1"/>
  <c r="F30" i="3"/>
  <c r="G30" i="3"/>
  <c r="H30" i="3"/>
  <c r="I30" i="3"/>
  <c r="J30" i="3"/>
  <c r="E30" i="3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M3" i="2"/>
  <c r="F2" i="2"/>
  <c r="E4" i="2"/>
  <c r="E8" i="2"/>
  <c r="E9" i="2"/>
  <c r="E16" i="2"/>
  <c r="D3" i="2"/>
  <c r="E3" i="2" s="1"/>
  <c r="D4" i="2"/>
  <c r="D7" i="2"/>
  <c r="E7" i="2" s="1"/>
  <c r="D8" i="2"/>
  <c r="D11" i="2"/>
  <c r="E11" i="2" s="1"/>
  <c r="D12" i="2"/>
  <c r="E12" i="2" s="1"/>
  <c r="D16" i="2"/>
  <c r="D20" i="2"/>
  <c r="E20" i="2" s="1"/>
  <c r="D24" i="2"/>
  <c r="E24" i="2" s="1"/>
  <c r="D5" i="2"/>
  <c r="E5" i="2" s="1"/>
  <c r="D9" i="2"/>
  <c r="G2" i="3"/>
  <c r="H2" i="3"/>
  <c r="I2" i="3"/>
  <c r="G3" i="3"/>
  <c r="H3" i="3"/>
  <c r="I3" i="3"/>
  <c r="G4" i="3"/>
  <c r="H4" i="3"/>
  <c r="I4" i="3"/>
  <c r="G5" i="3"/>
  <c r="H5" i="3"/>
  <c r="I5" i="3"/>
  <c r="J5" i="3" s="1"/>
  <c r="G6" i="3"/>
  <c r="H6" i="3"/>
  <c r="I6" i="3"/>
  <c r="J6" i="3" s="1"/>
  <c r="G7" i="3"/>
  <c r="H7" i="3"/>
  <c r="I7" i="3"/>
  <c r="G8" i="3"/>
  <c r="H8" i="3"/>
  <c r="I8" i="3"/>
  <c r="G9" i="3"/>
  <c r="H9" i="3"/>
  <c r="I9" i="3"/>
  <c r="J9" i="3" s="1"/>
  <c r="G10" i="3"/>
  <c r="H10" i="3"/>
  <c r="I10" i="3"/>
  <c r="J10" i="3" s="1"/>
  <c r="G11" i="3"/>
  <c r="H11" i="3"/>
  <c r="I11" i="3"/>
  <c r="G12" i="3"/>
  <c r="H12" i="3"/>
  <c r="I12" i="3"/>
  <c r="G13" i="3"/>
  <c r="H13" i="3"/>
  <c r="I13" i="3"/>
  <c r="J13" i="3" s="1"/>
  <c r="G14" i="3"/>
  <c r="H14" i="3"/>
  <c r="I14" i="3"/>
  <c r="J15" i="3" s="1"/>
  <c r="H15" i="3"/>
  <c r="I15" i="3"/>
  <c r="G15" i="3"/>
  <c r="F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G29" i="3"/>
  <c r="H29" i="3"/>
  <c r="I29" i="3"/>
  <c r="J29" i="3"/>
  <c r="J1" i="3"/>
  <c r="J3" i="3"/>
  <c r="J4" i="3"/>
  <c r="J7" i="3"/>
  <c r="J8" i="3"/>
  <c r="J11" i="3"/>
  <c r="J1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I39" i="3" l="1"/>
  <c r="J39" i="3" s="1"/>
  <c r="I38" i="3"/>
  <c r="J38" i="3" s="1"/>
  <c r="I37" i="3"/>
  <c r="J37" i="3" s="1"/>
  <c r="I32" i="3"/>
  <c r="J32" i="3" s="1"/>
  <c r="M6" i="2"/>
  <c r="K6" i="2"/>
  <c r="D27" i="2"/>
  <c r="E27" i="2" s="1"/>
  <c r="D23" i="2"/>
  <c r="E23" i="2" s="1"/>
  <c r="D19" i="2"/>
  <c r="E19" i="2" s="1"/>
  <c r="D15" i="2"/>
  <c r="E15" i="2" s="1"/>
  <c r="D17" i="2"/>
  <c r="E17" i="2" s="1"/>
  <c r="D13" i="2"/>
  <c r="E13" i="2" s="1"/>
  <c r="M2" i="2" s="1"/>
  <c r="K5" i="2" s="1"/>
  <c r="D25" i="2"/>
  <c r="E25" i="2" s="1"/>
  <c r="D21" i="2"/>
  <c r="E21" i="2" s="1"/>
  <c r="J14" i="3"/>
</calcChain>
</file>

<file path=xl/sharedStrings.xml><?xml version="1.0" encoding="utf-8"?>
<sst xmlns="http://schemas.openxmlformats.org/spreadsheetml/2006/main" count="24" uniqueCount="23">
  <si>
    <t>日期</t>
    <phoneticPr fontId="2" type="noConversion"/>
  </si>
  <si>
    <t>当日确诊</t>
    <phoneticPr fontId="2" type="noConversion"/>
  </si>
  <si>
    <t>当日无症状</t>
    <phoneticPr fontId="2" type="noConversion"/>
  </si>
  <si>
    <t>当日合计</t>
    <phoneticPr fontId="2" type="noConversion"/>
  </si>
  <si>
    <t>前14天确诊</t>
    <phoneticPr fontId="2" type="noConversion"/>
  </si>
  <si>
    <t>前14天无症状</t>
    <phoneticPr fontId="2" type="noConversion"/>
  </si>
  <si>
    <t>前14天合计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</si>
  <si>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</si>
  <si>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</si>
  <si>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</si>
  <si>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</si>
  <si>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</si>
  <si>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</si>
  <si>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</si>
  <si>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</si>
  <si>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</si>
  <si>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</si>
  <si>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</si>
  <si>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</si>
  <si>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</si>
  <si>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</si>
  <si>
    <t>下限(0.001)</t>
    <phoneticPr fontId="2" type="noConversion"/>
  </si>
  <si>
    <t>上限(0.001)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</si>
</sst>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rgbClr val="C00000"/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2400" b="0" i="0" u="none" strike="noStrike" baseline="0">
                <a:solidFill>
                  <a:srgbClr val="C00000"/>
                </a:solidFill>
                <a:effectLst/>
              </a:rPr>
              <a:t>上海传播指数级上升被打断</a:t>
            </a:r>
            <a:endParaRPr lang="zh-CN" altLang="en-US" sz="2400" b="0" u="none">
              <a:solidFill>
                <a:srgbClr val="C00000"/>
              </a:solidFill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24386990318572185"/>
          <c:y val="3.3553138010997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rgbClr val="C00000"/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拟合!$E$1</c:f>
              <c:strCache>
                <c:ptCount val="1"/>
                <c:pt idx="0">
                  <c:v>当日合计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拟合!$B$2:$B$39</c:f>
              <c:numCache>
                <c:formatCode>0_);[Red]\(0\)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拟合!$E$2:$E$39</c:f>
              <c:numCache>
                <c:formatCode>General</c:formatCode>
                <c:ptCount val="38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  <c:pt idx="28">
                  <c:v>5982</c:v>
                </c:pt>
                <c:pt idx="29">
                  <c:v>5653</c:v>
                </c:pt>
                <c:pt idx="30">
                  <c:v>4502</c:v>
                </c:pt>
                <c:pt idx="31">
                  <c:v>6311</c:v>
                </c:pt>
                <c:pt idx="32">
                  <c:v>8226</c:v>
                </c:pt>
                <c:pt idx="33">
                  <c:v>9006</c:v>
                </c:pt>
                <c:pt idx="34">
                  <c:v>13354</c:v>
                </c:pt>
                <c:pt idx="35">
                  <c:v>17077</c:v>
                </c:pt>
                <c:pt idx="36">
                  <c:v>19982</c:v>
                </c:pt>
                <c:pt idx="37">
                  <c:v>21222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catAx>
        <c:axId val="64369060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Algn val="ctr"/>
        <c:lblOffset val="100"/>
        <c:noMultiLvlLbl val="0"/>
      </c:cat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</xdr:colOff>
      <xdr:row>45</xdr:row>
      <xdr:rowOff>94690</xdr:rowOff>
    </xdr:from>
    <xdr:to>
      <xdr:col>10</xdr:col>
      <xdr:colOff>661145</xdr:colOff>
      <xdr:row>68</xdr:row>
      <xdr:rowOff>134470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J39"/>
  <sheetViews>
    <sheetView tabSelected="1" topLeftCell="A49" zoomScale="85" zoomScaleNormal="85" workbookViewId="0">
      <selection activeCell="G39" sqref="G39"/>
    </sheetView>
  </sheetViews>
  <sheetFormatPr defaultRowHeight="14.25" x14ac:dyDescent="0.2"/>
  <cols>
    <col min="1" max="1" width="10.5" customWidth="1"/>
    <col min="2" max="2" width="9" style="4"/>
  </cols>
  <sheetData>
    <row r="1" spans="1:10" x14ac:dyDescent="0.2">
      <c r="A1" t="s">
        <v>0</v>
      </c>
      <c r="B1" s="4" t="s">
        <v>7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s="2" t="e">
        <f>I1/#REF!-1</f>
        <v>#VALUE!</v>
      </c>
    </row>
    <row r="2" spans="1:10" x14ac:dyDescent="0.2">
      <c r="A2" s="1">
        <v>44621</v>
      </c>
      <c r="B2" s="4">
        <v>1</v>
      </c>
      <c r="C2">
        <v>1</v>
      </c>
      <c r="D2">
        <v>1</v>
      </c>
      <c r="E2">
        <f t="shared" ref="E2:E30" si="0">D2+C2</f>
        <v>2</v>
      </c>
      <c r="F2" s="7" t="s">
        <v>20</v>
      </c>
      <c r="G2">
        <f>SUM(C$2:C2)</f>
        <v>1</v>
      </c>
      <c r="H2">
        <f>SUM(D$2:D2)</f>
        <v>1</v>
      </c>
      <c r="I2">
        <f>SUM(E$2:E2)</f>
        <v>2</v>
      </c>
      <c r="J2" s="7" t="s">
        <v>20</v>
      </c>
    </row>
    <row r="3" spans="1:10" x14ac:dyDescent="0.2">
      <c r="A3" s="1">
        <v>44622</v>
      </c>
      <c r="B3" s="4">
        <v>2</v>
      </c>
      <c r="C3">
        <v>3</v>
      </c>
      <c r="D3">
        <v>5</v>
      </c>
      <c r="E3">
        <f t="shared" si="0"/>
        <v>8</v>
      </c>
      <c r="F3" s="2">
        <f t="shared" ref="F3:F27" si="1">E3/E2-1</f>
        <v>3</v>
      </c>
      <c r="G3">
        <f>SUM(C$2:C3)</f>
        <v>4</v>
      </c>
      <c r="H3">
        <f>SUM(D$2:D3)</f>
        <v>6</v>
      </c>
      <c r="I3">
        <f>SUM(E$2:E3)</f>
        <v>10</v>
      </c>
      <c r="J3" s="2">
        <f t="shared" ref="J3:J29" si="2">I3/I2-1</f>
        <v>4</v>
      </c>
    </row>
    <row r="4" spans="1:10" x14ac:dyDescent="0.2">
      <c r="A4" s="1">
        <v>44623</v>
      </c>
      <c r="B4" s="4">
        <v>3</v>
      </c>
      <c r="C4">
        <v>2</v>
      </c>
      <c r="D4">
        <v>14</v>
      </c>
      <c r="E4">
        <f t="shared" si="0"/>
        <v>16</v>
      </c>
      <c r="F4" s="2">
        <f t="shared" si="1"/>
        <v>1</v>
      </c>
      <c r="G4">
        <f>SUM(C$2:C4)</f>
        <v>6</v>
      </c>
      <c r="H4">
        <f>SUM(D$2:D4)</f>
        <v>20</v>
      </c>
      <c r="I4">
        <f>SUM(E$2:E4)</f>
        <v>26</v>
      </c>
      <c r="J4" s="2">
        <f t="shared" si="2"/>
        <v>1.6</v>
      </c>
    </row>
    <row r="5" spans="1:10" x14ac:dyDescent="0.2">
      <c r="A5" s="1">
        <v>44624</v>
      </c>
      <c r="B5" s="4">
        <v>4</v>
      </c>
      <c r="C5">
        <v>3</v>
      </c>
      <c r="D5">
        <v>16</v>
      </c>
      <c r="E5">
        <f t="shared" si="0"/>
        <v>19</v>
      </c>
      <c r="F5" s="2">
        <f t="shared" si="1"/>
        <v>0.1875</v>
      </c>
      <c r="G5">
        <f>SUM(C$2:C5)</f>
        <v>9</v>
      </c>
      <c r="H5">
        <f>SUM(D$2:D5)</f>
        <v>36</v>
      </c>
      <c r="I5">
        <f>SUM(E$2:E5)</f>
        <v>45</v>
      </c>
      <c r="J5" s="2">
        <f t="shared" si="2"/>
        <v>0.73076923076923084</v>
      </c>
    </row>
    <row r="6" spans="1:10" x14ac:dyDescent="0.2">
      <c r="A6" s="1">
        <v>44625</v>
      </c>
      <c r="B6" s="4">
        <v>5</v>
      </c>
      <c r="C6">
        <v>0</v>
      </c>
      <c r="D6">
        <v>28</v>
      </c>
      <c r="E6">
        <f t="shared" si="0"/>
        <v>28</v>
      </c>
      <c r="F6" s="2">
        <f t="shared" si="1"/>
        <v>0.47368421052631571</v>
      </c>
      <c r="G6">
        <f>SUM(C$2:C6)</f>
        <v>9</v>
      </c>
      <c r="H6">
        <f>SUM(D$2:D6)</f>
        <v>64</v>
      </c>
      <c r="I6">
        <f>SUM(E$2:E6)</f>
        <v>73</v>
      </c>
      <c r="J6" s="2">
        <f t="shared" si="2"/>
        <v>0.62222222222222223</v>
      </c>
    </row>
    <row r="7" spans="1:10" x14ac:dyDescent="0.2">
      <c r="A7" s="1">
        <v>44626</v>
      </c>
      <c r="B7" s="4">
        <v>6</v>
      </c>
      <c r="C7">
        <v>3</v>
      </c>
      <c r="D7">
        <v>45</v>
      </c>
      <c r="E7">
        <f t="shared" si="0"/>
        <v>48</v>
      </c>
      <c r="F7" s="2">
        <f t="shared" si="1"/>
        <v>0.71428571428571419</v>
      </c>
      <c r="G7">
        <f>SUM(C$2:C7)</f>
        <v>12</v>
      </c>
      <c r="H7">
        <f>SUM(D$2:D7)</f>
        <v>109</v>
      </c>
      <c r="I7">
        <f>SUM(E$2:E7)</f>
        <v>121</v>
      </c>
      <c r="J7" s="2">
        <f t="shared" si="2"/>
        <v>0.65753424657534243</v>
      </c>
    </row>
    <row r="8" spans="1:10" x14ac:dyDescent="0.2">
      <c r="A8" s="1">
        <v>44627</v>
      </c>
      <c r="B8" s="4">
        <v>7</v>
      </c>
      <c r="C8">
        <v>4</v>
      </c>
      <c r="D8">
        <v>51</v>
      </c>
      <c r="E8">
        <f t="shared" si="0"/>
        <v>55</v>
      </c>
      <c r="F8" s="2">
        <f t="shared" si="1"/>
        <v>0.14583333333333326</v>
      </c>
      <c r="G8">
        <f>SUM(C$2:C8)</f>
        <v>16</v>
      </c>
      <c r="H8">
        <f>SUM(D$2:D8)</f>
        <v>160</v>
      </c>
      <c r="I8">
        <f>SUM(E$2:E8)</f>
        <v>176</v>
      </c>
      <c r="J8" s="2">
        <f t="shared" si="2"/>
        <v>0.45454545454545459</v>
      </c>
    </row>
    <row r="9" spans="1:10" x14ac:dyDescent="0.2">
      <c r="A9" s="1">
        <v>44628</v>
      </c>
      <c r="B9" s="4">
        <v>8</v>
      </c>
      <c r="C9">
        <v>3</v>
      </c>
      <c r="D9">
        <v>62</v>
      </c>
      <c r="E9">
        <f t="shared" si="0"/>
        <v>65</v>
      </c>
      <c r="F9" s="2">
        <f t="shared" si="1"/>
        <v>0.18181818181818188</v>
      </c>
      <c r="G9">
        <f>SUM(C$2:C9)</f>
        <v>19</v>
      </c>
      <c r="H9">
        <f>SUM(D$2:D9)</f>
        <v>222</v>
      </c>
      <c r="I9">
        <f>SUM(E$2:E9)</f>
        <v>241</v>
      </c>
      <c r="J9" s="2">
        <f t="shared" si="2"/>
        <v>0.36931818181818188</v>
      </c>
    </row>
    <row r="10" spans="1:10" x14ac:dyDescent="0.2">
      <c r="A10" s="1">
        <v>44629</v>
      </c>
      <c r="B10" s="4">
        <v>9</v>
      </c>
      <c r="C10">
        <v>4</v>
      </c>
      <c r="D10">
        <v>76</v>
      </c>
      <c r="E10">
        <f t="shared" si="0"/>
        <v>80</v>
      </c>
      <c r="F10" s="2">
        <f t="shared" si="1"/>
        <v>0.23076923076923084</v>
      </c>
      <c r="G10">
        <f>SUM(C$2:C10)</f>
        <v>23</v>
      </c>
      <c r="H10">
        <f>SUM(D$2:D10)</f>
        <v>298</v>
      </c>
      <c r="I10">
        <f>SUM(E$2:E10)</f>
        <v>321</v>
      </c>
      <c r="J10" s="2">
        <f t="shared" si="2"/>
        <v>0.3319502074688796</v>
      </c>
    </row>
    <row r="11" spans="1:10" x14ac:dyDescent="0.2">
      <c r="A11" s="1">
        <v>44630</v>
      </c>
      <c r="B11" s="4">
        <v>10</v>
      </c>
      <c r="C11">
        <v>11</v>
      </c>
      <c r="D11">
        <v>64</v>
      </c>
      <c r="E11">
        <f t="shared" si="0"/>
        <v>75</v>
      </c>
      <c r="F11" s="2">
        <f t="shared" si="1"/>
        <v>-6.25E-2</v>
      </c>
      <c r="G11">
        <f>SUM(C$2:C11)</f>
        <v>34</v>
      </c>
      <c r="H11">
        <f>SUM(D$2:D11)</f>
        <v>362</v>
      </c>
      <c r="I11">
        <f>SUM(E$2:E11)</f>
        <v>396</v>
      </c>
      <c r="J11" s="2">
        <f t="shared" si="2"/>
        <v>0.23364485981308403</v>
      </c>
    </row>
    <row r="12" spans="1:10" x14ac:dyDescent="0.2">
      <c r="A12" s="1">
        <v>44631</v>
      </c>
      <c r="B12" s="4">
        <v>11</v>
      </c>
      <c r="C12">
        <v>5</v>
      </c>
      <c r="D12">
        <v>78</v>
      </c>
      <c r="E12">
        <f t="shared" si="0"/>
        <v>83</v>
      </c>
      <c r="F12" s="2">
        <f t="shared" si="1"/>
        <v>0.10666666666666669</v>
      </c>
      <c r="G12">
        <f>SUM(C$2:C12)</f>
        <v>39</v>
      </c>
      <c r="H12">
        <f>SUM(D$2:D12)</f>
        <v>440</v>
      </c>
      <c r="I12">
        <f>SUM(E$2:E12)</f>
        <v>479</v>
      </c>
      <c r="J12" s="2">
        <f t="shared" si="2"/>
        <v>0.20959595959595956</v>
      </c>
    </row>
    <row r="13" spans="1:10" x14ac:dyDescent="0.2">
      <c r="A13" s="1">
        <v>44632</v>
      </c>
      <c r="B13" s="4">
        <v>12</v>
      </c>
      <c r="C13">
        <v>1</v>
      </c>
      <c r="D13">
        <v>64</v>
      </c>
      <c r="E13">
        <f t="shared" si="0"/>
        <v>65</v>
      </c>
      <c r="F13" s="2">
        <f t="shared" si="1"/>
        <v>-0.2168674698795181</v>
      </c>
      <c r="G13">
        <f>SUM(C$2:C13)</f>
        <v>40</v>
      </c>
      <c r="H13">
        <f>SUM(D$2:D13)</f>
        <v>504</v>
      </c>
      <c r="I13">
        <f>SUM(E$2:E13)</f>
        <v>544</v>
      </c>
      <c r="J13" s="2">
        <f t="shared" si="2"/>
        <v>0.13569937369519836</v>
      </c>
    </row>
    <row r="14" spans="1:10" x14ac:dyDescent="0.2">
      <c r="A14" s="1">
        <v>44633</v>
      </c>
      <c r="B14" s="4">
        <v>13</v>
      </c>
      <c r="C14">
        <v>41</v>
      </c>
      <c r="D14">
        <v>128</v>
      </c>
      <c r="E14">
        <f t="shared" si="0"/>
        <v>169</v>
      </c>
      <c r="F14" s="2">
        <f t="shared" si="1"/>
        <v>1.6</v>
      </c>
      <c r="G14">
        <f>SUM(C$2:C14)</f>
        <v>81</v>
      </c>
      <c r="H14">
        <f>SUM(D$2:D14)</f>
        <v>632</v>
      </c>
      <c r="I14">
        <f>SUM(E$2:E14)</f>
        <v>713</v>
      </c>
      <c r="J14" s="2">
        <f t="shared" si="2"/>
        <v>0.31066176470588225</v>
      </c>
    </row>
    <row r="15" spans="1:10" x14ac:dyDescent="0.2">
      <c r="A15" s="1">
        <v>44634</v>
      </c>
      <c r="B15" s="4">
        <v>14</v>
      </c>
      <c r="C15">
        <v>9</v>
      </c>
      <c r="D15">
        <v>130</v>
      </c>
      <c r="E15">
        <f t="shared" si="0"/>
        <v>139</v>
      </c>
      <c r="F15" s="2">
        <f t="shared" si="1"/>
        <v>-0.1775147928994083</v>
      </c>
      <c r="G15">
        <f>SUM(C$2:C15)</f>
        <v>90</v>
      </c>
      <c r="H15">
        <f>SUM(D$2:D15)</f>
        <v>762</v>
      </c>
      <c r="I15">
        <f>SUM(E$2:E15)</f>
        <v>852</v>
      </c>
      <c r="J15" s="2">
        <f t="shared" si="2"/>
        <v>0.19495091164095379</v>
      </c>
    </row>
    <row r="16" spans="1:10" x14ac:dyDescent="0.2">
      <c r="A16" s="1">
        <v>44635</v>
      </c>
      <c r="B16" s="4">
        <v>15</v>
      </c>
      <c r="C16">
        <v>5</v>
      </c>
      <c r="D16">
        <v>197</v>
      </c>
      <c r="E16">
        <f t="shared" si="0"/>
        <v>202</v>
      </c>
      <c r="F16" s="2">
        <f t="shared" si="1"/>
        <v>0.45323741007194251</v>
      </c>
      <c r="G16">
        <f t="shared" ref="G16:G27" si="3">SUM(C3:C16)</f>
        <v>94</v>
      </c>
      <c r="H16">
        <f t="shared" ref="H16:H28" si="4">SUM(D3:D16)</f>
        <v>958</v>
      </c>
      <c r="I16">
        <f t="shared" ref="I16:I28" si="5">SUM(E3:E16)</f>
        <v>1052</v>
      </c>
      <c r="J16" s="2">
        <f t="shared" si="2"/>
        <v>0.23474178403755874</v>
      </c>
    </row>
    <row r="17" spans="1:10" x14ac:dyDescent="0.2">
      <c r="A17" s="1">
        <v>44636</v>
      </c>
      <c r="B17" s="4">
        <v>16</v>
      </c>
      <c r="C17">
        <v>8</v>
      </c>
      <c r="D17">
        <v>150</v>
      </c>
      <c r="E17">
        <f t="shared" si="0"/>
        <v>158</v>
      </c>
      <c r="F17" s="2">
        <f t="shared" si="1"/>
        <v>-0.21782178217821779</v>
      </c>
      <c r="G17">
        <f t="shared" si="3"/>
        <v>99</v>
      </c>
      <c r="H17">
        <f t="shared" si="4"/>
        <v>1103</v>
      </c>
      <c r="I17">
        <f t="shared" si="5"/>
        <v>1202</v>
      </c>
      <c r="J17" s="2">
        <f t="shared" si="2"/>
        <v>0.14258555133079853</v>
      </c>
    </row>
    <row r="18" spans="1:10" x14ac:dyDescent="0.2">
      <c r="A18" s="1">
        <v>44637</v>
      </c>
      <c r="B18" s="4">
        <v>17</v>
      </c>
      <c r="C18">
        <v>57</v>
      </c>
      <c r="D18">
        <v>203</v>
      </c>
      <c r="E18">
        <f t="shared" si="0"/>
        <v>260</v>
      </c>
      <c r="F18" s="2">
        <f t="shared" si="1"/>
        <v>0.64556962025316467</v>
      </c>
      <c r="G18">
        <f t="shared" si="3"/>
        <v>154</v>
      </c>
      <c r="H18">
        <f t="shared" si="4"/>
        <v>1292</v>
      </c>
      <c r="I18">
        <f t="shared" si="5"/>
        <v>1446</v>
      </c>
      <c r="J18" s="2">
        <f t="shared" si="2"/>
        <v>0.2029950083194676</v>
      </c>
    </row>
    <row r="19" spans="1:10" x14ac:dyDescent="0.2">
      <c r="A19" s="1">
        <v>44638</v>
      </c>
      <c r="B19" s="4">
        <v>18</v>
      </c>
      <c r="C19">
        <v>8</v>
      </c>
      <c r="D19">
        <v>366</v>
      </c>
      <c r="E19">
        <f t="shared" si="0"/>
        <v>374</v>
      </c>
      <c r="F19" s="2">
        <f t="shared" si="1"/>
        <v>0.43846153846153846</v>
      </c>
      <c r="G19">
        <f t="shared" si="3"/>
        <v>159</v>
      </c>
      <c r="H19">
        <f t="shared" si="4"/>
        <v>1642</v>
      </c>
      <c r="I19">
        <f t="shared" si="5"/>
        <v>1801</v>
      </c>
      <c r="J19" s="2">
        <f t="shared" si="2"/>
        <v>0.2455048409405256</v>
      </c>
    </row>
    <row r="20" spans="1:10" x14ac:dyDescent="0.2">
      <c r="A20" s="1">
        <v>44639</v>
      </c>
      <c r="B20" s="4">
        <v>19</v>
      </c>
      <c r="C20">
        <v>17</v>
      </c>
      <c r="D20">
        <v>492</v>
      </c>
      <c r="E20">
        <f t="shared" si="0"/>
        <v>509</v>
      </c>
      <c r="F20" s="2">
        <f t="shared" si="1"/>
        <v>0.3609625668449199</v>
      </c>
      <c r="G20">
        <f t="shared" si="3"/>
        <v>176</v>
      </c>
      <c r="H20">
        <f t="shared" si="4"/>
        <v>2106</v>
      </c>
      <c r="I20">
        <f t="shared" si="5"/>
        <v>2282</v>
      </c>
      <c r="J20" s="2">
        <f t="shared" si="2"/>
        <v>0.26707384786229871</v>
      </c>
    </row>
    <row r="21" spans="1:10" x14ac:dyDescent="0.2">
      <c r="A21" s="1">
        <v>44640</v>
      </c>
      <c r="B21" s="4">
        <v>20</v>
      </c>
      <c r="C21">
        <v>24</v>
      </c>
      <c r="D21">
        <v>734</v>
      </c>
      <c r="E21">
        <f t="shared" si="0"/>
        <v>758</v>
      </c>
      <c r="F21" s="2">
        <f t="shared" si="1"/>
        <v>0.48919449901768175</v>
      </c>
      <c r="G21">
        <f t="shared" si="3"/>
        <v>197</v>
      </c>
      <c r="H21">
        <f t="shared" si="4"/>
        <v>2795</v>
      </c>
      <c r="I21">
        <f t="shared" si="5"/>
        <v>2992</v>
      </c>
      <c r="J21" s="2">
        <f t="shared" si="2"/>
        <v>0.31113058720420694</v>
      </c>
    </row>
    <row r="22" spans="1:10" x14ac:dyDescent="0.2">
      <c r="A22" s="1">
        <v>44641</v>
      </c>
      <c r="B22" s="4">
        <v>21</v>
      </c>
      <c r="C22">
        <v>31</v>
      </c>
      <c r="D22">
        <v>865</v>
      </c>
      <c r="E22">
        <f t="shared" si="0"/>
        <v>896</v>
      </c>
      <c r="F22" s="2">
        <f t="shared" si="1"/>
        <v>0.18205804749340371</v>
      </c>
      <c r="G22">
        <f t="shared" si="3"/>
        <v>224</v>
      </c>
      <c r="H22">
        <f t="shared" si="4"/>
        <v>3609</v>
      </c>
      <c r="I22">
        <f t="shared" si="5"/>
        <v>3833</v>
      </c>
      <c r="J22" s="2">
        <f t="shared" si="2"/>
        <v>0.28108288770053469</v>
      </c>
    </row>
    <row r="23" spans="1:10" x14ac:dyDescent="0.2">
      <c r="A23" s="1">
        <v>44642</v>
      </c>
      <c r="B23" s="4">
        <v>22</v>
      </c>
      <c r="C23">
        <v>4</v>
      </c>
      <c r="D23">
        <v>977</v>
      </c>
      <c r="E23">
        <f t="shared" si="0"/>
        <v>981</v>
      </c>
      <c r="F23" s="2">
        <f t="shared" si="1"/>
        <v>9.4866071428571397E-2</v>
      </c>
      <c r="G23">
        <f t="shared" si="3"/>
        <v>225</v>
      </c>
      <c r="H23">
        <f t="shared" si="4"/>
        <v>4524</v>
      </c>
      <c r="I23">
        <f t="shared" si="5"/>
        <v>4749</v>
      </c>
      <c r="J23" s="2">
        <f t="shared" si="2"/>
        <v>0.23897730237411952</v>
      </c>
    </row>
    <row r="24" spans="1:10" x14ac:dyDescent="0.2">
      <c r="A24" s="1">
        <v>44643</v>
      </c>
      <c r="B24" s="4">
        <v>23</v>
      </c>
      <c r="C24">
        <v>4</v>
      </c>
      <c r="D24">
        <v>979</v>
      </c>
      <c r="E24">
        <f t="shared" si="0"/>
        <v>983</v>
      </c>
      <c r="F24" s="2">
        <f t="shared" si="1"/>
        <v>2.0387359836901986E-3</v>
      </c>
      <c r="G24">
        <f t="shared" si="3"/>
        <v>225</v>
      </c>
      <c r="H24">
        <f t="shared" si="4"/>
        <v>5427</v>
      </c>
      <c r="I24">
        <f t="shared" si="5"/>
        <v>5652</v>
      </c>
      <c r="J24" s="2">
        <f t="shared" si="2"/>
        <v>0.19014529374605171</v>
      </c>
    </row>
    <row r="25" spans="1:10" x14ac:dyDescent="0.2">
      <c r="A25" s="1">
        <v>44644</v>
      </c>
      <c r="B25" s="4">
        <v>24</v>
      </c>
      <c r="C25">
        <v>29</v>
      </c>
      <c r="D25">
        <v>1580</v>
      </c>
      <c r="E25">
        <f t="shared" si="0"/>
        <v>1609</v>
      </c>
      <c r="F25" s="2">
        <f t="shared" si="1"/>
        <v>0.63682604272634791</v>
      </c>
      <c r="G25">
        <f t="shared" si="3"/>
        <v>243</v>
      </c>
      <c r="H25">
        <f t="shared" si="4"/>
        <v>6943</v>
      </c>
      <c r="I25">
        <f t="shared" si="5"/>
        <v>7186</v>
      </c>
      <c r="J25" s="2">
        <f t="shared" si="2"/>
        <v>0.27140835102618532</v>
      </c>
    </row>
    <row r="26" spans="1:10" x14ac:dyDescent="0.2">
      <c r="A26" s="1">
        <v>44645</v>
      </c>
      <c r="B26" s="4">
        <v>25</v>
      </c>
      <c r="C26">
        <v>38</v>
      </c>
      <c r="D26">
        <v>2231</v>
      </c>
      <c r="E26">
        <f t="shared" si="0"/>
        <v>2269</v>
      </c>
      <c r="F26" s="2">
        <f t="shared" si="1"/>
        <v>0.41019266625233075</v>
      </c>
      <c r="G26">
        <f t="shared" si="3"/>
        <v>276</v>
      </c>
      <c r="H26">
        <f t="shared" si="4"/>
        <v>9096</v>
      </c>
      <c r="I26">
        <f t="shared" si="5"/>
        <v>9372</v>
      </c>
      <c r="J26" s="2">
        <f t="shared" si="2"/>
        <v>0.30420261619816302</v>
      </c>
    </row>
    <row r="27" spans="1:10" x14ac:dyDescent="0.2">
      <c r="A27" s="1">
        <v>44646</v>
      </c>
      <c r="B27" s="4">
        <v>26</v>
      </c>
      <c r="C27">
        <v>45</v>
      </c>
      <c r="D27">
        <v>2631</v>
      </c>
      <c r="E27">
        <f t="shared" si="0"/>
        <v>2676</v>
      </c>
      <c r="F27" s="2">
        <f t="shared" si="1"/>
        <v>0.17937417364477737</v>
      </c>
      <c r="G27">
        <f t="shared" si="3"/>
        <v>320</v>
      </c>
      <c r="H27">
        <f t="shared" si="4"/>
        <v>11663</v>
      </c>
      <c r="I27">
        <f t="shared" si="5"/>
        <v>11983</v>
      </c>
      <c r="J27" s="2">
        <f t="shared" si="2"/>
        <v>0.2785958173282117</v>
      </c>
    </row>
    <row r="28" spans="1:10" x14ac:dyDescent="0.2">
      <c r="A28" s="1">
        <v>44647</v>
      </c>
      <c r="B28" s="4">
        <v>27</v>
      </c>
      <c r="C28">
        <v>50</v>
      </c>
      <c r="D28">
        <v>3450</v>
      </c>
      <c r="E28">
        <f t="shared" si="0"/>
        <v>3500</v>
      </c>
      <c r="F28" s="2">
        <f>E28/E27-1</f>
        <v>0.30792227204783251</v>
      </c>
      <c r="G28">
        <f>SUM(C15:C28)</f>
        <v>329</v>
      </c>
      <c r="H28">
        <f t="shared" si="4"/>
        <v>14985</v>
      </c>
      <c r="I28">
        <f t="shared" si="5"/>
        <v>15314</v>
      </c>
      <c r="J28" s="2">
        <f>I28/I27-1</f>
        <v>0.27797713427355419</v>
      </c>
    </row>
    <row r="29" spans="1:10" x14ac:dyDescent="0.2">
      <c r="A29" s="1">
        <v>44648</v>
      </c>
      <c r="B29" s="4">
        <v>28</v>
      </c>
      <c r="C29">
        <v>96</v>
      </c>
      <c r="D29">
        <v>4381</v>
      </c>
      <c r="E29">
        <f t="shared" si="0"/>
        <v>4477</v>
      </c>
      <c r="F29" s="2">
        <f>E29/E28-1</f>
        <v>0.27914285714285714</v>
      </c>
      <c r="G29">
        <f t="shared" ref="G29" si="6">SUM(C16:C29)</f>
        <v>416</v>
      </c>
      <c r="H29">
        <f t="shared" ref="H29:H30" si="7">SUM(D16:D29)</f>
        <v>19236</v>
      </c>
      <c r="I29">
        <f t="shared" ref="I29:I30" si="8">SUM(E16:E29)</f>
        <v>19652</v>
      </c>
      <c r="J29" s="2">
        <f t="shared" si="2"/>
        <v>0.28327021026511678</v>
      </c>
    </row>
    <row r="30" spans="1:10" x14ac:dyDescent="0.2">
      <c r="A30" s="1">
        <v>44649</v>
      </c>
      <c r="B30" s="4">
        <v>29</v>
      </c>
      <c r="C30">
        <v>326</v>
      </c>
      <c r="D30">
        <v>5656</v>
      </c>
      <c r="E30">
        <f t="shared" si="0"/>
        <v>5982</v>
      </c>
      <c r="F30" s="2">
        <f t="shared" ref="F30" si="9">E30/E29-1</f>
        <v>0.3361626088898817</v>
      </c>
      <c r="G30">
        <f t="shared" ref="G30:G31" si="10">SUM(C17:C30)</f>
        <v>737</v>
      </c>
      <c r="H30">
        <f t="shared" si="7"/>
        <v>24695</v>
      </c>
      <c r="I30">
        <f t="shared" si="8"/>
        <v>25432</v>
      </c>
      <c r="J30" s="2">
        <f t="shared" ref="J30:J31" si="11">I30/I29-1</f>
        <v>0.29411764705882359</v>
      </c>
    </row>
    <row r="31" spans="1:10" x14ac:dyDescent="0.2">
      <c r="A31" s="1">
        <v>44650</v>
      </c>
      <c r="B31" s="4">
        <v>30</v>
      </c>
      <c r="C31">
        <v>355</v>
      </c>
      <c r="D31">
        <v>5298</v>
      </c>
      <c r="E31">
        <f t="shared" ref="E31" si="12">D31+C31</f>
        <v>5653</v>
      </c>
      <c r="F31" s="2">
        <f>E31/E30-1</f>
        <v>-5.4998328318288214E-2</v>
      </c>
      <c r="G31">
        <f t="shared" si="10"/>
        <v>1084</v>
      </c>
      <c r="H31">
        <f t="shared" ref="H31" si="13">SUM(D18:D31)</f>
        <v>29843</v>
      </c>
      <c r="I31">
        <f t="shared" ref="I31" si="14">SUM(E18:E31)</f>
        <v>30927</v>
      </c>
      <c r="J31" s="2">
        <f t="shared" si="11"/>
        <v>0.21606637307329346</v>
      </c>
    </row>
    <row r="32" spans="1:10" x14ac:dyDescent="0.2">
      <c r="A32" s="1">
        <v>44651</v>
      </c>
      <c r="B32" s="4">
        <v>31</v>
      </c>
      <c r="C32">
        <v>358</v>
      </c>
      <c r="D32">
        <v>4144</v>
      </c>
      <c r="E32">
        <f t="shared" ref="E32:E35" si="15">D32+C32</f>
        <v>4502</v>
      </c>
      <c r="F32" s="2">
        <f>E32/E31-1</f>
        <v>-0.20360870334335746</v>
      </c>
      <c r="G32">
        <f t="shared" ref="G32:G34" si="16">SUM(C19:C32)</f>
        <v>1385</v>
      </c>
      <c r="H32">
        <f t="shared" ref="H32:H33" si="17">SUM(D19:D32)</f>
        <v>33784</v>
      </c>
      <c r="I32">
        <f t="shared" ref="I32:I34" si="18">SUM(E19:E32)</f>
        <v>35169</v>
      </c>
      <c r="J32" s="2">
        <f t="shared" ref="J32:J34" si="19">I32/I31-1</f>
        <v>0.13716170336599087</v>
      </c>
    </row>
    <row r="33" spans="1:10" x14ac:dyDescent="0.2">
      <c r="A33" s="1">
        <v>44652</v>
      </c>
      <c r="B33" s="4">
        <v>32</v>
      </c>
      <c r="C33">
        <v>260</v>
      </c>
      <c r="D33">
        <v>6051</v>
      </c>
      <c r="E33">
        <f t="shared" si="15"/>
        <v>6311</v>
      </c>
      <c r="F33" s="2">
        <f t="shared" ref="F33" si="20">E33/E32-1</f>
        <v>0.40182141270546423</v>
      </c>
      <c r="G33">
        <f t="shared" si="16"/>
        <v>1637</v>
      </c>
      <c r="H33">
        <f t="shared" si="17"/>
        <v>39469</v>
      </c>
      <c r="I33">
        <f t="shared" si="18"/>
        <v>41106</v>
      </c>
      <c r="J33" s="2">
        <f t="shared" si="19"/>
        <v>0.16881344365776685</v>
      </c>
    </row>
    <row r="34" spans="1:10" x14ac:dyDescent="0.2">
      <c r="A34" s="1">
        <v>44653</v>
      </c>
      <c r="B34" s="4">
        <v>33</v>
      </c>
      <c r="C34">
        <v>438</v>
      </c>
      <c r="D34">
        <v>7788</v>
      </c>
      <c r="E34">
        <f t="shared" si="15"/>
        <v>8226</v>
      </c>
      <c r="F34" s="2">
        <f>E34/E33-1</f>
        <v>0.30343844081762006</v>
      </c>
      <c r="G34">
        <f t="shared" si="16"/>
        <v>2058</v>
      </c>
      <c r="H34">
        <f t="shared" ref="H34" si="21">SUM(D21:D34)</f>
        <v>46765</v>
      </c>
      <c r="I34">
        <f t="shared" si="18"/>
        <v>48823</v>
      </c>
      <c r="J34" s="2">
        <f t="shared" si="19"/>
        <v>0.18773415073225319</v>
      </c>
    </row>
    <row r="35" spans="1:10" x14ac:dyDescent="0.2">
      <c r="A35" s="1">
        <v>44654</v>
      </c>
      <c r="B35" s="4">
        <v>34</v>
      </c>
      <c r="C35">
        <v>425</v>
      </c>
      <c r="D35">
        <v>8581</v>
      </c>
      <c r="E35">
        <f t="shared" si="15"/>
        <v>9006</v>
      </c>
      <c r="F35" s="2">
        <f>E35/E34-1</f>
        <v>9.4821298322392389E-2</v>
      </c>
      <c r="G35">
        <f t="shared" ref="G35" si="22">SUM(C22:C35)</f>
        <v>2459</v>
      </c>
      <c r="H35">
        <f t="shared" ref="H35" si="23">SUM(D22:D35)</f>
        <v>54612</v>
      </c>
      <c r="I35">
        <f t="shared" ref="I35" si="24">SUM(E22:E35)</f>
        <v>57071</v>
      </c>
      <c r="J35" s="2">
        <f t="shared" ref="J35" si="25">I35/I34-1</f>
        <v>0.16893677160354748</v>
      </c>
    </row>
    <row r="36" spans="1:10" x14ac:dyDescent="0.2">
      <c r="A36" s="1">
        <v>44655</v>
      </c>
      <c r="B36" s="4">
        <v>35</v>
      </c>
      <c r="C36">
        <v>268</v>
      </c>
      <c r="D36">
        <v>13086</v>
      </c>
      <c r="E36">
        <f t="shared" ref="E36:E37" si="26">D36+C36</f>
        <v>13354</v>
      </c>
      <c r="F36" s="2">
        <f>E36/E35-1</f>
        <v>0.48278925161003783</v>
      </c>
      <c r="G36">
        <f t="shared" ref="G36:G37" si="27">SUM(C23:C36)</f>
        <v>2696</v>
      </c>
      <c r="H36">
        <f t="shared" ref="H36:H37" si="28">SUM(D23:D36)</f>
        <v>66833</v>
      </c>
      <c r="I36">
        <f t="shared" ref="I36:I37" si="29">SUM(E23:E36)</f>
        <v>69529</v>
      </c>
      <c r="J36" s="2">
        <f t="shared" ref="J36:J37" si="30">I36/I35-1</f>
        <v>0.21828949904504924</v>
      </c>
    </row>
    <row r="37" spans="1:10" x14ac:dyDescent="0.2">
      <c r="A37" s="1">
        <v>44656</v>
      </c>
      <c r="B37" s="4">
        <v>36</v>
      </c>
      <c r="C37">
        <v>311</v>
      </c>
      <c r="D37">
        <v>16766</v>
      </c>
      <c r="E37">
        <f t="shared" si="26"/>
        <v>17077</v>
      </c>
      <c r="F37" s="2">
        <f t="shared" ref="F37" si="31">E37/E36-1</f>
        <v>0.2787928710498726</v>
      </c>
      <c r="G37">
        <f t="shared" si="27"/>
        <v>3003</v>
      </c>
      <c r="H37">
        <f t="shared" si="28"/>
        <v>82622</v>
      </c>
      <c r="I37">
        <f t="shared" si="29"/>
        <v>85625</v>
      </c>
      <c r="J37" s="2">
        <f t="shared" si="30"/>
        <v>0.23150052496080775</v>
      </c>
    </row>
    <row r="38" spans="1:10" x14ac:dyDescent="0.2">
      <c r="A38" s="1">
        <v>44657</v>
      </c>
      <c r="B38" s="4">
        <v>37</v>
      </c>
      <c r="C38">
        <v>322</v>
      </c>
      <c r="D38">
        <v>19660</v>
      </c>
      <c r="E38">
        <f t="shared" ref="E38:E39" si="32">D38+C38</f>
        <v>19982</v>
      </c>
      <c r="F38" s="2">
        <f>E38/E37-1</f>
        <v>0.17011184634303445</v>
      </c>
      <c r="G38">
        <f t="shared" ref="G38:G39" si="33">SUM(C25:C38)</f>
        <v>3321</v>
      </c>
      <c r="H38">
        <f t="shared" ref="H38:H39" si="34">SUM(D25:D38)</f>
        <v>101303</v>
      </c>
      <c r="I38">
        <f t="shared" ref="I38:I39" si="35">SUM(E25:E38)</f>
        <v>104624</v>
      </c>
      <c r="J38" s="2">
        <f t="shared" ref="J38:J39" si="36">I38/I37-1</f>
        <v>0.22188613138686142</v>
      </c>
    </row>
    <row r="39" spans="1:10" x14ac:dyDescent="0.2">
      <c r="A39" s="1">
        <v>44658</v>
      </c>
      <c r="B39" s="4">
        <v>38</v>
      </c>
      <c r="C39">
        <v>824</v>
      </c>
      <c r="D39">
        <v>20398</v>
      </c>
      <c r="E39">
        <f t="shared" si="32"/>
        <v>21222</v>
      </c>
      <c r="F39" s="2">
        <f t="shared" ref="F39" si="37">E39/E38-1</f>
        <v>6.2055850265238632E-2</v>
      </c>
      <c r="G39">
        <f t="shared" si="33"/>
        <v>4116</v>
      </c>
      <c r="H39">
        <f t="shared" si="34"/>
        <v>120121</v>
      </c>
      <c r="I39">
        <f t="shared" si="35"/>
        <v>124237</v>
      </c>
      <c r="J39" s="2">
        <f t="shared" si="36"/>
        <v>0.18746176785441193</v>
      </c>
    </row>
  </sheetData>
  <autoFilter ref="A1:J30" xr:uid="{10553464-E8C6-4D82-A638-DDD6CC6B08F7}">
    <sortState xmlns:xlrd2="http://schemas.microsoft.com/office/spreadsheetml/2017/richdata2" ref="A2:J30">
      <sortCondition ref="A1:A30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topLeftCell="A17" zoomScaleNormal="100" workbookViewId="0">
      <selection activeCell="A29" sqref="A29:A30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17</v>
      </c>
      <c r="B1" t="s">
        <v>18</v>
      </c>
      <c r="C1" s="5" t="s">
        <v>16</v>
      </c>
      <c r="D1" t="s">
        <v>14</v>
      </c>
      <c r="E1" t="s">
        <v>15</v>
      </c>
      <c r="F1" t="s">
        <v>19</v>
      </c>
    </row>
    <row r="2" spans="1:13" ht="14.1" customHeight="1" x14ac:dyDescent="0.2">
      <c r="A2" s="4">
        <v>1</v>
      </c>
      <c r="B2">
        <v>2</v>
      </c>
      <c r="C2" s="5">
        <f>6.4282*EXP(0.2318*A2)</f>
        <v>8.105108657009886</v>
      </c>
      <c r="D2" s="3">
        <f t="shared" ref="D2:D27" si="0">B2-C2</f>
        <v>-6.105108657009886</v>
      </c>
      <c r="E2" s="6">
        <f>D2^2</f>
        <v>37.272351713897052</v>
      </c>
      <c r="F2" s="4">
        <f>A2^2</f>
        <v>1</v>
      </c>
      <c r="J2" t="s">
        <v>10</v>
      </c>
      <c r="K2">
        <f>AVERAGE(A:A)</f>
        <v>15</v>
      </c>
      <c r="L2" t="s">
        <v>8</v>
      </c>
      <c r="M2">
        <f>SUM(E:E)</f>
        <v>682280.00072061655</v>
      </c>
    </row>
    <row r="3" spans="1:13" ht="14.1" customHeight="1" x14ac:dyDescent="0.2">
      <c r="A3" s="4">
        <v>2</v>
      </c>
      <c r="B3">
        <v>8</v>
      </c>
      <c r="C3" s="5">
        <f t="shared" ref="C3:C30" si="1">6.4282*EXP(0.2318*A3)</f>
        <v>10.219468333582743</v>
      </c>
      <c r="D3" s="3">
        <f t="shared" si="0"/>
        <v>-2.2194683335827428</v>
      </c>
      <c r="E3" s="6">
        <f t="shared" ref="E3:E27" si="2">D3^2</f>
        <v>4.9260396837765574</v>
      </c>
      <c r="F3" s="4">
        <f t="shared" ref="F3:F27" si="3">A3^2</f>
        <v>4</v>
      </c>
      <c r="J3" t="s">
        <v>11</v>
      </c>
      <c r="K3">
        <v>30</v>
      </c>
      <c r="L3" t="s">
        <v>9</v>
      </c>
      <c r="M3">
        <f>SUM(F:F)</f>
        <v>8555</v>
      </c>
    </row>
    <row r="4" spans="1:13" ht="14.1" customHeight="1" x14ac:dyDescent="0.2">
      <c r="A4" s="4">
        <v>3</v>
      </c>
      <c r="B4">
        <v>16</v>
      </c>
      <c r="C4" s="5">
        <f t="shared" si="1"/>
        <v>12.885395796733123</v>
      </c>
      <c r="D4" s="3">
        <f t="shared" si="0"/>
        <v>3.114604203266877</v>
      </c>
      <c r="E4" s="6">
        <f t="shared" si="2"/>
        <v>9.7007593430076984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16.24677717263004</v>
      </c>
      <c r="D5" s="3">
        <f t="shared" si="0"/>
        <v>2.7532228273699602</v>
      </c>
      <c r="E5" s="6">
        <f t="shared" si="2"/>
        <v>7.5802359371510377</v>
      </c>
      <c r="F5" s="4">
        <f t="shared" si="3"/>
        <v>16</v>
      </c>
      <c r="J5" t="s">
        <v>12</v>
      </c>
      <c r="K5">
        <f>SQRT($M$2/(COUNT(A:A)-1)*(1/COUNT(A:A)+($K$3-$K$2)^2/$M$3))</f>
        <v>38.485219671321524</v>
      </c>
      <c r="L5" t="s">
        <v>13</v>
      </c>
      <c r="M5" s="5">
        <f>6.4282*EXP(0.2318*K3)</f>
        <v>6732.4510992177611</v>
      </c>
    </row>
    <row r="6" spans="1:13" ht="14.1" customHeight="1" x14ac:dyDescent="0.2">
      <c r="A6" s="4">
        <v>5</v>
      </c>
      <c r="B6">
        <v>28</v>
      </c>
      <c r="C6" s="5">
        <f t="shared" si="1"/>
        <v>20.485033805792341</v>
      </c>
      <c r="D6" s="3">
        <f t="shared" si="0"/>
        <v>7.5149661942076591</v>
      </c>
      <c r="E6" s="6">
        <f t="shared" si="2"/>
        <v>56.474716900083948</v>
      </c>
      <c r="F6" s="4">
        <f t="shared" si="3"/>
        <v>25</v>
      </c>
      <c r="J6" t="s">
        <v>21</v>
      </c>
      <c r="K6" s="5">
        <f>M5-TINV(0.001,COUNT(A:A))*K5</f>
        <v>6591.6180931772624</v>
      </c>
      <c r="L6" t="s">
        <v>22</v>
      </c>
      <c r="M6" s="5">
        <f>M5+TINV(0.001,COUNT(A:A))*K5</f>
        <v>6873.2841052582598</v>
      </c>
    </row>
    <row r="7" spans="1:13" ht="14.1" customHeight="1" x14ac:dyDescent="0.2">
      <c r="A7" s="4">
        <v>6</v>
      </c>
      <c r="B7">
        <v>48</v>
      </c>
      <c r="C7" s="5">
        <f t="shared" si="1"/>
        <v>25.828913978791519</v>
      </c>
      <c r="D7" s="3">
        <f t="shared" si="0"/>
        <v>22.171086021208481</v>
      </c>
      <c r="E7" s="6">
        <f t="shared" si="2"/>
        <v>491.55705535982611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32.56683897368886</v>
      </c>
      <c r="D8" s="3">
        <f t="shared" si="0"/>
        <v>22.43316102631114</v>
      </c>
      <c r="E8" s="6">
        <f t="shared" si="2"/>
        <v>503.24671363240509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41.062469820026216</v>
      </c>
      <c r="D9" s="3">
        <f t="shared" si="0"/>
        <v>23.937530179973784</v>
      </c>
      <c r="E9" s="6">
        <f t="shared" si="2"/>
        <v>573.00535111715578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51.774334901916795</v>
      </c>
      <c r="D10" s="3">
        <f t="shared" si="0"/>
        <v>28.225665098083205</v>
      </c>
      <c r="E10" s="6">
        <f t="shared" si="2"/>
        <v>796.68817022915243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65.280577770519727</v>
      </c>
      <c r="D11" s="3">
        <f t="shared" si="0"/>
        <v>9.7194222294802728</v>
      </c>
      <c r="E11" s="6">
        <f t="shared" si="2"/>
        <v>94.467168474915283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82.310160857230116</v>
      </c>
      <c r="D12" s="3">
        <f t="shared" si="0"/>
        <v>0.68983914276988401</v>
      </c>
      <c r="E12" s="6">
        <f t="shared" si="2"/>
        <v>0.47587804289748842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103.78220922245913</v>
      </c>
      <c r="D13" s="3">
        <f t="shared" si="0"/>
        <v>-38.78220922245913</v>
      </c>
      <c r="E13" s="6">
        <f t="shared" si="2"/>
        <v>1504.059752174594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130.85561781098357</v>
      </c>
      <c r="D14" s="3">
        <f t="shared" si="0"/>
        <v>38.144382189016426</v>
      </c>
      <c r="E14" s="6">
        <f t="shared" si="2"/>
        <v>1454.9938925817535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164.99159962947323</v>
      </c>
      <c r="D15" s="3">
        <f t="shared" si="0"/>
        <v>-25.991599629473228</v>
      </c>
      <c r="E15" s="6">
        <f t="shared" si="2"/>
        <v>675.56325129883282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208.03255071260273</v>
      </c>
      <c r="D16" s="3">
        <f t="shared" si="0"/>
        <v>-6.0325507126027276</v>
      </c>
      <c r="E16" s="6">
        <f t="shared" si="2"/>
        <v>36.391668100123674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262.30148839808402</v>
      </c>
      <c r="D17" s="3">
        <f t="shared" si="0"/>
        <v>-104.30148839808402</v>
      </c>
      <c r="E17" s="6">
        <f t="shared" si="2"/>
        <v>10878.800482055654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330.72742981890548</v>
      </c>
      <c r="D18" s="3">
        <f t="shared" si="0"/>
        <v>-70.727429818905478</v>
      </c>
      <c r="E18" s="6">
        <f t="shared" si="2"/>
        <v>5002.3693287881997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417.00347757316814</v>
      </c>
      <c r="D19" s="3">
        <f t="shared" si="0"/>
        <v>-43.003477573168141</v>
      </c>
      <c r="E19" s="6">
        <f t="shared" si="2"/>
        <v>1849.2990833859753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525.78614481215811</v>
      </c>
      <c r="D20" s="3">
        <f t="shared" si="0"/>
        <v>-16.786144812158113</v>
      </c>
      <c r="E20" s="6">
        <f t="shared" si="2"/>
        <v>281.77465765474273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662.94667777182951</v>
      </c>
      <c r="D21" s="3">
        <f t="shared" si="0"/>
        <v>95.053322228170487</v>
      </c>
      <c r="E21" s="6">
        <f t="shared" si="2"/>
        <v>9035.1340666124088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835.88794019233944</v>
      </c>
      <c r="D22" s="3">
        <f t="shared" si="0"/>
        <v>60.112059807660557</v>
      </c>
      <c r="E22" s="6">
        <f t="shared" si="2"/>
        <v>3613.4597343197597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1053.9439625934315</v>
      </c>
      <c r="D23" s="3">
        <f t="shared" si="0"/>
        <v>-72.943962593431479</v>
      </c>
      <c r="E23" s="6">
        <f t="shared" si="2"/>
        <v>5320.8216788319305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1328.8837209824403</v>
      </c>
      <c r="D24" s="3">
        <f t="shared" si="0"/>
        <v>-345.88372098244031</v>
      </c>
      <c r="E24" s="6">
        <f t="shared" si="2"/>
        <v>119635.54844065862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1675.5463350695809</v>
      </c>
      <c r="D25" s="3">
        <f t="shared" si="0"/>
        <v>-66.546335069580891</v>
      </c>
      <c r="E25" s="6">
        <f t="shared" si="2"/>
        <v>4428.4147111929315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2112.6419690727803</v>
      </c>
      <c r="D26" s="3">
        <f t="shared" si="0"/>
        <v>156.35803092721972</v>
      </c>
      <c r="E26" s="6">
        <f t="shared" si="2"/>
        <v>24447.833835437395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2663.761661537319</v>
      </c>
      <c r="D27" s="3">
        <f t="shared" si="0"/>
        <v>12.238338462680986</v>
      </c>
      <c r="E27" s="6">
        <f t="shared" si="2"/>
        <v>149.7769283271368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3358.6505869663629</v>
      </c>
      <c r="D28" s="3">
        <f t="shared" ref="D28:D30" si="4">B28-C28</f>
        <v>141.34941303363712</v>
      </c>
      <c r="E28" s="6">
        <f t="shared" ref="E28:E30" si="5">D28^2</f>
        <v>19979.656564953744</v>
      </c>
      <c r="F28" s="4">
        <f t="shared" ref="F28:F30" si="6">A28^2</f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4234.8134700681985</v>
      </c>
      <c r="D29" s="3">
        <f t="shared" si="4"/>
        <v>242.18652993180149</v>
      </c>
      <c r="E29" s="6">
        <f t="shared" si="5"/>
        <v>58654.315280407376</v>
      </c>
      <c r="F29" s="4">
        <f t="shared" si="6"/>
        <v>784</v>
      </c>
    </row>
    <row r="30" spans="1:6" ht="14.1" customHeight="1" x14ac:dyDescent="0.2">
      <c r="A30" s="4">
        <v>29</v>
      </c>
      <c r="B30">
        <v>5982</v>
      </c>
      <c r="C30" s="5">
        <f t="shared" si="1"/>
        <v>5339.5388004529759</v>
      </c>
      <c r="D30" s="3">
        <f t="shared" si="4"/>
        <v>642.46119954702408</v>
      </c>
      <c r="E30" s="6">
        <f t="shared" si="5"/>
        <v>412756.39292340109</v>
      </c>
      <c r="F30" s="4">
        <f t="shared" si="6"/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2022-04-08T02:18:44Z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