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elloWorld\covid-shanghai\"/>
    </mc:Choice>
  </mc:AlternateContent>
  <xr:revisionPtr revIDLastSave="0" documentId="13_ncr:1_{57004D1B-383E-4B3B-99A9-6B52C88F61C5}" xr6:coauthVersionLast="47" xr6:coauthVersionMax="47" xr10:uidLastSave="{00000000-0000-0000-0000-000000000000}"/>
  <bookViews>
    <workbookView xWindow="25305" yWindow="-14655" windowWidth="21600" windowHeight="11385" xr2:uid="{0A12BC7F-B800-4DBA-AB55-EF7624A060F3}"/>
  </bookViews>
  <sheets>
    <sheet name="拟合" sheetId="3" r:id="rId1"/>
    <sheet name="预测" sheetId="2" r:id="rId2"/>
  </sheets>
  <definedNames>
    <definedName name="_xlnm._FilterDatabase" localSheetId="0" hidden="1">拟合!$A$1:$J$30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3" l="1"/>
  <c r="G30" i="3"/>
  <c r="H30" i="3"/>
  <c r="I30" i="3"/>
  <c r="J30" i="3"/>
  <c r="E30" i="3"/>
  <c r="M5" i="2"/>
  <c r="M3" i="2"/>
  <c r="K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2" i="2"/>
  <c r="M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C3" i="2"/>
  <c r="D3" i="2" s="1"/>
  <c r="C4" i="2"/>
  <c r="D4" i="2" s="1"/>
  <c r="C5" i="2"/>
  <c r="C6" i="2"/>
  <c r="D6" i="2" s="1"/>
  <c r="C7" i="2"/>
  <c r="D7" i="2" s="1"/>
  <c r="C8" i="2"/>
  <c r="D8" i="2" s="1"/>
  <c r="C9" i="2"/>
  <c r="C10" i="2"/>
  <c r="D10" i="2" s="1"/>
  <c r="C11" i="2"/>
  <c r="D11" i="2" s="1"/>
  <c r="C12" i="2"/>
  <c r="D12" i="2" s="1"/>
  <c r="C13" i="2"/>
  <c r="C14" i="2"/>
  <c r="D14" i="2" s="1"/>
  <c r="C15" i="2"/>
  <c r="C16" i="2"/>
  <c r="D16" i="2" s="1"/>
  <c r="C17" i="2"/>
  <c r="C18" i="2"/>
  <c r="D18" i="2" s="1"/>
  <c r="C19" i="2"/>
  <c r="C20" i="2"/>
  <c r="D20" i="2" s="1"/>
  <c r="C21" i="2"/>
  <c r="C22" i="2"/>
  <c r="C23" i="2"/>
  <c r="C24" i="2"/>
  <c r="D24" i="2" s="1"/>
  <c r="C25" i="2"/>
  <c r="C26" i="2"/>
  <c r="D26" i="2" s="1"/>
  <c r="C27" i="2"/>
  <c r="C28" i="2"/>
  <c r="D28" i="2" s="1"/>
  <c r="C29" i="2"/>
  <c r="C2" i="2"/>
  <c r="D2" i="2" s="1"/>
  <c r="D5" i="2"/>
  <c r="D9" i="2"/>
  <c r="D22" i="2"/>
  <c r="G2" i="3"/>
  <c r="H2" i="3"/>
  <c r="I2" i="3"/>
  <c r="G3" i="3"/>
  <c r="H3" i="3"/>
  <c r="I3" i="3"/>
  <c r="G4" i="3"/>
  <c r="H4" i="3"/>
  <c r="I4" i="3"/>
  <c r="G5" i="3"/>
  <c r="H5" i="3"/>
  <c r="I5" i="3"/>
  <c r="J5" i="3" s="1"/>
  <c r="G6" i="3"/>
  <c r="H6" i="3"/>
  <c r="I6" i="3"/>
  <c r="J6" i="3" s="1"/>
  <c r="G7" i="3"/>
  <c r="H7" i="3"/>
  <c r="I7" i="3"/>
  <c r="G8" i="3"/>
  <c r="H8" i="3"/>
  <c r="I8" i="3"/>
  <c r="G9" i="3"/>
  <c r="H9" i="3"/>
  <c r="I9" i="3"/>
  <c r="J9" i="3" s="1"/>
  <c r="G10" i="3"/>
  <c r="H10" i="3"/>
  <c r="I10" i="3"/>
  <c r="J10" i="3" s="1"/>
  <c r="G11" i="3"/>
  <c r="H11" i="3"/>
  <c r="I11" i="3"/>
  <c r="G12" i="3"/>
  <c r="H12" i="3"/>
  <c r="I12" i="3"/>
  <c r="G13" i="3"/>
  <c r="H13" i="3"/>
  <c r="I13" i="3"/>
  <c r="J13" i="3" s="1"/>
  <c r="G14" i="3"/>
  <c r="H14" i="3"/>
  <c r="I14" i="3"/>
  <c r="J15" i="3" s="1"/>
  <c r="H15" i="3"/>
  <c r="I15" i="3"/>
  <c r="G15" i="3"/>
  <c r="F29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G29" i="3"/>
  <c r="H29" i="3"/>
  <c r="I29" i="3"/>
  <c r="J29" i="3"/>
  <c r="J1" i="3"/>
  <c r="J3" i="3"/>
  <c r="J4" i="3"/>
  <c r="J7" i="3"/>
  <c r="J8" i="3"/>
  <c r="J11" i="3"/>
  <c r="J12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K5" i="2" l="1"/>
  <c r="M6" i="2"/>
  <c r="K6" i="2"/>
  <c r="D27" i="2"/>
  <c r="D23" i="2"/>
  <c r="D19" i="2"/>
  <c r="D15" i="2"/>
  <c r="D17" i="2"/>
  <c r="D29" i="2"/>
  <c r="D13" i="2"/>
  <c r="D25" i="2"/>
  <c r="D21" i="2"/>
  <c r="J14" i="3"/>
</calcChain>
</file>

<file path=xl/sharedStrings.xml><?xml version="1.0" encoding="utf-8"?>
<sst xmlns="http://schemas.openxmlformats.org/spreadsheetml/2006/main" count="24" uniqueCount="23">
  <si>
    <t>日期</t>
    <phoneticPr fontId="2" type="noConversion"/>
  </si>
  <si>
    <t>当日确诊</t>
    <phoneticPr fontId="2" type="noConversion"/>
  </si>
  <si>
    <t>当日无症状</t>
    <phoneticPr fontId="2" type="noConversion"/>
  </si>
  <si>
    <t>当日合计</t>
    <phoneticPr fontId="2" type="noConversion"/>
  </si>
  <si>
    <t>前14天确诊</t>
    <phoneticPr fontId="2" type="noConversion"/>
  </si>
  <si>
    <t>前14天无症状</t>
    <phoneticPr fontId="2" type="noConversion"/>
  </si>
  <si>
    <t>前14天合计</t>
    <phoneticPr fontId="2" type="noConversion"/>
  </si>
  <si>
    <t>天数</t>
    <phoneticPr fontId="2" type="noConversion"/>
  </si>
  <si>
    <t>残差平方和</t>
    <phoneticPr fontId="2" type="noConversion"/>
  </si>
  <si>
    <t>X平方和</t>
    <phoneticPr fontId="2" type="noConversion"/>
  </si>
  <si>
    <t>X均值</t>
    <phoneticPr fontId="2" type="noConversion"/>
  </si>
  <si>
    <t>X待预测</t>
    <phoneticPr fontId="2" type="noConversion"/>
  </si>
  <si>
    <t>估计误差</t>
    <phoneticPr fontId="2" type="noConversion"/>
  </si>
  <si>
    <t>X点估计</t>
    <phoneticPr fontId="2" type="noConversion"/>
  </si>
  <si>
    <t>下限</t>
    <phoneticPr fontId="2" type="noConversion"/>
  </si>
  <si>
    <t>上限</t>
    <phoneticPr fontId="2" type="noConversion"/>
  </si>
  <si>
    <t>v</t>
    <phoneticPr fontId="2" type="noConversion"/>
  </si>
  <si>
    <t>v^2</t>
    <phoneticPr fontId="2" type="noConversion"/>
  </si>
  <si>
    <t>f(x)</t>
    <phoneticPr fontId="2" type="noConversion"/>
  </si>
  <si>
    <t>x</t>
    <phoneticPr fontId="2" type="noConversion"/>
  </si>
  <si>
    <t>y</t>
    <phoneticPr fontId="2" type="noConversion"/>
  </si>
  <si>
    <t>x^2</t>
    <phoneticPr fontId="2" type="noConversion"/>
  </si>
  <si>
    <t>N/A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</si>
</sst>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#,##0.00_ "/>
  </numFmts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9" fontId="0" fillId="0" borderId="0" xfId="1" applyFont="1">
      <alignment vertical="center"/>
    </xf>
    <xf numFmtId="4" fontId="0" fillId="0" borderId="0" xfId="0" applyNumberFormat="1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177" fontId="0" fillId="0" borderId="0" xfId="0" applyNumberFormat="1">
      <alignment vertical="center"/>
    </xf>
    <xf numFmtId="9" fontId="0" fillId="0" borderId="0" xfId="1" applyFont="1" applyAlignment="1">
      <alignment horizontal="righ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36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思源黑体 CN Heavy" panose="020B0A00000000000000" pitchFamily="34" charset="-122"/>
                <a:ea typeface="思源黑体 CN Heavy" panose="020B0A00000000000000" pitchFamily="34" charset="-122"/>
                <a:cs typeface="+mn-cs"/>
              </a:defRPr>
            </a:pPr>
            <a:r>
              <a:rPr lang="zh-CN" altLang="en-US" sz="3600" b="0" i="0" u="none" strike="noStrike" baseline="0">
                <a:effectLst/>
              </a:rPr>
              <a:t>上海传播指数级上升被打断</a:t>
            </a:r>
            <a:endParaRPr lang="zh-CN" altLang="en-US" sz="3600" b="0" u="none">
              <a:effectLst/>
              <a:latin typeface="思源黑体 CN Heavy" panose="020B0A00000000000000" pitchFamily="34" charset="-122"/>
              <a:ea typeface="思源黑体 CN Heavy" panose="020B0A00000000000000" pitchFamily="34" charset="-122"/>
            </a:endParaRPr>
          </a:p>
        </c:rich>
      </c:tx>
      <c:layout>
        <c:manualLayout>
          <c:xMode val="edge"/>
          <c:yMode val="edge"/>
          <c:x val="0.13338243887302784"/>
          <c:y val="1.8301711642362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36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思源黑体 CN Heavy" panose="020B0A00000000000000" pitchFamily="34" charset="-122"/>
              <a:ea typeface="思源黑体 CN Heavy" panose="020B0A00000000000000" pitchFamily="34" charset="-122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拟合!$E$1</c:f>
              <c:strCache>
                <c:ptCount val="1"/>
                <c:pt idx="0">
                  <c:v>当日合计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accent2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exp"/>
            <c:forward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拟合!$B$2:$B$29</c:f>
              <c:numCache>
                <c:formatCode>0_);[Red]\(0\)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cat>
          <c:val>
            <c:numRef>
              <c:f>拟合!$E$2:$E$29</c:f>
              <c:numCache>
                <c:formatCode>General</c:formatCode>
                <c:ptCount val="28"/>
                <c:pt idx="0">
                  <c:v>2</c:v>
                </c:pt>
                <c:pt idx="1">
                  <c:v>8</c:v>
                </c:pt>
                <c:pt idx="2">
                  <c:v>16</c:v>
                </c:pt>
                <c:pt idx="3">
                  <c:v>19</c:v>
                </c:pt>
                <c:pt idx="4">
                  <c:v>28</c:v>
                </c:pt>
                <c:pt idx="5">
                  <c:v>48</c:v>
                </c:pt>
                <c:pt idx="6">
                  <c:v>55</c:v>
                </c:pt>
                <c:pt idx="7">
                  <c:v>65</c:v>
                </c:pt>
                <c:pt idx="8">
                  <c:v>80</c:v>
                </c:pt>
                <c:pt idx="9">
                  <c:v>75</c:v>
                </c:pt>
                <c:pt idx="10">
                  <c:v>83</c:v>
                </c:pt>
                <c:pt idx="11">
                  <c:v>65</c:v>
                </c:pt>
                <c:pt idx="12">
                  <c:v>169</c:v>
                </c:pt>
                <c:pt idx="13">
                  <c:v>139</c:v>
                </c:pt>
                <c:pt idx="14">
                  <c:v>202</c:v>
                </c:pt>
                <c:pt idx="15">
                  <c:v>158</c:v>
                </c:pt>
                <c:pt idx="16">
                  <c:v>260</c:v>
                </c:pt>
                <c:pt idx="17">
                  <c:v>374</c:v>
                </c:pt>
                <c:pt idx="18">
                  <c:v>509</c:v>
                </c:pt>
                <c:pt idx="19">
                  <c:v>758</c:v>
                </c:pt>
                <c:pt idx="20">
                  <c:v>896</c:v>
                </c:pt>
                <c:pt idx="21">
                  <c:v>981</c:v>
                </c:pt>
                <c:pt idx="22">
                  <c:v>983</c:v>
                </c:pt>
                <c:pt idx="23">
                  <c:v>1609</c:v>
                </c:pt>
                <c:pt idx="24">
                  <c:v>2269</c:v>
                </c:pt>
                <c:pt idx="25">
                  <c:v>2676</c:v>
                </c:pt>
                <c:pt idx="26">
                  <c:v>3500</c:v>
                </c:pt>
                <c:pt idx="27">
                  <c:v>4477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A-4C92-8B89-191C83B3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690608"/>
        <c:axId val="643699136"/>
      </c:lineChart>
      <c:catAx>
        <c:axId val="64369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9136"/>
        <c:crosses val="autoZero"/>
        <c:auto val="1"/>
        <c:lblAlgn val="ctr"/>
        <c:lblOffset val="100"/>
        <c:noMultiLvlLbl val="0"/>
      </c:catAx>
      <c:valAx>
        <c:axId val="6436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369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38660</xdr:rowOff>
    </xdr:from>
    <xdr:to>
      <xdr:col>10</xdr:col>
      <xdr:colOff>638734</xdr:colOff>
      <xdr:row>54</xdr:row>
      <xdr:rowOff>78441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792F60-E9BB-45A4-956A-792834E9A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4-E8C6-4D82-A638-DDD6CC6B08F7}">
  <dimension ref="A1:J30"/>
  <sheetViews>
    <sheetView tabSelected="1" topLeftCell="A9" zoomScale="85" zoomScaleNormal="85" workbookViewId="0">
      <selection activeCell="I30" sqref="I30"/>
    </sheetView>
  </sheetViews>
  <sheetFormatPr defaultRowHeight="14.25" x14ac:dyDescent="0.2"/>
  <cols>
    <col min="1" max="1" width="10.5" customWidth="1"/>
    <col min="2" max="2" width="9" style="4"/>
  </cols>
  <sheetData>
    <row r="1" spans="1:10" x14ac:dyDescent="0.2">
      <c r="A1" t="s">
        <v>0</v>
      </c>
      <c r="B1" s="4" t="s">
        <v>7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s="2" t="e">
        <f>I1/#REF!-1</f>
        <v>#VALUE!</v>
      </c>
    </row>
    <row r="2" spans="1:10" x14ac:dyDescent="0.2">
      <c r="A2" s="1">
        <v>44621</v>
      </c>
      <c r="B2" s="4">
        <v>1</v>
      </c>
      <c r="C2">
        <v>1</v>
      </c>
      <c r="D2">
        <v>1</v>
      </c>
      <c r="E2">
        <f t="shared" ref="E2:E30" si="0">D2+C2</f>
        <v>2</v>
      </c>
      <c r="F2" s="7" t="s">
        <v>22</v>
      </c>
      <c r="G2">
        <f>SUM(C$2:C2)</f>
        <v>1</v>
      </c>
      <c r="H2">
        <f>SUM(D$2:D2)</f>
        <v>1</v>
      </c>
      <c r="I2">
        <f>SUM(E$2:E2)</f>
        <v>2</v>
      </c>
      <c r="J2" s="7" t="s">
        <v>22</v>
      </c>
    </row>
    <row r="3" spans="1:10" x14ac:dyDescent="0.2">
      <c r="A3" s="1">
        <v>44622</v>
      </c>
      <c r="B3" s="4">
        <v>2</v>
      </c>
      <c r="C3">
        <v>3</v>
      </c>
      <c r="D3">
        <v>5</v>
      </c>
      <c r="E3">
        <f t="shared" si="0"/>
        <v>8</v>
      </c>
      <c r="F3" s="2">
        <f t="shared" ref="F3:F27" si="1">E3/E2-1</f>
        <v>3</v>
      </c>
      <c r="G3">
        <f>SUM(C$2:C3)</f>
        <v>4</v>
      </c>
      <c r="H3">
        <f>SUM(D$2:D3)</f>
        <v>6</v>
      </c>
      <c r="I3">
        <f>SUM(E$2:E3)</f>
        <v>10</v>
      </c>
      <c r="J3" s="2">
        <f t="shared" ref="J3:J29" si="2">I3/I2-1</f>
        <v>4</v>
      </c>
    </row>
    <row r="4" spans="1:10" x14ac:dyDescent="0.2">
      <c r="A4" s="1">
        <v>44623</v>
      </c>
      <c r="B4" s="4">
        <v>3</v>
      </c>
      <c r="C4">
        <v>2</v>
      </c>
      <c r="D4">
        <v>14</v>
      </c>
      <c r="E4">
        <f t="shared" si="0"/>
        <v>16</v>
      </c>
      <c r="F4" s="2">
        <f t="shared" si="1"/>
        <v>1</v>
      </c>
      <c r="G4">
        <f>SUM(C$2:C4)</f>
        <v>6</v>
      </c>
      <c r="H4">
        <f>SUM(D$2:D4)</f>
        <v>20</v>
      </c>
      <c r="I4">
        <f>SUM(E$2:E4)</f>
        <v>26</v>
      </c>
      <c r="J4" s="2">
        <f t="shared" si="2"/>
        <v>1.6</v>
      </c>
    </row>
    <row r="5" spans="1:10" x14ac:dyDescent="0.2">
      <c r="A5" s="1">
        <v>44624</v>
      </c>
      <c r="B5" s="4">
        <v>4</v>
      </c>
      <c r="C5">
        <v>3</v>
      </c>
      <c r="D5">
        <v>16</v>
      </c>
      <c r="E5">
        <f t="shared" si="0"/>
        <v>19</v>
      </c>
      <c r="F5" s="2">
        <f t="shared" si="1"/>
        <v>0.1875</v>
      </c>
      <c r="G5">
        <f>SUM(C$2:C5)</f>
        <v>9</v>
      </c>
      <c r="H5">
        <f>SUM(D$2:D5)</f>
        <v>36</v>
      </c>
      <c r="I5">
        <f>SUM(E$2:E5)</f>
        <v>45</v>
      </c>
      <c r="J5" s="2">
        <f t="shared" si="2"/>
        <v>0.73076923076923084</v>
      </c>
    </row>
    <row r="6" spans="1:10" x14ac:dyDescent="0.2">
      <c r="A6" s="1">
        <v>44625</v>
      </c>
      <c r="B6" s="4">
        <v>5</v>
      </c>
      <c r="C6">
        <v>0</v>
      </c>
      <c r="D6">
        <v>28</v>
      </c>
      <c r="E6">
        <f t="shared" si="0"/>
        <v>28</v>
      </c>
      <c r="F6" s="2">
        <f t="shared" si="1"/>
        <v>0.47368421052631571</v>
      </c>
      <c r="G6">
        <f>SUM(C$2:C6)</f>
        <v>9</v>
      </c>
      <c r="H6">
        <f>SUM(D$2:D6)</f>
        <v>64</v>
      </c>
      <c r="I6">
        <f>SUM(E$2:E6)</f>
        <v>73</v>
      </c>
      <c r="J6" s="2">
        <f t="shared" si="2"/>
        <v>0.62222222222222223</v>
      </c>
    </row>
    <row r="7" spans="1:10" x14ac:dyDescent="0.2">
      <c r="A7" s="1">
        <v>44626</v>
      </c>
      <c r="B7" s="4">
        <v>6</v>
      </c>
      <c r="C7">
        <v>3</v>
      </c>
      <c r="D7">
        <v>45</v>
      </c>
      <c r="E7">
        <f t="shared" si="0"/>
        <v>48</v>
      </c>
      <c r="F7" s="2">
        <f t="shared" si="1"/>
        <v>0.71428571428571419</v>
      </c>
      <c r="G7">
        <f>SUM(C$2:C7)</f>
        <v>12</v>
      </c>
      <c r="H7">
        <f>SUM(D$2:D7)</f>
        <v>109</v>
      </c>
      <c r="I7">
        <f>SUM(E$2:E7)</f>
        <v>121</v>
      </c>
      <c r="J7" s="2">
        <f t="shared" si="2"/>
        <v>0.65753424657534243</v>
      </c>
    </row>
    <row r="8" spans="1:10" x14ac:dyDescent="0.2">
      <c r="A8" s="1">
        <v>44627</v>
      </c>
      <c r="B8" s="4">
        <v>7</v>
      </c>
      <c r="C8">
        <v>4</v>
      </c>
      <c r="D8">
        <v>51</v>
      </c>
      <c r="E8">
        <f t="shared" si="0"/>
        <v>55</v>
      </c>
      <c r="F8" s="2">
        <f t="shared" si="1"/>
        <v>0.14583333333333326</v>
      </c>
      <c r="G8">
        <f>SUM(C$2:C8)</f>
        <v>16</v>
      </c>
      <c r="H8">
        <f>SUM(D$2:D8)</f>
        <v>160</v>
      </c>
      <c r="I8">
        <f>SUM(E$2:E8)</f>
        <v>176</v>
      </c>
      <c r="J8" s="2">
        <f t="shared" si="2"/>
        <v>0.45454545454545459</v>
      </c>
    </row>
    <row r="9" spans="1:10" x14ac:dyDescent="0.2">
      <c r="A9" s="1">
        <v>44628</v>
      </c>
      <c r="B9" s="4">
        <v>8</v>
      </c>
      <c r="C9">
        <v>3</v>
      </c>
      <c r="D9">
        <v>62</v>
      </c>
      <c r="E9">
        <f t="shared" si="0"/>
        <v>65</v>
      </c>
      <c r="F9" s="2">
        <f t="shared" si="1"/>
        <v>0.18181818181818188</v>
      </c>
      <c r="G9">
        <f>SUM(C$2:C9)</f>
        <v>19</v>
      </c>
      <c r="H9">
        <f>SUM(D$2:D9)</f>
        <v>222</v>
      </c>
      <c r="I9">
        <f>SUM(E$2:E9)</f>
        <v>241</v>
      </c>
      <c r="J9" s="2">
        <f t="shared" si="2"/>
        <v>0.36931818181818188</v>
      </c>
    </row>
    <row r="10" spans="1:10" x14ac:dyDescent="0.2">
      <c r="A10" s="1">
        <v>44629</v>
      </c>
      <c r="B10" s="4">
        <v>9</v>
      </c>
      <c r="C10">
        <v>4</v>
      </c>
      <c r="D10">
        <v>76</v>
      </c>
      <c r="E10">
        <f t="shared" si="0"/>
        <v>80</v>
      </c>
      <c r="F10" s="2">
        <f t="shared" si="1"/>
        <v>0.23076923076923084</v>
      </c>
      <c r="G10">
        <f>SUM(C$2:C10)</f>
        <v>23</v>
      </c>
      <c r="H10">
        <f>SUM(D$2:D10)</f>
        <v>298</v>
      </c>
      <c r="I10">
        <f>SUM(E$2:E10)</f>
        <v>321</v>
      </c>
      <c r="J10" s="2">
        <f t="shared" si="2"/>
        <v>0.3319502074688796</v>
      </c>
    </row>
    <row r="11" spans="1:10" x14ac:dyDescent="0.2">
      <c r="A11" s="1">
        <v>44630</v>
      </c>
      <c r="B11" s="4">
        <v>10</v>
      </c>
      <c r="C11">
        <v>11</v>
      </c>
      <c r="D11">
        <v>64</v>
      </c>
      <c r="E11">
        <f t="shared" si="0"/>
        <v>75</v>
      </c>
      <c r="F11" s="2">
        <f t="shared" si="1"/>
        <v>-6.25E-2</v>
      </c>
      <c r="G11">
        <f>SUM(C$2:C11)</f>
        <v>34</v>
      </c>
      <c r="H11">
        <f>SUM(D$2:D11)</f>
        <v>362</v>
      </c>
      <c r="I11">
        <f>SUM(E$2:E11)</f>
        <v>396</v>
      </c>
      <c r="J11" s="2">
        <f t="shared" si="2"/>
        <v>0.23364485981308403</v>
      </c>
    </row>
    <row r="12" spans="1:10" x14ac:dyDescent="0.2">
      <c r="A12" s="1">
        <v>44631</v>
      </c>
      <c r="B12" s="4">
        <v>11</v>
      </c>
      <c r="C12">
        <v>5</v>
      </c>
      <c r="D12">
        <v>78</v>
      </c>
      <c r="E12">
        <f t="shared" si="0"/>
        <v>83</v>
      </c>
      <c r="F12" s="2">
        <f t="shared" si="1"/>
        <v>0.10666666666666669</v>
      </c>
      <c r="G12">
        <f>SUM(C$2:C12)</f>
        <v>39</v>
      </c>
      <c r="H12">
        <f>SUM(D$2:D12)</f>
        <v>440</v>
      </c>
      <c r="I12">
        <f>SUM(E$2:E12)</f>
        <v>479</v>
      </c>
      <c r="J12" s="2">
        <f t="shared" si="2"/>
        <v>0.20959595959595956</v>
      </c>
    </row>
    <row r="13" spans="1:10" x14ac:dyDescent="0.2">
      <c r="A13" s="1">
        <v>44632</v>
      </c>
      <c r="B13" s="4">
        <v>12</v>
      </c>
      <c r="C13">
        <v>1</v>
      </c>
      <c r="D13">
        <v>64</v>
      </c>
      <c r="E13">
        <f t="shared" si="0"/>
        <v>65</v>
      </c>
      <c r="F13" s="2">
        <f t="shared" si="1"/>
        <v>-0.2168674698795181</v>
      </c>
      <c r="G13">
        <f>SUM(C$2:C13)</f>
        <v>40</v>
      </c>
      <c r="H13">
        <f>SUM(D$2:D13)</f>
        <v>504</v>
      </c>
      <c r="I13">
        <f>SUM(E$2:E13)</f>
        <v>544</v>
      </c>
      <c r="J13" s="2">
        <f t="shared" si="2"/>
        <v>0.13569937369519836</v>
      </c>
    </row>
    <row r="14" spans="1:10" x14ac:dyDescent="0.2">
      <c r="A14" s="1">
        <v>44633</v>
      </c>
      <c r="B14" s="4">
        <v>13</v>
      </c>
      <c r="C14">
        <v>41</v>
      </c>
      <c r="D14">
        <v>128</v>
      </c>
      <c r="E14">
        <f t="shared" si="0"/>
        <v>169</v>
      </c>
      <c r="F14" s="2">
        <f t="shared" si="1"/>
        <v>1.6</v>
      </c>
      <c r="G14">
        <f>SUM(C$2:C14)</f>
        <v>81</v>
      </c>
      <c r="H14">
        <f>SUM(D$2:D14)</f>
        <v>632</v>
      </c>
      <c r="I14">
        <f>SUM(E$2:E14)</f>
        <v>713</v>
      </c>
      <c r="J14" s="2">
        <f t="shared" si="2"/>
        <v>0.31066176470588225</v>
      </c>
    </row>
    <row r="15" spans="1:10" x14ac:dyDescent="0.2">
      <c r="A15" s="1">
        <v>44634</v>
      </c>
      <c r="B15" s="4">
        <v>14</v>
      </c>
      <c r="C15">
        <v>9</v>
      </c>
      <c r="D15">
        <v>130</v>
      </c>
      <c r="E15">
        <f t="shared" si="0"/>
        <v>139</v>
      </c>
      <c r="F15" s="2">
        <f t="shared" si="1"/>
        <v>-0.1775147928994083</v>
      </c>
      <c r="G15">
        <f>SUM(C$2:C15)</f>
        <v>90</v>
      </c>
      <c r="H15">
        <f>SUM(D$2:D15)</f>
        <v>762</v>
      </c>
      <c r="I15">
        <f>SUM(E$2:E15)</f>
        <v>852</v>
      </c>
      <c r="J15" s="2">
        <f t="shared" si="2"/>
        <v>0.19495091164095379</v>
      </c>
    </row>
    <row r="16" spans="1:10" x14ac:dyDescent="0.2">
      <c r="A16" s="1">
        <v>44635</v>
      </c>
      <c r="B16" s="4">
        <v>15</v>
      </c>
      <c r="C16">
        <v>5</v>
      </c>
      <c r="D16">
        <v>197</v>
      </c>
      <c r="E16">
        <f t="shared" si="0"/>
        <v>202</v>
      </c>
      <c r="F16" s="2">
        <f t="shared" si="1"/>
        <v>0.45323741007194251</v>
      </c>
      <c r="G16">
        <f t="shared" ref="G16:G27" si="3">SUM(C3:C16)</f>
        <v>94</v>
      </c>
      <c r="H16">
        <f t="shared" ref="H16:H28" si="4">SUM(D3:D16)</f>
        <v>958</v>
      </c>
      <c r="I16">
        <f t="shared" ref="I16:I28" si="5">SUM(E3:E16)</f>
        <v>1052</v>
      </c>
      <c r="J16" s="2">
        <f t="shared" si="2"/>
        <v>0.23474178403755874</v>
      </c>
    </row>
    <row r="17" spans="1:10" x14ac:dyDescent="0.2">
      <c r="A17" s="1">
        <v>44636</v>
      </c>
      <c r="B17" s="4">
        <v>16</v>
      </c>
      <c r="C17">
        <v>8</v>
      </c>
      <c r="D17">
        <v>150</v>
      </c>
      <c r="E17">
        <f t="shared" si="0"/>
        <v>158</v>
      </c>
      <c r="F17" s="2">
        <f t="shared" si="1"/>
        <v>-0.21782178217821779</v>
      </c>
      <c r="G17">
        <f t="shared" si="3"/>
        <v>99</v>
      </c>
      <c r="H17">
        <f t="shared" si="4"/>
        <v>1103</v>
      </c>
      <c r="I17">
        <f t="shared" si="5"/>
        <v>1202</v>
      </c>
      <c r="J17" s="2">
        <f t="shared" si="2"/>
        <v>0.14258555133079853</v>
      </c>
    </row>
    <row r="18" spans="1:10" x14ac:dyDescent="0.2">
      <c r="A18" s="1">
        <v>44637</v>
      </c>
      <c r="B18" s="4">
        <v>17</v>
      </c>
      <c r="C18">
        <v>57</v>
      </c>
      <c r="D18">
        <v>203</v>
      </c>
      <c r="E18">
        <f t="shared" si="0"/>
        <v>260</v>
      </c>
      <c r="F18" s="2">
        <f t="shared" si="1"/>
        <v>0.64556962025316467</v>
      </c>
      <c r="G18">
        <f t="shared" si="3"/>
        <v>154</v>
      </c>
      <c r="H18">
        <f t="shared" si="4"/>
        <v>1292</v>
      </c>
      <c r="I18">
        <f t="shared" si="5"/>
        <v>1446</v>
      </c>
      <c r="J18" s="2">
        <f t="shared" si="2"/>
        <v>0.2029950083194676</v>
      </c>
    </row>
    <row r="19" spans="1:10" x14ac:dyDescent="0.2">
      <c r="A19" s="1">
        <v>44638</v>
      </c>
      <c r="B19" s="4">
        <v>18</v>
      </c>
      <c r="C19">
        <v>8</v>
      </c>
      <c r="D19">
        <v>366</v>
      </c>
      <c r="E19">
        <f t="shared" si="0"/>
        <v>374</v>
      </c>
      <c r="F19" s="2">
        <f t="shared" si="1"/>
        <v>0.43846153846153846</v>
      </c>
      <c r="G19">
        <f t="shared" si="3"/>
        <v>159</v>
      </c>
      <c r="H19">
        <f t="shared" si="4"/>
        <v>1642</v>
      </c>
      <c r="I19">
        <f t="shared" si="5"/>
        <v>1801</v>
      </c>
      <c r="J19" s="2">
        <f t="shared" si="2"/>
        <v>0.2455048409405256</v>
      </c>
    </row>
    <row r="20" spans="1:10" x14ac:dyDescent="0.2">
      <c r="A20" s="1">
        <v>44639</v>
      </c>
      <c r="B20" s="4">
        <v>19</v>
      </c>
      <c r="C20">
        <v>17</v>
      </c>
      <c r="D20">
        <v>492</v>
      </c>
      <c r="E20">
        <f t="shared" si="0"/>
        <v>509</v>
      </c>
      <c r="F20" s="2">
        <f t="shared" si="1"/>
        <v>0.3609625668449199</v>
      </c>
      <c r="G20">
        <f t="shared" si="3"/>
        <v>176</v>
      </c>
      <c r="H20">
        <f t="shared" si="4"/>
        <v>2106</v>
      </c>
      <c r="I20">
        <f t="shared" si="5"/>
        <v>2282</v>
      </c>
      <c r="J20" s="2">
        <f t="shared" si="2"/>
        <v>0.26707384786229871</v>
      </c>
    </row>
    <row r="21" spans="1:10" x14ac:dyDescent="0.2">
      <c r="A21" s="1">
        <v>44640</v>
      </c>
      <c r="B21" s="4">
        <v>20</v>
      </c>
      <c r="C21">
        <v>24</v>
      </c>
      <c r="D21">
        <v>734</v>
      </c>
      <c r="E21">
        <f t="shared" si="0"/>
        <v>758</v>
      </c>
      <c r="F21" s="2">
        <f t="shared" si="1"/>
        <v>0.48919449901768175</v>
      </c>
      <c r="G21">
        <f t="shared" si="3"/>
        <v>197</v>
      </c>
      <c r="H21">
        <f t="shared" si="4"/>
        <v>2795</v>
      </c>
      <c r="I21">
        <f t="shared" si="5"/>
        <v>2992</v>
      </c>
      <c r="J21" s="2">
        <f t="shared" si="2"/>
        <v>0.31113058720420694</v>
      </c>
    </row>
    <row r="22" spans="1:10" x14ac:dyDescent="0.2">
      <c r="A22" s="1">
        <v>44641</v>
      </c>
      <c r="B22" s="4">
        <v>21</v>
      </c>
      <c r="C22">
        <v>31</v>
      </c>
      <c r="D22">
        <v>865</v>
      </c>
      <c r="E22">
        <f t="shared" si="0"/>
        <v>896</v>
      </c>
      <c r="F22" s="2">
        <f t="shared" si="1"/>
        <v>0.18205804749340371</v>
      </c>
      <c r="G22">
        <f t="shared" si="3"/>
        <v>224</v>
      </c>
      <c r="H22">
        <f t="shared" si="4"/>
        <v>3609</v>
      </c>
      <c r="I22">
        <f t="shared" si="5"/>
        <v>3833</v>
      </c>
      <c r="J22" s="2">
        <f t="shared" si="2"/>
        <v>0.28108288770053469</v>
      </c>
    </row>
    <row r="23" spans="1:10" x14ac:dyDescent="0.2">
      <c r="A23" s="1">
        <v>44642</v>
      </c>
      <c r="B23" s="4">
        <v>22</v>
      </c>
      <c r="C23">
        <v>4</v>
      </c>
      <c r="D23">
        <v>977</v>
      </c>
      <c r="E23">
        <f t="shared" si="0"/>
        <v>981</v>
      </c>
      <c r="F23" s="2">
        <f t="shared" si="1"/>
        <v>9.4866071428571397E-2</v>
      </c>
      <c r="G23">
        <f t="shared" si="3"/>
        <v>225</v>
      </c>
      <c r="H23">
        <f t="shared" si="4"/>
        <v>4524</v>
      </c>
      <c r="I23">
        <f t="shared" si="5"/>
        <v>4749</v>
      </c>
      <c r="J23" s="2">
        <f t="shared" si="2"/>
        <v>0.23897730237411952</v>
      </c>
    </row>
    <row r="24" spans="1:10" x14ac:dyDescent="0.2">
      <c r="A24" s="1">
        <v>44643</v>
      </c>
      <c r="B24" s="4">
        <v>23</v>
      </c>
      <c r="C24">
        <v>4</v>
      </c>
      <c r="D24">
        <v>979</v>
      </c>
      <c r="E24">
        <f t="shared" si="0"/>
        <v>983</v>
      </c>
      <c r="F24" s="2">
        <f t="shared" si="1"/>
        <v>2.0387359836901986E-3</v>
      </c>
      <c r="G24">
        <f t="shared" si="3"/>
        <v>225</v>
      </c>
      <c r="H24">
        <f t="shared" si="4"/>
        <v>5427</v>
      </c>
      <c r="I24">
        <f t="shared" si="5"/>
        <v>5652</v>
      </c>
      <c r="J24" s="2">
        <f t="shared" si="2"/>
        <v>0.19014529374605171</v>
      </c>
    </row>
    <row r="25" spans="1:10" x14ac:dyDescent="0.2">
      <c r="A25" s="1">
        <v>44644</v>
      </c>
      <c r="B25" s="4">
        <v>24</v>
      </c>
      <c r="C25">
        <v>29</v>
      </c>
      <c r="D25">
        <v>1580</v>
      </c>
      <c r="E25">
        <f t="shared" si="0"/>
        <v>1609</v>
      </c>
      <c r="F25" s="2">
        <f t="shared" si="1"/>
        <v>0.63682604272634791</v>
      </c>
      <c r="G25">
        <f t="shared" si="3"/>
        <v>243</v>
      </c>
      <c r="H25">
        <f t="shared" si="4"/>
        <v>6943</v>
      </c>
      <c r="I25">
        <f t="shared" si="5"/>
        <v>7186</v>
      </c>
      <c r="J25" s="2">
        <f t="shared" si="2"/>
        <v>0.27140835102618532</v>
      </c>
    </row>
    <row r="26" spans="1:10" x14ac:dyDescent="0.2">
      <c r="A26" s="1">
        <v>44645</v>
      </c>
      <c r="B26" s="4">
        <v>25</v>
      </c>
      <c r="C26">
        <v>38</v>
      </c>
      <c r="D26">
        <v>2231</v>
      </c>
      <c r="E26">
        <f t="shared" si="0"/>
        <v>2269</v>
      </c>
      <c r="F26" s="2">
        <f t="shared" si="1"/>
        <v>0.41019266625233075</v>
      </c>
      <c r="G26">
        <f t="shared" si="3"/>
        <v>276</v>
      </c>
      <c r="H26">
        <f t="shared" si="4"/>
        <v>9096</v>
      </c>
      <c r="I26">
        <f t="shared" si="5"/>
        <v>9372</v>
      </c>
      <c r="J26" s="2">
        <f t="shared" si="2"/>
        <v>0.30420261619816302</v>
      </c>
    </row>
    <row r="27" spans="1:10" x14ac:dyDescent="0.2">
      <c r="A27" s="1">
        <v>44646</v>
      </c>
      <c r="B27" s="4">
        <v>26</v>
      </c>
      <c r="C27">
        <v>45</v>
      </c>
      <c r="D27">
        <v>2631</v>
      </c>
      <c r="E27">
        <f t="shared" si="0"/>
        <v>2676</v>
      </c>
      <c r="F27" s="2">
        <f t="shared" si="1"/>
        <v>0.17937417364477737</v>
      </c>
      <c r="G27">
        <f t="shared" si="3"/>
        <v>320</v>
      </c>
      <c r="H27">
        <f t="shared" si="4"/>
        <v>11663</v>
      </c>
      <c r="I27">
        <f t="shared" si="5"/>
        <v>11983</v>
      </c>
      <c r="J27" s="2">
        <f t="shared" si="2"/>
        <v>0.2785958173282117</v>
      </c>
    </row>
    <row r="28" spans="1:10" x14ac:dyDescent="0.2">
      <c r="A28" s="1">
        <v>44647</v>
      </c>
      <c r="B28" s="4">
        <v>27</v>
      </c>
      <c r="C28">
        <v>50</v>
      </c>
      <c r="D28">
        <v>3450</v>
      </c>
      <c r="E28">
        <f t="shared" si="0"/>
        <v>3500</v>
      </c>
      <c r="F28" s="2">
        <f>E28/E27-1</f>
        <v>0.30792227204783251</v>
      </c>
      <c r="G28">
        <f>SUM(C15:C28)</f>
        <v>329</v>
      </c>
      <c r="H28">
        <f t="shared" si="4"/>
        <v>14985</v>
      </c>
      <c r="I28">
        <f t="shared" si="5"/>
        <v>15314</v>
      </c>
      <c r="J28" s="2">
        <f>I28/I27-1</f>
        <v>0.27797713427355419</v>
      </c>
    </row>
    <row r="29" spans="1:10" x14ac:dyDescent="0.2">
      <c r="A29" s="1">
        <v>44648</v>
      </c>
      <c r="B29" s="4">
        <v>28</v>
      </c>
      <c r="C29">
        <v>96</v>
      </c>
      <c r="D29">
        <v>4381</v>
      </c>
      <c r="E29">
        <f t="shared" si="0"/>
        <v>4477</v>
      </c>
      <c r="F29" s="2">
        <f>E29/E28-1</f>
        <v>0.27914285714285714</v>
      </c>
      <c r="G29">
        <f t="shared" ref="G29" si="6">SUM(C16:C29)</f>
        <v>416</v>
      </c>
      <c r="H29">
        <f t="shared" ref="H29:H30" si="7">SUM(D16:D29)</f>
        <v>19236</v>
      </c>
      <c r="I29">
        <f t="shared" ref="I29:I30" si="8">SUM(E16:E29)</f>
        <v>19652</v>
      </c>
      <c r="J29" s="2">
        <f t="shared" si="2"/>
        <v>0.28327021026511678</v>
      </c>
    </row>
    <row r="30" spans="1:10" x14ac:dyDescent="0.2">
      <c r="A30" s="1">
        <v>44649</v>
      </c>
      <c r="B30" s="4">
        <v>29</v>
      </c>
      <c r="C30">
        <v>326</v>
      </c>
      <c r="D30">
        <v>5656</v>
      </c>
      <c r="E30">
        <f t="shared" si="0"/>
        <v>5982</v>
      </c>
      <c r="F30" s="2">
        <f t="shared" ref="F30" si="9">E30/E29-1</f>
        <v>0.3361626088898817</v>
      </c>
      <c r="G30">
        <f t="shared" ref="G30" si="10">SUM(C17:C30)</f>
        <v>737</v>
      </c>
      <c r="H30">
        <f t="shared" si="7"/>
        <v>24695</v>
      </c>
      <c r="I30">
        <f t="shared" si="8"/>
        <v>25432</v>
      </c>
      <c r="J30" s="2">
        <f t="shared" ref="J30" si="11">I30/I29-1</f>
        <v>0.29411764705882359</v>
      </c>
    </row>
  </sheetData>
  <autoFilter ref="A1:J30" xr:uid="{10553464-E8C6-4D82-A638-DDD6CC6B08F7}">
    <sortState xmlns:xlrd2="http://schemas.microsoft.com/office/spreadsheetml/2017/richdata2" ref="A2:J30">
      <sortCondition ref="A1:A30"/>
    </sortState>
  </autoFilter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801B-7AD5-4C2F-AF9E-C6AA0298FF88}">
  <dimension ref="A1:M30"/>
  <sheetViews>
    <sheetView zoomScaleNormal="100" workbookViewId="0">
      <selection activeCell="D32" sqref="D32"/>
    </sheetView>
  </sheetViews>
  <sheetFormatPr defaultRowHeight="14.1" customHeight="1" x14ac:dyDescent="0.2"/>
  <cols>
    <col min="1" max="2" width="6.625" customWidth="1"/>
    <col min="3" max="3" width="6.625" style="5" customWidth="1"/>
    <col min="4" max="4" width="7.875" bestFit="1" customWidth="1"/>
    <col min="5" max="5" width="10.625" customWidth="1"/>
    <col min="12" max="12" width="11" bestFit="1" customWidth="1"/>
  </cols>
  <sheetData>
    <row r="1" spans="1:13" ht="14.1" customHeight="1" x14ac:dyDescent="0.2">
      <c r="A1" t="s">
        <v>19</v>
      </c>
      <c r="B1" t="s">
        <v>20</v>
      </c>
      <c r="C1" s="5" t="s">
        <v>18</v>
      </c>
      <c r="D1" t="s">
        <v>16</v>
      </c>
      <c r="E1" t="s">
        <v>17</v>
      </c>
      <c r="F1" t="s">
        <v>21</v>
      </c>
    </row>
    <row r="2" spans="1:13" ht="14.1" customHeight="1" x14ac:dyDescent="0.2">
      <c r="A2" s="4">
        <v>1</v>
      </c>
      <c r="B2">
        <v>2</v>
      </c>
      <c r="C2" s="5">
        <f>6.4863*EXP(0.2309*A2)</f>
        <v>8.1710078431988276</v>
      </c>
      <c r="D2" s="3">
        <f t="shared" ref="D2:D29" si="0">B2-C2</f>
        <v>-6.1710078431988276</v>
      </c>
      <c r="E2" s="6">
        <f>D2^2</f>
        <v>38.081337800821444</v>
      </c>
      <c r="F2" s="4">
        <f>A2^2</f>
        <v>1</v>
      </c>
      <c r="J2" t="s">
        <v>10</v>
      </c>
      <c r="K2">
        <f>AVERAGE(A:A)</f>
        <v>14.5</v>
      </c>
      <c r="L2" t="s">
        <v>8</v>
      </c>
      <c r="M2">
        <f>SUM(E:E)</f>
        <v>323081.00834164314</v>
      </c>
    </row>
    <row r="3" spans="1:13" ht="14.1" customHeight="1" x14ac:dyDescent="0.2">
      <c r="A3" s="4">
        <v>2</v>
      </c>
      <c r="B3">
        <v>8</v>
      </c>
      <c r="C3" s="5">
        <f t="shared" ref="C3:C29" si="1">6.4863*EXP(0.2309*A3)</f>
        <v>10.293290346363378</v>
      </c>
      <c r="D3" s="3">
        <f t="shared" si="0"/>
        <v>-2.2932903463633778</v>
      </c>
      <c r="E3" s="6">
        <f t="shared" ref="E3:E29" si="2">D3^2</f>
        <v>5.259180612723461</v>
      </c>
      <c r="F3" s="4">
        <f t="shared" ref="F3:F29" si="3">A3^2</f>
        <v>4</v>
      </c>
      <c r="J3" t="s">
        <v>11</v>
      </c>
      <c r="K3">
        <v>29</v>
      </c>
      <c r="L3" t="s">
        <v>9</v>
      </c>
      <c r="M3">
        <f>SUM(F:F)</f>
        <v>7714</v>
      </c>
    </row>
    <row r="4" spans="1:13" ht="14.1" customHeight="1" x14ac:dyDescent="0.2">
      <c r="A4" s="4">
        <v>3</v>
      </c>
      <c r="B4">
        <v>16</v>
      </c>
      <c r="C4" s="5">
        <f t="shared" si="1"/>
        <v>12.966800202343084</v>
      </c>
      <c r="D4" s="3">
        <f t="shared" si="0"/>
        <v>3.0331997976569163</v>
      </c>
      <c r="E4" s="6">
        <f t="shared" si="2"/>
        <v>9.2003010125059586</v>
      </c>
      <c r="F4" s="4">
        <f t="shared" si="3"/>
        <v>9</v>
      </c>
    </row>
    <row r="5" spans="1:13" ht="14.1" customHeight="1" x14ac:dyDescent="0.2">
      <c r="A5" s="4">
        <v>4</v>
      </c>
      <c r="B5">
        <v>19</v>
      </c>
      <c r="C5" s="5">
        <f t="shared" si="1"/>
        <v>16.334709488388988</v>
      </c>
      <c r="D5" s="3">
        <f t="shared" si="0"/>
        <v>2.6652905116110119</v>
      </c>
      <c r="E5" s="6">
        <f t="shared" si="2"/>
        <v>7.1037735112836895</v>
      </c>
      <c r="F5" s="4">
        <f t="shared" si="3"/>
        <v>16</v>
      </c>
      <c r="J5" t="s">
        <v>12</v>
      </c>
      <c r="K5">
        <f>SQRT($M$2/(COUNT(A:A)-1)*(1/COUNT(A:A)+($K$3-$K$2)^2/$M$3))</f>
        <v>27.449878096921605</v>
      </c>
      <c r="L5" t="s">
        <v>13</v>
      </c>
      <c r="M5" s="5">
        <f>6.4863*EXP(0.2309*K3)</f>
        <v>5248.9968455208464</v>
      </c>
    </row>
    <row r="6" spans="1:13" ht="14.1" customHeight="1" x14ac:dyDescent="0.2">
      <c r="A6" s="4">
        <v>5</v>
      </c>
      <c r="B6">
        <v>28</v>
      </c>
      <c r="C6" s="5">
        <f t="shared" si="1"/>
        <v>20.577376832092376</v>
      </c>
      <c r="D6" s="3">
        <f t="shared" si="0"/>
        <v>7.4226231679076236</v>
      </c>
      <c r="E6" s="6">
        <f t="shared" si="2"/>
        <v>55.095334692759003</v>
      </c>
      <c r="F6" s="4">
        <f t="shared" si="3"/>
        <v>25</v>
      </c>
      <c r="J6" t="s">
        <v>14</v>
      </c>
      <c r="K6" s="5">
        <f>M5-TINV(0.005,COUNT(A:A))*K5</f>
        <v>5165.3590220756378</v>
      </c>
      <c r="L6" t="s">
        <v>15</v>
      </c>
      <c r="M6" s="5">
        <f>M5+TINV(0.005,COUNT(A:A))*K5</f>
        <v>5332.634668966055</v>
      </c>
    </row>
    <row r="7" spans="1:13" ht="14.1" customHeight="1" x14ac:dyDescent="0.2">
      <c r="A7" s="4">
        <v>6</v>
      </c>
      <c r="B7">
        <v>48</v>
      </c>
      <c r="C7" s="5">
        <f t="shared" si="1"/>
        <v>25.922005995326248</v>
      </c>
      <c r="D7" s="3">
        <f t="shared" si="0"/>
        <v>22.077994004673752</v>
      </c>
      <c r="E7" s="6">
        <f t="shared" si="2"/>
        <v>487.4378192704101</v>
      </c>
      <c r="F7" s="4">
        <f t="shared" si="3"/>
        <v>36</v>
      </c>
    </row>
    <row r="8" spans="1:13" ht="14.1" customHeight="1" x14ac:dyDescent="0.2">
      <c r="A8" s="4">
        <v>7</v>
      </c>
      <c r="B8">
        <v>55</v>
      </c>
      <c r="C8" s="5">
        <f t="shared" si="1"/>
        <v>32.654813113679268</v>
      </c>
      <c r="D8" s="3">
        <f t="shared" si="0"/>
        <v>22.345186886320732</v>
      </c>
      <c r="E8" s="6">
        <f t="shared" si="2"/>
        <v>499.30737698460001</v>
      </c>
      <c r="F8" s="4">
        <f t="shared" si="3"/>
        <v>49</v>
      </c>
    </row>
    <row r="9" spans="1:13" ht="14.1" customHeight="1" x14ac:dyDescent="0.2">
      <c r="A9" s="4">
        <v>8</v>
      </c>
      <c r="B9">
        <v>65</v>
      </c>
      <c r="C9" s="5">
        <f t="shared" si="1"/>
        <v>41.136354172650854</v>
      </c>
      <c r="D9" s="3">
        <f t="shared" si="0"/>
        <v>23.863645827349146</v>
      </c>
      <c r="E9" s="6">
        <f t="shared" si="2"/>
        <v>569.47359217315829</v>
      </c>
      <c r="F9" s="4">
        <f t="shared" si="3"/>
        <v>64</v>
      </c>
    </row>
    <row r="10" spans="1:13" ht="14.1" customHeight="1" x14ac:dyDescent="0.2">
      <c r="A10" s="4">
        <v>9</v>
      </c>
      <c r="B10">
        <v>80</v>
      </c>
      <c r="C10" s="5">
        <f t="shared" si="1"/>
        <v>51.820833539203413</v>
      </c>
      <c r="D10" s="3">
        <f t="shared" si="0"/>
        <v>28.179166460796587</v>
      </c>
      <c r="E10" s="6">
        <f t="shared" si="2"/>
        <v>794.06542242528326</v>
      </c>
      <c r="F10" s="4">
        <f t="shared" si="3"/>
        <v>81</v>
      </c>
    </row>
    <row r="11" spans="1:13" ht="14.1" customHeight="1" x14ac:dyDescent="0.2">
      <c r="A11" s="4">
        <v>10</v>
      </c>
      <c r="B11">
        <v>75</v>
      </c>
      <c r="C11" s="5">
        <f t="shared" si="1"/>
        <v>65.280427561156912</v>
      </c>
      <c r="D11" s="3">
        <f t="shared" si="0"/>
        <v>9.7195724388430875</v>
      </c>
      <c r="E11" s="6">
        <f t="shared" si="2"/>
        <v>94.470088393918161</v>
      </c>
      <c r="F11" s="4">
        <f t="shared" si="3"/>
        <v>100</v>
      </c>
    </row>
    <row r="12" spans="1:13" ht="14.1" customHeight="1" x14ac:dyDescent="0.2">
      <c r="A12" s="4">
        <v>11</v>
      </c>
      <c r="B12">
        <v>83</v>
      </c>
      <c r="C12" s="5">
        <f t="shared" si="1"/>
        <v>82.235925814344995</v>
      </c>
      <c r="D12" s="3">
        <f t="shared" si="0"/>
        <v>0.76407418565500507</v>
      </c>
      <c r="E12" s="6">
        <f t="shared" si="2"/>
        <v>0.58380936118435911</v>
      </c>
      <c r="F12" s="4">
        <f t="shared" si="3"/>
        <v>121</v>
      </c>
    </row>
    <row r="13" spans="1:13" ht="14.1" customHeight="1" x14ac:dyDescent="0.2">
      <c r="A13" s="4">
        <v>12</v>
      </c>
      <c r="B13">
        <v>65</v>
      </c>
      <c r="C13" s="5">
        <f t="shared" si="1"/>
        <v>103.5953309007801</v>
      </c>
      <c r="D13" s="3">
        <f t="shared" si="0"/>
        <v>-38.595330900780098</v>
      </c>
      <c r="E13" s="6">
        <f t="shared" si="2"/>
        <v>1489.599567340711</v>
      </c>
      <c r="F13" s="4">
        <f t="shared" si="3"/>
        <v>144</v>
      </c>
    </row>
    <row r="14" spans="1:13" ht="14.1" customHeight="1" x14ac:dyDescent="0.2">
      <c r="A14" s="4">
        <v>13</v>
      </c>
      <c r="B14">
        <v>169</v>
      </c>
      <c r="C14" s="5">
        <f t="shared" si="1"/>
        <v>130.50248389822431</v>
      </c>
      <c r="D14" s="3">
        <f t="shared" si="0"/>
        <v>38.497516101775688</v>
      </c>
      <c r="E14" s="6">
        <f t="shared" si="2"/>
        <v>1482.0587460064783</v>
      </c>
      <c r="F14" s="4">
        <f t="shared" si="3"/>
        <v>169</v>
      </c>
    </row>
    <row r="15" spans="1:13" ht="14.1" customHeight="1" x14ac:dyDescent="0.2">
      <c r="A15" s="4">
        <v>14</v>
      </c>
      <c r="B15">
        <v>139</v>
      </c>
      <c r="C15" s="5">
        <f t="shared" si="1"/>
        <v>164.39831945628777</v>
      </c>
      <c r="D15" s="3">
        <f t="shared" si="0"/>
        <v>-25.398319456287766</v>
      </c>
      <c r="E15" s="6">
        <f t="shared" si="2"/>
        <v>645.07463120364571</v>
      </c>
      <c r="F15" s="4">
        <f t="shared" si="3"/>
        <v>196</v>
      </c>
    </row>
    <row r="16" spans="1:13" ht="14.1" customHeight="1" x14ac:dyDescent="0.2">
      <c r="A16" s="4">
        <v>15</v>
      </c>
      <c r="B16">
        <v>202</v>
      </c>
      <c r="C16" s="5">
        <f t="shared" si="1"/>
        <v>207.09803087831801</v>
      </c>
      <c r="D16" s="3">
        <f t="shared" si="0"/>
        <v>-5.0980308783180135</v>
      </c>
      <c r="E16" s="6">
        <f t="shared" si="2"/>
        <v>25.989918836283938</v>
      </c>
      <c r="F16" s="4">
        <f t="shared" si="3"/>
        <v>225</v>
      </c>
    </row>
    <row r="17" spans="1:6" ht="14.1" customHeight="1" x14ac:dyDescent="0.2">
      <c r="A17" s="4">
        <v>16</v>
      </c>
      <c r="B17">
        <v>158</v>
      </c>
      <c r="C17" s="5">
        <f t="shared" si="1"/>
        <v>260.88827754155216</v>
      </c>
      <c r="D17" s="3">
        <f t="shared" si="0"/>
        <v>-102.88827754155216</v>
      </c>
      <c r="E17" s="6">
        <f t="shared" si="2"/>
        <v>10585.997655467467</v>
      </c>
      <c r="F17" s="4">
        <f t="shared" si="3"/>
        <v>256</v>
      </c>
    </row>
    <row r="18" spans="1:6" ht="14.1" customHeight="1" x14ac:dyDescent="0.2">
      <c r="A18" s="4">
        <v>17</v>
      </c>
      <c r="B18">
        <v>260</v>
      </c>
      <c r="C18" s="5">
        <f t="shared" si="1"/>
        <v>328.64964031738526</v>
      </c>
      <c r="D18" s="3">
        <f t="shared" si="0"/>
        <v>-68.649640317385263</v>
      </c>
      <c r="E18" s="6">
        <f t="shared" si="2"/>
        <v>4712.7731157063681</v>
      </c>
      <c r="F18" s="4">
        <f t="shared" si="3"/>
        <v>289</v>
      </c>
    </row>
    <row r="19" spans="1:6" ht="14.1" customHeight="1" x14ac:dyDescent="0.2">
      <c r="A19" s="4">
        <v>18</v>
      </c>
      <c r="B19">
        <v>374</v>
      </c>
      <c r="C19" s="5">
        <f t="shared" si="1"/>
        <v>414.0108827371273</v>
      </c>
      <c r="D19" s="3">
        <f t="shared" si="0"/>
        <v>-40.010882737127304</v>
      </c>
      <c r="E19" s="6">
        <f t="shared" si="2"/>
        <v>1600.8707374041517</v>
      </c>
      <c r="F19" s="4">
        <f t="shared" si="3"/>
        <v>324</v>
      </c>
    </row>
    <row r="20" spans="1:6" ht="14.1" customHeight="1" x14ac:dyDescent="0.2">
      <c r="A20" s="4">
        <v>19</v>
      </c>
      <c r="B20">
        <v>509</v>
      </c>
      <c r="C20" s="5">
        <f t="shared" si="1"/>
        <v>521.54327891320759</v>
      </c>
      <c r="D20" s="3">
        <f t="shared" si="0"/>
        <v>-12.543278913207587</v>
      </c>
      <c r="E20" s="6">
        <f t="shared" si="2"/>
        <v>157.33384589451811</v>
      </c>
      <c r="F20" s="4">
        <f t="shared" si="3"/>
        <v>361</v>
      </c>
    </row>
    <row r="21" spans="1:6" ht="14.1" customHeight="1" x14ac:dyDescent="0.2">
      <c r="A21" s="4">
        <v>20</v>
      </c>
      <c r="B21">
        <v>758</v>
      </c>
      <c r="C21" s="5">
        <f t="shared" si="1"/>
        <v>657.00541488482713</v>
      </c>
      <c r="D21" s="3">
        <f t="shared" si="0"/>
        <v>100.99458511517287</v>
      </c>
      <c r="E21" s="6">
        <f t="shared" si="2"/>
        <v>10199.906222585896</v>
      </c>
      <c r="F21" s="4">
        <f t="shared" si="3"/>
        <v>400</v>
      </c>
    </row>
    <row r="22" spans="1:6" ht="14.1" customHeight="1" x14ac:dyDescent="0.2">
      <c r="A22" s="4">
        <v>21</v>
      </c>
      <c r="B22">
        <v>896</v>
      </c>
      <c r="C22" s="5">
        <f t="shared" si="1"/>
        <v>827.65157301512716</v>
      </c>
      <c r="D22" s="3">
        <f t="shared" si="0"/>
        <v>68.348426984872845</v>
      </c>
      <c r="E22" s="6">
        <f t="shared" si="2"/>
        <v>4671.5074713064942</v>
      </c>
      <c r="F22" s="4">
        <f t="shared" si="3"/>
        <v>441</v>
      </c>
    </row>
    <row r="23" spans="1:6" ht="14.1" customHeight="1" x14ac:dyDescent="0.2">
      <c r="A23" s="4">
        <v>22</v>
      </c>
      <c r="B23">
        <v>981</v>
      </c>
      <c r="C23" s="5">
        <f t="shared" si="1"/>
        <v>1042.6202140731159</v>
      </c>
      <c r="D23" s="3">
        <f t="shared" si="0"/>
        <v>-61.620214073115903</v>
      </c>
      <c r="E23" s="6">
        <f t="shared" si="2"/>
        <v>3797.0507824166311</v>
      </c>
      <c r="F23" s="4">
        <f t="shared" si="3"/>
        <v>484</v>
      </c>
    </row>
    <row r="24" spans="1:6" ht="14.1" customHeight="1" x14ac:dyDescent="0.2">
      <c r="A24" s="4">
        <v>23</v>
      </c>
      <c r="B24">
        <v>983</v>
      </c>
      <c r="C24" s="5">
        <f t="shared" si="1"/>
        <v>1313.4233610331119</v>
      </c>
      <c r="D24" s="3">
        <f t="shared" si="0"/>
        <v>-330.42336103311186</v>
      </c>
      <c r="E24" s="6">
        <f t="shared" si="2"/>
        <v>109179.59751641819</v>
      </c>
      <c r="F24" s="4">
        <f t="shared" si="3"/>
        <v>529</v>
      </c>
    </row>
    <row r="25" spans="1:6" ht="14.1" customHeight="1" x14ac:dyDescent="0.2">
      <c r="A25" s="4">
        <v>24</v>
      </c>
      <c r="B25">
        <v>1609</v>
      </c>
      <c r="C25" s="5">
        <f t="shared" si="1"/>
        <v>1654.5630921237262</v>
      </c>
      <c r="D25" s="3">
        <f t="shared" si="0"/>
        <v>-45.563092123726165</v>
      </c>
      <c r="E25" s="6">
        <f t="shared" si="2"/>
        <v>2075.9953638751572</v>
      </c>
      <c r="F25" s="4">
        <f t="shared" si="3"/>
        <v>576</v>
      </c>
    </row>
    <row r="26" spans="1:6" ht="14.1" customHeight="1" x14ac:dyDescent="0.2">
      <c r="A26" s="4">
        <v>25</v>
      </c>
      <c r="B26">
        <v>2269</v>
      </c>
      <c r="C26" s="5">
        <f t="shared" si="1"/>
        <v>2084.3081576261156</v>
      </c>
      <c r="D26" s="3">
        <f t="shared" si="0"/>
        <v>184.69184237388436</v>
      </c>
      <c r="E26" s="6">
        <f t="shared" si="2"/>
        <v>34111.076639459745</v>
      </c>
      <c r="F26" s="4">
        <f t="shared" si="3"/>
        <v>625</v>
      </c>
    </row>
    <row r="27" spans="1:6" ht="14.1" customHeight="1" x14ac:dyDescent="0.2">
      <c r="A27" s="4">
        <v>26</v>
      </c>
      <c r="B27">
        <v>2676</v>
      </c>
      <c r="C27" s="5">
        <f t="shared" si="1"/>
        <v>2625.6723098848797</v>
      </c>
      <c r="D27" s="3">
        <f t="shared" si="0"/>
        <v>50.327690115120276</v>
      </c>
      <c r="E27" s="6">
        <f t="shared" si="2"/>
        <v>2532.8763923235751</v>
      </c>
      <c r="F27" s="4">
        <f t="shared" si="3"/>
        <v>676</v>
      </c>
    </row>
    <row r="28" spans="1:6" ht="14.1" customHeight="1" x14ac:dyDescent="0.2">
      <c r="A28" s="4">
        <v>27</v>
      </c>
      <c r="B28">
        <v>3500</v>
      </c>
      <c r="C28" s="5">
        <f t="shared" si="1"/>
        <v>3307.64673816187</v>
      </c>
      <c r="D28" s="3">
        <f t="shared" si="0"/>
        <v>192.35326183813004</v>
      </c>
      <c r="E28" s="6">
        <f t="shared" si="2"/>
        <v>36999.77733976821</v>
      </c>
      <c r="F28" s="4">
        <f t="shared" si="3"/>
        <v>729</v>
      </c>
    </row>
    <row r="29" spans="1:6" ht="14.1" customHeight="1" x14ac:dyDescent="0.2">
      <c r="A29" s="4">
        <v>28</v>
      </c>
      <c r="B29">
        <v>4477</v>
      </c>
      <c r="C29" s="5">
        <f t="shared" si="1"/>
        <v>4166.7526078121027</v>
      </c>
      <c r="D29" s="3">
        <f t="shared" si="0"/>
        <v>310.24739218789728</v>
      </c>
      <c r="E29" s="6">
        <f t="shared" si="2"/>
        <v>96253.444359390938</v>
      </c>
      <c r="F29" s="4">
        <f t="shared" si="3"/>
        <v>784</v>
      </c>
    </row>
    <row r="30" spans="1:6" ht="14.1" customHeight="1" x14ac:dyDescent="0.2">
      <c r="A30" s="4"/>
      <c r="D30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拟合</vt:lpstr>
      <vt:lpstr>预测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赵天一</dc:creator>
  <cp:lastModifiedBy>赵天一</cp:lastModifiedBy>
  <dcterms:created xsi:type="dcterms:W3CDTF">2022-03-29T02:14:41Z</dcterms:created>
  <dcterms:modified xsi:type="dcterms:W3CDTF">2022-03-30T02:14:42Z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73ca5c89-4a7b-4250-8d93-01bf72c366b1</vt:lpwstr>
  </property>
</Properties>
</file>