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1D1D03AA-9CF7-4324-8C8E-0D0BE253C68E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0" i="3" l="1"/>
  <c r="G60" i="3" s="1"/>
  <c r="J60" i="3"/>
  <c r="N60" i="3"/>
  <c r="O60" i="3"/>
  <c r="P60" i="3"/>
  <c r="T60" i="3"/>
  <c r="U60" i="3"/>
  <c r="G58" i="3"/>
  <c r="G59" i="3"/>
  <c r="N59" i="3"/>
  <c r="O59" i="3"/>
  <c r="P59" i="3"/>
  <c r="Q59" i="3"/>
  <c r="R59" i="3" s="1"/>
  <c r="S59" i="3"/>
  <c r="T59" i="3"/>
  <c r="U59" i="3"/>
  <c r="F59" i="3"/>
  <c r="J59" i="3"/>
  <c r="F58" i="3"/>
  <c r="J58" i="3"/>
  <c r="N58" i="3"/>
  <c r="O58" i="3"/>
  <c r="P58" i="3"/>
  <c r="T58" i="3"/>
  <c r="U58" i="3"/>
  <c r="F57" i="3"/>
  <c r="G57" i="3" s="1"/>
  <c r="J57" i="3"/>
  <c r="N57" i="3"/>
  <c r="O57" i="3"/>
  <c r="P57" i="3"/>
  <c r="T57" i="3"/>
  <c r="U57" i="3"/>
  <c r="F56" i="3"/>
  <c r="G56" i="3" s="1"/>
  <c r="J56" i="3"/>
  <c r="N56" i="3"/>
  <c r="O56" i="3"/>
  <c r="Q56" i="3" s="1"/>
  <c r="P56" i="3"/>
  <c r="T56" i="3"/>
  <c r="U56" i="3"/>
  <c r="F55" i="3"/>
  <c r="G55" i="3" s="1"/>
  <c r="J55" i="3"/>
  <c r="N55" i="3"/>
  <c r="Q55" i="3" s="1"/>
  <c r="O55" i="3"/>
  <c r="P55" i="3"/>
  <c r="T55" i="3"/>
  <c r="U55" i="3"/>
  <c r="F54" i="3"/>
  <c r="G54" i="3" s="1"/>
  <c r="J54" i="3"/>
  <c r="T54" i="3" s="1"/>
  <c r="N54" i="3"/>
  <c r="O54" i="3"/>
  <c r="P54" i="3"/>
  <c r="S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S60" i="3" l="1"/>
  <c r="Q60" i="3"/>
  <c r="R60" i="3"/>
  <c r="V60" i="3"/>
  <c r="W60" i="3" s="1"/>
  <c r="V59" i="3"/>
  <c r="W59" i="3" s="1"/>
  <c r="Q58" i="3"/>
  <c r="R58" i="3" s="1"/>
  <c r="S58" i="3"/>
  <c r="S57" i="3"/>
  <c r="Q57" i="3"/>
  <c r="R57" i="3" s="1"/>
  <c r="V57" i="3"/>
  <c r="W57" i="3" s="1"/>
  <c r="R56" i="3"/>
  <c r="V56" i="3"/>
  <c r="W56" i="3" s="1"/>
  <c r="S56" i="3"/>
  <c r="S55" i="3"/>
  <c r="R55" i="3"/>
  <c r="V55" i="3"/>
  <c r="W55" i="3" s="1"/>
  <c r="Q54" i="3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V58" i="3" l="1"/>
  <c r="W58" i="3" s="1"/>
  <c r="R8" i="3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<sst xmlns="http://schemas.openxmlformats.org/spreadsheetml/2006/main" count="317" uniqueCount="37">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</sst>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拟合!$A$2:$A$59</c:f>
              <c:numCache>
                <c:formatCode>m/d/yyyy</c:formatCode>
                <c:ptCount val="5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</c:numCache>
            </c:numRef>
          </c:cat>
          <c:val>
            <c:numRef>
              <c:f>拟合!$F$2:$F$59</c:f>
              <c:numCache>
                <c:formatCode>General</c:formatCode>
                <c:ptCount val="58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  <c:pt idx="52">
                  <c:v>22250</c:v>
                </c:pt>
                <c:pt idx="53">
                  <c:v>20517</c:v>
                </c:pt>
                <c:pt idx="54">
                  <c:v>18609</c:v>
                </c:pt>
                <c:pt idx="55">
                  <c:v>16012</c:v>
                </c:pt>
                <c:pt idx="56">
                  <c:v>12309</c:v>
                </c:pt>
                <c:pt idx="57">
                  <c:v>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dateAx>
        <c:axId val="64369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Offset val="100"/>
        <c:baseTimeUnit val="days"/>
      </c:date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14</a:t>
            </a:r>
            <a:r>
              <a:rPr lang="zh-CN" altLang="en-US"/>
              <a:t>天阳性合计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拟合!$Q$1</c:f>
              <c:strCache>
                <c:ptCount val="1"/>
                <c:pt idx="0">
                  <c:v>前14天阳性合计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拟合!$A$2:$A$109</c:f>
              <c:numCache>
                <c:formatCode>m/d/yyyy</c:formatCode>
                <c:ptCount val="10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</c:numCache>
            </c:numRef>
          </c:cat>
          <c:val>
            <c:numRef>
              <c:f>拟合!$Q$2:$Q$109</c:f>
              <c:numCache>
                <c:formatCode>General</c:formatCode>
                <c:ptCount val="108"/>
                <c:pt idx="0">
                  <c:v>2</c:v>
                </c:pt>
                <c:pt idx="1">
                  <c:v>10</c:v>
                </c:pt>
                <c:pt idx="2">
                  <c:v>26</c:v>
                </c:pt>
                <c:pt idx="3">
                  <c:v>45</c:v>
                </c:pt>
                <c:pt idx="4">
                  <c:v>73</c:v>
                </c:pt>
                <c:pt idx="5">
                  <c:v>121</c:v>
                </c:pt>
                <c:pt idx="6">
                  <c:v>176</c:v>
                </c:pt>
                <c:pt idx="7">
                  <c:v>241</c:v>
                </c:pt>
                <c:pt idx="8">
                  <c:v>321</c:v>
                </c:pt>
                <c:pt idx="9">
                  <c:v>396</c:v>
                </c:pt>
                <c:pt idx="10">
                  <c:v>479</c:v>
                </c:pt>
                <c:pt idx="11">
                  <c:v>544</c:v>
                </c:pt>
                <c:pt idx="12">
                  <c:v>713</c:v>
                </c:pt>
                <c:pt idx="13">
                  <c:v>852</c:v>
                </c:pt>
                <c:pt idx="14">
                  <c:v>1052</c:v>
                </c:pt>
                <c:pt idx="15">
                  <c:v>1202</c:v>
                </c:pt>
                <c:pt idx="16">
                  <c:v>1446</c:v>
                </c:pt>
                <c:pt idx="17">
                  <c:v>1801</c:v>
                </c:pt>
                <c:pt idx="18">
                  <c:v>2282</c:v>
                </c:pt>
                <c:pt idx="19">
                  <c:v>2992</c:v>
                </c:pt>
                <c:pt idx="20">
                  <c:v>3833</c:v>
                </c:pt>
                <c:pt idx="21">
                  <c:v>4749</c:v>
                </c:pt>
                <c:pt idx="22">
                  <c:v>5652</c:v>
                </c:pt>
                <c:pt idx="23">
                  <c:v>7186</c:v>
                </c:pt>
                <c:pt idx="24">
                  <c:v>9372</c:v>
                </c:pt>
                <c:pt idx="25">
                  <c:v>11983</c:v>
                </c:pt>
                <c:pt idx="26">
                  <c:v>15314</c:v>
                </c:pt>
                <c:pt idx="27">
                  <c:v>19652</c:v>
                </c:pt>
                <c:pt idx="28">
                  <c:v>25432</c:v>
                </c:pt>
                <c:pt idx="29">
                  <c:v>30927</c:v>
                </c:pt>
                <c:pt idx="30">
                  <c:v>35169</c:v>
                </c:pt>
                <c:pt idx="31">
                  <c:v>41104</c:v>
                </c:pt>
                <c:pt idx="32">
                  <c:v>48748</c:v>
                </c:pt>
                <c:pt idx="33">
                  <c:v>56925</c:v>
                </c:pt>
                <c:pt idx="34">
                  <c:v>69379</c:v>
                </c:pt>
                <c:pt idx="35">
                  <c:v>85435</c:v>
                </c:pt>
                <c:pt idx="36">
                  <c:v>104419</c:v>
                </c:pt>
                <c:pt idx="37">
                  <c:v>123709</c:v>
                </c:pt>
                <c:pt idx="38">
                  <c:v>144644</c:v>
                </c:pt>
                <c:pt idx="39">
                  <c:v>166720</c:v>
                </c:pt>
                <c:pt idx="40">
                  <c:v>189260</c:v>
                </c:pt>
                <c:pt idx="41">
                  <c:v>207852</c:v>
                </c:pt>
                <c:pt idx="42">
                  <c:v>228177</c:v>
                </c:pt>
                <c:pt idx="43">
                  <c:v>250129</c:v>
                </c:pt>
                <c:pt idx="44">
                  <c:v>268392</c:v>
                </c:pt>
                <c:pt idx="45">
                  <c:v>284674</c:v>
                </c:pt>
                <c:pt idx="46">
                  <c:v>300164</c:v>
                </c:pt>
                <c:pt idx="47">
                  <c:v>312624</c:v>
                </c:pt>
                <c:pt idx="48">
                  <c:v>318716</c:v>
                </c:pt>
                <c:pt idx="49">
                  <c:v>320047</c:v>
                </c:pt>
                <c:pt idx="50">
                  <c:v>318116</c:v>
                </c:pt>
                <c:pt idx="51">
                  <c:v>314703</c:v>
                </c:pt>
                <c:pt idx="52">
                  <c:v>313749</c:v>
                </c:pt>
                <c:pt idx="53">
                  <c:v>309514</c:v>
                </c:pt>
                <c:pt idx="54">
                  <c:v>302083</c:v>
                </c:pt>
                <c:pt idx="55">
                  <c:v>295026</c:v>
                </c:pt>
                <c:pt idx="56">
                  <c:v>281028</c:v>
                </c:pt>
                <c:pt idx="57">
                  <c:v>263187</c:v>
                </c:pt>
                <c:pt idx="58">
                  <c:v>250392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409-A725-440FF2841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372408"/>
        <c:axId val="481375032"/>
      </c:lineChart>
      <c:dateAx>
        <c:axId val="48137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5032"/>
        <c:crosses val="autoZero"/>
        <c:auto val="1"/>
        <c:lblOffset val="100"/>
        <c:baseTimeUnit val="days"/>
      </c:dateAx>
      <c:valAx>
        <c:axId val="4813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60</xdr:row>
      <xdr:rowOff>16249</xdr:rowOff>
    </xdr:from>
    <xdr:to>
      <xdr:col>16</xdr:col>
      <xdr:colOff>672354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84</xdr:row>
      <xdr:rowOff>10084</xdr:rowOff>
    </xdr:from>
    <xdr:to>
      <xdr:col>20</xdr:col>
      <xdr:colOff>342899</xdr:colOff>
      <xdr:row>115</xdr:row>
      <xdr:rowOff>36979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CCDD9-8391-4C21-A3E8-81E4FB00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109"/>
  <sheetViews>
    <sheetView tabSelected="1" zoomScaleNormal="100" workbookViewId="0">
      <pane ySplit="1" topLeftCell="A42" activePane="bottomLeft" state="frozen"/>
      <selection pane="bottomLeft" activeCell="O60" sqref="O60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54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:F55" si="30">D54+C54-E54</f>
        <v>22250</v>
      </c>
      <c r="G54" s="2">
        <f t="shared" si="15"/>
        <v>0.27244652865149255</v>
      </c>
      <c r="H54">
        <v>1875</v>
      </c>
      <c r="I54">
        <v>22643</v>
      </c>
      <c r="J54">
        <f t="shared" ref="J54:J55" si="31">H54+I54</f>
        <v>24518</v>
      </c>
      <c r="K54">
        <v>157</v>
      </c>
      <c r="L54">
        <v>18</v>
      </c>
      <c r="M54">
        <v>12</v>
      </c>
      <c r="N54">
        <f t="shared" ref="N54:N56" si="32">SUM(C41:C54)</f>
        <v>32000</v>
      </c>
      <c r="O54">
        <f t="shared" ref="O54:O56" si="33">SUM(D41:D54)</f>
        <v>288885</v>
      </c>
      <c r="P54">
        <f t="shared" ref="P54" si="34">SUM(E41:E54)</f>
        <v>7136</v>
      </c>
      <c r="Q54">
        <f t="shared" ref="Q54:Q55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225998</v>
      </c>
      <c r="U54">
        <f>SUM(M$2:M54)</f>
        <v>48</v>
      </c>
      <c r="V54" s="16">
        <f>SUM(Q$2:Q54)*(380.82/24894300)</f>
        <v>71.159720810788016</v>
      </c>
      <c r="W54" s="17">
        <f t="shared" ref="W54:W55" si="36">(U54-V54)/V54</f>
        <v>-0.32546109718964689</v>
      </c>
    </row>
    <row r="55" spans="1:23" x14ac:dyDescent="0.2">
      <c r="A55" s="1">
        <v>44674</v>
      </c>
      <c r="B55" s="4">
        <v>54</v>
      </c>
      <c r="C55">
        <v>1401</v>
      </c>
      <c r="D55">
        <v>19657</v>
      </c>
      <c r="E55">
        <v>541</v>
      </c>
      <c r="F55">
        <f t="shared" si="30"/>
        <v>20517</v>
      </c>
      <c r="G55" s="2">
        <f t="shared" ref="G55:G59" si="37">F55/F54-1</f>
        <v>-7.7887640449438189E-2</v>
      </c>
      <c r="H55">
        <v>2242</v>
      </c>
      <c r="I55">
        <v>16626</v>
      </c>
      <c r="J55">
        <f t="shared" si="31"/>
        <v>18868</v>
      </c>
      <c r="K55">
        <v>160</v>
      </c>
      <c r="L55">
        <v>19</v>
      </c>
      <c r="M55">
        <v>39</v>
      </c>
      <c r="N55">
        <f t="shared" si="32"/>
        <v>32395</v>
      </c>
      <c r="O55">
        <f t="shared" si="33"/>
        <v>284605</v>
      </c>
      <c r="P55">
        <f t="shared" ref="P55" si="38">SUM(E42:E55)</f>
        <v>7486</v>
      </c>
      <c r="Q55">
        <f t="shared" si="35"/>
        <v>309514</v>
      </c>
      <c r="R55" s="2">
        <f t="shared" ref="R55:R57" si="39">Q55/Q54-1</f>
        <v>-1.3498050989803945E-2</v>
      </c>
      <c r="S55" s="15">
        <f>SUM(F$2:F55)</f>
        <v>488761</v>
      </c>
      <c r="T55" s="4">
        <f>SUM(J$2:J55)+T$40</f>
        <v>244866</v>
      </c>
      <c r="U55">
        <f>SUM(M$2:M55)</f>
        <v>87</v>
      </c>
      <c r="V55" s="16">
        <f>SUM(Q$2:Q55)*(380.82/24894300)</f>
        <v>75.89450433472723</v>
      </c>
      <c r="W55" s="17">
        <f t="shared" si="36"/>
        <v>0.14632806107136273</v>
      </c>
    </row>
    <row r="56" spans="1:23" x14ac:dyDescent="0.2">
      <c r="A56" s="1">
        <v>44675</v>
      </c>
      <c r="B56" s="4">
        <v>55</v>
      </c>
      <c r="C56">
        <v>2472</v>
      </c>
      <c r="D56">
        <v>16983</v>
      </c>
      <c r="E56">
        <v>846</v>
      </c>
      <c r="F56">
        <f>D56+C56-E56</f>
        <v>18609</v>
      </c>
      <c r="G56" s="2">
        <f t="shared" si="37"/>
        <v>-9.2996052054393874E-2</v>
      </c>
      <c r="H56">
        <v>2449</v>
      </c>
      <c r="I56">
        <v>19523</v>
      </c>
      <c r="J56">
        <f>H56+I56</f>
        <v>21972</v>
      </c>
      <c r="K56">
        <v>196</v>
      </c>
      <c r="L56">
        <v>23</v>
      </c>
      <c r="M56">
        <v>51</v>
      </c>
      <c r="N56">
        <f t="shared" si="32"/>
        <v>33953</v>
      </c>
      <c r="O56">
        <f t="shared" si="33"/>
        <v>276415</v>
      </c>
      <c r="P56">
        <f t="shared" ref="P56" si="40">SUM(E43:E56)</f>
        <v>8285</v>
      </c>
      <c r="Q56">
        <f>N56+O56-P56</f>
        <v>302083</v>
      </c>
      <c r="R56" s="2">
        <f t="shared" si="39"/>
        <v>-2.4008607042007801E-2</v>
      </c>
      <c r="S56" s="15">
        <f>SUM(F$2:F56)</f>
        <v>507370</v>
      </c>
      <c r="T56" s="4">
        <f>SUM(J$2:J56)+T$40</f>
        <v>266838</v>
      </c>
      <c r="U56">
        <f>SUM(M$2:M56)</f>
        <v>138</v>
      </c>
      <c r="V56" s="16">
        <f>SUM(Q$2:Q56)*(380.82/24894300)</f>
        <v>80.515612301611213</v>
      </c>
      <c r="W56" s="17">
        <f>(U56-V56)/V56</f>
        <v>0.71395330737910134</v>
      </c>
    </row>
    <row r="57" spans="1:23" x14ac:dyDescent="0.2">
      <c r="A57" s="1">
        <v>44676</v>
      </c>
      <c r="B57" s="4">
        <v>56</v>
      </c>
      <c r="C57">
        <v>1661</v>
      </c>
      <c r="D57">
        <v>15319</v>
      </c>
      <c r="E57">
        <v>968</v>
      </c>
      <c r="F57">
        <f t="shared" ref="F57:F59" si="41">D57+C57-E57</f>
        <v>16012</v>
      </c>
      <c r="G57" s="2">
        <f t="shared" si="37"/>
        <v>-0.13955612875490353</v>
      </c>
      <c r="H57">
        <v>1941</v>
      </c>
      <c r="I57">
        <v>12871</v>
      </c>
      <c r="J57">
        <f t="shared" ref="J57:J58" si="42">H57+I57</f>
        <v>14812</v>
      </c>
      <c r="K57">
        <v>259</v>
      </c>
      <c r="L57">
        <v>28</v>
      </c>
      <c r="M57">
        <v>52</v>
      </c>
      <c r="N57">
        <f t="shared" ref="N57:N59" si="43">SUM(C44:C57)</f>
        <v>34620</v>
      </c>
      <c r="O57">
        <f t="shared" ref="O57:O59" si="44">SUM(D44:D57)</f>
        <v>269386</v>
      </c>
      <c r="P57">
        <f t="shared" ref="P57" si="45">SUM(E44:E57)</f>
        <v>8980</v>
      </c>
      <c r="Q57">
        <f t="shared" ref="Q57:Q58" si="46">N57+O57-P57</f>
        <v>295026</v>
      </c>
      <c r="R57" s="2">
        <f t="shared" si="39"/>
        <v>-2.3361129226073585E-2</v>
      </c>
      <c r="S57" s="15">
        <f>SUM(F$2:F57)</f>
        <v>523382</v>
      </c>
      <c r="T57" s="4">
        <f>SUM(J$2:J57)+T$40</f>
        <v>281650</v>
      </c>
      <c r="U57">
        <f>SUM(M$2:M57)</f>
        <v>190</v>
      </c>
      <c r="V57" s="16">
        <f>SUM(Q$2:Q57)*(380.82/24894300)</f>
        <v>85.028765968113177</v>
      </c>
      <c r="W57" s="17">
        <f t="shared" ref="W57:W58" si="47">(U57-V57)/V57</f>
        <v>1.2345378982831801</v>
      </c>
    </row>
    <row r="58" spans="1:23" x14ac:dyDescent="0.2">
      <c r="A58" s="1">
        <v>44677</v>
      </c>
      <c r="B58" s="4">
        <v>57</v>
      </c>
      <c r="C58">
        <v>1606</v>
      </c>
      <c r="D58">
        <v>11956</v>
      </c>
      <c r="E58">
        <v>1253</v>
      </c>
      <c r="F58">
        <f t="shared" si="41"/>
        <v>12309</v>
      </c>
      <c r="G58" s="2">
        <f t="shared" si="37"/>
        <v>-0.23126405196102928</v>
      </c>
      <c r="H58">
        <v>2639</v>
      </c>
      <c r="I58">
        <v>30534</v>
      </c>
      <c r="J58">
        <f t="shared" si="42"/>
        <v>33173</v>
      </c>
      <c r="K58">
        <v>244</v>
      </c>
      <c r="L58">
        <v>27</v>
      </c>
      <c r="M58">
        <v>48</v>
      </c>
      <c r="N58">
        <f t="shared" si="43"/>
        <v>35037</v>
      </c>
      <c r="O58">
        <f t="shared" si="44"/>
        <v>256201</v>
      </c>
      <c r="P58">
        <f t="shared" ref="P58" si="48">SUM(E45:E58)</f>
        <v>10210</v>
      </c>
      <c r="Q58">
        <f t="shared" si="46"/>
        <v>281028</v>
      </c>
      <c r="R58" s="2">
        <f t="shared" ref="R58:R60" si="49">Q58/Q57-1</f>
        <v>-4.7446665717597813E-2</v>
      </c>
      <c r="S58" s="15">
        <f>SUM(F$2:F58)</f>
        <v>535691</v>
      </c>
      <c r="T58" s="4">
        <f>SUM(J$2:J58)+T$40</f>
        <v>314823</v>
      </c>
      <c r="U58">
        <f>SUM(M$2:M58)</f>
        <v>238</v>
      </c>
      <c r="V58" s="16">
        <f>SUM(Q$2:Q58)*(380.82/24894300)</f>
        <v>89.327785541268483</v>
      </c>
      <c r="W58" s="17">
        <f t="shared" si="47"/>
        <v>1.6643445660034473</v>
      </c>
    </row>
    <row r="59" spans="1:23" x14ac:dyDescent="0.2">
      <c r="A59" s="1">
        <v>44678</v>
      </c>
      <c r="B59" s="4">
        <v>58</v>
      </c>
      <c r="C59">
        <v>1292</v>
      </c>
      <c r="D59">
        <v>9330</v>
      </c>
      <c r="E59">
        <v>858</v>
      </c>
      <c r="F59">
        <f t="shared" si="41"/>
        <v>9764</v>
      </c>
      <c r="G59" s="2">
        <f t="shared" si="37"/>
        <v>-0.20675928182630599</v>
      </c>
      <c r="H59">
        <v>2310</v>
      </c>
      <c r="I59">
        <v>24877</v>
      </c>
      <c r="J59">
        <f t="shared" ref="J59:J60" si="50">H59+I59</f>
        <v>27187</v>
      </c>
      <c r="K59">
        <v>304</v>
      </c>
      <c r="L59">
        <v>48</v>
      </c>
      <c r="M59">
        <v>47</v>
      </c>
      <c r="N59">
        <f t="shared" si="43"/>
        <v>33756</v>
      </c>
      <c r="O59">
        <f t="shared" si="44"/>
        <v>240385</v>
      </c>
      <c r="P59">
        <f t="shared" ref="P59" si="51">SUM(E46:E59)</f>
        <v>10954</v>
      </c>
      <c r="Q59">
        <f>N59+O59-P59</f>
        <v>263187</v>
      </c>
      <c r="R59" s="2">
        <f t="shared" si="49"/>
        <v>-6.3484777317562635E-2</v>
      </c>
      <c r="S59" s="15">
        <f>SUM(F$2:F59)</f>
        <v>545455</v>
      </c>
      <c r="T59" s="4">
        <f>SUM(J$2:J59)+T$40</f>
        <v>342010</v>
      </c>
      <c r="U59">
        <f>SUM(M$2:M59)</f>
        <v>285</v>
      </c>
      <c r="V59" s="16">
        <f>SUM(Q$2:Q59)*(380.82/24894300)</f>
        <v>93.353882814138174</v>
      </c>
      <c r="W59" s="17">
        <f>(U59-V59)/V59</f>
        <v>2.0528992625557678</v>
      </c>
    </row>
    <row r="60" spans="1:23" x14ac:dyDescent="0.2">
      <c r="A60" s="1">
        <v>44679</v>
      </c>
      <c r="B60" s="4">
        <v>59</v>
      </c>
      <c r="C60">
        <v>5487</v>
      </c>
      <c r="D60">
        <v>9545</v>
      </c>
      <c r="E60">
        <v>5062</v>
      </c>
      <c r="F60">
        <f t="shared" ref="F60" si="52">D60+C60-E60</f>
        <v>9970</v>
      </c>
      <c r="G60" s="2">
        <f t="shared" ref="G60" si="53">F60/F59-1</f>
        <v>2.1097910692339239E-2</v>
      </c>
      <c r="H60">
        <v>2480</v>
      </c>
      <c r="I60">
        <v>14994</v>
      </c>
      <c r="J60">
        <f t="shared" si="50"/>
        <v>17474</v>
      </c>
      <c r="K60">
        <v>318</v>
      </c>
      <c r="L60">
        <v>52</v>
      </c>
      <c r="M60">
        <v>52</v>
      </c>
      <c r="N60">
        <f t="shared" ref="N60" si="54">SUM(C47:C60)</f>
        <v>36043</v>
      </c>
      <c r="O60">
        <f t="shared" ref="O60" si="55">SUM(D47:D60)</f>
        <v>230058</v>
      </c>
      <c r="P60">
        <f t="shared" ref="P60" si="56">SUM(E47:E60)</f>
        <v>15709</v>
      </c>
      <c r="Q60">
        <f t="shared" ref="Q60" si="57">N60+O60-P60</f>
        <v>250392</v>
      </c>
      <c r="R60" s="2">
        <f t="shared" si="49"/>
        <v>-4.8615623112083783E-2</v>
      </c>
      <c r="S60" s="15">
        <f>SUM(F$2:F60)</f>
        <v>555425</v>
      </c>
      <c r="T60" s="4">
        <f>SUM(J$2:J60)+T$40</f>
        <v>359484</v>
      </c>
      <c r="U60">
        <f>SUM(M$2:M60)</f>
        <v>337</v>
      </c>
      <c r="V60" s="16">
        <f>SUM(Q$2:Q60)*(380.82/24894300)</f>
        <v>97.184248859377448</v>
      </c>
      <c r="W60" s="17">
        <f t="shared" ref="W60" si="58">(U60-V60)/V60</f>
        <v>2.4676401161224017</v>
      </c>
    </row>
    <row r="61" spans="1:23" x14ac:dyDescent="0.2">
      <c r="A61" s="1">
        <v>44680</v>
      </c>
    </row>
    <row r="62" spans="1:23" x14ac:dyDescent="0.2">
      <c r="A62" s="1">
        <v>44681</v>
      </c>
    </row>
    <row r="63" spans="1:23" x14ac:dyDescent="0.2">
      <c r="A63" s="1">
        <v>44682</v>
      </c>
    </row>
    <row r="64" spans="1:23" x14ac:dyDescent="0.2">
      <c r="A64" s="1">
        <v>44683</v>
      </c>
    </row>
    <row r="65" spans="1:1" x14ac:dyDescent="0.2">
      <c r="A65" s="1">
        <v>44684</v>
      </c>
    </row>
    <row r="66" spans="1:1" x14ac:dyDescent="0.2">
      <c r="A66" s="1">
        <v>44685</v>
      </c>
    </row>
    <row r="67" spans="1:1" x14ac:dyDescent="0.2">
      <c r="A67" s="1">
        <v>44686</v>
      </c>
    </row>
    <row r="68" spans="1:1" x14ac:dyDescent="0.2">
      <c r="A68" s="1">
        <v>44687</v>
      </c>
    </row>
    <row r="69" spans="1:1" x14ac:dyDescent="0.2">
      <c r="A69" s="1">
        <v>44688</v>
      </c>
    </row>
    <row r="70" spans="1:1" x14ac:dyDescent="0.2">
      <c r="A70" s="1">
        <v>44689</v>
      </c>
    </row>
    <row r="71" spans="1:1" x14ac:dyDescent="0.2">
      <c r="A71" s="1">
        <v>44690</v>
      </c>
    </row>
    <row r="72" spans="1:1" x14ac:dyDescent="0.2">
      <c r="A72" s="1">
        <v>44691</v>
      </c>
    </row>
    <row r="73" spans="1:1" x14ac:dyDescent="0.2">
      <c r="A73" s="1">
        <v>44692</v>
      </c>
    </row>
    <row r="74" spans="1:1" x14ac:dyDescent="0.2">
      <c r="A74" s="1">
        <v>44693</v>
      </c>
    </row>
    <row r="75" spans="1:1" x14ac:dyDescent="0.2">
      <c r="A75" s="1">
        <v>44694</v>
      </c>
    </row>
    <row r="76" spans="1:1" x14ac:dyDescent="0.2">
      <c r="A76" s="1">
        <v>44695</v>
      </c>
    </row>
    <row r="77" spans="1:1" x14ac:dyDescent="0.2">
      <c r="A77" s="1">
        <v>44696</v>
      </c>
    </row>
    <row r="78" spans="1:1" x14ac:dyDescent="0.2">
      <c r="A78" s="1">
        <v>44697</v>
      </c>
    </row>
    <row r="79" spans="1:1" x14ac:dyDescent="0.2">
      <c r="A79" s="1">
        <v>44698</v>
      </c>
    </row>
    <row r="80" spans="1:1" x14ac:dyDescent="0.2">
      <c r="A80" s="1">
        <v>44699</v>
      </c>
    </row>
    <row r="81" spans="1:1" x14ac:dyDescent="0.2">
      <c r="A81" s="1">
        <v>44700</v>
      </c>
    </row>
    <row r="82" spans="1:1" x14ac:dyDescent="0.2">
      <c r="A82" s="1">
        <v>44701</v>
      </c>
    </row>
    <row r="83" spans="1:1" x14ac:dyDescent="0.2">
      <c r="A83" s="1">
        <v>44702</v>
      </c>
    </row>
    <row r="84" spans="1:1" x14ac:dyDescent="0.2">
      <c r="A84" s="1">
        <v>44703</v>
      </c>
    </row>
    <row r="85" spans="1:1" x14ac:dyDescent="0.2">
      <c r="A85" s="1">
        <v>44704</v>
      </c>
    </row>
    <row r="86" spans="1:1" x14ac:dyDescent="0.2">
      <c r="A86" s="1">
        <v>44705</v>
      </c>
    </row>
    <row r="87" spans="1:1" x14ac:dyDescent="0.2">
      <c r="A87" s="1">
        <v>44706</v>
      </c>
    </row>
    <row r="88" spans="1:1" x14ac:dyDescent="0.2">
      <c r="A88" s="1">
        <v>44707</v>
      </c>
    </row>
    <row r="89" spans="1:1" x14ac:dyDescent="0.2">
      <c r="A89" s="1">
        <v>44708</v>
      </c>
    </row>
    <row r="90" spans="1:1" x14ac:dyDescent="0.2">
      <c r="A90" s="1">
        <v>44709</v>
      </c>
    </row>
    <row r="91" spans="1:1" x14ac:dyDescent="0.2">
      <c r="A91" s="1">
        <v>44710</v>
      </c>
    </row>
    <row r="92" spans="1:1" x14ac:dyDescent="0.2">
      <c r="A92" s="1">
        <v>44711</v>
      </c>
    </row>
    <row r="93" spans="1:1" x14ac:dyDescent="0.2">
      <c r="A93" s="1">
        <v>44712</v>
      </c>
    </row>
    <row r="94" spans="1:1" x14ac:dyDescent="0.2">
      <c r="A94" s="1">
        <v>44713</v>
      </c>
    </row>
    <row r="95" spans="1:1" x14ac:dyDescent="0.2">
      <c r="A95" s="1">
        <v>44714</v>
      </c>
    </row>
    <row r="96" spans="1:1" x14ac:dyDescent="0.2">
      <c r="A96" s="1">
        <v>44715</v>
      </c>
    </row>
    <row r="97" spans="1:1" x14ac:dyDescent="0.2">
      <c r="A97" s="1">
        <v>44716</v>
      </c>
    </row>
    <row r="98" spans="1:1" x14ac:dyDescent="0.2">
      <c r="A98" s="1">
        <v>44717</v>
      </c>
    </row>
    <row r="99" spans="1:1" x14ac:dyDescent="0.2">
      <c r="A99" s="1">
        <v>44718</v>
      </c>
    </row>
    <row r="100" spans="1:1" x14ac:dyDescent="0.2">
      <c r="A100" s="1">
        <v>44719</v>
      </c>
    </row>
    <row r="101" spans="1:1" x14ac:dyDescent="0.2">
      <c r="A101" s="1">
        <v>44720</v>
      </c>
    </row>
    <row r="102" spans="1:1" x14ac:dyDescent="0.2">
      <c r="A102" s="1">
        <v>44721</v>
      </c>
    </row>
    <row r="103" spans="1:1" x14ac:dyDescent="0.2">
      <c r="A103" s="1">
        <v>44722</v>
      </c>
    </row>
    <row r="104" spans="1:1" x14ac:dyDescent="0.2">
      <c r="A104" s="1">
        <v>44723</v>
      </c>
    </row>
    <row r="105" spans="1:1" x14ac:dyDescent="0.2">
      <c r="A105" s="1">
        <v>44724</v>
      </c>
    </row>
    <row r="106" spans="1:1" x14ac:dyDescent="0.2">
      <c r="A106" s="1">
        <v>44725</v>
      </c>
    </row>
    <row r="107" spans="1:1" x14ac:dyDescent="0.2">
      <c r="A107" s="1">
        <v>44726</v>
      </c>
    </row>
    <row r="108" spans="1:1" x14ac:dyDescent="0.2">
      <c r="A108" s="1">
        <v>44727</v>
      </c>
    </row>
    <row r="109" spans="1:1" x14ac:dyDescent="0.2">
      <c r="A109" s="1">
        <v>44728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2022-04-29T03:51:50Z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