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FCFF3EA6-7A54-41A5-8A1B-D3CC217D51F7}" xr6:coauthVersionLast="47" xr6:coauthVersionMax="47" xr10:uidLastSave="{00000000-0000-0000-0000-000000000000}"/>
  <bookViews>
    <workbookView xWindow="-120" yWindow="-120" windowWidth="29040" windowHeight="15840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拟合!$A$1:$R$30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6" i="3" l="1"/>
  <c r="G56" i="3" s="1"/>
  <c r="J56" i="3"/>
  <c r="N56" i="3"/>
  <c r="O56" i="3"/>
  <c r="Q56" i="3" s="1"/>
  <c r="P56" i="3"/>
  <c r="T56" i="3"/>
  <c r="U56" i="3"/>
  <c r="F55" i="3"/>
  <c r="G55" i="3" s="1"/>
  <c r="J55" i="3"/>
  <c r="N55" i="3"/>
  <c r="Q55" i="3" s="1"/>
  <c r="O55" i="3"/>
  <c r="P55" i="3"/>
  <c r="T55" i="3"/>
  <c r="U55" i="3"/>
  <c r="F54" i="3"/>
  <c r="G54" i="3" s="1"/>
  <c r="J54" i="3"/>
  <c r="T54" i="3" s="1"/>
  <c r="N54" i="3"/>
  <c r="O54" i="3"/>
  <c r="P54" i="3"/>
  <c r="S54" i="3"/>
  <c r="U54" i="3"/>
  <c r="S2" i="3"/>
  <c r="S3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53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T43" i="3"/>
  <c r="T44" i="3"/>
  <c r="T45" i="3"/>
  <c r="T46" i="3"/>
  <c r="T47" i="3"/>
  <c r="T48" i="3"/>
  <c r="T49" i="3"/>
  <c r="T50" i="3"/>
  <c r="T51" i="3"/>
  <c r="T52" i="3"/>
  <c r="T53" i="3"/>
  <c r="T42" i="3"/>
  <c r="N2" i="3"/>
  <c r="Q2" i="3" s="1"/>
  <c r="O2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Q14" i="3" s="1"/>
  <c r="O14" i="3"/>
  <c r="N15" i="3"/>
  <c r="O15" i="3"/>
  <c r="N16" i="3"/>
  <c r="Q16" i="3" s="1"/>
  <c r="O16" i="3"/>
  <c r="N17" i="3"/>
  <c r="O17" i="3"/>
  <c r="N18" i="3"/>
  <c r="Q18" i="3" s="1"/>
  <c r="O18" i="3"/>
  <c r="N19" i="3"/>
  <c r="O19" i="3"/>
  <c r="N20" i="3"/>
  <c r="Q20" i="3" s="1"/>
  <c r="O20" i="3"/>
  <c r="N21" i="3"/>
  <c r="O21" i="3"/>
  <c r="N22" i="3"/>
  <c r="Q22" i="3" s="1"/>
  <c r="O22" i="3"/>
  <c r="N23" i="3"/>
  <c r="O23" i="3"/>
  <c r="N24" i="3"/>
  <c r="Q24" i="3" s="1"/>
  <c r="O24" i="3"/>
  <c r="N25" i="3"/>
  <c r="O25" i="3"/>
  <c r="N26" i="3"/>
  <c r="Q26" i="3" s="1"/>
  <c r="O26" i="3"/>
  <c r="N27" i="3"/>
  <c r="O27" i="3"/>
  <c r="N28" i="3"/>
  <c r="Q28" i="3" s="1"/>
  <c r="O28" i="3"/>
  <c r="N29" i="3"/>
  <c r="O29" i="3"/>
  <c r="N30" i="3"/>
  <c r="Q30" i="3" s="1"/>
  <c r="O30" i="3"/>
  <c r="N31" i="3"/>
  <c r="O31" i="3"/>
  <c r="N32" i="3"/>
  <c r="Q32" i="3" s="1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J40" i="3"/>
  <c r="J41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J42" i="3"/>
  <c r="J43" i="3"/>
  <c r="J44" i="3"/>
  <c r="J45" i="3"/>
  <c r="J46" i="3"/>
  <c r="J47" i="3"/>
  <c r="J48" i="3"/>
  <c r="J49" i="3"/>
  <c r="J50" i="3"/>
  <c r="J51" i="3"/>
  <c r="J52" i="3"/>
  <c r="J53" i="3"/>
  <c r="D28" i="2"/>
  <c r="E28" i="2" s="1"/>
  <c r="F28" i="2"/>
  <c r="D29" i="2"/>
  <c r="E29" i="2" s="1"/>
  <c r="F29" i="2"/>
  <c r="D30" i="2"/>
  <c r="E30" i="2"/>
  <c r="F30" i="2"/>
  <c r="C28" i="2"/>
  <c r="C29" i="2"/>
  <c r="C30" i="2"/>
  <c r="M5" i="2"/>
  <c r="C3" i="2"/>
  <c r="C4" i="2"/>
  <c r="C5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2" i="2" s="1"/>
  <c r="E22" i="2" s="1"/>
  <c r="C23" i="2"/>
  <c r="C24" i="2"/>
  <c r="C25" i="2"/>
  <c r="C26" i="2"/>
  <c r="D26" i="2" s="1"/>
  <c r="E26" i="2" s="1"/>
  <c r="C27" i="2"/>
  <c r="C2" i="2"/>
  <c r="D2" i="2" s="1"/>
  <c r="E2" i="2" s="1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M3" i="2"/>
  <c r="F2" i="2"/>
  <c r="E4" i="2"/>
  <c r="E8" i="2"/>
  <c r="E9" i="2"/>
  <c r="E16" i="2"/>
  <c r="D3" i="2"/>
  <c r="E3" i="2" s="1"/>
  <c r="D4" i="2"/>
  <c r="D7" i="2"/>
  <c r="E7" i="2" s="1"/>
  <c r="D8" i="2"/>
  <c r="D11" i="2"/>
  <c r="E11" i="2" s="1"/>
  <c r="D12" i="2"/>
  <c r="E12" i="2" s="1"/>
  <c r="D16" i="2"/>
  <c r="D20" i="2"/>
  <c r="E20" i="2" s="1"/>
  <c r="D24" i="2"/>
  <c r="E24" i="2" s="1"/>
  <c r="D5" i="2"/>
  <c r="E5" i="2" s="1"/>
  <c r="D9" i="2"/>
  <c r="R56" i="3" l="1"/>
  <c r="V56" i="3"/>
  <c r="W56" i="3" s="1"/>
  <c r="S56" i="3"/>
  <c r="S55" i="3"/>
  <c r="R55" i="3"/>
  <c r="V55" i="3"/>
  <c r="W55" i="3" s="1"/>
  <c r="Q54" i="3"/>
  <c r="R54" i="3" s="1"/>
  <c r="V54" i="3"/>
  <c r="W54" i="3" s="1"/>
  <c r="R47" i="3"/>
  <c r="R45" i="3"/>
  <c r="R43" i="3"/>
  <c r="R41" i="3"/>
  <c r="R39" i="3"/>
  <c r="R37" i="3"/>
  <c r="R35" i="3"/>
  <c r="R33" i="3"/>
  <c r="Q31" i="3"/>
  <c r="R31" i="3" s="1"/>
  <c r="Q29" i="3"/>
  <c r="R29" i="3" s="1"/>
  <c r="Q27" i="3"/>
  <c r="R27" i="3" s="1"/>
  <c r="Q25" i="3"/>
  <c r="R25" i="3" s="1"/>
  <c r="Q23" i="3"/>
  <c r="R23" i="3" s="1"/>
  <c r="Q21" i="3"/>
  <c r="R21" i="3" s="1"/>
  <c r="Q19" i="3"/>
  <c r="R19" i="3" s="1"/>
  <c r="Q17" i="3"/>
  <c r="R17" i="3" s="1"/>
  <c r="Q15" i="3"/>
  <c r="R15" i="3" s="1"/>
  <c r="Q13" i="3"/>
  <c r="Q11" i="3"/>
  <c r="Q9" i="3"/>
  <c r="Q7" i="3"/>
  <c r="Q5" i="3"/>
  <c r="Q3" i="3"/>
  <c r="R3" i="3" s="1"/>
  <c r="Q52" i="3"/>
  <c r="Q49" i="3"/>
  <c r="Q50" i="3"/>
  <c r="Q12" i="3"/>
  <c r="R13" i="3" s="1"/>
  <c r="Q10" i="3"/>
  <c r="Q8" i="3"/>
  <c r="R9" i="3" s="1"/>
  <c r="Q6" i="3"/>
  <c r="Q4" i="3"/>
  <c r="R49" i="3"/>
  <c r="Q53" i="3"/>
  <c r="R53" i="3" s="1"/>
  <c r="Q51" i="3"/>
  <c r="R52" i="3" s="1"/>
  <c r="R48" i="3"/>
  <c r="R40" i="3"/>
  <c r="R32" i="3"/>
  <c r="R24" i="3"/>
  <c r="R22" i="3"/>
  <c r="R18" i="3"/>
  <c r="R16" i="3"/>
  <c r="R14" i="3"/>
  <c r="R10" i="3"/>
  <c r="R6" i="3"/>
  <c r="R50" i="3"/>
  <c r="R46" i="3"/>
  <c r="R42" i="3"/>
  <c r="R38" i="3"/>
  <c r="R34" i="3"/>
  <c r="R30" i="3"/>
  <c r="R26" i="3"/>
  <c r="R51" i="3"/>
  <c r="G51" i="3"/>
  <c r="G28" i="3"/>
  <c r="G24" i="3"/>
  <c r="G16" i="3"/>
  <c r="G12" i="3"/>
  <c r="G8" i="3"/>
  <c r="G4" i="3"/>
  <c r="G43" i="3"/>
  <c r="G47" i="3"/>
  <c r="G27" i="3"/>
  <c r="G19" i="3"/>
  <c r="G29" i="3"/>
  <c r="G32" i="3"/>
  <c r="G34" i="3"/>
  <c r="G52" i="3"/>
  <c r="G40" i="3"/>
  <c r="G41" i="3"/>
  <c r="G49" i="3"/>
  <c r="G38" i="3"/>
  <c r="G30" i="3"/>
  <c r="G35" i="3"/>
  <c r="G53" i="3"/>
  <c r="G23" i="3"/>
  <c r="G15" i="3"/>
  <c r="G3" i="3"/>
  <c r="G26" i="3"/>
  <c r="G22" i="3"/>
  <c r="G18" i="3"/>
  <c r="G14" i="3"/>
  <c r="G10" i="3"/>
  <c r="G6" i="3"/>
  <c r="G31" i="3"/>
  <c r="G37" i="3"/>
  <c r="G46" i="3"/>
  <c r="G11" i="3"/>
  <c r="G33" i="3"/>
  <c r="G36" i="3"/>
  <c r="G44" i="3"/>
  <c r="G45" i="3"/>
  <c r="G7" i="3"/>
  <c r="G25" i="3"/>
  <c r="G21" i="3"/>
  <c r="G17" i="3"/>
  <c r="G13" i="3"/>
  <c r="G9" i="3"/>
  <c r="G5" i="3"/>
  <c r="G20" i="3"/>
  <c r="G39" i="3"/>
  <c r="G42" i="3"/>
  <c r="G48" i="3"/>
  <c r="G50" i="3"/>
  <c r="M6" i="2"/>
  <c r="K6" i="2"/>
  <c r="D27" i="2"/>
  <c r="E27" i="2" s="1"/>
  <c r="D23" i="2"/>
  <c r="E23" i="2" s="1"/>
  <c r="D19" i="2"/>
  <c r="E19" i="2" s="1"/>
  <c r="D15" i="2"/>
  <c r="E15" i="2" s="1"/>
  <c r="D17" i="2"/>
  <c r="E17" i="2" s="1"/>
  <c r="D13" i="2"/>
  <c r="E13" i="2" s="1"/>
  <c r="M2" i="2" s="1"/>
  <c r="K5" i="2" s="1"/>
  <c r="D25" i="2"/>
  <c r="E25" i="2" s="1"/>
  <c r="D21" i="2"/>
  <c r="E21" i="2" s="1"/>
  <c r="R8" i="3" l="1"/>
  <c r="R28" i="3"/>
  <c r="R44" i="3"/>
  <c r="R11" i="3"/>
  <c r="R20" i="3"/>
  <c r="R4" i="3"/>
  <c r="R36" i="3"/>
  <c r="R7" i="3"/>
  <c r="R5" i="3"/>
  <c r="R12" i="3"/>
</calcChain>
</file>

<file path=xl/sharedStrings.xml><?xml version="1.0" encoding="utf-8"?>
<sst xmlns="http://schemas.openxmlformats.org/spreadsheetml/2006/main" count="317" uniqueCount="37">
  <si>
    <t>日期</t>
    <phoneticPr fontId="2" type="noConversion"/>
  </si>
  <si>
    <t>当日确诊</t>
    <phoneticPr fontId="2" type="noConversion"/>
  </si>
  <si>
    <t>当日无症状</t>
    <phoneticPr fontId="2" type="noConversion"/>
  </si>
  <si>
    <t>前14天确诊</t>
    <phoneticPr fontId="2" type="noConversion"/>
  </si>
  <si>
    <t>前14天无症状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</si>
  <si>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</si>
  <si>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</si>
  <si>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</si>
  <si>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</si>
  <si>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</si>
  <si>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</si>
  <si>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</si>
  <si>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</si>
  <si>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</si>
  <si>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</si>
  <si>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</si>
  <si>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</si>
  <si>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</si>
  <si>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</si>
  <si>
    <t>下限(0.001)</t>
    <phoneticPr fontId="2" type="noConversion"/>
  </si>
  <si>
    <t>上限(0.001)</t>
    <phoneticPr fontId="2" type="noConversion"/>
  </si>
  <si>
    <t>相比前日</t>
    <phoneticPr fontId="2" type="noConversion"/>
  </si>
  <si>
    <t>当日无症状转确诊</t>
    <phoneticPr fontId="2" type="noConversion"/>
  </si>
  <si>
    <t>前14天无症状转确诊</t>
    <phoneticPr fontId="2" type="noConversion"/>
  </si>
  <si>
    <t>当日出院</t>
    <phoneticPr fontId="2" type="noConversion"/>
  </si>
  <si>
    <t>当日出院出舱</t>
    <phoneticPr fontId="2" type="noConversion"/>
  </si>
  <si>
    <t>当日出舱</t>
    <phoneticPr fontId="2" type="noConversion"/>
  </si>
  <si>
    <t>当日死亡</t>
    <phoneticPr fontId="2" type="noConversion"/>
  </si>
  <si>
    <t>当日阳性合计</t>
    <phoneticPr fontId="2" type="noConversion"/>
  </si>
  <si>
    <t>前14天阳性合计</t>
    <phoneticPr fontId="2" type="noConversion"/>
  </si>
  <si>
    <t>当日重型</t>
    <phoneticPr fontId="2" type="noConversion"/>
  </si>
  <si>
    <t>当日危重型</t>
    <phoneticPr fontId="2" type="noConversion"/>
  </si>
  <si>
    <t>累计出院出舱</t>
    <phoneticPr fontId="2" type="noConversion"/>
  </si>
  <si>
    <t>累计死亡</t>
    <phoneticPr fontId="2" type="noConversion"/>
  </si>
  <si>
    <t>累计阳性</t>
    <phoneticPr fontId="2" type="noConversion"/>
  </si>
  <si>
    <t>自然死亡人数</t>
    <phoneticPr fontId="2" type="noConversion"/>
  </si>
  <si>
    <t>新冠对死亡率的影响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</si>
</sst>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9" fontId="0" fillId="4" borderId="0" xfId="1" applyFont="1" applyFill="1">
      <alignment vertical="center"/>
    </xf>
    <xf numFmtId="0" fontId="0" fillId="5" borderId="0" xfId="0" applyFill="1">
      <alignment vertical="center"/>
    </xf>
    <xf numFmtId="176" fontId="0" fillId="4" borderId="0" xfId="1" applyNumberFormat="1" applyFont="1" applyFill="1">
      <alignment vertical="center"/>
    </xf>
    <xf numFmtId="176" fontId="0" fillId="0" borderId="0" xfId="2" applyNumberFormat="1" applyFont="1">
      <alignment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3">
    <cellStyle name="百分比" xfId="1" builtinId="5"/>
    <cellStyle name="常规" xfId="0" builtinId="0"/>
    <cellStyle name="货币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chemeClr val="tx1"/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2400" b="0" i="0" u="none" strike="noStrike" baseline="0">
                <a:solidFill>
                  <a:schemeClr val="tx1"/>
                </a:solidFill>
                <a:effectLst/>
              </a:rPr>
              <a:t>新增阳性</a:t>
            </a:r>
            <a:endParaRPr lang="zh-CN" altLang="en-US" sz="2400" b="0" u="none">
              <a:solidFill>
                <a:schemeClr val="tx1"/>
              </a:solidFill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41587941054931016"/>
          <c:y val="3.0502852737270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chemeClr val="tx1"/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拟合!$F$1</c:f>
              <c:strCache>
                <c:ptCount val="1"/>
                <c:pt idx="0">
                  <c:v>当日阳性合计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拟合!$A$2:$A$55</c:f>
              <c:numCache>
                <c:formatCode>m/d/yyyy</c:formatCode>
                <c:ptCount val="54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  <c:pt idx="31">
                  <c:v>44652</c:v>
                </c:pt>
                <c:pt idx="32">
                  <c:v>44653</c:v>
                </c:pt>
                <c:pt idx="33">
                  <c:v>44654</c:v>
                </c:pt>
                <c:pt idx="34">
                  <c:v>44655</c:v>
                </c:pt>
                <c:pt idx="35">
                  <c:v>44656</c:v>
                </c:pt>
                <c:pt idx="36">
                  <c:v>44657</c:v>
                </c:pt>
                <c:pt idx="37">
                  <c:v>44658</c:v>
                </c:pt>
                <c:pt idx="38">
                  <c:v>44659</c:v>
                </c:pt>
                <c:pt idx="39">
                  <c:v>44660</c:v>
                </c:pt>
                <c:pt idx="40">
                  <c:v>44661</c:v>
                </c:pt>
                <c:pt idx="41">
                  <c:v>44662</c:v>
                </c:pt>
                <c:pt idx="42">
                  <c:v>44663</c:v>
                </c:pt>
                <c:pt idx="43">
                  <c:v>44664</c:v>
                </c:pt>
                <c:pt idx="44">
                  <c:v>44665</c:v>
                </c:pt>
                <c:pt idx="45">
                  <c:v>44666</c:v>
                </c:pt>
                <c:pt idx="46">
                  <c:v>44667</c:v>
                </c:pt>
                <c:pt idx="47">
                  <c:v>44668</c:v>
                </c:pt>
                <c:pt idx="48">
                  <c:v>44669</c:v>
                </c:pt>
                <c:pt idx="49">
                  <c:v>44670</c:v>
                </c:pt>
                <c:pt idx="50">
                  <c:v>44671</c:v>
                </c:pt>
                <c:pt idx="51">
                  <c:v>44672</c:v>
                </c:pt>
                <c:pt idx="52">
                  <c:v>44673</c:v>
                </c:pt>
                <c:pt idx="53">
                  <c:v>44674</c:v>
                </c:pt>
              </c:numCache>
            </c:numRef>
          </c:cat>
          <c:val>
            <c:numRef>
              <c:f>拟合!$F$2:$F$55</c:f>
              <c:numCache>
                <c:formatCode>General</c:formatCode>
                <c:ptCount val="54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  <c:pt idx="28">
                  <c:v>5982</c:v>
                </c:pt>
                <c:pt idx="29">
                  <c:v>5653</c:v>
                </c:pt>
                <c:pt idx="30">
                  <c:v>4502</c:v>
                </c:pt>
                <c:pt idx="31">
                  <c:v>6309</c:v>
                </c:pt>
                <c:pt idx="32">
                  <c:v>8153</c:v>
                </c:pt>
                <c:pt idx="33">
                  <c:v>8935</c:v>
                </c:pt>
                <c:pt idx="34">
                  <c:v>13350</c:v>
                </c:pt>
                <c:pt idx="35">
                  <c:v>17037</c:v>
                </c:pt>
                <c:pt idx="36">
                  <c:v>19967</c:v>
                </c:pt>
                <c:pt idx="37">
                  <c:v>20899</c:v>
                </c:pt>
                <c:pt idx="38">
                  <c:v>23204</c:v>
                </c:pt>
                <c:pt idx="39">
                  <c:v>24752</c:v>
                </c:pt>
                <c:pt idx="40">
                  <c:v>26040</c:v>
                </c:pt>
                <c:pt idx="41">
                  <c:v>23069</c:v>
                </c:pt>
                <c:pt idx="42">
                  <c:v>26307</c:v>
                </c:pt>
                <c:pt idx="43">
                  <c:v>27605</c:v>
                </c:pt>
                <c:pt idx="44">
                  <c:v>22765</c:v>
                </c:pt>
                <c:pt idx="45">
                  <c:v>22591</c:v>
                </c:pt>
                <c:pt idx="46">
                  <c:v>23643</c:v>
                </c:pt>
                <c:pt idx="47">
                  <c:v>21395</c:v>
                </c:pt>
                <c:pt idx="48">
                  <c:v>19442</c:v>
                </c:pt>
                <c:pt idx="49">
                  <c:v>18368</c:v>
                </c:pt>
                <c:pt idx="50">
                  <c:v>18036</c:v>
                </c:pt>
                <c:pt idx="51">
                  <c:v>17486</c:v>
                </c:pt>
                <c:pt idx="52">
                  <c:v>22250</c:v>
                </c:pt>
                <c:pt idx="53">
                  <c:v>20517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dateAx>
        <c:axId val="6436906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Offset val="100"/>
        <c:baseTimeUnit val="days"/>
      </c:date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近</a:t>
            </a:r>
            <a:r>
              <a:rPr lang="en-US" altLang="zh-CN"/>
              <a:t>14</a:t>
            </a:r>
            <a:r>
              <a:rPr lang="zh-CN" altLang="en-US"/>
              <a:t>天阳性合计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拟合!$Q$1</c:f>
              <c:strCache>
                <c:ptCount val="1"/>
                <c:pt idx="0">
                  <c:v>前14天阳性合计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拟合!$A$2:$A$109</c:f>
              <c:numCache>
                <c:formatCode>m/d/yyyy</c:formatCode>
                <c:ptCount val="108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  <c:pt idx="31">
                  <c:v>44652</c:v>
                </c:pt>
                <c:pt idx="32">
                  <c:v>44653</c:v>
                </c:pt>
                <c:pt idx="33">
                  <c:v>44654</c:v>
                </c:pt>
                <c:pt idx="34">
                  <c:v>44655</c:v>
                </c:pt>
                <c:pt idx="35">
                  <c:v>44656</c:v>
                </c:pt>
                <c:pt idx="36">
                  <c:v>44657</c:v>
                </c:pt>
                <c:pt idx="37">
                  <c:v>44658</c:v>
                </c:pt>
                <c:pt idx="38">
                  <c:v>44659</c:v>
                </c:pt>
                <c:pt idx="39">
                  <c:v>44660</c:v>
                </c:pt>
                <c:pt idx="40">
                  <c:v>44661</c:v>
                </c:pt>
                <c:pt idx="41">
                  <c:v>44662</c:v>
                </c:pt>
                <c:pt idx="42">
                  <c:v>44663</c:v>
                </c:pt>
                <c:pt idx="43">
                  <c:v>44664</c:v>
                </c:pt>
                <c:pt idx="44">
                  <c:v>44665</c:v>
                </c:pt>
                <c:pt idx="45">
                  <c:v>44666</c:v>
                </c:pt>
                <c:pt idx="46">
                  <c:v>44667</c:v>
                </c:pt>
                <c:pt idx="47">
                  <c:v>44668</c:v>
                </c:pt>
                <c:pt idx="48">
                  <c:v>44669</c:v>
                </c:pt>
                <c:pt idx="49">
                  <c:v>44670</c:v>
                </c:pt>
                <c:pt idx="50">
                  <c:v>44671</c:v>
                </c:pt>
                <c:pt idx="51">
                  <c:v>44672</c:v>
                </c:pt>
                <c:pt idx="52">
                  <c:v>44673</c:v>
                </c:pt>
                <c:pt idx="53">
                  <c:v>44674</c:v>
                </c:pt>
                <c:pt idx="54">
                  <c:v>44675</c:v>
                </c:pt>
                <c:pt idx="55">
                  <c:v>44676</c:v>
                </c:pt>
                <c:pt idx="56">
                  <c:v>44677</c:v>
                </c:pt>
                <c:pt idx="57">
                  <c:v>44678</c:v>
                </c:pt>
                <c:pt idx="58">
                  <c:v>44679</c:v>
                </c:pt>
                <c:pt idx="59">
                  <c:v>44680</c:v>
                </c:pt>
                <c:pt idx="60">
                  <c:v>44681</c:v>
                </c:pt>
                <c:pt idx="61">
                  <c:v>44682</c:v>
                </c:pt>
                <c:pt idx="62">
                  <c:v>44683</c:v>
                </c:pt>
                <c:pt idx="63">
                  <c:v>44684</c:v>
                </c:pt>
                <c:pt idx="64">
                  <c:v>44685</c:v>
                </c:pt>
                <c:pt idx="65">
                  <c:v>44686</c:v>
                </c:pt>
                <c:pt idx="66">
                  <c:v>44687</c:v>
                </c:pt>
                <c:pt idx="67">
                  <c:v>44688</c:v>
                </c:pt>
                <c:pt idx="68">
                  <c:v>44689</c:v>
                </c:pt>
                <c:pt idx="69">
                  <c:v>44690</c:v>
                </c:pt>
                <c:pt idx="70">
                  <c:v>44691</c:v>
                </c:pt>
                <c:pt idx="71">
                  <c:v>44692</c:v>
                </c:pt>
                <c:pt idx="72">
                  <c:v>44693</c:v>
                </c:pt>
                <c:pt idx="73">
                  <c:v>44694</c:v>
                </c:pt>
                <c:pt idx="74">
                  <c:v>44695</c:v>
                </c:pt>
                <c:pt idx="75">
                  <c:v>44696</c:v>
                </c:pt>
                <c:pt idx="76">
                  <c:v>44697</c:v>
                </c:pt>
                <c:pt idx="77">
                  <c:v>44698</c:v>
                </c:pt>
                <c:pt idx="78">
                  <c:v>44699</c:v>
                </c:pt>
                <c:pt idx="79">
                  <c:v>44700</c:v>
                </c:pt>
                <c:pt idx="80">
                  <c:v>44701</c:v>
                </c:pt>
                <c:pt idx="81">
                  <c:v>44702</c:v>
                </c:pt>
                <c:pt idx="82">
                  <c:v>44703</c:v>
                </c:pt>
                <c:pt idx="83">
                  <c:v>44704</c:v>
                </c:pt>
                <c:pt idx="84">
                  <c:v>44705</c:v>
                </c:pt>
                <c:pt idx="85">
                  <c:v>44706</c:v>
                </c:pt>
                <c:pt idx="86">
                  <c:v>44707</c:v>
                </c:pt>
                <c:pt idx="87">
                  <c:v>44708</c:v>
                </c:pt>
                <c:pt idx="88">
                  <c:v>44709</c:v>
                </c:pt>
                <c:pt idx="89">
                  <c:v>44710</c:v>
                </c:pt>
                <c:pt idx="90">
                  <c:v>44711</c:v>
                </c:pt>
                <c:pt idx="91">
                  <c:v>44712</c:v>
                </c:pt>
                <c:pt idx="92">
                  <c:v>44713</c:v>
                </c:pt>
                <c:pt idx="93">
                  <c:v>44714</c:v>
                </c:pt>
                <c:pt idx="94">
                  <c:v>44715</c:v>
                </c:pt>
                <c:pt idx="95">
                  <c:v>44716</c:v>
                </c:pt>
                <c:pt idx="96">
                  <c:v>44717</c:v>
                </c:pt>
                <c:pt idx="97">
                  <c:v>44718</c:v>
                </c:pt>
                <c:pt idx="98">
                  <c:v>44719</c:v>
                </c:pt>
                <c:pt idx="99">
                  <c:v>44720</c:v>
                </c:pt>
                <c:pt idx="100">
                  <c:v>44721</c:v>
                </c:pt>
                <c:pt idx="101">
                  <c:v>44722</c:v>
                </c:pt>
                <c:pt idx="102">
                  <c:v>44723</c:v>
                </c:pt>
                <c:pt idx="103">
                  <c:v>44724</c:v>
                </c:pt>
                <c:pt idx="104">
                  <c:v>44725</c:v>
                </c:pt>
                <c:pt idx="105">
                  <c:v>44726</c:v>
                </c:pt>
                <c:pt idx="106">
                  <c:v>44727</c:v>
                </c:pt>
                <c:pt idx="107">
                  <c:v>44728</c:v>
                </c:pt>
              </c:numCache>
            </c:numRef>
          </c:cat>
          <c:val>
            <c:numRef>
              <c:f>拟合!$Q$2:$Q$109</c:f>
              <c:numCache>
                <c:formatCode>General</c:formatCode>
                <c:ptCount val="108"/>
                <c:pt idx="0">
                  <c:v>2</c:v>
                </c:pt>
                <c:pt idx="1">
                  <c:v>10</c:v>
                </c:pt>
                <c:pt idx="2">
                  <c:v>26</c:v>
                </c:pt>
                <c:pt idx="3">
                  <c:v>45</c:v>
                </c:pt>
                <c:pt idx="4">
                  <c:v>73</c:v>
                </c:pt>
                <c:pt idx="5">
                  <c:v>121</c:v>
                </c:pt>
                <c:pt idx="6">
                  <c:v>176</c:v>
                </c:pt>
                <c:pt idx="7">
                  <c:v>241</c:v>
                </c:pt>
                <c:pt idx="8">
                  <c:v>321</c:v>
                </c:pt>
                <c:pt idx="9">
                  <c:v>396</c:v>
                </c:pt>
                <c:pt idx="10">
                  <c:v>479</c:v>
                </c:pt>
                <c:pt idx="11">
                  <c:v>544</c:v>
                </c:pt>
                <c:pt idx="12">
                  <c:v>713</c:v>
                </c:pt>
                <c:pt idx="13">
                  <c:v>852</c:v>
                </c:pt>
                <c:pt idx="14">
                  <c:v>1052</c:v>
                </c:pt>
                <c:pt idx="15">
                  <c:v>1202</c:v>
                </c:pt>
                <c:pt idx="16">
                  <c:v>1446</c:v>
                </c:pt>
                <c:pt idx="17">
                  <c:v>1801</c:v>
                </c:pt>
                <c:pt idx="18">
                  <c:v>2282</c:v>
                </c:pt>
                <c:pt idx="19">
                  <c:v>2992</c:v>
                </c:pt>
                <c:pt idx="20">
                  <c:v>3833</c:v>
                </c:pt>
                <c:pt idx="21">
                  <c:v>4749</c:v>
                </c:pt>
                <c:pt idx="22">
                  <c:v>5652</c:v>
                </c:pt>
                <c:pt idx="23">
                  <c:v>7186</c:v>
                </c:pt>
                <c:pt idx="24">
                  <c:v>9372</c:v>
                </c:pt>
                <c:pt idx="25">
                  <c:v>11983</c:v>
                </c:pt>
                <c:pt idx="26">
                  <c:v>15314</c:v>
                </c:pt>
                <c:pt idx="27">
                  <c:v>19652</c:v>
                </c:pt>
                <c:pt idx="28">
                  <c:v>25432</c:v>
                </c:pt>
                <c:pt idx="29">
                  <c:v>30927</c:v>
                </c:pt>
                <c:pt idx="30">
                  <c:v>35169</c:v>
                </c:pt>
                <c:pt idx="31">
                  <c:v>41104</c:v>
                </c:pt>
                <c:pt idx="32">
                  <c:v>48748</c:v>
                </c:pt>
                <c:pt idx="33">
                  <c:v>56925</c:v>
                </c:pt>
                <c:pt idx="34">
                  <c:v>69379</c:v>
                </c:pt>
                <c:pt idx="35">
                  <c:v>85435</c:v>
                </c:pt>
                <c:pt idx="36">
                  <c:v>104419</c:v>
                </c:pt>
                <c:pt idx="37">
                  <c:v>123709</c:v>
                </c:pt>
                <c:pt idx="38">
                  <c:v>144644</c:v>
                </c:pt>
                <c:pt idx="39">
                  <c:v>166720</c:v>
                </c:pt>
                <c:pt idx="40">
                  <c:v>189260</c:v>
                </c:pt>
                <c:pt idx="41">
                  <c:v>207852</c:v>
                </c:pt>
                <c:pt idx="42">
                  <c:v>228177</c:v>
                </c:pt>
                <c:pt idx="43">
                  <c:v>250129</c:v>
                </c:pt>
                <c:pt idx="44">
                  <c:v>268392</c:v>
                </c:pt>
                <c:pt idx="45">
                  <c:v>284674</c:v>
                </c:pt>
                <c:pt idx="46">
                  <c:v>300164</c:v>
                </c:pt>
                <c:pt idx="47">
                  <c:v>312624</c:v>
                </c:pt>
                <c:pt idx="48">
                  <c:v>318716</c:v>
                </c:pt>
                <c:pt idx="49">
                  <c:v>320047</c:v>
                </c:pt>
                <c:pt idx="50">
                  <c:v>318116</c:v>
                </c:pt>
                <c:pt idx="51">
                  <c:v>314703</c:v>
                </c:pt>
                <c:pt idx="52">
                  <c:v>313749</c:v>
                </c:pt>
                <c:pt idx="53">
                  <c:v>309514</c:v>
                </c:pt>
                <c:pt idx="54">
                  <c:v>302083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D-4409-A725-440FF28414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1372408"/>
        <c:axId val="481375032"/>
      </c:lineChart>
      <c:dateAx>
        <c:axId val="481372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375032"/>
        <c:crosses val="autoZero"/>
        <c:auto val="1"/>
        <c:lblOffset val="100"/>
        <c:baseTimeUnit val="days"/>
      </c:dateAx>
      <c:valAx>
        <c:axId val="48137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37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60</xdr:row>
      <xdr:rowOff>16249</xdr:rowOff>
    </xdr:from>
    <xdr:to>
      <xdr:col>16</xdr:col>
      <xdr:colOff>672354</xdr:colOff>
      <xdr:row>83</xdr:row>
      <xdr:rowOff>56029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84</xdr:row>
      <xdr:rowOff>10084</xdr:rowOff>
    </xdr:from>
    <xdr:to>
      <xdr:col>20</xdr:col>
      <xdr:colOff>342899</xdr:colOff>
      <xdr:row>115</xdr:row>
      <xdr:rowOff>36979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6CCDD9-8391-4C21-A3E8-81E4FB00E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W109"/>
  <sheetViews>
    <sheetView tabSelected="1" zoomScaleNormal="100" workbookViewId="0">
      <pane ySplit="1" topLeftCell="A82" activePane="bottomLeft" state="frozen"/>
      <selection pane="bottomLeft" activeCell="V56" sqref="V56"/>
    </sheetView>
  </sheetViews>
  <sheetFormatPr defaultRowHeight="14.25" x14ac:dyDescent="0.2"/>
  <cols>
    <col min="1" max="1" width="10.5" customWidth="1"/>
    <col min="2" max="2" width="9" style="4"/>
    <col min="19" max="19" width="9" style="4" customWidth="1"/>
    <col min="20" max="20" width="9.5" bestFit="1" customWidth="1"/>
  </cols>
  <sheetData>
    <row r="1" spans="1:23" x14ac:dyDescent="0.2">
      <c r="A1" s="8" t="s">
        <v>0</v>
      </c>
      <c r="B1" s="9" t="s">
        <v>5</v>
      </c>
      <c r="C1" s="10" t="s">
        <v>1</v>
      </c>
      <c r="D1" s="10" t="s">
        <v>2</v>
      </c>
      <c r="E1" s="10" t="s">
        <v>22</v>
      </c>
      <c r="F1" s="10" t="s">
        <v>28</v>
      </c>
      <c r="G1" s="10" t="s">
        <v>21</v>
      </c>
      <c r="H1" s="13" t="s">
        <v>24</v>
      </c>
      <c r="I1" s="13" t="s">
        <v>26</v>
      </c>
      <c r="J1" s="13" t="s">
        <v>25</v>
      </c>
      <c r="K1" s="13" t="s">
        <v>30</v>
      </c>
      <c r="L1" s="13" t="s">
        <v>31</v>
      </c>
      <c r="M1" s="13" t="s">
        <v>27</v>
      </c>
      <c r="N1" s="11" t="s">
        <v>3</v>
      </c>
      <c r="O1" s="11" t="s">
        <v>4</v>
      </c>
      <c r="P1" s="11" t="s">
        <v>23</v>
      </c>
      <c r="Q1" s="11" t="s">
        <v>29</v>
      </c>
      <c r="R1" s="12" t="s">
        <v>21</v>
      </c>
      <c r="S1" s="14" t="s">
        <v>34</v>
      </c>
      <c r="T1" s="11" t="s">
        <v>32</v>
      </c>
      <c r="U1" s="11" t="s">
        <v>33</v>
      </c>
      <c r="V1" s="11" t="s">
        <v>35</v>
      </c>
      <c r="W1" s="11" t="s">
        <v>36</v>
      </c>
    </row>
    <row r="2" spans="1:23" x14ac:dyDescent="0.2">
      <c r="A2" s="1">
        <v>44621</v>
      </c>
      <c r="B2" s="4">
        <v>1</v>
      </c>
      <c r="C2">
        <v>1</v>
      </c>
      <c r="D2">
        <v>1</v>
      </c>
      <c r="E2" s="7" t="s">
        <v>18</v>
      </c>
      <c r="F2">
        <f t="shared" ref="F2:F30" si="0">D2+C2</f>
        <v>2</v>
      </c>
      <c r="G2" s="7" t="s">
        <v>18</v>
      </c>
      <c r="H2" s="7" t="s">
        <v>18</v>
      </c>
      <c r="I2" s="7" t="s">
        <v>18</v>
      </c>
      <c r="J2" s="7" t="s">
        <v>18</v>
      </c>
      <c r="K2">
        <v>0</v>
      </c>
      <c r="L2">
        <v>0</v>
      </c>
      <c r="M2">
        <v>0</v>
      </c>
      <c r="N2">
        <f>SUM(C$2:C2)</f>
        <v>1</v>
      </c>
      <c r="O2">
        <f>SUM(D$2:D2)</f>
        <v>1</v>
      </c>
      <c r="P2" s="7" t="s">
        <v>18</v>
      </c>
      <c r="Q2">
        <f>N2+O2</f>
        <v>2</v>
      </c>
      <c r="R2" s="7" t="s">
        <v>18</v>
      </c>
      <c r="S2" s="15">
        <f>SUM(F$2:F2)</f>
        <v>2</v>
      </c>
      <c r="T2" s="7" t="s">
        <v>18</v>
      </c>
      <c r="U2">
        <v>0</v>
      </c>
      <c r="V2" s="7" t="s">
        <v>18</v>
      </c>
      <c r="W2" s="7" t="s">
        <v>18</v>
      </c>
    </row>
    <row r="3" spans="1:23" x14ac:dyDescent="0.2">
      <c r="A3" s="1">
        <v>44622</v>
      </c>
      <c r="B3" s="4">
        <v>2</v>
      </c>
      <c r="C3">
        <v>3</v>
      </c>
      <c r="D3">
        <v>5</v>
      </c>
      <c r="E3" s="7" t="s">
        <v>18</v>
      </c>
      <c r="F3">
        <f t="shared" si="0"/>
        <v>8</v>
      </c>
      <c r="G3" s="2">
        <f t="shared" ref="G3:G34" si="1">F3/F2-1</f>
        <v>3</v>
      </c>
      <c r="H3" s="7" t="s">
        <v>18</v>
      </c>
      <c r="I3" s="7" t="s">
        <v>18</v>
      </c>
      <c r="J3" s="7" t="s">
        <v>18</v>
      </c>
      <c r="K3">
        <v>0</v>
      </c>
      <c r="L3">
        <v>0</v>
      </c>
      <c r="M3">
        <v>0</v>
      </c>
      <c r="N3">
        <f>SUM(C$2:C3)</f>
        <v>4</v>
      </c>
      <c r="O3">
        <f>SUM(D$2:D3)</f>
        <v>6</v>
      </c>
      <c r="P3" s="7" t="s">
        <v>18</v>
      </c>
      <c r="Q3">
        <f t="shared" ref="Q3:Q32" si="2">N3+O3</f>
        <v>10</v>
      </c>
      <c r="R3" s="2">
        <f t="shared" ref="R3:R29" si="3">Q3/Q2-1</f>
        <v>4</v>
      </c>
      <c r="S3" s="15">
        <f>SUM(F$2:F3)</f>
        <v>10</v>
      </c>
      <c r="T3" s="7" t="s">
        <v>18</v>
      </c>
      <c r="U3">
        <v>0</v>
      </c>
      <c r="V3" s="7" t="s">
        <v>18</v>
      </c>
      <c r="W3" s="7" t="s">
        <v>18</v>
      </c>
    </row>
    <row r="4" spans="1:23" x14ac:dyDescent="0.2">
      <c r="A4" s="1">
        <v>44623</v>
      </c>
      <c r="B4" s="4">
        <v>3</v>
      </c>
      <c r="C4">
        <v>2</v>
      </c>
      <c r="D4">
        <v>14</v>
      </c>
      <c r="E4" s="7" t="s">
        <v>18</v>
      </c>
      <c r="F4">
        <f t="shared" si="0"/>
        <v>16</v>
      </c>
      <c r="G4" s="2">
        <f t="shared" si="1"/>
        <v>1</v>
      </c>
      <c r="H4" s="7" t="s">
        <v>18</v>
      </c>
      <c r="I4" s="7" t="s">
        <v>18</v>
      </c>
      <c r="J4" s="7" t="s">
        <v>18</v>
      </c>
      <c r="K4">
        <v>0</v>
      </c>
      <c r="L4">
        <v>0</v>
      </c>
      <c r="M4">
        <v>0</v>
      </c>
      <c r="N4">
        <f>SUM(C$2:C4)</f>
        <v>6</v>
      </c>
      <c r="O4">
        <f>SUM(D$2:D4)</f>
        <v>20</v>
      </c>
      <c r="P4" s="7" t="s">
        <v>18</v>
      </c>
      <c r="Q4">
        <f t="shared" si="2"/>
        <v>26</v>
      </c>
      <c r="R4" s="2">
        <f t="shared" si="3"/>
        <v>1.6</v>
      </c>
      <c r="S4" s="15">
        <f>SUM(F$2:F4)</f>
        <v>26</v>
      </c>
      <c r="T4" s="7" t="s">
        <v>18</v>
      </c>
      <c r="U4">
        <v>0</v>
      </c>
      <c r="V4" s="7" t="s">
        <v>18</v>
      </c>
      <c r="W4" s="7" t="s">
        <v>18</v>
      </c>
    </row>
    <row r="5" spans="1:23" x14ac:dyDescent="0.2">
      <c r="A5" s="1">
        <v>44624</v>
      </c>
      <c r="B5" s="4">
        <v>4</v>
      </c>
      <c r="C5">
        <v>3</v>
      </c>
      <c r="D5">
        <v>16</v>
      </c>
      <c r="E5" s="7" t="s">
        <v>18</v>
      </c>
      <c r="F5">
        <f t="shared" si="0"/>
        <v>19</v>
      </c>
      <c r="G5" s="2">
        <f t="shared" si="1"/>
        <v>0.1875</v>
      </c>
      <c r="H5" s="7" t="s">
        <v>18</v>
      </c>
      <c r="I5" s="7" t="s">
        <v>18</v>
      </c>
      <c r="J5" s="7" t="s">
        <v>18</v>
      </c>
      <c r="K5">
        <v>0</v>
      </c>
      <c r="L5">
        <v>0</v>
      </c>
      <c r="M5">
        <v>0</v>
      </c>
      <c r="N5">
        <f>SUM(C$2:C5)</f>
        <v>9</v>
      </c>
      <c r="O5">
        <f>SUM(D$2:D5)</f>
        <v>36</v>
      </c>
      <c r="P5" s="7" t="s">
        <v>18</v>
      </c>
      <c r="Q5">
        <f t="shared" si="2"/>
        <v>45</v>
      </c>
      <c r="R5" s="2">
        <f t="shared" si="3"/>
        <v>0.73076923076923084</v>
      </c>
      <c r="S5" s="15">
        <f>SUM(F$2:F5)</f>
        <v>45</v>
      </c>
      <c r="T5" s="7" t="s">
        <v>18</v>
      </c>
      <c r="U5">
        <v>0</v>
      </c>
      <c r="V5" s="7" t="s">
        <v>18</v>
      </c>
      <c r="W5" s="7" t="s">
        <v>18</v>
      </c>
    </row>
    <row r="6" spans="1:23" x14ac:dyDescent="0.2">
      <c r="A6" s="1">
        <v>44625</v>
      </c>
      <c r="B6" s="4">
        <v>5</v>
      </c>
      <c r="C6">
        <v>0</v>
      </c>
      <c r="D6">
        <v>28</v>
      </c>
      <c r="E6" s="7" t="s">
        <v>18</v>
      </c>
      <c r="F6">
        <f t="shared" si="0"/>
        <v>28</v>
      </c>
      <c r="G6" s="2">
        <f t="shared" si="1"/>
        <v>0.47368421052631571</v>
      </c>
      <c r="H6" s="7" t="s">
        <v>18</v>
      </c>
      <c r="I6" s="7" t="s">
        <v>18</v>
      </c>
      <c r="J6" s="7" t="s">
        <v>18</v>
      </c>
      <c r="K6">
        <v>0</v>
      </c>
      <c r="L6">
        <v>0</v>
      </c>
      <c r="M6">
        <v>0</v>
      </c>
      <c r="N6">
        <f>SUM(C$2:C6)</f>
        <v>9</v>
      </c>
      <c r="O6">
        <f>SUM(D$2:D6)</f>
        <v>64</v>
      </c>
      <c r="P6" s="7" t="s">
        <v>18</v>
      </c>
      <c r="Q6">
        <f t="shared" si="2"/>
        <v>73</v>
      </c>
      <c r="R6" s="2">
        <f t="shared" si="3"/>
        <v>0.62222222222222223</v>
      </c>
      <c r="S6" s="15">
        <f>SUM(F$2:F6)</f>
        <v>73</v>
      </c>
      <c r="T6" s="7" t="s">
        <v>18</v>
      </c>
      <c r="U6">
        <v>0</v>
      </c>
      <c r="V6" s="7" t="s">
        <v>18</v>
      </c>
      <c r="W6" s="7" t="s">
        <v>18</v>
      </c>
    </row>
    <row r="7" spans="1:23" x14ac:dyDescent="0.2">
      <c r="A7" s="1">
        <v>44626</v>
      </c>
      <c r="B7" s="4">
        <v>6</v>
      </c>
      <c r="C7">
        <v>3</v>
      </c>
      <c r="D7">
        <v>45</v>
      </c>
      <c r="E7" s="7" t="s">
        <v>18</v>
      </c>
      <c r="F7">
        <f t="shared" si="0"/>
        <v>48</v>
      </c>
      <c r="G7" s="2">
        <f t="shared" si="1"/>
        <v>0.71428571428571419</v>
      </c>
      <c r="H7" s="7" t="s">
        <v>18</v>
      </c>
      <c r="I7" s="7" t="s">
        <v>18</v>
      </c>
      <c r="J7" s="7" t="s">
        <v>18</v>
      </c>
      <c r="K7">
        <v>0</v>
      </c>
      <c r="L7">
        <v>0</v>
      </c>
      <c r="M7">
        <v>0</v>
      </c>
      <c r="N7">
        <f>SUM(C$2:C7)</f>
        <v>12</v>
      </c>
      <c r="O7">
        <f>SUM(D$2:D7)</f>
        <v>109</v>
      </c>
      <c r="P7" s="7" t="s">
        <v>18</v>
      </c>
      <c r="Q7">
        <f t="shared" si="2"/>
        <v>121</v>
      </c>
      <c r="R7" s="2">
        <f t="shared" si="3"/>
        <v>0.65753424657534243</v>
      </c>
      <c r="S7" s="15">
        <f>SUM(F$2:F7)</f>
        <v>121</v>
      </c>
      <c r="T7" s="7" t="s">
        <v>18</v>
      </c>
      <c r="U7">
        <v>0</v>
      </c>
      <c r="V7" s="7" t="s">
        <v>18</v>
      </c>
      <c r="W7" s="7" t="s">
        <v>18</v>
      </c>
    </row>
    <row r="8" spans="1:23" x14ac:dyDescent="0.2">
      <c r="A8" s="1">
        <v>44627</v>
      </c>
      <c r="B8" s="4">
        <v>7</v>
      </c>
      <c r="C8">
        <v>4</v>
      </c>
      <c r="D8">
        <v>51</v>
      </c>
      <c r="E8" s="7" t="s">
        <v>18</v>
      </c>
      <c r="F8">
        <f t="shared" si="0"/>
        <v>55</v>
      </c>
      <c r="G8" s="2">
        <f t="shared" si="1"/>
        <v>0.14583333333333326</v>
      </c>
      <c r="H8" s="7" t="s">
        <v>18</v>
      </c>
      <c r="I8" s="7" t="s">
        <v>18</v>
      </c>
      <c r="J8" s="7" t="s">
        <v>18</v>
      </c>
      <c r="K8">
        <v>0</v>
      </c>
      <c r="L8">
        <v>0</v>
      </c>
      <c r="M8">
        <v>0</v>
      </c>
      <c r="N8">
        <f>SUM(C$2:C8)</f>
        <v>16</v>
      </c>
      <c r="O8">
        <f>SUM(D$2:D8)</f>
        <v>160</v>
      </c>
      <c r="P8" s="7" t="s">
        <v>18</v>
      </c>
      <c r="Q8">
        <f t="shared" si="2"/>
        <v>176</v>
      </c>
      <c r="R8" s="2">
        <f t="shared" si="3"/>
        <v>0.45454545454545459</v>
      </c>
      <c r="S8" s="15">
        <f>SUM(F$2:F8)</f>
        <v>176</v>
      </c>
      <c r="T8" s="7" t="s">
        <v>18</v>
      </c>
      <c r="U8">
        <v>0</v>
      </c>
      <c r="V8" s="7" t="s">
        <v>18</v>
      </c>
      <c r="W8" s="7" t="s">
        <v>18</v>
      </c>
    </row>
    <row r="9" spans="1:23" x14ac:dyDescent="0.2">
      <c r="A9" s="1">
        <v>44628</v>
      </c>
      <c r="B9" s="4">
        <v>8</v>
      </c>
      <c r="C9">
        <v>3</v>
      </c>
      <c r="D9">
        <v>62</v>
      </c>
      <c r="E9" s="7" t="s">
        <v>18</v>
      </c>
      <c r="F9">
        <f t="shared" si="0"/>
        <v>65</v>
      </c>
      <c r="G9" s="2">
        <f t="shared" si="1"/>
        <v>0.18181818181818188</v>
      </c>
      <c r="H9" s="7" t="s">
        <v>18</v>
      </c>
      <c r="I9" s="7" t="s">
        <v>18</v>
      </c>
      <c r="J9" s="7" t="s">
        <v>18</v>
      </c>
      <c r="K9">
        <v>0</v>
      </c>
      <c r="L9">
        <v>0</v>
      </c>
      <c r="M9">
        <v>0</v>
      </c>
      <c r="N9">
        <f>SUM(C$2:C9)</f>
        <v>19</v>
      </c>
      <c r="O9">
        <f>SUM(D$2:D9)</f>
        <v>222</v>
      </c>
      <c r="P9" s="7" t="s">
        <v>18</v>
      </c>
      <c r="Q9">
        <f t="shared" si="2"/>
        <v>241</v>
      </c>
      <c r="R9" s="2">
        <f t="shared" si="3"/>
        <v>0.36931818181818188</v>
      </c>
      <c r="S9" s="15">
        <f>SUM(F$2:F9)</f>
        <v>241</v>
      </c>
      <c r="T9" s="7" t="s">
        <v>18</v>
      </c>
      <c r="U9">
        <v>0</v>
      </c>
      <c r="V9" s="7" t="s">
        <v>18</v>
      </c>
      <c r="W9" s="7" t="s">
        <v>18</v>
      </c>
    </row>
    <row r="10" spans="1:23" x14ac:dyDescent="0.2">
      <c r="A10" s="1">
        <v>44629</v>
      </c>
      <c r="B10" s="4">
        <v>9</v>
      </c>
      <c r="C10">
        <v>4</v>
      </c>
      <c r="D10">
        <v>76</v>
      </c>
      <c r="E10" s="7" t="s">
        <v>18</v>
      </c>
      <c r="F10">
        <f t="shared" si="0"/>
        <v>80</v>
      </c>
      <c r="G10" s="2">
        <f t="shared" si="1"/>
        <v>0.23076923076923084</v>
      </c>
      <c r="H10" s="7" t="s">
        <v>18</v>
      </c>
      <c r="I10" s="7" t="s">
        <v>18</v>
      </c>
      <c r="J10" s="7" t="s">
        <v>18</v>
      </c>
      <c r="K10">
        <v>0</v>
      </c>
      <c r="L10">
        <v>0</v>
      </c>
      <c r="M10">
        <v>0</v>
      </c>
      <c r="N10">
        <f>SUM(C$2:C10)</f>
        <v>23</v>
      </c>
      <c r="O10">
        <f>SUM(D$2:D10)</f>
        <v>298</v>
      </c>
      <c r="P10" s="7" t="s">
        <v>18</v>
      </c>
      <c r="Q10">
        <f t="shared" si="2"/>
        <v>321</v>
      </c>
      <c r="R10" s="2">
        <f t="shared" si="3"/>
        <v>0.3319502074688796</v>
      </c>
      <c r="S10" s="15">
        <f>SUM(F$2:F10)</f>
        <v>321</v>
      </c>
      <c r="T10" s="7" t="s">
        <v>18</v>
      </c>
      <c r="U10">
        <v>0</v>
      </c>
      <c r="V10" s="7" t="s">
        <v>18</v>
      </c>
      <c r="W10" s="7" t="s">
        <v>18</v>
      </c>
    </row>
    <row r="11" spans="1:23" x14ac:dyDescent="0.2">
      <c r="A11" s="1">
        <v>44630</v>
      </c>
      <c r="B11" s="4">
        <v>10</v>
      </c>
      <c r="C11">
        <v>11</v>
      </c>
      <c r="D11">
        <v>64</v>
      </c>
      <c r="E11" s="7" t="s">
        <v>18</v>
      </c>
      <c r="F11">
        <f t="shared" si="0"/>
        <v>75</v>
      </c>
      <c r="G11" s="2">
        <f t="shared" si="1"/>
        <v>-6.25E-2</v>
      </c>
      <c r="H11" s="7" t="s">
        <v>18</v>
      </c>
      <c r="I11" s="7" t="s">
        <v>18</v>
      </c>
      <c r="J11" s="7" t="s">
        <v>18</v>
      </c>
      <c r="K11">
        <v>0</v>
      </c>
      <c r="L11">
        <v>0</v>
      </c>
      <c r="M11">
        <v>0</v>
      </c>
      <c r="N11">
        <f>SUM(C$2:C11)</f>
        <v>34</v>
      </c>
      <c r="O11">
        <f>SUM(D$2:D11)</f>
        <v>362</v>
      </c>
      <c r="P11" s="7" t="s">
        <v>18</v>
      </c>
      <c r="Q11">
        <f t="shared" si="2"/>
        <v>396</v>
      </c>
      <c r="R11" s="2">
        <f t="shared" si="3"/>
        <v>0.23364485981308403</v>
      </c>
      <c r="S11" s="15">
        <f>SUM(F$2:F11)</f>
        <v>396</v>
      </c>
      <c r="T11" s="7" t="s">
        <v>18</v>
      </c>
      <c r="U11">
        <v>0</v>
      </c>
      <c r="V11" s="7" t="s">
        <v>18</v>
      </c>
      <c r="W11" s="7" t="s">
        <v>18</v>
      </c>
    </row>
    <row r="12" spans="1:23" x14ac:dyDescent="0.2">
      <c r="A12" s="1">
        <v>44631</v>
      </c>
      <c r="B12" s="4">
        <v>11</v>
      </c>
      <c r="C12">
        <v>5</v>
      </c>
      <c r="D12">
        <v>78</v>
      </c>
      <c r="E12" s="7" t="s">
        <v>18</v>
      </c>
      <c r="F12">
        <f t="shared" si="0"/>
        <v>83</v>
      </c>
      <c r="G12" s="2">
        <f t="shared" si="1"/>
        <v>0.10666666666666669</v>
      </c>
      <c r="H12" s="7" t="s">
        <v>18</v>
      </c>
      <c r="I12" s="7" t="s">
        <v>18</v>
      </c>
      <c r="J12" s="7" t="s">
        <v>18</v>
      </c>
      <c r="K12">
        <v>0</v>
      </c>
      <c r="L12">
        <v>0</v>
      </c>
      <c r="M12">
        <v>0</v>
      </c>
      <c r="N12">
        <f>SUM(C$2:C12)</f>
        <v>39</v>
      </c>
      <c r="O12">
        <f>SUM(D$2:D12)</f>
        <v>440</v>
      </c>
      <c r="P12" s="7" t="s">
        <v>18</v>
      </c>
      <c r="Q12">
        <f t="shared" si="2"/>
        <v>479</v>
      </c>
      <c r="R12" s="2">
        <f t="shared" si="3"/>
        <v>0.20959595959595956</v>
      </c>
      <c r="S12" s="15">
        <f>SUM(F$2:F12)</f>
        <v>479</v>
      </c>
      <c r="T12" s="7" t="s">
        <v>18</v>
      </c>
      <c r="U12">
        <v>0</v>
      </c>
      <c r="V12" s="7" t="s">
        <v>18</v>
      </c>
      <c r="W12" s="7" t="s">
        <v>18</v>
      </c>
    </row>
    <row r="13" spans="1:23" x14ac:dyDescent="0.2">
      <c r="A13" s="1">
        <v>44632</v>
      </c>
      <c r="B13" s="4">
        <v>12</v>
      </c>
      <c r="C13">
        <v>1</v>
      </c>
      <c r="D13">
        <v>64</v>
      </c>
      <c r="E13" s="7" t="s">
        <v>18</v>
      </c>
      <c r="F13">
        <f t="shared" si="0"/>
        <v>65</v>
      </c>
      <c r="G13" s="2">
        <f t="shared" si="1"/>
        <v>-0.2168674698795181</v>
      </c>
      <c r="H13" s="7" t="s">
        <v>18</v>
      </c>
      <c r="I13" s="7" t="s">
        <v>18</v>
      </c>
      <c r="J13" s="7" t="s">
        <v>18</v>
      </c>
      <c r="K13">
        <v>0</v>
      </c>
      <c r="L13">
        <v>0</v>
      </c>
      <c r="M13">
        <v>0</v>
      </c>
      <c r="N13">
        <f>SUM(C$2:C13)</f>
        <v>40</v>
      </c>
      <c r="O13">
        <f>SUM(D$2:D13)</f>
        <v>504</v>
      </c>
      <c r="P13" s="7" t="s">
        <v>18</v>
      </c>
      <c r="Q13">
        <f t="shared" si="2"/>
        <v>544</v>
      </c>
      <c r="R13" s="2">
        <f t="shared" si="3"/>
        <v>0.13569937369519836</v>
      </c>
      <c r="S13" s="15">
        <f>SUM(F$2:F13)</f>
        <v>544</v>
      </c>
      <c r="T13" s="7" t="s">
        <v>18</v>
      </c>
      <c r="U13">
        <v>0</v>
      </c>
      <c r="V13" s="7" t="s">
        <v>18</v>
      </c>
      <c r="W13" s="7" t="s">
        <v>18</v>
      </c>
    </row>
    <row r="14" spans="1:23" x14ac:dyDescent="0.2">
      <c r="A14" s="1">
        <v>44633</v>
      </c>
      <c r="B14" s="4">
        <v>13</v>
      </c>
      <c r="C14">
        <v>41</v>
      </c>
      <c r="D14">
        <v>128</v>
      </c>
      <c r="E14" s="7" t="s">
        <v>18</v>
      </c>
      <c r="F14">
        <f t="shared" si="0"/>
        <v>169</v>
      </c>
      <c r="G14" s="2">
        <f t="shared" si="1"/>
        <v>1.6</v>
      </c>
      <c r="H14" s="7" t="s">
        <v>18</v>
      </c>
      <c r="I14" s="7" t="s">
        <v>18</v>
      </c>
      <c r="J14" s="7" t="s">
        <v>18</v>
      </c>
      <c r="K14">
        <v>0</v>
      </c>
      <c r="L14">
        <v>0</v>
      </c>
      <c r="M14">
        <v>0</v>
      </c>
      <c r="N14">
        <f>SUM(C$2:C14)</f>
        <v>81</v>
      </c>
      <c r="O14">
        <f>SUM(D$2:D14)</f>
        <v>632</v>
      </c>
      <c r="P14" s="7" t="s">
        <v>18</v>
      </c>
      <c r="Q14">
        <f t="shared" si="2"/>
        <v>713</v>
      </c>
      <c r="R14" s="2">
        <f t="shared" si="3"/>
        <v>0.31066176470588225</v>
      </c>
      <c r="S14" s="15">
        <f>SUM(F$2:F14)</f>
        <v>713</v>
      </c>
      <c r="T14" s="7" t="s">
        <v>18</v>
      </c>
      <c r="U14">
        <f t="shared" ref="U14:U35" si="4">SUM(M1:M14)</f>
        <v>0</v>
      </c>
      <c r="V14" s="7" t="s">
        <v>18</v>
      </c>
      <c r="W14" s="7" t="s">
        <v>18</v>
      </c>
    </row>
    <row r="15" spans="1:23" x14ac:dyDescent="0.2">
      <c r="A15" s="1">
        <v>44634</v>
      </c>
      <c r="B15" s="4">
        <v>14</v>
      </c>
      <c r="C15">
        <v>9</v>
      </c>
      <c r="D15">
        <v>130</v>
      </c>
      <c r="E15" s="7" t="s">
        <v>18</v>
      </c>
      <c r="F15">
        <f t="shared" si="0"/>
        <v>139</v>
      </c>
      <c r="G15" s="2">
        <f t="shared" si="1"/>
        <v>-0.1775147928994083</v>
      </c>
      <c r="H15" s="7" t="s">
        <v>18</v>
      </c>
      <c r="I15" s="7" t="s">
        <v>18</v>
      </c>
      <c r="J15" s="7" t="s">
        <v>18</v>
      </c>
      <c r="K15">
        <v>0</v>
      </c>
      <c r="L15">
        <v>0</v>
      </c>
      <c r="M15">
        <v>0</v>
      </c>
      <c r="N15">
        <f>SUM(C$2:C15)</f>
        <v>90</v>
      </c>
      <c r="O15">
        <f>SUM(D$2:D15)</f>
        <v>762</v>
      </c>
      <c r="P15" s="7" t="s">
        <v>18</v>
      </c>
      <c r="Q15">
        <f t="shared" si="2"/>
        <v>852</v>
      </c>
      <c r="R15" s="2">
        <f t="shared" si="3"/>
        <v>0.19495091164095379</v>
      </c>
      <c r="S15" s="15">
        <f>SUM(F$2:F15)</f>
        <v>852</v>
      </c>
      <c r="T15" s="7" t="s">
        <v>18</v>
      </c>
      <c r="U15">
        <f t="shared" si="4"/>
        <v>0</v>
      </c>
      <c r="V15" s="7" t="s">
        <v>18</v>
      </c>
      <c r="W15" s="7" t="s">
        <v>18</v>
      </c>
    </row>
    <row r="16" spans="1:23" x14ac:dyDescent="0.2">
      <c r="A16" s="1">
        <v>44635</v>
      </c>
      <c r="B16" s="4">
        <v>15</v>
      </c>
      <c r="C16">
        <v>5</v>
      </c>
      <c r="D16">
        <v>197</v>
      </c>
      <c r="E16" s="7" t="s">
        <v>18</v>
      </c>
      <c r="F16">
        <f t="shared" si="0"/>
        <v>202</v>
      </c>
      <c r="G16" s="2">
        <f t="shared" si="1"/>
        <v>0.45323741007194251</v>
      </c>
      <c r="H16" s="7" t="s">
        <v>18</v>
      </c>
      <c r="I16" s="7" t="s">
        <v>18</v>
      </c>
      <c r="J16" s="7" t="s">
        <v>18</v>
      </c>
      <c r="K16">
        <v>0</v>
      </c>
      <c r="L16">
        <v>0</v>
      </c>
      <c r="M16">
        <v>0</v>
      </c>
      <c r="N16">
        <f t="shared" ref="N16:N53" si="5">SUM(C3:C16)</f>
        <v>94</v>
      </c>
      <c r="O16">
        <f t="shared" ref="O16:O53" si="6">SUM(D3:D16)</f>
        <v>958</v>
      </c>
      <c r="P16" s="7" t="s">
        <v>18</v>
      </c>
      <c r="Q16">
        <f t="shared" si="2"/>
        <v>1052</v>
      </c>
      <c r="R16" s="2">
        <f t="shared" si="3"/>
        <v>0.23474178403755874</v>
      </c>
      <c r="S16" s="15">
        <f>SUM(F$2:F16)</f>
        <v>1054</v>
      </c>
      <c r="T16" s="7" t="s">
        <v>18</v>
      </c>
      <c r="U16">
        <f t="shared" si="4"/>
        <v>0</v>
      </c>
      <c r="V16" s="7" t="s">
        <v>18</v>
      </c>
      <c r="W16" s="7" t="s">
        <v>18</v>
      </c>
    </row>
    <row r="17" spans="1:23" x14ac:dyDescent="0.2">
      <c r="A17" s="1">
        <v>44636</v>
      </c>
      <c r="B17" s="4">
        <v>16</v>
      </c>
      <c r="C17">
        <v>8</v>
      </c>
      <c r="D17">
        <v>150</v>
      </c>
      <c r="E17" s="7" t="s">
        <v>18</v>
      </c>
      <c r="F17">
        <f t="shared" si="0"/>
        <v>158</v>
      </c>
      <c r="G17" s="2">
        <f t="shared" si="1"/>
        <v>-0.21782178217821779</v>
      </c>
      <c r="H17" s="7" t="s">
        <v>18</v>
      </c>
      <c r="I17" s="7" t="s">
        <v>18</v>
      </c>
      <c r="J17" s="7" t="s">
        <v>18</v>
      </c>
      <c r="K17">
        <v>0</v>
      </c>
      <c r="L17">
        <v>0</v>
      </c>
      <c r="M17">
        <v>0</v>
      </c>
      <c r="N17">
        <f t="shared" si="5"/>
        <v>99</v>
      </c>
      <c r="O17">
        <f t="shared" si="6"/>
        <v>1103</v>
      </c>
      <c r="P17" s="7" t="s">
        <v>18</v>
      </c>
      <c r="Q17">
        <f t="shared" si="2"/>
        <v>1202</v>
      </c>
      <c r="R17" s="2">
        <f t="shared" si="3"/>
        <v>0.14258555133079853</v>
      </c>
      <c r="S17" s="15">
        <f>SUM(F$2:F17)</f>
        <v>1212</v>
      </c>
      <c r="T17" s="7" t="s">
        <v>18</v>
      </c>
      <c r="U17">
        <f t="shared" si="4"/>
        <v>0</v>
      </c>
      <c r="V17" s="7" t="s">
        <v>18</v>
      </c>
      <c r="W17" s="7" t="s">
        <v>18</v>
      </c>
    </row>
    <row r="18" spans="1:23" x14ac:dyDescent="0.2">
      <c r="A18" s="1">
        <v>44637</v>
      </c>
      <c r="B18" s="4">
        <v>17</v>
      </c>
      <c r="C18">
        <v>57</v>
      </c>
      <c r="D18">
        <v>203</v>
      </c>
      <c r="E18" s="7" t="s">
        <v>18</v>
      </c>
      <c r="F18">
        <f t="shared" si="0"/>
        <v>260</v>
      </c>
      <c r="G18" s="2">
        <f t="shared" si="1"/>
        <v>0.64556962025316467</v>
      </c>
      <c r="H18" s="7" t="s">
        <v>18</v>
      </c>
      <c r="I18" s="7" t="s">
        <v>18</v>
      </c>
      <c r="J18" s="7" t="s">
        <v>18</v>
      </c>
      <c r="K18">
        <v>0</v>
      </c>
      <c r="L18">
        <v>0</v>
      </c>
      <c r="M18">
        <v>0</v>
      </c>
      <c r="N18">
        <f t="shared" si="5"/>
        <v>154</v>
      </c>
      <c r="O18">
        <f t="shared" si="6"/>
        <v>1292</v>
      </c>
      <c r="P18" s="7" t="s">
        <v>18</v>
      </c>
      <c r="Q18">
        <f t="shared" si="2"/>
        <v>1446</v>
      </c>
      <c r="R18" s="2">
        <f t="shared" si="3"/>
        <v>0.2029950083194676</v>
      </c>
      <c r="S18" s="15">
        <f>SUM(F$2:F18)</f>
        <v>1472</v>
      </c>
      <c r="T18" s="7" t="s">
        <v>18</v>
      </c>
      <c r="U18">
        <f t="shared" si="4"/>
        <v>0</v>
      </c>
      <c r="V18" s="7" t="s">
        <v>18</v>
      </c>
      <c r="W18" s="7" t="s">
        <v>18</v>
      </c>
    </row>
    <row r="19" spans="1:23" x14ac:dyDescent="0.2">
      <c r="A19" s="1">
        <v>44638</v>
      </c>
      <c r="B19" s="4">
        <v>18</v>
      </c>
      <c r="C19">
        <v>8</v>
      </c>
      <c r="D19">
        <v>366</v>
      </c>
      <c r="E19" s="7" t="s">
        <v>18</v>
      </c>
      <c r="F19">
        <f t="shared" si="0"/>
        <v>374</v>
      </c>
      <c r="G19" s="2">
        <f t="shared" si="1"/>
        <v>0.43846153846153846</v>
      </c>
      <c r="H19" s="7" t="s">
        <v>18</v>
      </c>
      <c r="I19" s="7" t="s">
        <v>18</v>
      </c>
      <c r="J19" s="7" t="s">
        <v>18</v>
      </c>
      <c r="K19">
        <v>0</v>
      </c>
      <c r="L19">
        <v>0</v>
      </c>
      <c r="M19">
        <v>0</v>
      </c>
      <c r="N19">
        <f t="shared" si="5"/>
        <v>159</v>
      </c>
      <c r="O19">
        <f t="shared" si="6"/>
        <v>1642</v>
      </c>
      <c r="P19" s="7" t="s">
        <v>18</v>
      </c>
      <c r="Q19">
        <f t="shared" si="2"/>
        <v>1801</v>
      </c>
      <c r="R19" s="2">
        <f t="shared" si="3"/>
        <v>0.2455048409405256</v>
      </c>
      <c r="S19" s="15">
        <f>SUM(F$2:F19)</f>
        <v>1846</v>
      </c>
      <c r="T19" s="7" t="s">
        <v>18</v>
      </c>
      <c r="U19">
        <f t="shared" si="4"/>
        <v>0</v>
      </c>
      <c r="V19" s="7" t="s">
        <v>18</v>
      </c>
      <c r="W19" s="7" t="s">
        <v>18</v>
      </c>
    </row>
    <row r="20" spans="1:23" x14ac:dyDescent="0.2">
      <c r="A20" s="1">
        <v>44639</v>
      </c>
      <c r="B20" s="4">
        <v>19</v>
      </c>
      <c r="C20">
        <v>17</v>
      </c>
      <c r="D20">
        <v>492</v>
      </c>
      <c r="E20" s="7" t="s">
        <v>18</v>
      </c>
      <c r="F20">
        <f t="shared" si="0"/>
        <v>509</v>
      </c>
      <c r="G20" s="2">
        <f t="shared" si="1"/>
        <v>0.3609625668449199</v>
      </c>
      <c r="H20" s="7" t="s">
        <v>18</v>
      </c>
      <c r="I20" s="7" t="s">
        <v>18</v>
      </c>
      <c r="J20" s="7" t="s">
        <v>18</v>
      </c>
      <c r="K20">
        <v>0</v>
      </c>
      <c r="L20">
        <v>0</v>
      </c>
      <c r="M20">
        <v>0</v>
      </c>
      <c r="N20">
        <f t="shared" si="5"/>
        <v>176</v>
      </c>
      <c r="O20">
        <f t="shared" si="6"/>
        <v>2106</v>
      </c>
      <c r="P20" s="7" t="s">
        <v>18</v>
      </c>
      <c r="Q20">
        <f t="shared" si="2"/>
        <v>2282</v>
      </c>
      <c r="R20" s="2">
        <f t="shared" si="3"/>
        <v>0.26707384786229871</v>
      </c>
      <c r="S20" s="15">
        <f>SUM(F$2:F20)</f>
        <v>2355</v>
      </c>
      <c r="T20" s="7" t="s">
        <v>18</v>
      </c>
      <c r="U20">
        <f t="shared" si="4"/>
        <v>0</v>
      </c>
      <c r="V20" s="7" t="s">
        <v>18</v>
      </c>
      <c r="W20" s="7" t="s">
        <v>18</v>
      </c>
    </row>
    <row r="21" spans="1:23" x14ac:dyDescent="0.2">
      <c r="A21" s="1">
        <v>44640</v>
      </c>
      <c r="B21" s="4">
        <v>20</v>
      </c>
      <c r="C21">
        <v>24</v>
      </c>
      <c r="D21">
        <v>734</v>
      </c>
      <c r="E21" s="7" t="s">
        <v>18</v>
      </c>
      <c r="F21">
        <f t="shared" si="0"/>
        <v>758</v>
      </c>
      <c r="G21" s="2">
        <f t="shared" si="1"/>
        <v>0.48919449901768175</v>
      </c>
      <c r="H21" s="7" t="s">
        <v>18</v>
      </c>
      <c r="I21" s="7" t="s">
        <v>18</v>
      </c>
      <c r="J21" s="7" t="s">
        <v>18</v>
      </c>
      <c r="K21">
        <v>0</v>
      </c>
      <c r="L21">
        <v>0</v>
      </c>
      <c r="M21">
        <v>0</v>
      </c>
      <c r="N21">
        <f t="shared" si="5"/>
        <v>197</v>
      </c>
      <c r="O21">
        <f t="shared" si="6"/>
        <v>2795</v>
      </c>
      <c r="P21" s="7" t="s">
        <v>18</v>
      </c>
      <c r="Q21">
        <f t="shared" si="2"/>
        <v>2992</v>
      </c>
      <c r="R21" s="2">
        <f t="shared" si="3"/>
        <v>0.31113058720420694</v>
      </c>
      <c r="S21" s="15">
        <f>SUM(F$2:F21)</f>
        <v>3113</v>
      </c>
      <c r="T21" s="7" t="s">
        <v>18</v>
      </c>
      <c r="U21">
        <f t="shared" si="4"/>
        <v>0</v>
      </c>
      <c r="V21" s="7" t="s">
        <v>18</v>
      </c>
      <c r="W21" s="7" t="s">
        <v>18</v>
      </c>
    </row>
    <row r="22" spans="1:23" x14ac:dyDescent="0.2">
      <c r="A22" s="1">
        <v>44641</v>
      </c>
      <c r="B22" s="4">
        <v>21</v>
      </c>
      <c r="C22">
        <v>31</v>
      </c>
      <c r="D22">
        <v>865</v>
      </c>
      <c r="E22" s="7" t="s">
        <v>18</v>
      </c>
      <c r="F22">
        <f t="shared" si="0"/>
        <v>896</v>
      </c>
      <c r="G22" s="2">
        <f t="shared" si="1"/>
        <v>0.18205804749340371</v>
      </c>
      <c r="H22" s="7" t="s">
        <v>18</v>
      </c>
      <c r="I22" s="7" t="s">
        <v>18</v>
      </c>
      <c r="J22" s="7" t="s">
        <v>18</v>
      </c>
      <c r="K22">
        <v>0</v>
      </c>
      <c r="L22">
        <v>0</v>
      </c>
      <c r="M22">
        <v>0</v>
      </c>
      <c r="N22">
        <f t="shared" si="5"/>
        <v>224</v>
      </c>
      <c r="O22">
        <f t="shared" si="6"/>
        <v>3609</v>
      </c>
      <c r="P22" s="7" t="s">
        <v>18</v>
      </c>
      <c r="Q22">
        <f t="shared" si="2"/>
        <v>3833</v>
      </c>
      <c r="R22" s="2">
        <f t="shared" si="3"/>
        <v>0.28108288770053469</v>
      </c>
      <c r="S22" s="15">
        <f>SUM(F$2:F22)</f>
        <v>4009</v>
      </c>
      <c r="T22" s="7" t="s">
        <v>18</v>
      </c>
      <c r="U22">
        <f t="shared" si="4"/>
        <v>0</v>
      </c>
      <c r="V22" s="7" t="s">
        <v>18</v>
      </c>
      <c r="W22" s="7" t="s">
        <v>18</v>
      </c>
    </row>
    <row r="23" spans="1:23" x14ac:dyDescent="0.2">
      <c r="A23" s="1">
        <v>44642</v>
      </c>
      <c r="B23" s="4">
        <v>22</v>
      </c>
      <c r="C23">
        <v>4</v>
      </c>
      <c r="D23">
        <v>977</v>
      </c>
      <c r="E23" s="7" t="s">
        <v>18</v>
      </c>
      <c r="F23">
        <f t="shared" si="0"/>
        <v>981</v>
      </c>
      <c r="G23" s="2">
        <f t="shared" si="1"/>
        <v>9.4866071428571397E-2</v>
      </c>
      <c r="H23" s="7" t="s">
        <v>18</v>
      </c>
      <c r="I23" s="7" t="s">
        <v>18</v>
      </c>
      <c r="J23" s="7" t="s">
        <v>18</v>
      </c>
      <c r="K23">
        <v>0</v>
      </c>
      <c r="L23">
        <v>0</v>
      </c>
      <c r="M23">
        <v>0</v>
      </c>
      <c r="N23">
        <f t="shared" si="5"/>
        <v>225</v>
      </c>
      <c r="O23">
        <f t="shared" si="6"/>
        <v>4524</v>
      </c>
      <c r="P23" s="7" t="s">
        <v>18</v>
      </c>
      <c r="Q23">
        <f t="shared" si="2"/>
        <v>4749</v>
      </c>
      <c r="R23" s="2">
        <f t="shared" si="3"/>
        <v>0.23897730237411952</v>
      </c>
      <c r="S23" s="15">
        <f>SUM(F$2:F23)</f>
        <v>4990</v>
      </c>
      <c r="T23" s="7" t="s">
        <v>18</v>
      </c>
      <c r="U23">
        <f t="shared" si="4"/>
        <v>0</v>
      </c>
      <c r="V23" s="7" t="s">
        <v>18</v>
      </c>
      <c r="W23" s="7" t="s">
        <v>18</v>
      </c>
    </row>
    <row r="24" spans="1:23" x14ac:dyDescent="0.2">
      <c r="A24" s="1">
        <v>44643</v>
      </c>
      <c r="B24" s="4">
        <v>23</v>
      </c>
      <c r="C24">
        <v>4</v>
      </c>
      <c r="D24">
        <v>979</v>
      </c>
      <c r="E24" s="7" t="s">
        <v>18</v>
      </c>
      <c r="F24">
        <f t="shared" si="0"/>
        <v>983</v>
      </c>
      <c r="G24" s="2">
        <f t="shared" si="1"/>
        <v>2.0387359836901986E-3</v>
      </c>
      <c r="H24" s="7" t="s">
        <v>18</v>
      </c>
      <c r="I24" s="7" t="s">
        <v>18</v>
      </c>
      <c r="J24" s="7" t="s">
        <v>18</v>
      </c>
      <c r="K24">
        <v>0</v>
      </c>
      <c r="L24">
        <v>0</v>
      </c>
      <c r="M24">
        <v>0</v>
      </c>
      <c r="N24">
        <f t="shared" si="5"/>
        <v>225</v>
      </c>
      <c r="O24">
        <f t="shared" si="6"/>
        <v>5427</v>
      </c>
      <c r="P24" s="7" t="s">
        <v>18</v>
      </c>
      <c r="Q24">
        <f t="shared" si="2"/>
        <v>5652</v>
      </c>
      <c r="R24" s="2">
        <f t="shared" si="3"/>
        <v>0.19014529374605171</v>
      </c>
      <c r="S24" s="15">
        <f>SUM(F$2:F24)</f>
        <v>5973</v>
      </c>
      <c r="T24" s="7" t="s">
        <v>18</v>
      </c>
      <c r="U24">
        <f t="shared" si="4"/>
        <v>0</v>
      </c>
      <c r="V24" s="7" t="s">
        <v>18</v>
      </c>
      <c r="W24" s="7" t="s">
        <v>18</v>
      </c>
    </row>
    <row r="25" spans="1:23" x14ac:dyDescent="0.2">
      <c r="A25" s="1">
        <v>44644</v>
      </c>
      <c r="B25" s="4">
        <v>24</v>
      </c>
      <c r="C25">
        <v>29</v>
      </c>
      <c r="D25">
        <v>1580</v>
      </c>
      <c r="E25" s="7" t="s">
        <v>18</v>
      </c>
      <c r="F25">
        <f t="shared" si="0"/>
        <v>1609</v>
      </c>
      <c r="G25" s="2">
        <f t="shared" si="1"/>
        <v>0.63682604272634791</v>
      </c>
      <c r="H25" s="7" t="s">
        <v>18</v>
      </c>
      <c r="I25" s="7" t="s">
        <v>18</v>
      </c>
      <c r="J25" s="7" t="s">
        <v>18</v>
      </c>
      <c r="K25">
        <v>0</v>
      </c>
      <c r="L25">
        <v>0</v>
      </c>
      <c r="M25">
        <v>0</v>
      </c>
      <c r="N25">
        <f t="shared" si="5"/>
        <v>243</v>
      </c>
      <c r="O25">
        <f t="shared" si="6"/>
        <v>6943</v>
      </c>
      <c r="P25" s="7" t="s">
        <v>18</v>
      </c>
      <c r="Q25">
        <f t="shared" si="2"/>
        <v>7186</v>
      </c>
      <c r="R25" s="2">
        <f t="shared" si="3"/>
        <v>0.27140835102618532</v>
      </c>
      <c r="S25" s="15">
        <f>SUM(F$2:F25)</f>
        <v>7582</v>
      </c>
      <c r="T25" s="7" t="s">
        <v>18</v>
      </c>
      <c r="U25">
        <f t="shared" si="4"/>
        <v>0</v>
      </c>
      <c r="V25" s="7" t="s">
        <v>18</v>
      </c>
      <c r="W25" s="7" t="s">
        <v>18</v>
      </c>
    </row>
    <row r="26" spans="1:23" x14ac:dyDescent="0.2">
      <c r="A26" s="1">
        <v>44645</v>
      </c>
      <c r="B26" s="4">
        <v>25</v>
      </c>
      <c r="C26">
        <v>38</v>
      </c>
      <c r="D26">
        <v>2231</v>
      </c>
      <c r="E26" s="7" t="s">
        <v>18</v>
      </c>
      <c r="F26">
        <f t="shared" si="0"/>
        <v>2269</v>
      </c>
      <c r="G26" s="2">
        <f t="shared" si="1"/>
        <v>0.41019266625233075</v>
      </c>
      <c r="H26" s="7" t="s">
        <v>18</v>
      </c>
      <c r="I26" s="7" t="s">
        <v>18</v>
      </c>
      <c r="J26" s="7" t="s">
        <v>18</v>
      </c>
      <c r="K26">
        <v>0</v>
      </c>
      <c r="L26">
        <v>0</v>
      </c>
      <c r="M26">
        <v>0</v>
      </c>
      <c r="N26">
        <f t="shared" si="5"/>
        <v>276</v>
      </c>
      <c r="O26">
        <f t="shared" si="6"/>
        <v>9096</v>
      </c>
      <c r="P26" s="7" t="s">
        <v>18</v>
      </c>
      <c r="Q26">
        <f t="shared" si="2"/>
        <v>9372</v>
      </c>
      <c r="R26" s="2">
        <f t="shared" si="3"/>
        <v>0.30420261619816302</v>
      </c>
      <c r="S26" s="15">
        <f>SUM(F$2:F26)</f>
        <v>9851</v>
      </c>
      <c r="T26" s="7" t="s">
        <v>18</v>
      </c>
      <c r="U26">
        <f t="shared" si="4"/>
        <v>0</v>
      </c>
      <c r="V26" s="7" t="s">
        <v>18</v>
      </c>
      <c r="W26" s="7" t="s">
        <v>18</v>
      </c>
    </row>
    <row r="27" spans="1:23" x14ac:dyDescent="0.2">
      <c r="A27" s="1">
        <v>44646</v>
      </c>
      <c r="B27" s="4">
        <v>26</v>
      </c>
      <c r="C27">
        <v>45</v>
      </c>
      <c r="D27">
        <v>2631</v>
      </c>
      <c r="E27" s="7" t="s">
        <v>18</v>
      </c>
      <c r="F27">
        <f t="shared" si="0"/>
        <v>2676</v>
      </c>
      <c r="G27" s="2">
        <f t="shared" si="1"/>
        <v>0.17937417364477737</v>
      </c>
      <c r="H27" s="7" t="s">
        <v>18</v>
      </c>
      <c r="I27" s="7" t="s">
        <v>18</v>
      </c>
      <c r="J27" s="7" t="s">
        <v>18</v>
      </c>
      <c r="K27">
        <v>0</v>
      </c>
      <c r="L27">
        <v>0</v>
      </c>
      <c r="M27">
        <v>0</v>
      </c>
      <c r="N27">
        <f t="shared" si="5"/>
        <v>320</v>
      </c>
      <c r="O27">
        <f t="shared" si="6"/>
        <v>11663</v>
      </c>
      <c r="P27" s="7" t="s">
        <v>18</v>
      </c>
      <c r="Q27">
        <f t="shared" si="2"/>
        <v>11983</v>
      </c>
      <c r="R27" s="2">
        <f t="shared" si="3"/>
        <v>0.2785958173282117</v>
      </c>
      <c r="S27" s="15">
        <f>SUM(F$2:F27)</f>
        <v>12527</v>
      </c>
      <c r="T27" s="7" t="s">
        <v>18</v>
      </c>
      <c r="U27">
        <f t="shared" si="4"/>
        <v>0</v>
      </c>
      <c r="V27" s="7" t="s">
        <v>18</v>
      </c>
      <c r="W27" s="7" t="s">
        <v>18</v>
      </c>
    </row>
    <row r="28" spans="1:23" x14ac:dyDescent="0.2">
      <c r="A28" s="1">
        <v>44647</v>
      </c>
      <c r="B28" s="4">
        <v>27</v>
      </c>
      <c r="C28">
        <v>50</v>
      </c>
      <c r="D28">
        <v>3450</v>
      </c>
      <c r="E28" s="7" t="s">
        <v>18</v>
      </c>
      <c r="F28">
        <f t="shared" si="0"/>
        <v>3500</v>
      </c>
      <c r="G28" s="2">
        <f t="shared" si="1"/>
        <v>0.30792227204783251</v>
      </c>
      <c r="H28" s="7" t="s">
        <v>18</v>
      </c>
      <c r="I28" s="7" t="s">
        <v>18</v>
      </c>
      <c r="J28" s="7" t="s">
        <v>18</v>
      </c>
      <c r="K28">
        <v>0</v>
      </c>
      <c r="L28">
        <v>0</v>
      </c>
      <c r="M28">
        <v>0</v>
      </c>
      <c r="N28">
        <f t="shared" si="5"/>
        <v>329</v>
      </c>
      <c r="O28">
        <f t="shared" si="6"/>
        <v>14985</v>
      </c>
      <c r="P28" s="7" t="s">
        <v>18</v>
      </c>
      <c r="Q28">
        <f t="shared" si="2"/>
        <v>15314</v>
      </c>
      <c r="R28" s="2">
        <f>Q28/Q27-1</f>
        <v>0.27797713427355419</v>
      </c>
      <c r="S28" s="15">
        <f>SUM(F$2:F28)</f>
        <v>16027</v>
      </c>
      <c r="T28" s="7" t="s">
        <v>18</v>
      </c>
      <c r="U28">
        <f t="shared" si="4"/>
        <v>0</v>
      </c>
      <c r="V28" s="7" t="s">
        <v>18</v>
      </c>
      <c r="W28" s="7" t="s">
        <v>18</v>
      </c>
    </row>
    <row r="29" spans="1:23" x14ac:dyDescent="0.2">
      <c r="A29" s="1">
        <v>44648</v>
      </c>
      <c r="B29" s="4">
        <v>28</v>
      </c>
      <c r="C29">
        <v>96</v>
      </c>
      <c r="D29">
        <v>4381</v>
      </c>
      <c r="E29" s="7" t="s">
        <v>18</v>
      </c>
      <c r="F29">
        <f t="shared" si="0"/>
        <v>4477</v>
      </c>
      <c r="G29" s="2">
        <f t="shared" si="1"/>
        <v>0.27914285714285714</v>
      </c>
      <c r="H29" s="7" t="s">
        <v>18</v>
      </c>
      <c r="I29" s="7" t="s">
        <v>18</v>
      </c>
      <c r="J29" s="7" t="s">
        <v>18</v>
      </c>
      <c r="K29">
        <v>0</v>
      </c>
      <c r="L29">
        <v>0</v>
      </c>
      <c r="M29">
        <v>0</v>
      </c>
      <c r="N29">
        <f t="shared" si="5"/>
        <v>416</v>
      </c>
      <c r="O29">
        <f t="shared" si="6"/>
        <v>19236</v>
      </c>
      <c r="P29" s="7" t="s">
        <v>18</v>
      </c>
      <c r="Q29">
        <f t="shared" si="2"/>
        <v>19652</v>
      </c>
      <c r="R29" s="2">
        <f t="shared" si="3"/>
        <v>0.28327021026511678</v>
      </c>
      <c r="S29" s="15">
        <f>SUM(F$2:F29)</f>
        <v>20504</v>
      </c>
      <c r="T29" s="7" t="s">
        <v>18</v>
      </c>
      <c r="U29">
        <f t="shared" si="4"/>
        <v>0</v>
      </c>
      <c r="V29" s="7" t="s">
        <v>18</v>
      </c>
      <c r="W29" s="7" t="s">
        <v>18</v>
      </c>
    </row>
    <row r="30" spans="1:23" x14ac:dyDescent="0.2">
      <c r="A30" s="1">
        <v>44649</v>
      </c>
      <c r="B30" s="4">
        <v>29</v>
      </c>
      <c r="C30">
        <v>326</v>
      </c>
      <c r="D30">
        <v>5656</v>
      </c>
      <c r="E30" s="7" t="s">
        <v>18</v>
      </c>
      <c r="F30">
        <f t="shared" si="0"/>
        <v>5982</v>
      </c>
      <c r="G30" s="2">
        <f t="shared" si="1"/>
        <v>0.3361626088898817</v>
      </c>
      <c r="H30" s="7" t="s">
        <v>18</v>
      </c>
      <c r="I30" s="7" t="s">
        <v>18</v>
      </c>
      <c r="J30" s="7" t="s">
        <v>18</v>
      </c>
      <c r="K30">
        <v>0</v>
      </c>
      <c r="L30">
        <v>0</v>
      </c>
      <c r="M30">
        <v>0</v>
      </c>
      <c r="N30">
        <f t="shared" si="5"/>
        <v>737</v>
      </c>
      <c r="O30">
        <f t="shared" si="6"/>
        <v>24695</v>
      </c>
      <c r="P30" s="7" t="s">
        <v>18</v>
      </c>
      <c r="Q30">
        <f t="shared" si="2"/>
        <v>25432</v>
      </c>
      <c r="R30" s="2">
        <f t="shared" ref="R30:R31" si="7">Q30/Q29-1</f>
        <v>0.29411764705882359</v>
      </c>
      <c r="S30" s="15">
        <f>SUM(F$2:F30)</f>
        <v>26486</v>
      </c>
      <c r="T30" s="7" t="s">
        <v>18</v>
      </c>
      <c r="U30">
        <f t="shared" si="4"/>
        <v>0</v>
      </c>
      <c r="V30" s="7" t="s">
        <v>18</v>
      </c>
      <c r="W30" s="7" t="s">
        <v>18</v>
      </c>
    </row>
    <row r="31" spans="1:23" x14ac:dyDescent="0.2">
      <c r="A31" s="1">
        <v>44650</v>
      </c>
      <c r="B31" s="4">
        <v>30</v>
      </c>
      <c r="C31">
        <v>355</v>
      </c>
      <c r="D31">
        <v>5298</v>
      </c>
      <c r="E31" s="7" t="s">
        <v>18</v>
      </c>
      <c r="F31">
        <f t="shared" ref="F31" si="8">D31+C31</f>
        <v>5653</v>
      </c>
      <c r="G31" s="2">
        <f t="shared" si="1"/>
        <v>-5.4998328318288214E-2</v>
      </c>
      <c r="H31" s="7" t="s">
        <v>18</v>
      </c>
      <c r="I31" s="7" t="s">
        <v>18</v>
      </c>
      <c r="J31" s="7" t="s">
        <v>18</v>
      </c>
      <c r="K31">
        <v>0</v>
      </c>
      <c r="L31">
        <v>0</v>
      </c>
      <c r="M31">
        <v>0</v>
      </c>
      <c r="N31">
        <f t="shared" si="5"/>
        <v>1084</v>
      </c>
      <c r="O31">
        <f t="shared" si="6"/>
        <v>29843</v>
      </c>
      <c r="P31" s="7" t="s">
        <v>18</v>
      </c>
      <c r="Q31">
        <f t="shared" si="2"/>
        <v>30927</v>
      </c>
      <c r="R31" s="2">
        <f t="shared" si="7"/>
        <v>0.21606637307329346</v>
      </c>
      <c r="S31" s="15">
        <f>SUM(F$2:F31)</f>
        <v>32139</v>
      </c>
      <c r="T31" s="7" t="s">
        <v>18</v>
      </c>
      <c r="U31">
        <f t="shared" si="4"/>
        <v>0</v>
      </c>
      <c r="V31" s="7" t="s">
        <v>18</v>
      </c>
      <c r="W31" s="7" t="s">
        <v>18</v>
      </c>
    </row>
    <row r="32" spans="1:23" x14ac:dyDescent="0.2">
      <c r="A32" s="1">
        <v>44651</v>
      </c>
      <c r="B32" s="4">
        <v>31</v>
      </c>
      <c r="C32">
        <v>358</v>
      </c>
      <c r="D32">
        <v>4144</v>
      </c>
      <c r="E32" s="7" t="s">
        <v>18</v>
      </c>
      <c r="F32">
        <f t="shared" ref="F32" si="9">D32+C32</f>
        <v>4502</v>
      </c>
      <c r="G32" s="2">
        <f t="shared" si="1"/>
        <v>-0.20360870334335746</v>
      </c>
      <c r="H32" s="7" t="s">
        <v>18</v>
      </c>
      <c r="I32" s="7" t="s">
        <v>18</v>
      </c>
      <c r="J32" s="7" t="s">
        <v>18</v>
      </c>
      <c r="K32">
        <v>0</v>
      </c>
      <c r="L32">
        <v>0</v>
      </c>
      <c r="M32">
        <v>0</v>
      </c>
      <c r="N32">
        <f t="shared" si="5"/>
        <v>1385</v>
      </c>
      <c r="O32">
        <f t="shared" si="6"/>
        <v>33784</v>
      </c>
      <c r="P32" s="7" t="s">
        <v>18</v>
      </c>
      <c r="Q32">
        <f t="shared" si="2"/>
        <v>35169</v>
      </c>
      <c r="R32" s="2">
        <f t="shared" ref="R32:R34" si="10">Q32/Q31-1</f>
        <v>0.13716170336599087</v>
      </c>
      <c r="S32" s="15">
        <f>SUM(F$2:F32)</f>
        <v>36641</v>
      </c>
      <c r="T32" s="7" t="s">
        <v>18</v>
      </c>
      <c r="U32">
        <f t="shared" si="4"/>
        <v>0</v>
      </c>
      <c r="V32" s="7" t="s">
        <v>18</v>
      </c>
      <c r="W32" s="7" t="s">
        <v>18</v>
      </c>
    </row>
    <row r="33" spans="1:23" x14ac:dyDescent="0.2">
      <c r="A33" s="1">
        <v>44652</v>
      </c>
      <c r="B33" s="4">
        <v>32</v>
      </c>
      <c r="C33">
        <v>260</v>
      </c>
      <c r="D33">
        <v>6051</v>
      </c>
      <c r="E33">
        <v>2</v>
      </c>
      <c r="F33">
        <f t="shared" ref="F33:F52" si="11">D33+C33-E33</f>
        <v>6309</v>
      </c>
      <c r="G33" s="2">
        <f t="shared" si="1"/>
        <v>0.4013771657041314</v>
      </c>
      <c r="H33" s="7" t="s">
        <v>18</v>
      </c>
      <c r="I33" s="7" t="s">
        <v>18</v>
      </c>
      <c r="J33" s="7" t="s">
        <v>18</v>
      </c>
      <c r="K33">
        <v>0</v>
      </c>
      <c r="L33">
        <v>0</v>
      </c>
      <c r="M33">
        <v>0</v>
      </c>
      <c r="N33">
        <f t="shared" si="5"/>
        <v>1637</v>
      </c>
      <c r="O33">
        <f t="shared" si="6"/>
        <v>39469</v>
      </c>
      <c r="P33">
        <f t="shared" ref="P33:P44" si="12">SUM(E20:E33)</f>
        <v>2</v>
      </c>
      <c r="Q33">
        <f t="shared" ref="Q33:Q48" si="13">N33+O33-P33</f>
        <v>41104</v>
      </c>
      <c r="R33" s="2">
        <f t="shared" si="10"/>
        <v>0.16875657539310196</v>
      </c>
      <c r="S33" s="15">
        <f>SUM(F$2:F33)</f>
        <v>42950</v>
      </c>
      <c r="T33" s="7" t="s">
        <v>18</v>
      </c>
      <c r="U33">
        <f t="shared" si="4"/>
        <v>0</v>
      </c>
      <c r="V33" s="16">
        <f>SUM(Q$2:Q33)*(380.82/24894300)</f>
        <v>3.444181219797303</v>
      </c>
      <c r="W33" s="17">
        <f t="shared" ref="W33:W52" si="14">(U33-V33)/V33</f>
        <v>-1</v>
      </c>
    </row>
    <row r="34" spans="1:23" x14ac:dyDescent="0.2">
      <c r="A34" s="1">
        <v>44653</v>
      </c>
      <c r="B34" s="4">
        <v>33</v>
      </c>
      <c r="C34">
        <v>438</v>
      </c>
      <c r="D34">
        <v>7788</v>
      </c>
      <c r="E34">
        <v>73</v>
      </c>
      <c r="F34">
        <f t="shared" si="11"/>
        <v>8153</v>
      </c>
      <c r="G34" s="2">
        <f t="shared" si="1"/>
        <v>0.29228086860041214</v>
      </c>
      <c r="H34" s="7" t="s">
        <v>18</v>
      </c>
      <c r="I34" s="7" t="s">
        <v>18</v>
      </c>
      <c r="J34" s="7" t="s">
        <v>18</v>
      </c>
      <c r="K34">
        <v>0</v>
      </c>
      <c r="L34">
        <v>0</v>
      </c>
      <c r="M34">
        <v>0</v>
      </c>
      <c r="N34">
        <f t="shared" si="5"/>
        <v>2058</v>
      </c>
      <c r="O34">
        <f t="shared" si="6"/>
        <v>46765</v>
      </c>
      <c r="P34">
        <f t="shared" si="12"/>
        <v>75</v>
      </c>
      <c r="Q34">
        <f t="shared" si="13"/>
        <v>48748</v>
      </c>
      <c r="R34" s="2">
        <f t="shared" si="10"/>
        <v>0.18596730245231607</v>
      </c>
      <c r="S34" s="15">
        <f>SUM(F$2:F34)</f>
        <v>51103</v>
      </c>
      <c r="T34" s="7" t="s">
        <v>18</v>
      </c>
      <c r="U34">
        <f t="shared" si="4"/>
        <v>0</v>
      </c>
      <c r="V34" s="16">
        <f>SUM(Q$2:Q34)*(380.82/24894300)</f>
        <v>4.1899026644653592</v>
      </c>
      <c r="W34" s="17">
        <f t="shared" si="14"/>
        <v>-1</v>
      </c>
    </row>
    <row r="35" spans="1:23" x14ac:dyDescent="0.2">
      <c r="A35" s="1">
        <v>44654</v>
      </c>
      <c r="B35" s="4">
        <v>34</v>
      </c>
      <c r="C35">
        <v>425</v>
      </c>
      <c r="D35">
        <v>8581</v>
      </c>
      <c r="E35">
        <v>71</v>
      </c>
      <c r="F35">
        <f t="shared" si="11"/>
        <v>8935</v>
      </c>
      <c r="G35" s="2">
        <f t="shared" ref="G35:G54" si="15">F35/F34-1</f>
        <v>9.5915613884459683E-2</v>
      </c>
      <c r="H35" s="7" t="s">
        <v>18</v>
      </c>
      <c r="I35" s="7" t="s">
        <v>18</v>
      </c>
      <c r="J35" s="7" t="s">
        <v>18</v>
      </c>
      <c r="K35">
        <v>0</v>
      </c>
      <c r="L35">
        <v>0</v>
      </c>
      <c r="M35">
        <v>0</v>
      </c>
      <c r="N35">
        <f t="shared" si="5"/>
        <v>2459</v>
      </c>
      <c r="O35">
        <f t="shared" si="6"/>
        <v>54612</v>
      </c>
      <c r="P35">
        <f t="shared" si="12"/>
        <v>146</v>
      </c>
      <c r="Q35">
        <f t="shared" si="13"/>
        <v>56925</v>
      </c>
      <c r="R35" s="2">
        <f t="shared" ref="R35" si="16">Q35/Q34-1</f>
        <v>0.16774021498317881</v>
      </c>
      <c r="S35" s="15">
        <f>SUM(F$2:F35)</f>
        <v>60038</v>
      </c>
      <c r="T35" s="7" t="s">
        <v>18</v>
      </c>
      <c r="U35">
        <f t="shared" si="4"/>
        <v>0</v>
      </c>
      <c r="V35" s="16">
        <f>SUM(Q$2:Q35)*(380.82/24894300)</f>
        <v>5.060711584579602</v>
      </c>
      <c r="W35" s="17">
        <f t="shared" si="14"/>
        <v>-1</v>
      </c>
    </row>
    <row r="36" spans="1:23" x14ac:dyDescent="0.2">
      <c r="A36" s="1">
        <v>44655</v>
      </c>
      <c r="B36" s="4">
        <v>35</v>
      </c>
      <c r="C36">
        <v>268</v>
      </c>
      <c r="D36">
        <v>13086</v>
      </c>
      <c r="E36">
        <v>4</v>
      </c>
      <c r="F36">
        <f t="shared" si="11"/>
        <v>13350</v>
      </c>
      <c r="G36" s="2">
        <f t="shared" si="15"/>
        <v>0.49412423055400101</v>
      </c>
      <c r="H36" s="7" t="s">
        <v>18</v>
      </c>
      <c r="I36" s="7" t="s">
        <v>18</v>
      </c>
      <c r="J36" s="7" t="s">
        <v>18</v>
      </c>
      <c r="K36">
        <v>0</v>
      </c>
      <c r="L36">
        <v>0</v>
      </c>
      <c r="M36">
        <v>0</v>
      </c>
      <c r="N36">
        <f t="shared" si="5"/>
        <v>2696</v>
      </c>
      <c r="O36">
        <f t="shared" si="6"/>
        <v>66833</v>
      </c>
      <c r="P36">
        <f t="shared" si="12"/>
        <v>150</v>
      </c>
      <c r="Q36">
        <f t="shared" si="13"/>
        <v>69379</v>
      </c>
      <c r="R36" s="2">
        <f t="shared" ref="R36:R37" si="17">Q36/Q35-1</f>
        <v>0.21877909530083439</v>
      </c>
      <c r="S36" s="15">
        <f>SUM(F$2:F36)</f>
        <v>73388</v>
      </c>
      <c r="T36" s="7" t="s">
        <v>18</v>
      </c>
      <c r="U36">
        <f>SUM(M$2:M36)</f>
        <v>0</v>
      </c>
      <c r="V36" s="16">
        <f>SUM(Q$2:Q36)*(380.82/24894300)</f>
        <v>6.1220352924163359</v>
      </c>
      <c r="W36" s="17">
        <f t="shared" si="14"/>
        <v>-1</v>
      </c>
    </row>
    <row r="37" spans="1:23" x14ac:dyDescent="0.2">
      <c r="A37" s="1">
        <v>44656</v>
      </c>
      <c r="B37" s="4">
        <v>36</v>
      </c>
      <c r="C37">
        <v>311</v>
      </c>
      <c r="D37">
        <v>16766</v>
      </c>
      <c r="E37">
        <v>40</v>
      </c>
      <c r="F37">
        <f t="shared" si="11"/>
        <v>17037</v>
      </c>
      <c r="G37" s="2">
        <f t="shared" si="15"/>
        <v>0.27617977528089899</v>
      </c>
      <c r="H37" s="7" t="s">
        <v>18</v>
      </c>
      <c r="I37" s="7" t="s">
        <v>18</v>
      </c>
      <c r="J37" s="7" t="s">
        <v>18</v>
      </c>
      <c r="K37">
        <v>0</v>
      </c>
      <c r="L37">
        <v>0</v>
      </c>
      <c r="M37">
        <v>0</v>
      </c>
      <c r="N37">
        <f t="shared" si="5"/>
        <v>3003</v>
      </c>
      <c r="O37">
        <f t="shared" si="6"/>
        <v>82622</v>
      </c>
      <c r="P37">
        <f t="shared" si="12"/>
        <v>190</v>
      </c>
      <c r="Q37">
        <f t="shared" si="13"/>
        <v>85435</v>
      </c>
      <c r="R37" s="2">
        <f t="shared" si="17"/>
        <v>0.23142449444356372</v>
      </c>
      <c r="S37" s="15">
        <f>SUM(F$2:F37)</f>
        <v>90425</v>
      </c>
      <c r="T37" s="7" t="s">
        <v>18</v>
      </c>
      <c r="U37">
        <f>SUM(M$2:M37)</f>
        <v>0</v>
      </c>
      <c r="V37" s="16">
        <f>SUM(Q$2:Q37)*(380.82/24894300)</f>
        <v>7.4289753027801542</v>
      </c>
      <c r="W37" s="17">
        <f t="shared" si="14"/>
        <v>-1</v>
      </c>
    </row>
    <row r="38" spans="1:23" x14ac:dyDescent="0.2">
      <c r="A38" s="1">
        <v>44657</v>
      </c>
      <c r="B38" s="4">
        <v>37</v>
      </c>
      <c r="C38">
        <v>322</v>
      </c>
      <c r="D38">
        <v>19660</v>
      </c>
      <c r="E38">
        <v>15</v>
      </c>
      <c r="F38">
        <f t="shared" si="11"/>
        <v>19967</v>
      </c>
      <c r="G38" s="2">
        <f t="shared" si="15"/>
        <v>0.17197863473616248</v>
      </c>
      <c r="H38" s="7" t="s">
        <v>18</v>
      </c>
      <c r="I38" s="7" t="s">
        <v>18</v>
      </c>
      <c r="J38" s="7" t="s">
        <v>18</v>
      </c>
      <c r="K38">
        <v>0</v>
      </c>
      <c r="L38">
        <v>0</v>
      </c>
      <c r="M38">
        <v>0</v>
      </c>
      <c r="N38">
        <f t="shared" si="5"/>
        <v>3321</v>
      </c>
      <c r="O38">
        <f t="shared" si="6"/>
        <v>101303</v>
      </c>
      <c r="P38">
        <f t="shared" si="12"/>
        <v>205</v>
      </c>
      <c r="Q38">
        <f t="shared" si="13"/>
        <v>104419</v>
      </c>
      <c r="R38" s="2">
        <f t="shared" ref="R38:R39" si="18">Q38/Q37-1</f>
        <v>0.22220401474805418</v>
      </c>
      <c r="S38" s="15">
        <f>SUM(F$2:F38)</f>
        <v>110392</v>
      </c>
      <c r="T38" s="7" t="s">
        <v>18</v>
      </c>
      <c r="U38">
        <f>SUM(M$2:M38)</f>
        <v>0</v>
      </c>
      <c r="V38" s="16">
        <f>SUM(Q$2:Q38)*(380.82/24894300)</f>
        <v>9.0263226304816762</v>
      </c>
      <c r="W38" s="17">
        <f t="shared" si="14"/>
        <v>-1</v>
      </c>
    </row>
    <row r="39" spans="1:23" x14ac:dyDescent="0.2">
      <c r="A39" s="1">
        <v>44658</v>
      </c>
      <c r="B39" s="4">
        <v>38</v>
      </c>
      <c r="C39">
        <v>824</v>
      </c>
      <c r="D39">
        <v>20398</v>
      </c>
      <c r="E39">
        <v>323</v>
      </c>
      <c r="F39">
        <f t="shared" si="11"/>
        <v>20899</v>
      </c>
      <c r="G39" s="2">
        <f t="shared" si="15"/>
        <v>4.6677017078178951E-2</v>
      </c>
      <c r="H39" s="7" t="s">
        <v>18</v>
      </c>
      <c r="I39" s="7" t="s">
        <v>18</v>
      </c>
      <c r="J39" s="7" t="s">
        <v>18</v>
      </c>
      <c r="K39">
        <v>0</v>
      </c>
      <c r="L39">
        <v>0</v>
      </c>
      <c r="M39">
        <v>0</v>
      </c>
      <c r="N39">
        <f t="shared" si="5"/>
        <v>4116</v>
      </c>
      <c r="O39">
        <f t="shared" si="6"/>
        <v>120121</v>
      </c>
      <c r="P39">
        <f t="shared" si="12"/>
        <v>528</v>
      </c>
      <c r="Q39">
        <f t="shared" si="13"/>
        <v>123709</v>
      </c>
      <c r="R39" s="2">
        <f t="shared" si="18"/>
        <v>0.18473649431616845</v>
      </c>
      <c r="S39" s="15">
        <f>SUM(F$2:F39)</f>
        <v>131291</v>
      </c>
      <c r="T39" s="7" t="s">
        <v>18</v>
      </c>
      <c r="U39">
        <f>SUM(M$2:M39)</f>
        <v>0</v>
      </c>
      <c r="V39" s="16">
        <f>SUM(Q$2:Q39)*(380.82/24894300)</f>
        <v>10.918758303708078</v>
      </c>
      <c r="W39" s="17">
        <f t="shared" si="14"/>
        <v>-1</v>
      </c>
    </row>
    <row r="40" spans="1:23" x14ac:dyDescent="0.2">
      <c r="A40" s="1">
        <v>44659</v>
      </c>
      <c r="B40" s="4">
        <v>39</v>
      </c>
      <c r="C40">
        <v>1015</v>
      </c>
      <c r="D40">
        <v>22609</v>
      </c>
      <c r="E40">
        <v>420</v>
      </c>
      <c r="F40">
        <f t="shared" si="11"/>
        <v>23204</v>
      </c>
      <c r="G40" s="2">
        <f t="shared" si="15"/>
        <v>0.11029235848605201</v>
      </c>
      <c r="H40">
        <v>110</v>
      </c>
      <c r="I40" s="7" t="s">
        <v>18</v>
      </c>
      <c r="J40">
        <f t="shared" ref="J40:J41" si="19">H40</f>
        <v>110</v>
      </c>
      <c r="K40">
        <v>0</v>
      </c>
      <c r="L40">
        <v>0</v>
      </c>
      <c r="M40">
        <v>0</v>
      </c>
      <c r="N40">
        <f t="shared" si="5"/>
        <v>5093</v>
      </c>
      <c r="O40">
        <f t="shared" si="6"/>
        <v>140499</v>
      </c>
      <c r="P40">
        <f t="shared" si="12"/>
        <v>948</v>
      </c>
      <c r="Q40">
        <f t="shared" si="13"/>
        <v>144644</v>
      </c>
      <c r="R40" s="2">
        <f t="shared" ref="R40:R41" si="20">Q40/Q39-1</f>
        <v>0.16922778455892451</v>
      </c>
      <c r="S40" s="15">
        <f>SUM(F$2:F40)</f>
        <v>154495</v>
      </c>
      <c r="T40">
        <v>10000</v>
      </c>
      <c r="U40">
        <f>SUM(M$2:M40)</f>
        <v>0</v>
      </c>
      <c r="V40" s="16">
        <f>SUM(Q$2:Q40)*(380.82/24894300)</f>
        <v>13.13144667333486</v>
      </c>
      <c r="W40" s="17">
        <f t="shared" si="14"/>
        <v>-1</v>
      </c>
    </row>
    <row r="41" spans="1:23" x14ac:dyDescent="0.2">
      <c r="A41" s="1">
        <v>44660</v>
      </c>
      <c r="B41" s="4">
        <v>40</v>
      </c>
      <c r="C41">
        <v>1006</v>
      </c>
      <c r="D41">
        <v>23937</v>
      </c>
      <c r="E41">
        <v>191</v>
      </c>
      <c r="F41">
        <f t="shared" si="11"/>
        <v>24752</v>
      </c>
      <c r="G41" s="2">
        <f t="shared" si="15"/>
        <v>6.6712635752456562E-2</v>
      </c>
      <c r="H41">
        <v>217</v>
      </c>
      <c r="I41" s="7" t="s">
        <v>18</v>
      </c>
      <c r="J41">
        <f t="shared" si="19"/>
        <v>217</v>
      </c>
      <c r="K41">
        <v>0</v>
      </c>
      <c r="L41">
        <v>0</v>
      </c>
      <c r="M41">
        <v>0</v>
      </c>
      <c r="N41">
        <f t="shared" si="5"/>
        <v>6054</v>
      </c>
      <c r="O41">
        <f t="shared" si="6"/>
        <v>161805</v>
      </c>
      <c r="P41">
        <f t="shared" si="12"/>
        <v>1139</v>
      </c>
      <c r="Q41">
        <f t="shared" si="13"/>
        <v>166720</v>
      </c>
      <c r="R41" s="2">
        <f t="shared" si="20"/>
        <v>0.15262299162080684</v>
      </c>
      <c r="S41" s="15">
        <f>SUM(F$2:F41)</f>
        <v>179247</v>
      </c>
      <c r="T41">
        <v>10000</v>
      </c>
      <c r="U41">
        <f>SUM(M$2:M41)</f>
        <v>0</v>
      </c>
      <c r="V41" s="16">
        <f>SUM(Q$2:Q41)*(380.82/24894300)</f>
        <v>15.681842161458647</v>
      </c>
      <c r="W41" s="17">
        <f t="shared" si="14"/>
        <v>-1</v>
      </c>
    </row>
    <row r="42" spans="1:23" x14ac:dyDescent="0.2">
      <c r="A42" s="1">
        <v>44661</v>
      </c>
      <c r="B42" s="4">
        <v>41</v>
      </c>
      <c r="C42">
        <v>914</v>
      </c>
      <c r="D42">
        <v>25173</v>
      </c>
      <c r="E42">
        <v>47</v>
      </c>
      <c r="F42">
        <f t="shared" si="11"/>
        <v>26040</v>
      </c>
      <c r="G42" s="2">
        <f t="shared" si="15"/>
        <v>5.2036199095022662E-2</v>
      </c>
      <c r="H42">
        <v>291</v>
      </c>
      <c r="I42" s="8">
        <v>3000</v>
      </c>
      <c r="J42">
        <f t="shared" ref="J42:J48" si="21">H42+I42</f>
        <v>3291</v>
      </c>
      <c r="K42">
        <v>0</v>
      </c>
      <c r="L42">
        <v>0</v>
      </c>
      <c r="M42">
        <v>0</v>
      </c>
      <c r="N42">
        <f t="shared" si="5"/>
        <v>6918</v>
      </c>
      <c r="O42">
        <f t="shared" si="6"/>
        <v>183528</v>
      </c>
      <c r="P42">
        <f t="shared" si="12"/>
        <v>1186</v>
      </c>
      <c r="Q42">
        <f t="shared" si="13"/>
        <v>189260</v>
      </c>
      <c r="R42" s="2">
        <f t="shared" ref="R42:R43" si="22">Q42/Q41-1</f>
        <v>0.13519673704414581</v>
      </c>
      <c r="S42" s="15">
        <f>SUM(F$2:F42)</f>
        <v>205287</v>
      </c>
      <c r="T42" s="4">
        <f>SUM(J$2:J42)+T$40</f>
        <v>13618</v>
      </c>
      <c r="U42">
        <f>SUM(M$2:M42)</f>
        <v>0</v>
      </c>
      <c r="V42" s="16">
        <f>SUM(Q$2:Q42)*(380.82/24894300)</f>
        <v>18.577042797748881</v>
      </c>
      <c r="W42" s="17">
        <f t="shared" si="14"/>
        <v>-1</v>
      </c>
    </row>
    <row r="43" spans="1:23" x14ac:dyDescent="0.2">
      <c r="A43" s="1">
        <v>44662</v>
      </c>
      <c r="B43" s="4">
        <v>42</v>
      </c>
      <c r="C43">
        <v>994</v>
      </c>
      <c r="D43">
        <v>22348</v>
      </c>
      <c r="E43">
        <v>273</v>
      </c>
      <c r="F43">
        <f t="shared" si="11"/>
        <v>23069</v>
      </c>
      <c r="G43" s="2">
        <f t="shared" si="15"/>
        <v>-0.11409370199692781</v>
      </c>
      <c r="H43">
        <v>379</v>
      </c>
      <c r="I43" s="8">
        <v>6000</v>
      </c>
      <c r="J43">
        <f t="shared" si="21"/>
        <v>6379</v>
      </c>
      <c r="K43">
        <v>0</v>
      </c>
      <c r="L43">
        <v>0</v>
      </c>
      <c r="M43">
        <v>0</v>
      </c>
      <c r="N43">
        <f t="shared" si="5"/>
        <v>7816</v>
      </c>
      <c r="O43">
        <f t="shared" si="6"/>
        <v>201495</v>
      </c>
      <c r="P43">
        <f t="shared" si="12"/>
        <v>1459</v>
      </c>
      <c r="Q43">
        <f t="shared" si="13"/>
        <v>207852</v>
      </c>
      <c r="R43" s="2">
        <f t="shared" si="22"/>
        <v>9.8235231956039337E-2</v>
      </c>
      <c r="S43" s="15">
        <f>SUM(F$2:F43)</f>
        <v>228356</v>
      </c>
      <c r="T43" s="4">
        <f>SUM(J$2:J43)+T$40</f>
        <v>19997</v>
      </c>
      <c r="U43">
        <f>SUM(M$2:M43)</f>
        <v>0</v>
      </c>
      <c r="V43" s="16">
        <f>SUM(Q$2:Q43)*(380.82/24894300)</f>
        <v>21.756654140104359</v>
      </c>
      <c r="W43" s="17">
        <f t="shared" si="14"/>
        <v>-1</v>
      </c>
    </row>
    <row r="44" spans="1:23" x14ac:dyDescent="0.2">
      <c r="A44" s="1">
        <v>44663</v>
      </c>
      <c r="B44" s="4">
        <v>43</v>
      </c>
      <c r="C44">
        <v>1189</v>
      </c>
      <c r="D44">
        <v>25141</v>
      </c>
      <c r="E44">
        <v>23</v>
      </c>
      <c r="F44">
        <f t="shared" si="11"/>
        <v>26307</v>
      </c>
      <c r="G44" s="2">
        <f t="shared" si="15"/>
        <v>0.14036152412328229</v>
      </c>
      <c r="H44">
        <v>334</v>
      </c>
      <c r="I44">
        <v>6044</v>
      </c>
      <c r="J44">
        <f t="shared" si="21"/>
        <v>6378</v>
      </c>
      <c r="K44">
        <v>9</v>
      </c>
      <c r="L44">
        <v>0</v>
      </c>
      <c r="M44">
        <v>0</v>
      </c>
      <c r="N44">
        <f t="shared" si="5"/>
        <v>8679</v>
      </c>
      <c r="O44">
        <f t="shared" si="6"/>
        <v>220980</v>
      </c>
      <c r="P44">
        <f t="shared" si="12"/>
        <v>1482</v>
      </c>
      <c r="Q44">
        <f t="shared" si="13"/>
        <v>228177</v>
      </c>
      <c r="R44" s="2">
        <f t="shared" ref="R44:R47" si="23">Q44/Q43-1</f>
        <v>9.7785924600196195E-2</v>
      </c>
      <c r="S44" s="15">
        <f>SUM(F$2:F44)</f>
        <v>254663</v>
      </c>
      <c r="T44" s="4">
        <f>SUM(J$2:J44)+T$40</f>
        <v>26375</v>
      </c>
      <c r="U44">
        <f>SUM(M$2:M44)</f>
        <v>0</v>
      </c>
      <c r="V44" s="16">
        <f>SUM(Q$2:Q44)*(380.82/24894300)</f>
        <v>25.247186717441341</v>
      </c>
      <c r="W44" s="17">
        <f t="shared" si="14"/>
        <v>-1</v>
      </c>
    </row>
    <row r="45" spans="1:23" x14ac:dyDescent="0.2">
      <c r="A45" s="1">
        <v>44664</v>
      </c>
      <c r="B45" s="4">
        <v>44</v>
      </c>
      <c r="C45">
        <v>2573</v>
      </c>
      <c r="D45">
        <v>25146</v>
      </c>
      <c r="E45">
        <v>114</v>
      </c>
      <c r="F45">
        <f t="shared" si="11"/>
        <v>27605</v>
      </c>
      <c r="G45" s="2">
        <f t="shared" si="15"/>
        <v>4.9340479720226593E-2</v>
      </c>
      <c r="H45">
        <v>737</v>
      </c>
      <c r="I45">
        <v>15406</v>
      </c>
      <c r="J45">
        <f t="shared" si="21"/>
        <v>16143</v>
      </c>
      <c r="K45">
        <v>9</v>
      </c>
      <c r="L45">
        <v>0</v>
      </c>
      <c r="M45">
        <v>0</v>
      </c>
      <c r="N45">
        <f t="shared" si="5"/>
        <v>10897</v>
      </c>
      <c r="O45">
        <f t="shared" si="6"/>
        <v>240828</v>
      </c>
      <c r="P45">
        <f t="shared" ref="P45:P46" si="24">SUM(E32:E45)</f>
        <v>1596</v>
      </c>
      <c r="Q45">
        <f t="shared" si="13"/>
        <v>250129</v>
      </c>
      <c r="R45" s="2">
        <f t="shared" si="23"/>
        <v>9.620601550550667E-2</v>
      </c>
      <c r="S45" s="15">
        <f>SUM(F$2:F45)</f>
        <v>282268</v>
      </c>
      <c r="T45" s="4">
        <f>SUM(J$2:J45)+T$40</f>
        <v>42518</v>
      </c>
      <c r="U45">
        <f>SUM(M$2:M45)</f>
        <v>0</v>
      </c>
      <c r="V45" s="16">
        <f>SUM(Q$2:Q45)*(380.82/24894300)</f>
        <v>29.073529526036079</v>
      </c>
      <c r="W45" s="17">
        <f t="shared" si="14"/>
        <v>-1</v>
      </c>
    </row>
    <row r="46" spans="1:23" x14ac:dyDescent="0.2">
      <c r="A46" s="1">
        <v>44665</v>
      </c>
      <c r="B46" s="4">
        <v>45</v>
      </c>
      <c r="C46">
        <v>3200</v>
      </c>
      <c r="D46">
        <v>19872</v>
      </c>
      <c r="E46">
        <v>307</v>
      </c>
      <c r="F46">
        <f t="shared" si="11"/>
        <v>22765</v>
      </c>
      <c r="G46" s="2">
        <f t="shared" si="15"/>
        <v>-0.17533055605868497</v>
      </c>
      <c r="H46">
        <v>543</v>
      </c>
      <c r="I46">
        <v>8070</v>
      </c>
      <c r="J46">
        <f t="shared" si="21"/>
        <v>8613</v>
      </c>
      <c r="K46">
        <v>10</v>
      </c>
      <c r="L46">
        <v>0</v>
      </c>
      <c r="M46">
        <v>0</v>
      </c>
      <c r="N46">
        <f t="shared" si="5"/>
        <v>13739</v>
      </c>
      <c r="O46">
        <f t="shared" si="6"/>
        <v>256556</v>
      </c>
      <c r="P46">
        <f t="shared" si="24"/>
        <v>1903</v>
      </c>
      <c r="Q46">
        <f t="shared" si="13"/>
        <v>268392</v>
      </c>
      <c r="R46" s="2">
        <f t="shared" si="23"/>
        <v>7.301432460850199E-2</v>
      </c>
      <c r="S46" s="15">
        <f>SUM(F$2:F46)</f>
        <v>305033</v>
      </c>
      <c r="T46" s="4">
        <f>SUM(J$2:J46)+T$40</f>
        <v>51131</v>
      </c>
      <c r="U46">
        <f>SUM(M$2:M46)</f>
        <v>0</v>
      </c>
      <c r="V46" s="16">
        <f>SUM(Q$2:Q46)*(380.82/24894300)</f>
        <v>33.179250170520959</v>
      </c>
      <c r="W46" s="17">
        <f t="shared" si="14"/>
        <v>-1</v>
      </c>
    </row>
    <row r="47" spans="1:23" x14ac:dyDescent="0.2">
      <c r="A47" s="1">
        <v>44666</v>
      </c>
      <c r="B47" s="4">
        <v>46</v>
      </c>
      <c r="C47">
        <v>3590</v>
      </c>
      <c r="D47">
        <v>19923</v>
      </c>
      <c r="E47">
        <v>922</v>
      </c>
      <c r="F47">
        <f t="shared" si="11"/>
        <v>22591</v>
      </c>
      <c r="G47" s="2">
        <f t="shared" si="15"/>
        <v>-7.6433121019108263E-3</v>
      </c>
      <c r="H47">
        <v>969</v>
      </c>
      <c r="I47">
        <v>19800</v>
      </c>
      <c r="J47">
        <f t="shared" si="21"/>
        <v>20769</v>
      </c>
      <c r="K47">
        <v>13</v>
      </c>
      <c r="L47">
        <v>0</v>
      </c>
      <c r="M47">
        <v>0</v>
      </c>
      <c r="N47">
        <f t="shared" si="5"/>
        <v>17069</v>
      </c>
      <c r="O47">
        <f t="shared" si="6"/>
        <v>270428</v>
      </c>
      <c r="P47">
        <f t="shared" ref="P47:P53" si="25">SUM(E34:E47)</f>
        <v>2823</v>
      </c>
      <c r="Q47">
        <f t="shared" si="13"/>
        <v>284674</v>
      </c>
      <c r="R47" s="2">
        <f t="shared" si="23"/>
        <v>6.0664997466392423E-2</v>
      </c>
      <c r="S47" s="15">
        <f>SUM(F$2:F47)</f>
        <v>327624</v>
      </c>
      <c r="T47" s="4">
        <f>SUM(J$2:J47)+T$40</f>
        <v>71900</v>
      </c>
      <c r="U47">
        <f>SUM(M$2:M47)</f>
        <v>0</v>
      </c>
      <c r="V47" s="16">
        <f>SUM(Q$2:Q47)*(380.82/24894300)</f>
        <v>37.534044347501236</v>
      </c>
      <c r="W47" s="17">
        <f t="shared" si="14"/>
        <v>-1</v>
      </c>
    </row>
    <row r="48" spans="1:23" x14ac:dyDescent="0.2">
      <c r="A48" s="1">
        <v>44667</v>
      </c>
      <c r="B48" s="4">
        <v>47</v>
      </c>
      <c r="C48">
        <v>3238</v>
      </c>
      <c r="D48">
        <v>21582</v>
      </c>
      <c r="E48">
        <v>1177</v>
      </c>
      <c r="F48">
        <f t="shared" si="11"/>
        <v>23643</v>
      </c>
      <c r="G48" s="2">
        <f t="shared" si="15"/>
        <v>4.6567217033331776E-2</v>
      </c>
      <c r="H48">
        <v>373</v>
      </c>
      <c r="I48">
        <v>10337</v>
      </c>
      <c r="J48">
        <f t="shared" si="21"/>
        <v>10710</v>
      </c>
      <c r="K48">
        <v>16</v>
      </c>
      <c r="L48">
        <v>0</v>
      </c>
      <c r="M48">
        <v>0</v>
      </c>
      <c r="N48">
        <f t="shared" si="5"/>
        <v>19869</v>
      </c>
      <c r="O48">
        <f t="shared" si="6"/>
        <v>284222</v>
      </c>
      <c r="P48">
        <f t="shared" si="25"/>
        <v>3927</v>
      </c>
      <c r="Q48">
        <f t="shared" si="13"/>
        <v>300164</v>
      </c>
      <c r="R48" s="2">
        <f t="shared" ref="R48:R50" si="26">Q48/Q47-1</f>
        <v>5.4413118163232355E-2</v>
      </c>
      <c r="S48" s="15">
        <f>SUM(F$2:F48)</f>
        <v>351267</v>
      </c>
      <c r="T48" s="4">
        <f>SUM(J$2:J48)+T$40</f>
        <v>82610</v>
      </c>
      <c r="U48">
        <f>SUM(M$2:M48)</f>
        <v>0</v>
      </c>
      <c r="V48" s="16">
        <f>SUM(Q$2:Q48)*(380.82/24894300)</f>
        <v>42.125796454610089</v>
      </c>
      <c r="W48" s="17">
        <f t="shared" si="14"/>
        <v>-1</v>
      </c>
    </row>
    <row r="49" spans="1:23" x14ac:dyDescent="0.2">
      <c r="A49" s="1">
        <v>44668</v>
      </c>
      <c r="B49" s="4">
        <v>48</v>
      </c>
      <c r="C49">
        <v>2417</v>
      </c>
      <c r="D49">
        <v>19831</v>
      </c>
      <c r="E49">
        <v>853</v>
      </c>
      <c r="F49">
        <f t="shared" si="11"/>
        <v>21395</v>
      </c>
      <c r="G49" s="2">
        <f t="shared" si="15"/>
        <v>-9.5080996489447234E-2</v>
      </c>
      <c r="H49">
        <v>733</v>
      </c>
      <c r="I49">
        <v>19473</v>
      </c>
      <c r="J49">
        <f t="shared" ref="J49:J52" si="27">H49+I49</f>
        <v>20206</v>
      </c>
      <c r="K49">
        <v>16</v>
      </c>
      <c r="L49">
        <v>0</v>
      </c>
      <c r="M49">
        <v>3</v>
      </c>
      <c r="N49">
        <f t="shared" si="5"/>
        <v>21861</v>
      </c>
      <c r="O49">
        <f t="shared" si="6"/>
        <v>295472</v>
      </c>
      <c r="P49">
        <f t="shared" si="25"/>
        <v>4709</v>
      </c>
      <c r="Q49">
        <f t="shared" ref="Q49:Q52" si="28">N49+O49-P49</f>
        <v>312624</v>
      </c>
      <c r="R49" s="2">
        <f t="shared" si="26"/>
        <v>4.1510640849668823E-2</v>
      </c>
      <c r="S49" s="15">
        <f>SUM(F$2:F49)</f>
        <v>372662</v>
      </c>
      <c r="T49" s="4">
        <f>SUM(J$2:J49)+T$40</f>
        <v>102816</v>
      </c>
      <c r="U49">
        <f>SUM(M$2:M49)</f>
        <v>3</v>
      </c>
      <c r="V49" s="16">
        <f>SUM(Q$2:Q49)*(380.82/24894300)</f>
        <v>46.908155134307854</v>
      </c>
      <c r="W49" s="17">
        <f t="shared" si="14"/>
        <v>-0.93604523581431898</v>
      </c>
    </row>
    <row r="50" spans="1:23" x14ac:dyDescent="0.2">
      <c r="A50" s="1">
        <v>44669</v>
      </c>
      <c r="B50" s="4">
        <v>49</v>
      </c>
      <c r="C50">
        <v>3084</v>
      </c>
      <c r="D50">
        <v>17332</v>
      </c>
      <c r="E50">
        <v>974</v>
      </c>
      <c r="F50">
        <f t="shared" si="11"/>
        <v>19442</v>
      </c>
      <c r="G50" s="2">
        <f t="shared" si="15"/>
        <v>-9.1283010049076907E-2</v>
      </c>
      <c r="H50">
        <v>1211</v>
      </c>
      <c r="I50">
        <v>22075</v>
      </c>
      <c r="J50">
        <f t="shared" si="27"/>
        <v>23286</v>
      </c>
      <c r="K50">
        <v>21</v>
      </c>
      <c r="L50">
        <v>0</v>
      </c>
      <c r="M50">
        <v>7</v>
      </c>
      <c r="N50">
        <f t="shared" si="5"/>
        <v>24677</v>
      </c>
      <c r="O50">
        <f t="shared" si="6"/>
        <v>299718</v>
      </c>
      <c r="P50">
        <f t="shared" si="25"/>
        <v>5679</v>
      </c>
      <c r="Q50">
        <f t="shared" si="28"/>
        <v>318716</v>
      </c>
      <c r="R50" s="2">
        <f t="shared" si="26"/>
        <v>1.9486667690260528E-2</v>
      </c>
      <c r="S50" s="15">
        <f>SUM(F$2:F50)</f>
        <v>392104</v>
      </c>
      <c r="T50" s="4">
        <f>SUM(J$2:J50)+T$40</f>
        <v>126102</v>
      </c>
      <c r="U50">
        <f>SUM(M$2:M50)</f>
        <v>10</v>
      </c>
      <c r="V50" s="16">
        <f>SUM(Q$2:Q50)*(380.82/24894300)</f>
        <v>51.783706048372515</v>
      </c>
      <c r="W50" s="17">
        <f t="shared" si="14"/>
        <v>-0.80688906292920137</v>
      </c>
    </row>
    <row r="51" spans="1:23" x14ac:dyDescent="0.2">
      <c r="A51" s="1">
        <v>44670</v>
      </c>
      <c r="B51" s="4">
        <v>50</v>
      </c>
      <c r="C51">
        <v>2494</v>
      </c>
      <c r="D51">
        <v>16407</v>
      </c>
      <c r="E51">
        <v>533</v>
      </c>
      <c r="F51">
        <f t="shared" si="11"/>
        <v>18368</v>
      </c>
      <c r="G51" s="2">
        <f t="shared" si="15"/>
        <v>-5.5241230326098179E-2</v>
      </c>
      <c r="H51">
        <v>1682</v>
      </c>
      <c r="I51">
        <v>25411</v>
      </c>
      <c r="J51">
        <f t="shared" si="27"/>
        <v>27093</v>
      </c>
      <c r="K51">
        <v>52</v>
      </c>
      <c r="L51">
        <v>0</v>
      </c>
      <c r="M51">
        <v>7</v>
      </c>
      <c r="N51">
        <f t="shared" si="5"/>
        <v>26860</v>
      </c>
      <c r="O51">
        <f t="shared" si="6"/>
        <v>299359</v>
      </c>
      <c r="P51">
        <f t="shared" si="25"/>
        <v>6172</v>
      </c>
      <c r="Q51">
        <f t="shared" si="28"/>
        <v>320047</v>
      </c>
      <c r="R51" s="2">
        <f t="shared" ref="R51:R54" si="29">Q51/Q50-1</f>
        <v>4.1761317285609056E-3</v>
      </c>
      <c r="S51" s="15">
        <f>SUM(F$2:F51)</f>
        <v>410472</v>
      </c>
      <c r="T51" s="4">
        <f>SUM(J$2:J51)+T$40</f>
        <v>153195</v>
      </c>
      <c r="U51">
        <f>SUM(M$2:M51)</f>
        <v>17</v>
      </c>
      <c r="V51" s="16">
        <f>SUM(Q$2:Q51)*(380.82/24894300)</f>
        <v>56.679617905303623</v>
      </c>
      <c r="W51" s="17">
        <f t="shared" si="14"/>
        <v>-0.70006854971389498</v>
      </c>
    </row>
    <row r="52" spans="1:23" x14ac:dyDescent="0.2">
      <c r="A52" s="1">
        <v>44671</v>
      </c>
      <c r="B52" s="4">
        <v>51</v>
      </c>
      <c r="C52">
        <v>2634</v>
      </c>
      <c r="D52">
        <v>15861</v>
      </c>
      <c r="E52">
        <v>459</v>
      </c>
      <c r="F52">
        <f t="shared" si="11"/>
        <v>18036</v>
      </c>
      <c r="G52" s="2">
        <f t="shared" si="15"/>
        <v>-1.8074912891986039E-2</v>
      </c>
      <c r="H52">
        <v>1173</v>
      </c>
      <c r="I52">
        <v>19124</v>
      </c>
      <c r="J52">
        <f t="shared" si="27"/>
        <v>20297</v>
      </c>
      <c r="K52">
        <v>139</v>
      </c>
      <c r="L52">
        <v>20</v>
      </c>
      <c r="M52">
        <v>8</v>
      </c>
      <c r="N52">
        <f t="shared" si="5"/>
        <v>29172</v>
      </c>
      <c r="O52">
        <f t="shared" si="6"/>
        <v>295560</v>
      </c>
      <c r="P52">
        <f t="shared" si="25"/>
        <v>6616</v>
      </c>
      <c r="Q52">
        <f t="shared" si="28"/>
        <v>318116</v>
      </c>
      <c r="R52" s="2">
        <f t="shared" si="29"/>
        <v>-6.0334888313279267E-3</v>
      </c>
      <c r="S52" s="15">
        <f>SUM(F$2:F52)</f>
        <v>428508</v>
      </c>
      <c r="T52" s="4">
        <f>SUM(J$2:J52)+T$40</f>
        <v>173492</v>
      </c>
      <c r="U52">
        <f>SUM(M$2:M52)</f>
        <v>25</v>
      </c>
      <c r="V52" s="16">
        <f>SUM(Q$2:Q52)*(380.82/24894300)</f>
        <v>61.545990332726767</v>
      </c>
      <c r="W52" s="17">
        <f t="shared" si="14"/>
        <v>-0.59379969572597202</v>
      </c>
    </row>
    <row r="53" spans="1:23" x14ac:dyDescent="0.2">
      <c r="A53" s="1">
        <v>44672</v>
      </c>
      <c r="B53" s="4">
        <v>52</v>
      </c>
      <c r="C53">
        <v>1931</v>
      </c>
      <c r="D53">
        <v>15698</v>
      </c>
      <c r="E53">
        <v>143</v>
      </c>
      <c r="F53">
        <f>D53+C53-E53</f>
        <v>17486</v>
      </c>
      <c r="G53" s="2">
        <f t="shared" si="15"/>
        <v>-3.049456642271009E-2</v>
      </c>
      <c r="H53">
        <v>1732</v>
      </c>
      <c r="I53">
        <v>26256</v>
      </c>
      <c r="J53">
        <f>H53+I53</f>
        <v>27988</v>
      </c>
      <c r="K53">
        <v>160</v>
      </c>
      <c r="L53">
        <v>24</v>
      </c>
      <c r="M53">
        <v>11</v>
      </c>
      <c r="N53">
        <f t="shared" si="5"/>
        <v>30279</v>
      </c>
      <c r="O53">
        <f t="shared" si="6"/>
        <v>290860</v>
      </c>
      <c r="P53">
        <f t="shared" si="25"/>
        <v>6436</v>
      </c>
      <c r="Q53">
        <f>N53+O53-P53</f>
        <v>314703</v>
      </c>
      <c r="R53" s="2">
        <f t="shared" si="29"/>
        <v>-1.0728790755573425E-2</v>
      </c>
      <c r="S53" s="15">
        <f>SUM(F$2:F53)</f>
        <v>445994</v>
      </c>
      <c r="T53" s="4">
        <f>SUM(J$2:J53)+T$40</f>
        <v>201480</v>
      </c>
      <c r="U53">
        <f>SUM(M$2:M53)</f>
        <v>36</v>
      </c>
      <c r="V53" s="16">
        <f>SUM(Q$2:Q53)*(380.82/24894300)</f>
        <v>66.360152468637395</v>
      </c>
      <c r="W53" s="17">
        <f>(U53-V53)/V53</f>
        <v>-0.45750576722960318</v>
      </c>
    </row>
    <row r="54" spans="1:23" x14ac:dyDescent="0.2">
      <c r="A54" s="1">
        <v>44673</v>
      </c>
      <c r="B54" s="4">
        <v>53</v>
      </c>
      <c r="C54">
        <v>2736</v>
      </c>
      <c r="D54">
        <v>20634</v>
      </c>
      <c r="E54">
        <v>1120</v>
      </c>
      <c r="F54">
        <f t="shared" ref="F54:F55" si="30">D54+C54-E54</f>
        <v>22250</v>
      </c>
      <c r="G54" s="2">
        <f t="shared" si="15"/>
        <v>0.27244652865149255</v>
      </c>
      <c r="H54">
        <v>1875</v>
      </c>
      <c r="I54">
        <v>22643</v>
      </c>
      <c r="J54">
        <f t="shared" ref="J54:J55" si="31">H54+I54</f>
        <v>24518</v>
      </c>
      <c r="K54">
        <v>157</v>
      </c>
      <c r="L54">
        <v>18</v>
      </c>
      <c r="M54">
        <v>12</v>
      </c>
      <c r="N54">
        <f t="shared" ref="N54:N56" si="32">SUM(C41:C54)</f>
        <v>32000</v>
      </c>
      <c r="O54">
        <f t="shared" ref="O54:O56" si="33">SUM(D41:D54)</f>
        <v>288885</v>
      </c>
      <c r="P54">
        <f t="shared" ref="P54" si="34">SUM(E41:E54)</f>
        <v>7136</v>
      </c>
      <c r="Q54">
        <f t="shared" ref="Q54:Q55" si="35">N54+O54-P54</f>
        <v>313749</v>
      </c>
      <c r="R54" s="2">
        <f t="shared" si="29"/>
        <v>-3.0314296336545477E-3</v>
      </c>
      <c r="S54" s="15">
        <f>SUM(F$2:F54)</f>
        <v>468244</v>
      </c>
      <c r="T54" s="4">
        <f>SUM(J$2:J54)+T$40</f>
        <v>225998</v>
      </c>
      <c r="U54">
        <f>SUM(M$2:M54)</f>
        <v>48</v>
      </c>
      <c r="V54" s="16">
        <f>SUM(Q$2:Q54)*(380.82/24894300)</f>
        <v>71.159720810788016</v>
      </c>
      <c r="W54" s="17">
        <f t="shared" ref="W54:W55" si="36">(U54-V54)/V54</f>
        <v>-0.32546109718964689</v>
      </c>
    </row>
    <row r="55" spans="1:23" x14ac:dyDescent="0.2">
      <c r="A55" s="1">
        <v>44674</v>
      </c>
      <c r="B55" s="4">
        <v>54</v>
      </c>
      <c r="C55">
        <v>1401</v>
      </c>
      <c r="D55">
        <v>19657</v>
      </c>
      <c r="E55">
        <v>541</v>
      </c>
      <c r="F55">
        <f t="shared" si="30"/>
        <v>20517</v>
      </c>
      <c r="G55" s="2">
        <f t="shared" ref="G55:G56" si="37">F55/F54-1</f>
        <v>-7.7887640449438189E-2</v>
      </c>
      <c r="H55">
        <v>2242</v>
      </c>
      <c r="I55">
        <v>16626</v>
      </c>
      <c r="J55">
        <f t="shared" si="31"/>
        <v>18868</v>
      </c>
      <c r="K55">
        <v>160</v>
      </c>
      <c r="L55">
        <v>19</v>
      </c>
      <c r="M55">
        <v>39</v>
      </c>
      <c r="N55">
        <f t="shared" si="32"/>
        <v>32395</v>
      </c>
      <c r="O55">
        <f t="shared" si="33"/>
        <v>284605</v>
      </c>
      <c r="P55">
        <f t="shared" ref="P55" si="38">SUM(E42:E55)</f>
        <v>7486</v>
      </c>
      <c r="Q55">
        <f t="shared" si="35"/>
        <v>309514</v>
      </c>
      <c r="R55" s="2">
        <f t="shared" ref="R55:R56" si="39">Q55/Q54-1</f>
        <v>-1.3498050989803945E-2</v>
      </c>
      <c r="S55" s="15">
        <f>SUM(F$2:F55)</f>
        <v>488761</v>
      </c>
      <c r="T55" s="4">
        <f>SUM(J$2:J55)+T$40</f>
        <v>244866</v>
      </c>
      <c r="U55">
        <f>SUM(M$2:M55)</f>
        <v>87</v>
      </c>
      <c r="V55" s="16">
        <f>SUM(Q$2:Q55)*(380.82/24894300)</f>
        <v>75.89450433472723</v>
      </c>
      <c r="W55" s="17">
        <f t="shared" si="36"/>
        <v>0.14632806107136273</v>
      </c>
    </row>
    <row r="56" spans="1:23" x14ac:dyDescent="0.2">
      <c r="A56" s="1">
        <v>44675</v>
      </c>
      <c r="B56" s="4">
        <v>55</v>
      </c>
      <c r="C56">
        <v>2472</v>
      </c>
      <c r="D56">
        <v>16983</v>
      </c>
      <c r="E56">
        <v>846</v>
      </c>
      <c r="F56">
        <f>D56+C56-E56</f>
        <v>18609</v>
      </c>
      <c r="G56" s="2">
        <f t="shared" si="37"/>
        <v>-9.2996052054393874E-2</v>
      </c>
      <c r="H56">
        <v>2449</v>
      </c>
      <c r="I56">
        <v>19523</v>
      </c>
      <c r="J56">
        <f>H56+I56</f>
        <v>21972</v>
      </c>
      <c r="K56">
        <v>196</v>
      </c>
      <c r="L56">
        <v>23</v>
      </c>
      <c r="M56">
        <v>51</v>
      </c>
      <c r="N56">
        <f t="shared" si="32"/>
        <v>33953</v>
      </c>
      <c r="O56">
        <f t="shared" si="33"/>
        <v>276415</v>
      </c>
      <c r="P56">
        <f t="shared" ref="P56" si="40">SUM(E43:E56)</f>
        <v>8285</v>
      </c>
      <c r="Q56">
        <f>N56+O56-P56</f>
        <v>302083</v>
      </c>
      <c r="R56" s="2">
        <f t="shared" si="39"/>
        <v>-2.4008607042007801E-2</v>
      </c>
      <c r="S56" s="15">
        <f>SUM(F$2:F56)</f>
        <v>507370</v>
      </c>
      <c r="T56" s="4">
        <f>SUM(J$2:J56)+T$40</f>
        <v>266838</v>
      </c>
      <c r="U56">
        <f>SUM(M$2:M56)</f>
        <v>138</v>
      </c>
      <c r="V56" s="16">
        <f>SUM(Q$2:Q56)*(380.82/24894300)</f>
        <v>80.515612301611213</v>
      </c>
      <c r="W56" s="17">
        <f>(U56-V56)/V56</f>
        <v>0.71395330737910134</v>
      </c>
    </row>
    <row r="57" spans="1:23" x14ac:dyDescent="0.2">
      <c r="A57" s="1">
        <v>44676</v>
      </c>
    </row>
    <row r="58" spans="1:23" x14ac:dyDescent="0.2">
      <c r="A58" s="1">
        <v>44677</v>
      </c>
    </row>
    <row r="59" spans="1:23" x14ac:dyDescent="0.2">
      <c r="A59" s="1">
        <v>44678</v>
      </c>
    </row>
    <row r="60" spans="1:23" x14ac:dyDescent="0.2">
      <c r="A60" s="1">
        <v>44679</v>
      </c>
    </row>
    <row r="61" spans="1:23" x14ac:dyDescent="0.2">
      <c r="A61" s="1">
        <v>44680</v>
      </c>
    </row>
    <row r="62" spans="1:23" x14ac:dyDescent="0.2">
      <c r="A62" s="1">
        <v>44681</v>
      </c>
    </row>
    <row r="63" spans="1:23" x14ac:dyDescent="0.2">
      <c r="A63" s="1">
        <v>44682</v>
      </c>
    </row>
    <row r="64" spans="1:23" x14ac:dyDescent="0.2">
      <c r="A64" s="1">
        <v>44683</v>
      </c>
    </row>
    <row r="65" spans="1:1" x14ac:dyDescent="0.2">
      <c r="A65" s="1">
        <v>44684</v>
      </c>
    </row>
    <row r="66" spans="1:1" x14ac:dyDescent="0.2">
      <c r="A66" s="1">
        <v>44685</v>
      </c>
    </row>
    <row r="67" spans="1:1" x14ac:dyDescent="0.2">
      <c r="A67" s="1">
        <v>44686</v>
      </c>
    </row>
    <row r="68" spans="1:1" x14ac:dyDescent="0.2">
      <c r="A68" s="1">
        <v>44687</v>
      </c>
    </row>
    <row r="69" spans="1:1" x14ac:dyDescent="0.2">
      <c r="A69" s="1">
        <v>44688</v>
      </c>
    </row>
    <row r="70" spans="1:1" x14ac:dyDescent="0.2">
      <c r="A70" s="1">
        <v>44689</v>
      </c>
    </row>
    <row r="71" spans="1:1" x14ac:dyDescent="0.2">
      <c r="A71" s="1">
        <v>44690</v>
      </c>
    </row>
    <row r="72" spans="1:1" x14ac:dyDescent="0.2">
      <c r="A72" s="1">
        <v>44691</v>
      </c>
    </row>
    <row r="73" spans="1:1" x14ac:dyDescent="0.2">
      <c r="A73" s="1">
        <v>44692</v>
      </c>
    </row>
    <row r="74" spans="1:1" x14ac:dyDescent="0.2">
      <c r="A74" s="1">
        <v>44693</v>
      </c>
    </row>
    <row r="75" spans="1:1" x14ac:dyDescent="0.2">
      <c r="A75" s="1">
        <v>44694</v>
      </c>
    </row>
    <row r="76" spans="1:1" x14ac:dyDescent="0.2">
      <c r="A76" s="1">
        <v>44695</v>
      </c>
    </row>
    <row r="77" spans="1:1" x14ac:dyDescent="0.2">
      <c r="A77" s="1">
        <v>44696</v>
      </c>
    </row>
    <row r="78" spans="1:1" x14ac:dyDescent="0.2">
      <c r="A78" s="1">
        <v>44697</v>
      </c>
    </row>
    <row r="79" spans="1:1" x14ac:dyDescent="0.2">
      <c r="A79" s="1">
        <v>44698</v>
      </c>
    </row>
    <row r="80" spans="1:1" x14ac:dyDescent="0.2">
      <c r="A80" s="1">
        <v>44699</v>
      </c>
    </row>
    <row r="81" spans="1:1" x14ac:dyDescent="0.2">
      <c r="A81" s="1">
        <v>44700</v>
      </c>
    </row>
    <row r="82" spans="1:1" x14ac:dyDescent="0.2">
      <c r="A82" s="1">
        <v>44701</v>
      </c>
    </row>
    <row r="83" spans="1:1" x14ac:dyDescent="0.2">
      <c r="A83" s="1">
        <v>44702</v>
      </c>
    </row>
    <row r="84" spans="1:1" x14ac:dyDescent="0.2">
      <c r="A84" s="1">
        <v>44703</v>
      </c>
    </row>
    <row r="85" spans="1:1" x14ac:dyDescent="0.2">
      <c r="A85" s="1">
        <v>44704</v>
      </c>
    </row>
    <row r="86" spans="1:1" x14ac:dyDescent="0.2">
      <c r="A86" s="1">
        <v>44705</v>
      </c>
    </row>
    <row r="87" spans="1:1" x14ac:dyDescent="0.2">
      <c r="A87" s="1">
        <v>44706</v>
      </c>
    </row>
    <row r="88" spans="1:1" x14ac:dyDescent="0.2">
      <c r="A88" s="1">
        <v>44707</v>
      </c>
    </row>
    <row r="89" spans="1:1" x14ac:dyDescent="0.2">
      <c r="A89" s="1">
        <v>44708</v>
      </c>
    </row>
    <row r="90" spans="1:1" x14ac:dyDescent="0.2">
      <c r="A90" s="1">
        <v>44709</v>
      </c>
    </row>
    <row r="91" spans="1:1" x14ac:dyDescent="0.2">
      <c r="A91" s="1">
        <v>44710</v>
      </c>
    </row>
    <row r="92" spans="1:1" x14ac:dyDescent="0.2">
      <c r="A92" s="1">
        <v>44711</v>
      </c>
    </row>
    <row r="93" spans="1:1" x14ac:dyDescent="0.2">
      <c r="A93" s="1">
        <v>44712</v>
      </c>
    </row>
    <row r="94" spans="1:1" x14ac:dyDescent="0.2">
      <c r="A94" s="1">
        <v>44713</v>
      </c>
    </row>
    <row r="95" spans="1:1" x14ac:dyDescent="0.2">
      <c r="A95" s="1">
        <v>44714</v>
      </c>
    </row>
    <row r="96" spans="1:1" x14ac:dyDescent="0.2">
      <c r="A96" s="1">
        <v>44715</v>
      </c>
    </row>
    <row r="97" spans="1:1" x14ac:dyDescent="0.2">
      <c r="A97" s="1">
        <v>44716</v>
      </c>
    </row>
    <row r="98" spans="1:1" x14ac:dyDescent="0.2">
      <c r="A98" s="1">
        <v>44717</v>
      </c>
    </row>
    <row r="99" spans="1:1" x14ac:dyDescent="0.2">
      <c r="A99" s="1">
        <v>44718</v>
      </c>
    </row>
    <row r="100" spans="1:1" x14ac:dyDescent="0.2">
      <c r="A100" s="1">
        <v>44719</v>
      </c>
    </row>
    <row r="101" spans="1:1" x14ac:dyDescent="0.2">
      <c r="A101" s="1">
        <v>44720</v>
      </c>
    </row>
    <row r="102" spans="1:1" x14ac:dyDescent="0.2">
      <c r="A102" s="1">
        <v>44721</v>
      </c>
    </row>
    <row r="103" spans="1:1" x14ac:dyDescent="0.2">
      <c r="A103" s="1">
        <v>44722</v>
      </c>
    </row>
    <row r="104" spans="1:1" x14ac:dyDescent="0.2">
      <c r="A104" s="1">
        <v>44723</v>
      </c>
    </row>
    <row r="105" spans="1:1" x14ac:dyDescent="0.2">
      <c r="A105" s="1">
        <v>44724</v>
      </c>
    </row>
    <row r="106" spans="1:1" x14ac:dyDescent="0.2">
      <c r="A106" s="1">
        <v>44725</v>
      </c>
    </row>
    <row r="107" spans="1:1" x14ac:dyDescent="0.2">
      <c r="A107" s="1">
        <v>44726</v>
      </c>
    </row>
    <row r="108" spans="1:1" x14ac:dyDescent="0.2">
      <c r="A108" s="1">
        <v>44727</v>
      </c>
    </row>
    <row r="109" spans="1:1" x14ac:dyDescent="0.2">
      <c r="A109" s="1">
        <v>44728</v>
      </c>
    </row>
  </sheetData>
  <autoFilter ref="A1:R30" xr:uid="{10553464-E8C6-4D82-A638-DDD6CC6B08F7}">
    <sortState xmlns:xlrd2="http://schemas.microsoft.com/office/spreadsheetml/2017/richdata2" ref="A2:R30">
      <sortCondition ref="A1:A30"/>
    </sortState>
  </autoFilter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topLeftCell="A17" zoomScaleNormal="100" workbookViewId="0">
      <selection activeCell="A29" sqref="A29:A30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15</v>
      </c>
      <c r="B1" t="s">
        <v>16</v>
      </c>
      <c r="C1" s="5" t="s">
        <v>14</v>
      </c>
      <c r="D1" t="s">
        <v>12</v>
      </c>
      <c r="E1" t="s">
        <v>13</v>
      </c>
      <c r="F1" t="s">
        <v>17</v>
      </c>
    </row>
    <row r="2" spans="1:13" ht="14.1" customHeight="1" x14ac:dyDescent="0.2">
      <c r="A2" s="4">
        <v>1</v>
      </c>
      <c r="B2">
        <v>2</v>
      </c>
      <c r="C2" s="5">
        <f>6.4282*EXP(0.2318*A2)</f>
        <v>8.105108657009886</v>
      </c>
      <c r="D2" s="3">
        <f t="shared" ref="D2:D27" si="0">B2-C2</f>
        <v>-6.105108657009886</v>
      </c>
      <c r="E2" s="6">
        <f>D2^2</f>
        <v>37.272351713897052</v>
      </c>
      <c r="F2" s="4">
        <f>A2^2</f>
        <v>1</v>
      </c>
      <c r="J2" t="s">
        <v>8</v>
      </c>
      <c r="K2">
        <f>AVERAGE(A:A)</f>
        <v>15</v>
      </c>
      <c r="L2" t="s">
        <v>6</v>
      </c>
      <c r="M2">
        <f>SUM(E:E)</f>
        <v>682280.00072061655</v>
      </c>
    </row>
    <row r="3" spans="1:13" ht="14.1" customHeight="1" x14ac:dyDescent="0.2">
      <c r="A3" s="4">
        <v>2</v>
      </c>
      <c r="B3">
        <v>8</v>
      </c>
      <c r="C3" s="5">
        <f t="shared" ref="C3:C30" si="1">6.4282*EXP(0.2318*A3)</f>
        <v>10.219468333582743</v>
      </c>
      <c r="D3" s="3">
        <f t="shared" si="0"/>
        <v>-2.2194683335827428</v>
      </c>
      <c r="E3" s="6">
        <f t="shared" ref="E3:E27" si="2">D3^2</f>
        <v>4.9260396837765574</v>
      </c>
      <c r="F3" s="4">
        <f t="shared" ref="F3:F27" si="3">A3^2</f>
        <v>4</v>
      </c>
      <c r="J3" t="s">
        <v>9</v>
      </c>
      <c r="K3">
        <v>30</v>
      </c>
      <c r="L3" t="s">
        <v>7</v>
      </c>
      <c r="M3">
        <f>SUM(F:F)</f>
        <v>8555</v>
      </c>
    </row>
    <row r="4" spans="1:13" ht="14.1" customHeight="1" x14ac:dyDescent="0.2">
      <c r="A4" s="4">
        <v>3</v>
      </c>
      <c r="B4">
        <v>16</v>
      </c>
      <c r="C4" s="5">
        <f t="shared" si="1"/>
        <v>12.885395796733123</v>
      </c>
      <c r="D4" s="3">
        <f t="shared" si="0"/>
        <v>3.114604203266877</v>
      </c>
      <c r="E4" s="6">
        <f t="shared" si="2"/>
        <v>9.7007593430076984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16.24677717263004</v>
      </c>
      <c r="D5" s="3">
        <f t="shared" si="0"/>
        <v>2.7532228273699602</v>
      </c>
      <c r="E5" s="6">
        <f t="shared" si="2"/>
        <v>7.5802359371510377</v>
      </c>
      <c r="F5" s="4">
        <f t="shared" si="3"/>
        <v>16</v>
      </c>
      <c r="J5" t="s">
        <v>10</v>
      </c>
      <c r="K5">
        <f>SQRT($M$2/(COUNT(A:A)-1)*(1/COUNT(A:A)+($K$3-$K$2)^2/$M$3))</f>
        <v>38.485219671321524</v>
      </c>
      <c r="L5" t="s">
        <v>11</v>
      </c>
      <c r="M5" s="5">
        <f>6.4282*EXP(0.2318*K3)</f>
        <v>6732.4510992177611</v>
      </c>
    </row>
    <row r="6" spans="1:13" ht="14.1" customHeight="1" x14ac:dyDescent="0.2">
      <c r="A6" s="4">
        <v>5</v>
      </c>
      <c r="B6">
        <v>28</v>
      </c>
      <c r="C6" s="5">
        <f t="shared" si="1"/>
        <v>20.485033805792341</v>
      </c>
      <c r="D6" s="3">
        <f t="shared" si="0"/>
        <v>7.5149661942076591</v>
      </c>
      <c r="E6" s="6">
        <f t="shared" si="2"/>
        <v>56.474716900083948</v>
      </c>
      <c r="F6" s="4">
        <f t="shared" si="3"/>
        <v>25</v>
      </c>
      <c r="J6" t="s">
        <v>19</v>
      </c>
      <c r="K6" s="5">
        <f>M5-TINV(0.001,COUNT(A:A))*K5</f>
        <v>6591.6180931772624</v>
      </c>
      <c r="L6" t="s">
        <v>20</v>
      </c>
      <c r="M6" s="5">
        <f>M5+TINV(0.001,COUNT(A:A))*K5</f>
        <v>6873.2841052582598</v>
      </c>
    </row>
    <row r="7" spans="1:13" ht="14.1" customHeight="1" x14ac:dyDescent="0.2">
      <c r="A7" s="4">
        <v>6</v>
      </c>
      <c r="B7">
        <v>48</v>
      </c>
      <c r="C7" s="5">
        <f t="shared" si="1"/>
        <v>25.828913978791519</v>
      </c>
      <c r="D7" s="3">
        <f t="shared" si="0"/>
        <v>22.171086021208481</v>
      </c>
      <c r="E7" s="6">
        <f t="shared" si="2"/>
        <v>491.55705535982611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32.56683897368886</v>
      </c>
      <c r="D8" s="3">
        <f t="shared" si="0"/>
        <v>22.43316102631114</v>
      </c>
      <c r="E8" s="6">
        <f t="shared" si="2"/>
        <v>503.24671363240509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41.062469820026216</v>
      </c>
      <c r="D9" s="3">
        <f t="shared" si="0"/>
        <v>23.937530179973784</v>
      </c>
      <c r="E9" s="6">
        <f t="shared" si="2"/>
        <v>573.00535111715578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51.774334901916795</v>
      </c>
      <c r="D10" s="3">
        <f t="shared" si="0"/>
        <v>28.225665098083205</v>
      </c>
      <c r="E10" s="6">
        <f t="shared" si="2"/>
        <v>796.68817022915243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65.280577770519727</v>
      </c>
      <c r="D11" s="3">
        <f t="shared" si="0"/>
        <v>9.7194222294802728</v>
      </c>
      <c r="E11" s="6">
        <f t="shared" si="2"/>
        <v>94.467168474915283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82.310160857230116</v>
      </c>
      <c r="D12" s="3">
        <f t="shared" si="0"/>
        <v>0.68983914276988401</v>
      </c>
      <c r="E12" s="6">
        <f t="shared" si="2"/>
        <v>0.47587804289748842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103.78220922245913</v>
      </c>
      <c r="D13" s="3">
        <f t="shared" si="0"/>
        <v>-38.78220922245913</v>
      </c>
      <c r="E13" s="6">
        <f t="shared" si="2"/>
        <v>1504.059752174594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130.85561781098357</v>
      </c>
      <c r="D14" s="3">
        <f t="shared" si="0"/>
        <v>38.144382189016426</v>
      </c>
      <c r="E14" s="6">
        <f t="shared" si="2"/>
        <v>1454.9938925817535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164.99159962947323</v>
      </c>
      <c r="D15" s="3">
        <f t="shared" si="0"/>
        <v>-25.991599629473228</v>
      </c>
      <c r="E15" s="6">
        <f t="shared" si="2"/>
        <v>675.56325129883282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208.03255071260273</v>
      </c>
      <c r="D16" s="3">
        <f t="shared" si="0"/>
        <v>-6.0325507126027276</v>
      </c>
      <c r="E16" s="6">
        <f t="shared" si="2"/>
        <v>36.391668100123674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262.30148839808402</v>
      </c>
      <c r="D17" s="3">
        <f t="shared" si="0"/>
        <v>-104.30148839808402</v>
      </c>
      <c r="E17" s="6">
        <f t="shared" si="2"/>
        <v>10878.800482055654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330.72742981890548</v>
      </c>
      <c r="D18" s="3">
        <f t="shared" si="0"/>
        <v>-70.727429818905478</v>
      </c>
      <c r="E18" s="6">
        <f t="shared" si="2"/>
        <v>5002.3693287881997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417.00347757316814</v>
      </c>
      <c r="D19" s="3">
        <f t="shared" si="0"/>
        <v>-43.003477573168141</v>
      </c>
      <c r="E19" s="6">
        <f t="shared" si="2"/>
        <v>1849.2990833859753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525.78614481215811</v>
      </c>
      <c r="D20" s="3">
        <f t="shared" si="0"/>
        <v>-16.786144812158113</v>
      </c>
      <c r="E20" s="6">
        <f t="shared" si="2"/>
        <v>281.77465765474273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662.94667777182951</v>
      </c>
      <c r="D21" s="3">
        <f t="shared" si="0"/>
        <v>95.053322228170487</v>
      </c>
      <c r="E21" s="6">
        <f t="shared" si="2"/>
        <v>9035.1340666124088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835.88794019233944</v>
      </c>
      <c r="D22" s="3">
        <f t="shared" si="0"/>
        <v>60.112059807660557</v>
      </c>
      <c r="E22" s="6">
        <f t="shared" si="2"/>
        <v>3613.4597343197597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1053.9439625934315</v>
      </c>
      <c r="D23" s="3">
        <f t="shared" si="0"/>
        <v>-72.943962593431479</v>
      </c>
      <c r="E23" s="6">
        <f t="shared" si="2"/>
        <v>5320.8216788319305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1328.8837209824403</v>
      </c>
      <c r="D24" s="3">
        <f t="shared" si="0"/>
        <v>-345.88372098244031</v>
      </c>
      <c r="E24" s="6">
        <f t="shared" si="2"/>
        <v>119635.54844065862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1675.5463350695809</v>
      </c>
      <c r="D25" s="3">
        <f t="shared" si="0"/>
        <v>-66.546335069580891</v>
      </c>
      <c r="E25" s="6">
        <f t="shared" si="2"/>
        <v>4428.4147111929315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2112.6419690727803</v>
      </c>
      <c r="D26" s="3">
        <f t="shared" si="0"/>
        <v>156.35803092721972</v>
      </c>
      <c r="E26" s="6">
        <f t="shared" si="2"/>
        <v>24447.833835437395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2663.761661537319</v>
      </c>
      <c r="D27" s="3">
        <f t="shared" si="0"/>
        <v>12.238338462680986</v>
      </c>
      <c r="E27" s="6">
        <f t="shared" si="2"/>
        <v>149.7769283271368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3358.6505869663629</v>
      </c>
      <c r="D28" s="3">
        <f t="shared" ref="D28:D30" si="4">B28-C28</f>
        <v>141.34941303363712</v>
      </c>
      <c r="E28" s="6">
        <f t="shared" ref="E28:E30" si="5">D28^2</f>
        <v>19979.656564953744</v>
      </c>
      <c r="F28" s="4">
        <f t="shared" ref="F28:F30" si="6">A28^2</f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4234.8134700681985</v>
      </c>
      <c r="D29" s="3">
        <f t="shared" si="4"/>
        <v>242.18652993180149</v>
      </c>
      <c r="E29" s="6">
        <f t="shared" si="5"/>
        <v>58654.315280407376</v>
      </c>
      <c r="F29" s="4">
        <f t="shared" si="6"/>
        <v>784</v>
      </c>
    </row>
    <row r="30" spans="1:6" ht="14.1" customHeight="1" x14ac:dyDescent="0.2">
      <c r="A30" s="4">
        <v>29</v>
      </c>
      <c r="B30">
        <v>5982</v>
      </c>
      <c r="C30" s="5">
        <f t="shared" si="1"/>
        <v>5339.5388004529759</v>
      </c>
      <c r="D30" s="3">
        <f t="shared" si="4"/>
        <v>642.46119954702408</v>
      </c>
      <c r="E30" s="6">
        <f t="shared" si="5"/>
        <v>412756.39292340109</v>
      </c>
      <c r="F30" s="4">
        <f t="shared" si="6"/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2022-04-25T02:46:56Z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