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KK\Sale\KPI SALE\"/>
    </mc:Choice>
  </mc:AlternateContent>
  <xr:revisionPtr revIDLastSave="0" documentId="13_ncr:1_{73DF8E35-6F3A-40FE-8DFD-2EF7B371F76A}" xr6:coauthVersionLast="47" xr6:coauthVersionMax="47" xr10:uidLastSave="{00000000-0000-0000-0000-000000000000}"/>
  <bookViews>
    <workbookView xWindow="-108" yWindow="-108" windowWidth="23256" windowHeight="12456" activeTab="4" xr2:uid="{BD79D0EF-1212-4D2F-8C6C-0C0383224D2E}"/>
  </bookViews>
  <sheets>
    <sheet name="นก" sheetId="1" r:id="rId1"/>
    <sheet name="นัน" sheetId="2" r:id="rId2"/>
    <sheet name="ใหม่" sheetId="3" r:id="rId3"/>
    <sheet name="เดือน" sheetId="4" r:id="rId4"/>
    <sheet name="เจนนี่" sheetId="5" r:id="rId5"/>
    <sheet name="เมย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H18" i="1"/>
  <c r="L19" i="1"/>
  <c r="L10" i="2"/>
  <c r="L11" i="2" s="1"/>
  <c r="H10" i="2"/>
  <c r="H17" i="1"/>
  <c r="L15" i="1"/>
  <c r="L10" i="1"/>
  <c r="L16" i="1"/>
  <c r="H16" i="1"/>
  <c r="L13" i="3"/>
  <c r="L15" i="3"/>
  <c r="H15" i="3"/>
  <c r="L18" i="3"/>
  <c r="L14" i="3"/>
  <c r="H14" i="3"/>
  <c r="L12" i="3"/>
  <c r="H12" i="3"/>
  <c r="H15" i="1"/>
  <c r="L19" i="6"/>
  <c r="L13" i="6"/>
  <c r="L12" i="6"/>
  <c r="L11" i="6"/>
  <c r="L14" i="6"/>
  <c r="L16" i="6"/>
  <c r="L15" i="6"/>
  <c r="H16" i="6"/>
  <c r="H15" i="6"/>
  <c r="H14" i="6"/>
  <c r="H13" i="6"/>
  <c r="H12" i="6"/>
  <c r="H11" i="6"/>
  <c r="L11" i="5"/>
  <c r="H11" i="5"/>
  <c r="L10" i="5"/>
  <c r="H10" i="5"/>
  <c r="L9" i="2"/>
  <c r="H9" i="2"/>
  <c r="L3" i="2"/>
  <c r="L4" i="2"/>
  <c r="L5" i="2"/>
  <c r="L6" i="2"/>
  <c r="L7" i="2"/>
  <c r="L8" i="2"/>
  <c r="H8" i="2"/>
  <c r="H7" i="2"/>
  <c r="L14" i="1"/>
  <c r="H14" i="1"/>
  <c r="L10" i="6"/>
  <c r="H10" i="6"/>
  <c r="L9" i="6"/>
  <c r="L6" i="6"/>
  <c r="L5" i="6"/>
  <c r="L4" i="6"/>
  <c r="L3" i="6"/>
  <c r="H9" i="6"/>
  <c r="L8" i="6"/>
  <c r="H8" i="6"/>
  <c r="L7" i="6"/>
  <c r="H7" i="6"/>
  <c r="L8" i="5"/>
  <c r="L9" i="5"/>
  <c r="H9" i="5"/>
  <c r="H8" i="5"/>
  <c r="L6" i="5"/>
  <c r="L5" i="5"/>
  <c r="L4" i="5"/>
  <c r="L3" i="5"/>
  <c r="H6" i="2"/>
  <c r="H5" i="2" l="1"/>
  <c r="H4" i="2"/>
  <c r="L11" i="3"/>
  <c r="L10" i="3"/>
  <c r="H11" i="3"/>
  <c r="H10" i="3"/>
  <c r="L9" i="3"/>
  <c r="L8" i="3"/>
  <c r="L7" i="3"/>
  <c r="H9" i="3"/>
  <c r="H8" i="3" l="1"/>
  <c r="H7" i="3"/>
  <c r="L13" i="1"/>
  <c r="L12" i="1"/>
  <c r="L11" i="1"/>
  <c r="H13" i="1"/>
  <c r="H11" i="1"/>
  <c r="H10" i="1"/>
  <c r="H6" i="6"/>
  <c r="H5" i="6"/>
  <c r="H4" i="6"/>
  <c r="H3" i="6"/>
  <c r="H7" i="5"/>
  <c r="L7" i="5" s="1"/>
  <c r="H4" i="5"/>
  <c r="H6" i="5"/>
  <c r="H5" i="5"/>
  <c r="H3" i="5" l="1"/>
  <c r="H3" i="2"/>
  <c r="L9" i="1"/>
  <c r="H5" i="1"/>
  <c r="H9" i="1"/>
  <c r="L6" i="3"/>
  <c r="L5" i="3"/>
  <c r="L4" i="3"/>
  <c r="L3" i="3"/>
  <c r="H6" i="3"/>
  <c r="H4" i="3"/>
  <c r="L8" i="1"/>
  <c r="L7" i="1"/>
  <c r="L6" i="1"/>
  <c r="L5" i="1"/>
  <c r="L4" i="1"/>
  <c r="L3" i="1"/>
  <c r="H8" i="1"/>
  <c r="H6" i="1"/>
  <c r="H4" i="1"/>
  <c r="H3" i="1"/>
</calcChain>
</file>

<file path=xl/sharedStrings.xml><?xml version="1.0" encoding="utf-8"?>
<sst xmlns="http://schemas.openxmlformats.org/spreadsheetml/2006/main" count="263" uniqueCount="54">
  <si>
    <t>ประเมิณรายได้ SALE</t>
  </si>
  <si>
    <t>ลำดับ</t>
  </si>
  <si>
    <t>รหัส</t>
  </si>
  <si>
    <t>รุ่นรถ</t>
  </si>
  <si>
    <t>ราคาทุน</t>
  </si>
  <si>
    <t>ราคาขายสด</t>
  </si>
  <si>
    <t>ราคาขายผ่อน</t>
  </si>
  <si>
    <t>โปรร้าน</t>
  </si>
  <si>
    <t xml:space="preserve">ของแถม </t>
  </si>
  <si>
    <t>ค่านำพา</t>
  </si>
  <si>
    <t>รายได้</t>
  </si>
  <si>
    <t>ประกันรถหาย</t>
  </si>
  <si>
    <t>คอมไฟแน้น</t>
  </si>
  <si>
    <t>Giorno Standard</t>
  </si>
  <si>
    <t>ACF125CBR(TH)</t>
  </si>
  <si>
    <t>NHX125N(TH)</t>
  </si>
  <si>
    <t>Lead 125</t>
  </si>
  <si>
    <t>AFS125CSFR(TH)</t>
  </si>
  <si>
    <t>Wave 125 แม็ค</t>
  </si>
  <si>
    <t>ACB160CATR</t>
  </si>
  <si>
    <t>Click 160</t>
  </si>
  <si>
    <t>AFS125MSFR</t>
  </si>
  <si>
    <t>Wave 125 ลวด</t>
  </si>
  <si>
    <t>ACF125CAR(TH)</t>
  </si>
  <si>
    <t>Giorno ABS</t>
  </si>
  <si>
    <t>AFS110MCFR(3TH)</t>
  </si>
  <si>
    <t>Wave 110 แม็ค</t>
  </si>
  <si>
    <t>หมวกใหญ่</t>
  </si>
  <si>
    <t>หมวกเล็ก</t>
  </si>
  <si>
    <t>แจ็คเก้ต</t>
  </si>
  <si>
    <t>เสื้อยืด</t>
  </si>
  <si>
    <t>กรอบป้าย</t>
  </si>
  <si>
    <t>แคปซูล</t>
  </si>
  <si>
    <t>ตะกร้า 110</t>
  </si>
  <si>
    <t>ตะกร้า 125</t>
  </si>
  <si>
    <t xml:space="preserve">ที่นอน </t>
  </si>
  <si>
    <t>ราบการของแถม</t>
  </si>
  <si>
    <t xml:space="preserve">รายการ </t>
  </si>
  <si>
    <t>ราคา</t>
  </si>
  <si>
    <t>Gift set</t>
  </si>
  <si>
    <t>ADV160AS(TH)</t>
  </si>
  <si>
    <t>ADV</t>
  </si>
  <si>
    <t>WW160AR(TH)</t>
  </si>
  <si>
    <t>PCX 160</t>
  </si>
  <si>
    <t>ACB125BTP(TH)</t>
  </si>
  <si>
    <t>CLICK125I</t>
  </si>
  <si>
    <t>ACF110CBTR(3TH)</t>
  </si>
  <si>
    <t xml:space="preserve">Scoopy </t>
  </si>
  <si>
    <t>AFS110MSFR (3TH)</t>
  </si>
  <si>
    <t>Wave 110 ลวด</t>
  </si>
  <si>
    <t>Forza 350</t>
  </si>
  <si>
    <t>NFS350AP(2TH)</t>
  </si>
  <si>
    <t>AFS125MSFR(TH)</t>
  </si>
  <si>
    <t>NHX125S (2TH)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</si>
</sst>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6"/>
      <name val="Angsana New"/>
      <family val="1"/>
      <charset val="222"/>
    </font>
    <font>
      <sz val="14"/>
      <name val="Angsana New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3" borderId="4" xfId="0" applyFill="1" applyBorder="1"/>
    <xf numFmtId="0" fontId="0" fillId="0" borderId="4" xfId="0" applyBorder="1"/>
    <xf numFmtId="43" fontId="0" fillId="0" borderId="4" xfId="1" applyFont="1" applyBorder="1"/>
    <xf numFmtId="43" fontId="0" fillId="3" borderId="4" xfId="1" applyFont="1" applyFill="1" applyBorder="1"/>
    <xf numFmtId="43" fontId="0" fillId="0" borderId="0" xfId="0" applyNumberFormat="1"/>
    <xf numFmtId="43" fontId="0" fillId="0" borderId="4" xfId="0" applyNumberFormat="1" applyBorder="1"/>
    <xf numFmtId="43" fontId="0" fillId="0" borderId="4" xfId="1" applyFont="1" applyFill="1" applyBorder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/>
    <xf numFmtId="43" fontId="2" fillId="0" borderId="4" xfId="1" applyFont="1" applyBorder="1"/>
    <xf numFmtId="164" fontId="0" fillId="0" borderId="4" xfId="1" applyNumberFormat="1" applyFont="1" applyBorder="1"/>
    <xf numFmtId="164" fontId="0" fillId="0" borderId="4" xfId="1" applyNumberFormat="1" applyFont="1" applyFill="1" applyBorder="1"/>
    <xf numFmtId="0" fontId="0" fillId="0" borderId="5" xfId="0" applyBorder="1"/>
    <xf numFmtId="164" fontId="0" fillId="0" borderId="4" xfId="0" applyNumberFormat="1" applyBorder="1"/>
    <xf numFmtId="164" fontId="0" fillId="0" borderId="5" xfId="1" applyNumberFormat="1" applyFont="1" applyFill="1" applyBorder="1"/>
    <xf numFmtId="43" fontId="0" fillId="0" borderId="0" xfId="1" applyFont="1"/>
    <xf numFmtId="43" fontId="3" fillId="0" borderId="4" xfId="1" applyFont="1" applyBorder="1" applyAlignment="1">
      <alignment horizontal="left"/>
    </xf>
    <xf numFmtId="43" fontId="0" fillId="2" borderId="1" xfId="1" applyFont="1" applyFill="1" applyBorder="1" applyAlignment="1">
      <alignment horizontal="center"/>
    </xf>
    <xf numFmtId="43" fontId="0" fillId="2" borderId="2" xfId="1" applyFont="1" applyFill="1" applyBorder="1" applyAlignment="1">
      <alignment horizontal="center"/>
    </xf>
    <xf numFmtId="43" fontId="0" fillId="2" borderId="3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450D-1761-4448-A05C-9BE3E59DE8D5}">
  <dimension ref="A1:O22"/>
  <sheetViews>
    <sheetView workbookViewId="0">
      <selection activeCell="B15" sqref="B15"/>
    </sheetView>
  </sheetViews>
  <sheetFormatPr defaultRowHeight="14.4"/>
  <cols>
    <col min="1" max="1" width="7.77734375" customWidth="1"/>
    <col min="2" max="2" width="25.77734375" customWidth="1"/>
    <col min="3" max="3" width="20.77734375" customWidth="1"/>
    <col min="4" max="8" width="15.77734375" customWidth="1"/>
    <col min="9" max="9" width="10.77734375" customWidth="1"/>
    <col min="10" max="12" width="15.77734375" customWidth="1"/>
    <col min="14" max="14" width="15.77734375" customWidth="1"/>
  </cols>
  <sheetData>
    <row r="1" spans="1:1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N1" s="22" t="s">
        <v>36</v>
      </c>
      <c r="O1" s="22"/>
    </row>
    <row r="2" spans="1: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11</v>
      </c>
      <c r="K2" s="4" t="s">
        <v>12</v>
      </c>
      <c r="L2" s="4" t="s">
        <v>10</v>
      </c>
      <c r="N2" s="9" t="s">
        <v>37</v>
      </c>
      <c r="O2" s="8" t="s">
        <v>38</v>
      </c>
    </row>
    <row r="3" spans="1:15">
      <c r="A3" s="12">
        <v>1</v>
      </c>
      <c r="B3" s="3" t="s">
        <v>14</v>
      </c>
      <c r="C3" s="3" t="s">
        <v>13</v>
      </c>
      <c r="D3" s="3">
        <v>59194</v>
      </c>
      <c r="E3" s="3"/>
      <c r="F3" s="3">
        <v>74000</v>
      </c>
      <c r="G3" s="3">
        <v>1000</v>
      </c>
      <c r="H3" s="3">
        <f>O4+O5+O7</f>
        <v>445</v>
      </c>
      <c r="I3" s="3"/>
      <c r="J3" s="3">
        <v>2200</v>
      </c>
      <c r="K3" s="3">
        <v>500</v>
      </c>
      <c r="L3" s="3">
        <f>F3-G3-D3-J3+K3-H3</f>
        <v>11661</v>
      </c>
      <c r="N3" s="2" t="s">
        <v>28</v>
      </c>
      <c r="O3" s="2">
        <v>124</v>
      </c>
    </row>
    <row r="4" spans="1:15">
      <c r="A4" s="12">
        <v>2</v>
      </c>
      <c r="B4" s="3" t="s">
        <v>15</v>
      </c>
      <c r="C4" s="3" t="s">
        <v>16</v>
      </c>
      <c r="D4" s="3">
        <v>55728</v>
      </c>
      <c r="E4" s="3">
        <v>58000</v>
      </c>
      <c r="F4" s="3"/>
      <c r="G4" s="3"/>
      <c r="H4" s="3">
        <f>O3+O5+O7</f>
        <v>344</v>
      </c>
      <c r="I4" s="3"/>
      <c r="J4" s="3"/>
      <c r="K4" s="3"/>
      <c r="L4" s="3">
        <f>E4-D4-H4</f>
        <v>1928</v>
      </c>
      <c r="N4" s="2" t="s">
        <v>27</v>
      </c>
      <c r="O4" s="2">
        <v>225</v>
      </c>
    </row>
    <row r="5" spans="1:15">
      <c r="A5" s="12">
        <v>3</v>
      </c>
      <c r="B5" s="3" t="s">
        <v>17</v>
      </c>
      <c r="C5" s="3" t="s">
        <v>18</v>
      </c>
      <c r="D5" s="3">
        <v>54862</v>
      </c>
      <c r="E5" s="3">
        <v>58500</v>
      </c>
      <c r="F5" s="3"/>
      <c r="G5" s="3"/>
      <c r="H5" s="3">
        <f>O3+O5</f>
        <v>310</v>
      </c>
      <c r="I5" s="3"/>
      <c r="J5" s="3"/>
      <c r="K5" s="3"/>
      <c r="L5" s="3">
        <f>E5-D5-H5</f>
        <v>3328</v>
      </c>
      <c r="N5" s="2" t="s">
        <v>29</v>
      </c>
      <c r="O5" s="2">
        <v>186</v>
      </c>
    </row>
    <row r="6" spans="1:15">
      <c r="A6" s="12">
        <v>4</v>
      </c>
      <c r="B6" s="3" t="s">
        <v>17</v>
      </c>
      <c r="C6" s="3" t="s">
        <v>18</v>
      </c>
      <c r="D6" s="3">
        <v>54862</v>
      </c>
      <c r="E6" s="3">
        <v>58500</v>
      </c>
      <c r="F6" s="3"/>
      <c r="G6" s="3"/>
      <c r="H6" s="3">
        <f>O3+O10</f>
        <v>397</v>
      </c>
      <c r="I6" s="3"/>
      <c r="J6" s="3"/>
      <c r="K6" s="3"/>
      <c r="L6" s="3">
        <f>E6-D6-H6</f>
        <v>3241</v>
      </c>
      <c r="N6" s="2" t="s">
        <v>30</v>
      </c>
      <c r="O6" s="2">
        <v>138</v>
      </c>
    </row>
    <row r="7" spans="1:15">
      <c r="A7" s="12">
        <v>5</v>
      </c>
      <c r="B7" s="3" t="s">
        <v>19</v>
      </c>
      <c r="C7" s="3" t="s">
        <v>20</v>
      </c>
      <c r="D7" s="3">
        <v>66770</v>
      </c>
      <c r="E7" s="3"/>
      <c r="F7" s="3">
        <v>78500</v>
      </c>
      <c r="G7" s="3">
        <v>3000</v>
      </c>
      <c r="H7" s="3">
        <v>225</v>
      </c>
      <c r="I7" s="3"/>
      <c r="J7" s="3">
        <v>2200</v>
      </c>
      <c r="K7" s="3">
        <v>500</v>
      </c>
      <c r="L7" s="3">
        <f>F7-D7-G7-J7+K7-H7</f>
        <v>6805</v>
      </c>
      <c r="N7" s="2" t="s">
        <v>31</v>
      </c>
      <c r="O7" s="2">
        <v>34</v>
      </c>
    </row>
    <row r="8" spans="1:15">
      <c r="A8" s="12">
        <v>6</v>
      </c>
      <c r="B8" s="3" t="s">
        <v>21</v>
      </c>
      <c r="C8" s="3" t="s">
        <v>22</v>
      </c>
      <c r="D8" s="7">
        <v>52829</v>
      </c>
      <c r="E8" s="3"/>
      <c r="F8" s="3">
        <v>66000</v>
      </c>
      <c r="G8" s="3">
        <v>5000</v>
      </c>
      <c r="H8" s="3">
        <f>O3+O10</f>
        <v>397</v>
      </c>
      <c r="I8" s="3"/>
      <c r="J8" s="3">
        <v>2200</v>
      </c>
      <c r="K8" s="3">
        <v>500</v>
      </c>
      <c r="L8" s="3">
        <f>F8-D8-G8-J8+K8-H8</f>
        <v>6074</v>
      </c>
      <c r="N8" s="2" t="s">
        <v>32</v>
      </c>
      <c r="O8" s="2">
        <v>20</v>
      </c>
    </row>
    <row r="9" spans="1:15">
      <c r="A9" s="12">
        <v>7</v>
      </c>
      <c r="B9" s="3" t="s">
        <v>21</v>
      </c>
      <c r="C9" s="3" t="s">
        <v>22</v>
      </c>
      <c r="D9" s="7">
        <v>52829</v>
      </c>
      <c r="E9" s="3">
        <v>55000</v>
      </c>
      <c r="F9" s="3"/>
      <c r="G9" s="3"/>
      <c r="H9" s="3">
        <f>O6+O10</f>
        <v>411</v>
      </c>
      <c r="I9" s="3"/>
      <c r="J9" s="3"/>
      <c r="K9" s="3"/>
      <c r="L9" s="3">
        <f>E9-D9-H9</f>
        <v>1760</v>
      </c>
      <c r="N9" s="2" t="s">
        <v>33</v>
      </c>
      <c r="O9" s="2">
        <v>107</v>
      </c>
    </row>
    <row r="10" spans="1:15">
      <c r="A10" s="12">
        <v>8</v>
      </c>
      <c r="B10" s="3" t="s">
        <v>23</v>
      </c>
      <c r="C10" s="3" t="s">
        <v>24</v>
      </c>
      <c r="D10" s="7">
        <v>63795</v>
      </c>
      <c r="E10" s="3"/>
      <c r="F10" s="3">
        <v>80000</v>
      </c>
      <c r="G10" s="3">
        <v>3000</v>
      </c>
      <c r="H10" s="3">
        <f>O3+O12</f>
        <v>310</v>
      </c>
      <c r="I10" s="3"/>
      <c r="J10" s="3">
        <v>2200</v>
      </c>
      <c r="K10" s="3">
        <v>500</v>
      </c>
      <c r="L10" s="3">
        <f>F10-D10-G10-H10-J10+K10</f>
        <v>11195</v>
      </c>
      <c r="N10" s="2" t="s">
        <v>34</v>
      </c>
      <c r="O10" s="2">
        <v>273</v>
      </c>
    </row>
    <row r="11" spans="1:15">
      <c r="A11" s="12">
        <v>9</v>
      </c>
      <c r="B11" s="3" t="s">
        <v>48</v>
      </c>
      <c r="C11" s="3" t="s">
        <v>49</v>
      </c>
      <c r="D11" s="7">
        <v>42771</v>
      </c>
      <c r="E11" s="3"/>
      <c r="F11" s="7">
        <v>53100</v>
      </c>
      <c r="G11" s="3"/>
      <c r="H11" s="3">
        <f>O9+O5</f>
        <v>293</v>
      </c>
      <c r="I11" s="3"/>
      <c r="J11" s="7">
        <v>2200</v>
      </c>
      <c r="K11" s="7">
        <v>500</v>
      </c>
      <c r="L11" s="3">
        <f>F11-D11-H11-J11+K11</f>
        <v>8336</v>
      </c>
      <c r="N11" s="2" t="s">
        <v>35</v>
      </c>
      <c r="O11" s="2">
        <v>195</v>
      </c>
    </row>
    <row r="12" spans="1:15">
      <c r="A12" s="12">
        <v>10</v>
      </c>
      <c r="B12" s="3" t="s">
        <v>23</v>
      </c>
      <c r="C12" s="3" t="s">
        <v>24</v>
      </c>
      <c r="D12" s="7">
        <v>63795</v>
      </c>
      <c r="E12" s="3"/>
      <c r="F12" s="7">
        <v>80000</v>
      </c>
      <c r="G12" s="3"/>
      <c r="H12" s="3">
        <v>344</v>
      </c>
      <c r="I12" s="3"/>
      <c r="J12" s="7">
        <v>2200</v>
      </c>
      <c r="K12" s="7">
        <v>500</v>
      </c>
      <c r="L12" s="3">
        <f>F12-D12-H12-J12+K12</f>
        <v>14161</v>
      </c>
      <c r="N12" s="2" t="s">
        <v>39</v>
      </c>
      <c r="O12" s="2">
        <v>186</v>
      </c>
    </row>
    <row r="13" spans="1:15">
      <c r="A13" s="12">
        <v>11</v>
      </c>
      <c r="B13" s="3" t="s">
        <v>48</v>
      </c>
      <c r="C13" s="3" t="s">
        <v>49</v>
      </c>
      <c r="D13" s="7">
        <v>42771</v>
      </c>
      <c r="E13" s="3"/>
      <c r="F13" s="7">
        <v>53100</v>
      </c>
      <c r="G13" s="3"/>
      <c r="H13" s="3">
        <f>O9+O3</f>
        <v>231</v>
      </c>
      <c r="I13" s="3"/>
      <c r="J13" s="7">
        <v>2200</v>
      </c>
      <c r="K13" s="7">
        <v>500</v>
      </c>
      <c r="L13" s="3">
        <f>F13-D13-H13-J13+K13</f>
        <v>8398</v>
      </c>
    </row>
    <row r="14" spans="1:15">
      <c r="A14" s="12">
        <v>12</v>
      </c>
      <c r="B14" s="3" t="s">
        <v>42</v>
      </c>
      <c r="C14" s="3" t="s">
        <v>43</v>
      </c>
      <c r="D14" s="3">
        <v>89026</v>
      </c>
      <c r="E14" s="3"/>
      <c r="F14" s="7">
        <v>112000</v>
      </c>
      <c r="G14" s="3">
        <v>600</v>
      </c>
      <c r="H14" s="3">
        <f>O4+O12</f>
        <v>411</v>
      </c>
      <c r="I14" s="3"/>
      <c r="J14" s="7">
        <v>2200</v>
      </c>
      <c r="K14" s="7">
        <v>500</v>
      </c>
      <c r="L14" s="3">
        <f>F14-D14-H14-J14+K14</f>
        <v>20863</v>
      </c>
    </row>
    <row r="15" spans="1:15">
      <c r="A15" s="12">
        <v>13</v>
      </c>
      <c r="B15" s="3" t="s">
        <v>42</v>
      </c>
      <c r="C15" s="3" t="s">
        <v>43</v>
      </c>
      <c r="D15" s="3">
        <v>89026</v>
      </c>
      <c r="E15" s="3"/>
      <c r="F15" s="7">
        <v>112000</v>
      </c>
      <c r="G15" s="3">
        <v>7200</v>
      </c>
      <c r="H15" s="3">
        <f>O4+O5+O7</f>
        <v>445</v>
      </c>
      <c r="I15" s="3"/>
      <c r="J15" s="3">
        <v>2200</v>
      </c>
      <c r="K15" s="3">
        <v>500</v>
      </c>
      <c r="L15" s="3">
        <f>F15-D15-G15-H15-J15+K15</f>
        <v>13629</v>
      </c>
    </row>
    <row r="16" spans="1:15">
      <c r="A16" s="13">
        <v>14</v>
      </c>
      <c r="B16" s="3" t="s">
        <v>19</v>
      </c>
      <c r="C16" s="3" t="s">
        <v>20</v>
      </c>
      <c r="D16" s="3">
        <v>66770</v>
      </c>
      <c r="E16" s="3">
        <v>70000</v>
      </c>
      <c r="F16" s="3"/>
      <c r="G16" s="3"/>
      <c r="H16" s="3">
        <f>O4+O5</f>
        <v>411</v>
      </c>
      <c r="I16" s="2"/>
      <c r="J16" s="2"/>
      <c r="K16" s="2"/>
      <c r="L16" s="6">
        <f>E16-D16-H16</f>
        <v>2819</v>
      </c>
    </row>
    <row r="17" spans="1:12">
      <c r="A17" s="13">
        <v>15</v>
      </c>
      <c r="B17" s="7" t="s">
        <v>53</v>
      </c>
      <c r="C17" s="3" t="s">
        <v>16</v>
      </c>
      <c r="D17" s="3">
        <v>58101</v>
      </c>
      <c r="E17" s="3"/>
      <c r="F17" s="3">
        <v>72000</v>
      </c>
      <c r="G17" s="3"/>
      <c r="H17" s="3">
        <f>O3+O5</f>
        <v>310</v>
      </c>
      <c r="I17" s="3"/>
      <c r="J17" s="3"/>
      <c r="K17" s="3">
        <v>500</v>
      </c>
      <c r="L17" s="3">
        <f>F17-D17-H17+K17</f>
        <v>14089</v>
      </c>
    </row>
    <row r="18" spans="1:12">
      <c r="A18" s="15">
        <v>16</v>
      </c>
      <c r="B18" s="2" t="s">
        <v>46</v>
      </c>
      <c r="C18" s="2" t="s">
        <v>47</v>
      </c>
      <c r="D18" s="3">
        <v>50592</v>
      </c>
      <c r="E18" s="3"/>
      <c r="F18" s="3">
        <v>61000</v>
      </c>
      <c r="G18" s="3">
        <v>5000</v>
      </c>
      <c r="H18" s="2">
        <f>O3+O5+O7</f>
        <v>344</v>
      </c>
      <c r="I18" s="2"/>
      <c r="J18" s="2"/>
      <c r="K18" s="2">
        <v>500</v>
      </c>
      <c r="L18" s="6">
        <f>F18-D18-G18-H18+K18</f>
        <v>5564</v>
      </c>
    </row>
    <row r="19" spans="1:12">
      <c r="L19" s="5">
        <f>SUM(L3:L3:L18)</f>
        <v>133851</v>
      </c>
    </row>
    <row r="22" spans="1:12">
      <c r="L22" s="5"/>
    </row>
  </sheetData>
  <mergeCells count="2">
    <mergeCell ref="A1:L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D044-7296-4092-BC87-8C6E9A1FACD8}">
  <dimension ref="A1:P12"/>
  <sheetViews>
    <sheetView workbookViewId="0">
      <selection activeCell="E22" sqref="E22"/>
    </sheetView>
  </sheetViews>
  <sheetFormatPr defaultRowHeight="14.4"/>
  <cols>
    <col min="1" max="1" width="5.77734375" customWidth="1"/>
    <col min="2" max="3" width="20.77734375" customWidth="1"/>
    <col min="4" max="12" width="15.77734375" customWidth="1"/>
  </cols>
  <sheetData>
    <row r="1" spans="1:16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O1" s="22" t="s">
        <v>36</v>
      </c>
      <c r="P1" s="22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11</v>
      </c>
      <c r="K2" s="1" t="s">
        <v>12</v>
      </c>
      <c r="L2" s="1" t="s">
        <v>10</v>
      </c>
      <c r="O2" s="9" t="s">
        <v>37</v>
      </c>
      <c r="P2" s="8" t="s">
        <v>38</v>
      </c>
    </row>
    <row r="3" spans="1:16">
      <c r="A3" s="12">
        <v>1</v>
      </c>
      <c r="B3" s="3" t="s">
        <v>25</v>
      </c>
      <c r="C3" s="3" t="s">
        <v>26</v>
      </c>
      <c r="D3" s="3">
        <v>44590</v>
      </c>
      <c r="E3" s="3"/>
      <c r="F3" s="3">
        <v>55500</v>
      </c>
      <c r="G3" s="3">
        <v>3000</v>
      </c>
      <c r="H3" s="3">
        <f>P3+P9+P5</f>
        <v>417</v>
      </c>
      <c r="I3" s="3"/>
      <c r="J3" s="3">
        <v>2200</v>
      </c>
      <c r="K3" s="3">
        <v>300</v>
      </c>
      <c r="L3" s="3">
        <f t="shared" ref="L3:L8" si="0">F3-D3-G3-H3-J3+K3</f>
        <v>5593</v>
      </c>
      <c r="O3" s="2" t="s">
        <v>28</v>
      </c>
      <c r="P3" s="2">
        <v>124</v>
      </c>
    </row>
    <row r="4" spans="1:16">
      <c r="A4" s="12">
        <v>2</v>
      </c>
      <c r="B4" s="3" t="s">
        <v>25</v>
      </c>
      <c r="C4" s="3" t="s">
        <v>26</v>
      </c>
      <c r="D4" s="3">
        <v>44590</v>
      </c>
      <c r="E4" s="3"/>
      <c r="F4" s="3">
        <v>55500</v>
      </c>
      <c r="G4" s="3">
        <v>2000</v>
      </c>
      <c r="H4" s="3">
        <f>P5+P3+P9</f>
        <v>417</v>
      </c>
      <c r="I4" s="3"/>
      <c r="J4" s="3">
        <v>2200</v>
      </c>
      <c r="K4" s="3">
        <v>300</v>
      </c>
      <c r="L4" s="3">
        <f t="shared" si="0"/>
        <v>6593</v>
      </c>
      <c r="O4" s="2" t="s">
        <v>27</v>
      </c>
      <c r="P4" s="2">
        <v>225</v>
      </c>
    </row>
    <row r="5" spans="1:16">
      <c r="A5" s="12">
        <v>3</v>
      </c>
      <c r="B5" s="3" t="s">
        <v>48</v>
      </c>
      <c r="C5" s="3" t="s">
        <v>49</v>
      </c>
      <c r="D5" s="7">
        <v>42771</v>
      </c>
      <c r="E5" s="3"/>
      <c r="F5" s="3">
        <v>53100</v>
      </c>
      <c r="G5" s="3">
        <v>3000</v>
      </c>
      <c r="H5" s="3">
        <f>P9+P5+P3</f>
        <v>417</v>
      </c>
      <c r="I5" s="3"/>
      <c r="J5" s="3">
        <v>2200</v>
      </c>
      <c r="K5" s="3">
        <v>300</v>
      </c>
      <c r="L5" s="3">
        <f t="shared" si="0"/>
        <v>5012</v>
      </c>
      <c r="O5" s="2" t="s">
        <v>29</v>
      </c>
      <c r="P5" s="2">
        <v>186</v>
      </c>
    </row>
    <row r="6" spans="1:16">
      <c r="A6" s="12">
        <v>4</v>
      </c>
      <c r="B6" s="3" t="s">
        <v>19</v>
      </c>
      <c r="C6" s="3" t="s">
        <v>20</v>
      </c>
      <c r="D6" s="3">
        <v>66770</v>
      </c>
      <c r="E6" s="3"/>
      <c r="F6" s="3">
        <v>78500</v>
      </c>
      <c r="G6" s="3">
        <v>3000</v>
      </c>
      <c r="H6" s="3">
        <f>P4+P5+P7</f>
        <v>445</v>
      </c>
      <c r="I6" s="3"/>
      <c r="J6" s="3">
        <v>2200</v>
      </c>
      <c r="K6" s="3">
        <v>300</v>
      </c>
      <c r="L6" s="3">
        <f t="shared" si="0"/>
        <v>6385</v>
      </c>
      <c r="O6" s="2" t="s">
        <v>30</v>
      </c>
      <c r="P6" s="2">
        <v>138</v>
      </c>
    </row>
    <row r="7" spans="1:16">
      <c r="A7" s="12">
        <v>5</v>
      </c>
      <c r="B7" s="2" t="s">
        <v>17</v>
      </c>
      <c r="C7" s="2" t="s">
        <v>18</v>
      </c>
      <c r="D7" s="3">
        <v>54862</v>
      </c>
      <c r="E7" s="3"/>
      <c r="F7" s="3">
        <v>69000</v>
      </c>
      <c r="G7" s="3"/>
      <c r="H7" s="3">
        <f>P10+P5</f>
        <v>459</v>
      </c>
      <c r="I7" s="3"/>
      <c r="J7" s="3">
        <v>2200</v>
      </c>
      <c r="K7" s="3">
        <v>500</v>
      </c>
      <c r="L7" s="3">
        <f t="shared" si="0"/>
        <v>11979</v>
      </c>
      <c r="O7" s="2" t="s">
        <v>31</v>
      </c>
      <c r="P7" s="2">
        <v>34</v>
      </c>
    </row>
    <row r="8" spans="1:16">
      <c r="A8" s="13">
        <v>6</v>
      </c>
      <c r="B8" s="2" t="s">
        <v>15</v>
      </c>
      <c r="C8" s="2" t="s">
        <v>16</v>
      </c>
      <c r="D8" s="3">
        <v>55728</v>
      </c>
      <c r="E8" s="2"/>
      <c r="F8" s="7">
        <v>70600</v>
      </c>
      <c r="G8" s="2"/>
      <c r="H8" s="2">
        <f>P3+P5+P7</f>
        <v>344</v>
      </c>
      <c r="I8" s="2"/>
      <c r="J8" s="7">
        <v>2200</v>
      </c>
      <c r="K8" s="7">
        <v>500</v>
      </c>
      <c r="L8" s="7">
        <f t="shared" si="0"/>
        <v>12828</v>
      </c>
      <c r="O8" s="2" t="s">
        <v>32</v>
      </c>
      <c r="P8" s="2">
        <v>20</v>
      </c>
    </row>
    <row r="9" spans="1:16">
      <c r="A9" s="13">
        <v>7</v>
      </c>
      <c r="B9" s="2" t="s">
        <v>42</v>
      </c>
      <c r="C9" s="2" t="s">
        <v>43</v>
      </c>
      <c r="D9" s="3">
        <v>89026</v>
      </c>
      <c r="E9" s="2"/>
      <c r="F9" s="7">
        <v>96000</v>
      </c>
      <c r="G9" s="2"/>
      <c r="H9" s="2">
        <f>P4+P5</f>
        <v>411</v>
      </c>
      <c r="I9" s="2"/>
      <c r="J9" s="2"/>
      <c r="K9" s="2"/>
      <c r="L9" s="6">
        <f>F9-D9-H9</f>
        <v>6563</v>
      </c>
      <c r="O9" s="2" t="s">
        <v>33</v>
      </c>
      <c r="P9" s="2">
        <v>107</v>
      </c>
    </row>
    <row r="10" spans="1:16">
      <c r="A10" s="16">
        <v>8</v>
      </c>
      <c r="B10" s="3" t="s">
        <v>25</v>
      </c>
      <c r="C10" s="3" t="s">
        <v>26</v>
      </c>
      <c r="D10" s="3">
        <v>44590</v>
      </c>
      <c r="E10" s="3">
        <v>48000</v>
      </c>
      <c r="F10" s="3"/>
      <c r="G10" s="2"/>
      <c r="H10" s="2">
        <f>P5+P3+P9</f>
        <v>417</v>
      </c>
      <c r="I10" s="2"/>
      <c r="J10" s="2"/>
      <c r="K10" s="2"/>
      <c r="L10" s="6">
        <f>E10-D10-H10</f>
        <v>2993</v>
      </c>
      <c r="O10" s="2" t="s">
        <v>34</v>
      </c>
      <c r="P10" s="2">
        <v>273</v>
      </c>
    </row>
    <row r="11" spans="1:16">
      <c r="L11" s="5">
        <f>SUM(L3:L10)</f>
        <v>57946</v>
      </c>
      <c r="O11" s="2" t="s">
        <v>35</v>
      </c>
      <c r="P11" s="2">
        <v>195</v>
      </c>
    </row>
    <row r="12" spans="1:16">
      <c r="O12" s="2" t="s">
        <v>39</v>
      </c>
      <c r="P12" s="2">
        <v>186</v>
      </c>
    </row>
  </sheetData>
  <mergeCells count="2">
    <mergeCell ref="A1:L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6400-1769-4488-BF5B-3C05EAFBB150}">
  <dimension ref="A1:P18"/>
  <sheetViews>
    <sheetView workbookViewId="0">
      <selection activeCell="G20" sqref="G20"/>
    </sheetView>
  </sheetViews>
  <sheetFormatPr defaultRowHeight="14.4"/>
  <cols>
    <col min="1" max="1" width="5.77734375" customWidth="1"/>
    <col min="2" max="3" width="25.77734375" customWidth="1"/>
    <col min="4" max="12" width="15.77734375" customWidth="1"/>
  </cols>
  <sheetData>
    <row r="1" spans="1:16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O1" s="22" t="s">
        <v>36</v>
      </c>
      <c r="P1" s="22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11</v>
      </c>
      <c r="K2" s="1" t="s">
        <v>12</v>
      </c>
      <c r="L2" s="1" t="s">
        <v>10</v>
      </c>
      <c r="O2" s="9" t="s">
        <v>37</v>
      </c>
      <c r="P2" s="8" t="s">
        <v>38</v>
      </c>
    </row>
    <row r="3" spans="1:16">
      <c r="A3" s="2">
        <v>1</v>
      </c>
      <c r="B3" s="2" t="s">
        <v>23</v>
      </c>
      <c r="C3" s="2" t="s">
        <v>24</v>
      </c>
      <c r="D3" s="7">
        <v>63795</v>
      </c>
      <c r="E3" s="3"/>
      <c r="F3" s="3">
        <v>80000</v>
      </c>
      <c r="G3" s="3"/>
      <c r="H3" s="3">
        <v>225</v>
      </c>
      <c r="I3" s="3"/>
      <c r="J3" s="3">
        <v>2200</v>
      </c>
      <c r="K3" s="3">
        <v>500</v>
      </c>
      <c r="L3" s="3">
        <f>F3-D3-J3+K3-H3</f>
        <v>14280</v>
      </c>
      <c r="O3" s="2" t="s">
        <v>28</v>
      </c>
      <c r="P3" s="2">
        <v>124</v>
      </c>
    </row>
    <row r="4" spans="1:16">
      <c r="A4" s="2">
        <v>2</v>
      </c>
      <c r="B4" s="2" t="s">
        <v>25</v>
      </c>
      <c r="C4" s="2" t="s">
        <v>26</v>
      </c>
      <c r="D4" s="3">
        <v>44590</v>
      </c>
      <c r="E4" s="3">
        <v>46500</v>
      </c>
      <c r="F4" s="3"/>
      <c r="G4" s="3"/>
      <c r="H4" s="3">
        <f>P9+P3</f>
        <v>231</v>
      </c>
      <c r="I4" s="3"/>
      <c r="J4" s="3"/>
      <c r="K4" s="3"/>
      <c r="L4" s="3">
        <f>E4-D4-H4</f>
        <v>1679</v>
      </c>
      <c r="O4" s="2" t="s">
        <v>27</v>
      </c>
      <c r="P4" s="2">
        <v>225</v>
      </c>
    </row>
    <row r="5" spans="1:16">
      <c r="A5" s="2">
        <v>3</v>
      </c>
      <c r="B5" s="2" t="s">
        <v>23</v>
      </c>
      <c r="C5" s="2" t="s">
        <v>24</v>
      </c>
      <c r="D5" s="7">
        <v>63795</v>
      </c>
      <c r="E5" s="3"/>
      <c r="F5" s="3">
        <v>80000</v>
      </c>
      <c r="G5" s="3"/>
      <c r="H5" s="3">
        <v>225</v>
      </c>
      <c r="I5" s="3">
        <v>1000</v>
      </c>
      <c r="J5" s="3">
        <v>2200</v>
      </c>
      <c r="K5" s="3">
        <v>200</v>
      </c>
      <c r="L5" s="3">
        <f>F5-D5-I5-J5-H5</f>
        <v>12780</v>
      </c>
      <c r="O5" s="2" t="s">
        <v>29</v>
      </c>
      <c r="P5" s="2">
        <v>138</v>
      </c>
    </row>
    <row r="6" spans="1:16">
      <c r="A6" s="2">
        <v>4</v>
      </c>
      <c r="B6" s="2" t="s">
        <v>19</v>
      </c>
      <c r="C6" s="2" t="s">
        <v>20</v>
      </c>
      <c r="D6" s="3">
        <v>66770</v>
      </c>
      <c r="E6" s="3">
        <v>70000</v>
      </c>
      <c r="F6" s="3"/>
      <c r="G6" s="3"/>
      <c r="H6" s="3">
        <f>P4+P12</f>
        <v>411</v>
      </c>
      <c r="I6" s="3"/>
      <c r="J6" s="3"/>
      <c r="K6" s="3"/>
      <c r="L6" s="3">
        <f>E6-D6-H6</f>
        <v>2819</v>
      </c>
      <c r="O6" s="2" t="s">
        <v>30</v>
      </c>
      <c r="P6" s="2">
        <v>186</v>
      </c>
    </row>
    <row r="7" spans="1:16">
      <c r="A7" s="2">
        <v>5</v>
      </c>
      <c r="B7" s="2" t="s">
        <v>23</v>
      </c>
      <c r="C7" s="3" t="s">
        <v>24</v>
      </c>
      <c r="D7" s="7">
        <v>63795</v>
      </c>
      <c r="E7" s="3"/>
      <c r="F7" s="3">
        <v>80000</v>
      </c>
      <c r="G7" s="3"/>
      <c r="H7" s="3">
        <f>P3+P5</f>
        <v>262</v>
      </c>
      <c r="I7" s="3"/>
      <c r="J7" s="3">
        <v>2200</v>
      </c>
      <c r="K7" s="3">
        <v>200</v>
      </c>
      <c r="L7" s="3">
        <f>F7-D7-H7-J7</f>
        <v>13743</v>
      </c>
      <c r="O7" s="2" t="s">
        <v>31</v>
      </c>
      <c r="P7" s="2">
        <v>34</v>
      </c>
    </row>
    <row r="8" spans="1:16">
      <c r="A8" s="2">
        <v>6</v>
      </c>
      <c r="B8" s="2" t="s">
        <v>25</v>
      </c>
      <c r="C8" s="3" t="s">
        <v>26</v>
      </c>
      <c r="D8" s="3">
        <v>44590</v>
      </c>
      <c r="E8" s="3">
        <v>47500</v>
      </c>
      <c r="F8" s="3"/>
      <c r="G8" s="3"/>
      <c r="H8" s="3">
        <f>P4</f>
        <v>225</v>
      </c>
      <c r="I8" s="3">
        <v>500</v>
      </c>
      <c r="J8" s="3"/>
      <c r="K8" s="3"/>
      <c r="L8" s="3">
        <f>E8-D8-H8-I8</f>
        <v>2185</v>
      </c>
      <c r="O8" s="2" t="s">
        <v>32</v>
      </c>
      <c r="P8" s="2">
        <v>20</v>
      </c>
    </row>
    <row r="9" spans="1:16">
      <c r="A9" s="2">
        <v>7</v>
      </c>
      <c r="B9" s="2" t="s">
        <v>46</v>
      </c>
      <c r="C9" s="3" t="s">
        <v>47</v>
      </c>
      <c r="D9" s="3">
        <v>50592</v>
      </c>
      <c r="E9" s="7">
        <v>52500</v>
      </c>
      <c r="F9" s="3"/>
      <c r="G9" s="3"/>
      <c r="H9" s="3">
        <f>P4</f>
        <v>225</v>
      </c>
      <c r="I9" s="3"/>
      <c r="J9" s="3"/>
      <c r="K9" s="3"/>
      <c r="L9" s="3">
        <f>E9-D9-H9</f>
        <v>1683</v>
      </c>
      <c r="O9" s="2" t="s">
        <v>33</v>
      </c>
      <c r="P9" s="2">
        <v>107</v>
      </c>
    </row>
    <row r="10" spans="1:16">
      <c r="A10" s="2">
        <v>8</v>
      </c>
      <c r="B10" s="2" t="s">
        <v>17</v>
      </c>
      <c r="C10" s="2" t="s">
        <v>18</v>
      </c>
      <c r="D10" s="3">
        <v>54862</v>
      </c>
      <c r="E10" s="7">
        <v>58000</v>
      </c>
      <c r="F10" s="3"/>
      <c r="G10" s="3"/>
      <c r="H10" s="3">
        <f>P10+P5</f>
        <v>411</v>
      </c>
      <c r="I10" s="3"/>
      <c r="J10" s="3"/>
      <c r="K10" s="3"/>
      <c r="L10" s="3">
        <f>E10-D10-H10</f>
        <v>2727</v>
      </c>
      <c r="O10" s="2" t="s">
        <v>34</v>
      </c>
      <c r="P10" s="2">
        <v>273</v>
      </c>
    </row>
    <row r="11" spans="1:16">
      <c r="A11" s="2">
        <v>9</v>
      </c>
      <c r="B11" s="2" t="s">
        <v>14</v>
      </c>
      <c r="C11" s="2" t="s">
        <v>13</v>
      </c>
      <c r="D11" s="3">
        <v>59194</v>
      </c>
      <c r="E11" s="3"/>
      <c r="F11" s="3">
        <v>74000</v>
      </c>
      <c r="G11" s="3">
        <v>3000</v>
      </c>
      <c r="H11" s="3">
        <f>P4</f>
        <v>225</v>
      </c>
      <c r="I11" s="3"/>
      <c r="J11" s="3">
        <v>2200</v>
      </c>
      <c r="K11" s="3">
        <v>200</v>
      </c>
      <c r="L11" s="3">
        <f>F11-D11-G11-H11-J11</f>
        <v>9381</v>
      </c>
      <c r="O11" s="2" t="s">
        <v>35</v>
      </c>
      <c r="P11" s="2">
        <v>195</v>
      </c>
    </row>
    <row r="12" spans="1:16">
      <c r="A12" s="14">
        <v>10</v>
      </c>
      <c r="B12" s="3" t="s">
        <v>42</v>
      </c>
      <c r="C12" s="3" t="s">
        <v>43</v>
      </c>
      <c r="D12" s="3">
        <v>89026</v>
      </c>
      <c r="E12" s="3"/>
      <c r="F12" s="3">
        <v>112000</v>
      </c>
      <c r="G12" s="3"/>
      <c r="H12" s="3">
        <f>P4+P3</f>
        <v>349</v>
      </c>
      <c r="I12" s="3"/>
      <c r="J12" s="3">
        <v>2200</v>
      </c>
      <c r="K12" s="3">
        <v>500</v>
      </c>
      <c r="L12" s="3">
        <f>F12-D12-G12-H12-J12</f>
        <v>20425</v>
      </c>
      <c r="O12" s="2" t="s">
        <v>39</v>
      </c>
      <c r="P12" s="2">
        <v>186</v>
      </c>
    </row>
    <row r="13" spans="1:16" ht="23.4">
      <c r="A13" s="14">
        <v>11</v>
      </c>
      <c r="B13" s="10" t="s">
        <v>52</v>
      </c>
      <c r="C13" s="7" t="s">
        <v>22</v>
      </c>
      <c r="D13" s="7">
        <v>52829</v>
      </c>
      <c r="E13" s="7">
        <v>55000</v>
      </c>
      <c r="F13" s="3"/>
      <c r="G13" s="3"/>
      <c r="H13" s="3">
        <v>397</v>
      </c>
      <c r="I13" s="3"/>
      <c r="J13" s="3"/>
      <c r="K13" s="3"/>
      <c r="L13" s="3">
        <f>E13-D13-H13</f>
        <v>1774</v>
      </c>
    </row>
    <row r="14" spans="1:16">
      <c r="A14" s="14">
        <v>12</v>
      </c>
      <c r="B14" s="3" t="s">
        <v>42</v>
      </c>
      <c r="C14" s="3" t="s">
        <v>43</v>
      </c>
      <c r="D14" s="3">
        <v>89026</v>
      </c>
      <c r="E14" s="3"/>
      <c r="F14" s="3">
        <v>112000</v>
      </c>
      <c r="G14" s="3">
        <v>5000</v>
      </c>
      <c r="H14" s="3">
        <f>P4+P5</f>
        <v>363</v>
      </c>
      <c r="I14" s="3">
        <v>1000</v>
      </c>
      <c r="J14" s="3">
        <v>2200</v>
      </c>
      <c r="K14" s="3">
        <v>500</v>
      </c>
      <c r="L14" s="3">
        <f>F14-D14-G14-H14-I14-J14+K14</f>
        <v>14911</v>
      </c>
    </row>
    <row r="15" spans="1:16">
      <c r="A15" s="14">
        <v>13</v>
      </c>
      <c r="B15" s="2" t="s">
        <v>17</v>
      </c>
      <c r="C15" s="2" t="s">
        <v>18</v>
      </c>
      <c r="D15" s="3">
        <v>54862</v>
      </c>
      <c r="E15" s="7">
        <v>58000</v>
      </c>
      <c r="F15" s="3"/>
      <c r="G15" s="3"/>
      <c r="H15" s="3">
        <f>P3+P5</f>
        <v>262</v>
      </c>
      <c r="I15" s="3"/>
      <c r="J15" s="3"/>
      <c r="K15" s="3"/>
      <c r="L15" s="3">
        <f>E15-D15-G15</f>
        <v>3138</v>
      </c>
    </row>
    <row r="16" spans="1:16">
      <c r="D16" s="17"/>
      <c r="E16" s="17"/>
      <c r="F16" s="17"/>
      <c r="G16" s="17"/>
      <c r="H16" s="17"/>
      <c r="I16" s="17"/>
      <c r="J16" s="17"/>
      <c r="K16" s="17"/>
      <c r="L16" s="17"/>
    </row>
    <row r="18" spans="12:12">
      <c r="L18" s="5">
        <f>SUM(L3:L14)</f>
        <v>98387</v>
      </c>
    </row>
  </sheetData>
  <mergeCells count="2">
    <mergeCell ref="A1:L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F470-CECD-4A37-9A09-CC05ACE3EC13}">
  <dimension ref="A1:L2"/>
  <sheetViews>
    <sheetView workbookViewId="0">
      <selection activeCell="L2" sqref="A1:L2"/>
    </sheetView>
  </sheetViews>
  <sheetFormatPr defaultRowHeight="14.4"/>
  <cols>
    <col min="1" max="1" width="5.77734375" customWidth="1"/>
    <col min="2" max="3" width="25.77734375" customWidth="1"/>
    <col min="4" max="12" width="15.77734375" customWidth="1"/>
  </cols>
  <sheetData>
    <row r="1" spans="1:12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11</v>
      </c>
      <c r="K2" s="1" t="s">
        <v>12</v>
      </c>
      <c r="L2" s="1" t="s">
        <v>10</v>
      </c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2C2E-A199-402A-871F-64C5D1B14F8C}">
  <dimension ref="A1:P14"/>
  <sheetViews>
    <sheetView tabSelected="1" workbookViewId="0">
      <selection activeCell="L14" sqref="L14"/>
    </sheetView>
  </sheetViews>
  <sheetFormatPr defaultRowHeight="14.4"/>
  <cols>
    <col min="1" max="1" width="5.77734375" customWidth="1"/>
    <col min="2" max="3" width="25.77734375" customWidth="1"/>
    <col min="4" max="12" width="15.77734375" customWidth="1"/>
  </cols>
  <sheetData>
    <row r="1" spans="1:16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O1" s="22" t="s">
        <v>36</v>
      </c>
      <c r="P1" s="22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11</v>
      </c>
      <c r="K2" s="1" t="s">
        <v>12</v>
      </c>
      <c r="L2" s="1" t="s">
        <v>10</v>
      </c>
      <c r="O2" s="9" t="s">
        <v>37</v>
      </c>
      <c r="P2" s="8" t="s">
        <v>38</v>
      </c>
    </row>
    <row r="3" spans="1:16">
      <c r="A3" s="2">
        <v>1</v>
      </c>
      <c r="B3" s="2" t="s">
        <v>23</v>
      </c>
      <c r="C3" s="3" t="s">
        <v>24</v>
      </c>
      <c r="D3" s="7">
        <v>63795</v>
      </c>
      <c r="E3" s="3"/>
      <c r="F3" s="3">
        <v>80000</v>
      </c>
      <c r="G3" s="3"/>
      <c r="H3" s="3">
        <f>P3+P12</f>
        <v>310</v>
      </c>
      <c r="I3" s="3"/>
      <c r="J3" s="3">
        <v>2200</v>
      </c>
      <c r="K3" s="3">
        <v>300</v>
      </c>
      <c r="L3" s="3">
        <f>F3-D3-H3-J3+K3</f>
        <v>13995</v>
      </c>
      <c r="O3" s="2" t="s">
        <v>28</v>
      </c>
      <c r="P3" s="2">
        <v>124</v>
      </c>
    </row>
    <row r="4" spans="1:16">
      <c r="A4" s="2">
        <v>2</v>
      </c>
      <c r="B4" s="2" t="s">
        <v>25</v>
      </c>
      <c r="C4" s="3" t="s">
        <v>26</v>
      </c>
      <c r="D4" s="3">
        <v>44590</v>
      </c>
      <c r="E4" s="3"/>
      <c r="F4" s="3">
        <v>56500</v>
      </c>
      <c r="G4" s="3"/>
      <c r="H4" s="3">
        <f>P9+P5+P7</f>
        <v>327</v>
      </c>
      <c r="I4" s="3"/>
      <c r="J4" s="3">
        <v>2200</v>
      </c>
      <c r="K4" s="3">
        <v>300</v>
      </c>
      <c r="L4" s="3">
        <f>F4-D4-H4-J4+K4</f>
        <v>9683</v>
      </c>
      <c r="O4" s="2" t="s">
        <v>27</v>
      </c>
      <c r="P4" s="2">
        <v>225</v>
      </c>
    </row>
    <row r="5" spans="1:16">
      <c r="A5" s="2">
        <v>3</v>
      </c>
      <c r="B5" s="2" t="s">
        <v>40</v>
      </c>
      <c r="C5" s="3" t="s">
        <v>41</v>
      </c>
      <c r="D5" s="3">
        <v>94590</v>
      </c>
      <c r="E5" s="3"/>
      <c r="F5" s="3">
        <v>110000</v>
      </c>
      <c r="G5" s="3">
        <v>3731</v>
      </c>
      <c r="H5" s="3">
        <f>P12</f>
        <v>186</v>
      </c>
      <c r="I5" s="3"/>
      <c r="J5" s="3">
        <v>2200</v>
      </c>
      <c r="K5" s="3">
        <v>300</v>
      </c>
      <c r="L5" s="3">
        <f>F5-D5-H5-J5+K5</f>
        <v>13324</v>
      </c>
      <c r="O5" s="2" t="s">
        <v>29</v>
      </c>
      <c r="P5" s="2">
        <v>186</v>
      </c>
    </row>
    <row r="6" spans="1:16">
      <c r="A6" s="2">
        <v>4</v>
      </c>
      <c r="B6" s="2" t="s">
        <v>42</v>
      </c>
      <c r="C6" s="3" t="s">
        <v>43</v>
      </c>
      <c r="D6" s="3">
        <v>89026</v>
      </c>
      <c r="E6" s="3"/>
      <c r="F6" s="3">
        <v>112000</v>
      </c>
      <c r="G6" s="3"/>
      <c r="H6" s="3">
        <f>P4+P12</f>
        <v>411</v>
      </c>
      <c r="I6" s="3"/>
      <c r="J6" s="3">
        <v>2200</v>
      </c>
      <c r="K6" s="3">
        <v>300</v>
      </c>
      <c r="L6" s="3">
        <f>F6-D6-H6-J6+K6</f>
        <v>20663</v>
      </c>
      <c r="O6" s="2" t="s">
        <v>30</v>
      </c>
      <c r="P6" s="2">
        <v>138</v>
      </c>
    </row>
    <row r="7" spans="1:16" ht="23.4">
      <c r="A7" s="2">
        <v>5</v>
      </c>
      <c r="B7" s="10" t="s">
        <v>44</v>
      </c>
      <c r="C7" s="18" t="s">
        <v>45</v>
      </c>
      <c r="D7" s="7">
        <v>49629</v>
      </c>
      <c r="E7" s="3">
        <v>57500</v>
      </c>
      <c r="F7" s="3"/>
      <c r="G7" s="3"/>
      <c r="H7" s="3">
        <f>P7+P5</f>
        <v>220</v>
      </c>
      <c r="I7" s="3"/>
      <c r="J7" s="3"/>
      <c r="K7" s="3"/>
      <c r="L7" s="3">
        <f>E7-D7-H7</f>
        <v>7651</v>
      </c>
      <c r="O7" s="2" t="s">
        <v>31</v>
      </c>
      <c r="P7" s="2">
        <v>34</v>
      </c>
    </row>
    <row r="8" spans="1:16">
      <c r="A8" s="2">
        <v>6</v>
      </c>
      <c r="B8" s="2" t="s">
        <v>17</v>
      </c>
      <c r="C8" s="3" t="s">
        <v>18</v>
      </c>
      <c r="D8" s="3">
        <v>54862</v>
      </c>
      <c r="E8" s="3">
        <v>58000</v>
      </c>
      <c r="F8" s="3"/>
      <c r="G8" s="3"/>
      <c r="H8" s="3">
        <f>P3+P5</f>
        <v>310</v>
      </c>
      <c r="I8" s="3"/>
      <c r="J8" s="3"/>
      <c r="K8" s="3"/>
      <c r="L8" s="3">
        <f>E8-D8-H8</f>
        <v>2828</v>
      </c>
      <c r="O8" s="2" t="s">
        <v>32</v>
      </c>
      <c r="P8" s="2">
        <v>20</v>
      </c>
    </row>
    <row r="9" spans="1:16">
      <c r="A9" s="2">
        <v>7</v>
      </c>
      <c r="B9" s="2" t="s">
        <v>42</v>
      </c>
      <c r="C9" s="3" t="s">
        <v>43</v>
      </c>
      <c r="D9" s="3">
        <v>89026</v>
      </c>
      <c r="E9" s="3"/>
      <c r="F9" s="7">
        <v>112000</v>
      </c>
      <c r="G9" s="3"/>
      <c r="H9" s="3">
        <f>P4+P6</f>
        <v>363</v>
      </c>
      <c r="I9" s="3"/>
      <c r="J9" s="3"/>
      <c r="K9" s="7">
        <v>300</v>
      </c>
      <c r="L9" s="3">
        <f>F9-D9-H9-J9+K9</f>
        <v>22911</v>
      </c>
      <c r="O9" s="2" t="s">
        <v>33</v>
      </c>
      <c r="P9" s="2">
        <v>107</v>
      </c>
    </row>
    <row r="10" spans="1:16">
      <c r="A10" s="2">
        <v>8</v>
      </c>
      <c r="B10" s="2" t="s">
        <v>19</v>
      </c>
      <c r="C10" s="3" t="s">
        <v>20</v>
      </c>
      <c r="D10" s="3">
        <v>66770</v>
      </c>
      <c r="E10" s="3">
        <v>70000</v>
      </c>
      <c r="F10" s="3"/>
      <c r="G10" s="3"/>
      <c r="H10" s="3">
        <f>P6+P8</f>
        <v>158</v>
      </c>
      <c r="I10" s="3"/>
      <c r="J10" s="3"/>
      <c r="K10" s="3"/>
      <c r="L10" s="3">
        <f>E10-D10-H10</f>
        <v>3072</v>
      </c>
      <c r="O10" s="2" t="s">
        <v>34</v>
      </c>
      <c r="P10" s="2">
        <v>273</v>
      </c>
    </row>
    <row r="11" spans="1:16">
      <c r="A11" s="2">
        <v>9</v>
      </c>
      <c r="B11" s="2" t="s">
        <v>42</v>
      </c>
      <c r="C11" s="3" t="s">
        <v>43</v>
      </c>
      <c r="D11" s="3">
        <v>89026</v>
      </c>
      <c r="E11" s="3"/>
      <c r="F11" s="7">
        <v>112000</v>
      </c>
      <c r="G11" s="3"/>
      <c r="H11" s="3">
        <f>P4+P5+P7</f>
        <v>445</v>
      </c>
      <c r="I11" s="3"/>
      <c r="J11" s="3">
        <v>2200</v>
      </c>
      <c r="K11" s="3">
        <v>500</v>
      </c>
      <c r="L11" s="3">
        <f>F11-D11-H11-J11+K11</f>
        <v>20829</v>
      </c>
      <c r="O11" s="2" t="s">
        <v>35</v>
      </c>
      <c r="P11" s="2">
        <v>195</v>
      </c>
    </row>
    <row r="12" spans="1:16">
      <c r="A12" s="2">
        <v>10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O12" s="2" t="s">
        <v>39</v>
      </c>
      <c r="P12" s="2">
        <v>186</v>
      </c>
    </row>
    <row r="14" spans="1:16">
      <c r="D14" s="5"/>
      <c r="L14" s="5"/>
    </row>
  </sheetData>
  <mergeCells count="2">
    <mergeCell ref="A1:L1"/>
    <mergeCell ref="O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AC9C-5C16-4E5F-B043-4D7FD65851F7}">
  <dimension ref="A1:O19"/>
  <sheetViews>
    <sheetView workbookViewId="0">
      <selection activeCell="A6" sqref="A6:G6"/>
    </sheetView>
  </sheetViews>
  <sheetFormatPr defaultRowHeight="14.4"/>
  <cols>
    <col min="1" max="1" width="5.77734375" customWidth="1"/>
    <col min="2" max="3" width="25.77734375" customWidth="1"/>
    <col min="4" max="12" width="15.77734375" customWidth="1"/>
  </cols>
  <sheetData>
    <row r="1" spans="1: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N1" s="22" t="s">
        <v>36</v>
      </c>
      <c r="O1" s="22"/>
    </row>
    <row r="2" spans="1: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11</v>
      </c>
      <c r="K2" s="1" t="s">
        <v>12</v>
      </c>
      <c r="L2" s="1" t="s">
        <v>10</v>
      </c>
      <c r="N2" s="9" t="s">
        <v>37</v>
      </c>
      <c r="O2" s="8" t="s">
        <v>38</v>
      </c>
    </row>
    <row r="3" spans="1:15">
      <c r="A3" s="2">
        <v>1</v>
      </c>
      <c r="B3" s="2" t="s">
        <v>42</v>
      </c>
      <c r="C3" s="2" t="s">
        <v>43</v>
      </c>
      <c r="D3" s="3">
        <v>89026</v>
      </c>
      <c r="E3" s="3"/>
      <c r="F3" s="3">
        <v>112000</v>
      </c>
      <c r="G3" s="3">
        <v>10000</v>
      </c>
      <c r="H3" s="3">
        <f>O4+O12</f>
        <v>411</v>
      </c>
      <c r="I3" s="3"/>
      <c r="J3" s="3">
        <v>2200</v>
      </c>
      <c r="K3" s="3">
        <v>300</v>
      </c>
      <c r="L3" s="3">
        <f t="shared" ref="L3:L10" si="0">F3-D3-G3-H3-J3+K3-I3</f>
        <v>10663</v>
      </c>
      <c r="N3" s="2" t="s">
        <v>28</v>
      </c>
      <c r="O3" s="2">
        <v>124</v>
      </c>
    </row>
    <row r="4" spans="1:15" ht="23.4">
      <c r="A4" s="2">
        <v>2</v>
      </c>
      <c r="B4" s="2" t="s">
        <v>15</v>
      </c>
      <c r="C4" s="2" t="s">
        <v>16</v>
      </c>
      <c r="D4" s="11">
        <v>55728</v>
      </c>
      <c r="E4" s="3"/>
      <c r="F4" s="3">
        <v>67000</v>
      </c>
      <c r="G4" s="3">
        <v>3000</v>
      </c>
      <c r="H4" s="3">
        <f>O3+O12</f>
        <v>310</v>
      </c>
      <c r="I4" s="3"/>
      <c r="J4" s="3">
        <v>2200</v>
      </c>
      <c r="K4" s="3">
        <v>500</v>
      </c>
      <c r="L4" s="3">
        <f t="shared" si="0"/>
        <v>6262</v>
      </c>
      <c r="N4" s="2" t="s">
        <v>27</v>
      </c>
      <c r="O4" s="2">
        <v>225</v>
      </c>
    </row>
    <row r="5" spans="1:15">
      <c r="A5" s="2">
        <v>3</v>
      </c>
      <c r="B5" s="2" t="s">
        <v>25</v>
      </c>
      <c r="C5" s="2" t="s">
        <v>26</v>
      </c>
      <c r="D5" s="3">
        <v>44590</v>
      </c>
      <c r="E5" s="3"/>
      <c r="F5" s="3">
        <v>55500</v>
      </c>
      <c r="G5" s="3">
        <v>5000</v>
      </c>
      <c r="H5" s="3">
        <f>O3+O9</f>
        <v>231</v>
      </c>
      <c r="I5" s="3"/>
      <c r="J5" s="3">
        <v>2200</v>
      </c>
      <c r="K5" s="3">
        <v>300</v>
      </c>
      <c r="L5" s="3">
        <f t="shared" si="0"/>
        <v>3779</v>
      </c>
      <c r="N5" s="2" t="s">
        <v>29</v>
      </c>
      <c r="O5" s="2">
        <v>186</v>
      </c>
    </row>
    <row r="6" spans="1:15">
      <c r="A6" s="2">
        <v>4</v>
      </c>
      <c r="B6" s="2" t="s">
        <v>46</v>
      </c>
      <c r="C6" s="2" t="s">
        <v>47</v>
      </c>
      <c r="D6" s="3">
        <v>50592</v>
      </c>
      <c r="E6" s="3"/>
      <c r="F6" s="3">
        <v>61000</v>
      </c>
      <c r="G6" s="3">
        <v>5000</v>
      </c>
      <c r="H6" s="3">
        <f>O3+O12</f>
        <v>310</v>
      </c>
      <c r="I6" s="3"/>
      <c r="J6" s="3">
        <v>2200</v>
      </c>
      <c r="K6" s="3">
        <v>300</v>
      </c>
      <c r="L6" s="3">
        <f t="shared" si="0"/>
        <v>3198</v>
      </c>
      <c r="N6" s="2" t="s">
        <v>30</v>
      </c>
      <c r="O6" s="2">
        <v>138</v>
      </c>
    </row>
    <row r="7" spans="1:15">
      <c r="A7" s="2">
        <v>5</v>
      </c>
      <c r="B7" s="2" t="s">
        <v>17</v>
      </c>
      <c r="C7" s="2" t="s">
        <v>18</v>
      </c>
      <c r="D7" s="3">
        <v>54862</v>
      </c>
      <c r="E7" s="3"/>
      <c r="F7" s="3">
        <v>69000</v>
      </c>
      <c r="G7" s="3">
        <v>3000</v>
      </c>
      <c r="H7" s="3">
        <f>O3+O3+O10</f>
        <v>521</v>
      </c>
      <c r="I7" s="3">
        <v>1000</v>
      </c>
      <c r="J7" s="3">
        <v>2200</v>
      </c>
      <c r="K7" s="3">
        <v>300</v>
      </c>
      <c r="L7" s="3">
        <f t="shared" si="0"/>
        <v>7717</v>
      </c>
      <c r="N7" s="2" t="s">
        <v>31</v>
      </c>
      <c r="O7" s="2">
        <v>34</v>
      </c>
    </row>
    <row r="8" spans="1:15">
      <c r="A8" s="2">
        <v>6</v>
      </c>
      <c r="B8" s="2" t="s">
        <v>19</v>
      </c>
      <c r="C8" s="2" t="s">
        <v>20</v>
      </c>
      <c r="D8" s="3">
        <v>66770</v>
      </c>
      <c r="E8" s="3"/>
      <c r="F8" s="3">
        <v>78500</v>
      </c>
      <c r="G8" s="3">
        <v>3900</v>
      </c>
      <c r="H8" s="3">
        <f>O4+O5</f>
        <v>411</v>
      </c>
      <c r="I8" s="3">
        <v>1000</v>
      </c>
      <c r="J8" s="3"/>
      <c r="K8" s="3">
        <v>300</v>
      </c>
      <c r="L8" s="3">
        <f t="shared" si="0"/>
        <v>6719</v>
      </c>
      <c r="N8" s="2" t="s">
        <v>32</v>
      </c>
      <c r="O8" s="2">
        <v>20</v>
      </c>
    </row>
    <row r="9" spans="1:15">
      <c r="A9" s="2">
        <v>7</v>
      </c>
      <c r="B9" s="2" t="s">
        <v>42</v>
      </c>
      <c r="C9" s="2" t="s">
        <v>43</v>
      </c>
      <c r="D9" s="3">
        <v>89026</v>
      </c>
      <c r="E9" s="3"/>
      <c r="F9" s="3">
        <v>112000</v>
      </c>
      <c r="G9" s="3">
        <v>10000</v>
      </c>
      <c r="H9" s="3">
        <f>O4+O4+O5+O5</f>
        <v>822</v>
      </c>
      <c r="I9" s="3"/>
      <c r="J9" s="3">
        <v>2200</v>
      </c>
      <c r="K9" s="3">
        <v>500</v>
      </c>
      <c r="L9" s="3">
        <f t="shared" si="0"/>
        <v>10452</v>
      </c>
      <c r="N9" s="2" t="s">
        <v>33</v>
      </c>
      <c r="O9" s="2">
        <v>107</v>
      </c>
    </row>
    <row r="10" spans="1:15">
      <c r="A10" s="2">
        <v>8</v>
      </c>
      <c r="B10" s="2" t="s">
        <v>17</v>
      </c>
      <c r="C10" s="2" t="s">
        <v>18</v>
      </c>
      <c r="D10" s="3">
        <v>54862</v>
      </c>
      <c r="E10" s="3"/>
      <c r="F10" s="3">
        <v>69000</v>
      </c>
      <c r="G10" s="3">
        <v>3000</v>
      </c>
      <c r="H10" s="3">
        <f>O3+O5</f>
        <v>310</v>
      </c>
      <c r="I10" s="3">
        <v>1000</v>
      </c>
      <c r="J10" s="3">
        <v>2200</v>
      </c>
      <c r="K10" s="3">
        <v>300</v>
      </c>
      <c r="L10" s="3">
        <f t="shared" si="0"/>
        <v>7928</v>
      </c>
      <c r="N10" s="2" t="s">
        <v>34</v>
      </c>
      <c r="O10" s="2">
        <v>273</v>
      </c>
    </row>
    <row r="11" spans="1:15">
      <c r="A11" s="2">
        <v>9</v>
      </c>
      <c r="B11" s="2" t="s">
        <v>42</v>
      </c>
      <c r="C11" s="2" t="s">
        <v>43</v>
      </c>
      <c r="D11" s="3">
        <v>89026</v>
      </c>
      <c r="E11" s="3"/>
      <c r="F11" s="3">
        <v>112000</v>
      </c>
      <c r="G11" s="3">
        <v>10000</v>
      </c>
      <c r="H11" s="3">
        <f>O4+O4+O5+O5</f>
        <v>822</v>
      </c>
      <c r="I11" s="3"/>
      <c r="J11" s="3">
        <v>2200</v>
      </c>
      <c r="K11" s="3">
        <v>500</v>
      </c>
      <c r="L11" s="3">
        <f>F11-D11-G11-H11-J11+K11-I11</f>
        <v>10452</v>
      </c>
      <c r="N11" s="2" t="s">
        <v>35</v>
      </c>
      <c r="O11" s="2">
        <v>195</v>
      </c>
    </row>
    <row r="12" spans="1:15">
      <c r="A12" s="2">
        <v>10</v>
      </c>
      <c r="B12" s="2" t="s">
        <v>17</v>
      </c>
      <c r="C12" s="2" t="s">
        <v>18</v>
      </c>
      <c r="D12" s="3">
        <v>54862</v>
      </c>
      <c r="E12" s="3"/>
      <c r="F12" s="3">
        <v>69000</v>
      </c>
      <c r="G12" s="3">
        <v>3000</v>
      </c>
      <c r="H12" s="3">
        <f>O3+O5</f>
        <v>310</v>
      </c>
      <c r="I12" s="3">
        <v>1000</v>
      </c>
      <c r="J12" s="3">
        <v>2200</v>
      </c>
      <c r="K12" s="3">
        <v>300</v>
      </c>
      <c r="L12" s="3">
        <f>F12-D12-G12-H12-J12+K12-I12</f>
        <v>7928</v>
      </c>
      <c r="N12" s="2" t="s">
        <v>39</v>
      </c>
      <c r="O12" s="2">
        <v>186</v>
      </c>
    </row>
    <row r="13" spans="1:15">
      <c r="A13" s="2">
        <v>11</v>
      </c>
      <c r="B13" s="2" t="s">
        <v>51</v>
      </c>
      <c r="C13" s="2" t="s">
        <v>50</v>
      </c>
      <c r="D13" s="3">
        <v>170632</v>
      </c>
      <c r="E13" s="3"/>
      <c r="F13" s="3">
        <v>181000</v>
      </c>
      <c r="G13" s="7">
        <v>10000</v>
      </c>
      <c r="H13" s="3">
        <f>O4+O5</f>
        <v>411</v>
      </c>
      <c r="I13" s="3"/>
      <c r="J13" s="3">
        <v>2200</v>
      </c>
      <c r="K13" s="3">
        <v>500</v>
      </c>
      <c r="L13" s="3">
        <f>F13-D13-G13-H13-J13+K13-I13</f>
        <v>-1743</v>
      </c>
    </row>
    <row r="14" spans="1:15">
      <c r="A14" s="2">
        <v>12</v>
      </c>
      <c r="B14" s="2" t="s">
        <v>46</v>
      </c>
      <c r="C14" s="2" t="s">
        <v>47</v>
      </c>
      <c r="D14" s="3">
        <v>49900</v>
      </c>
      <c r="E14" s="2">
        <v>51500</v>
      </c>
      <c r="F14" s="2"/>
      <c r="G14" s="2"/>
      <c r="H14" s="2">
        <f>O3+O4+O12</f>
        <v>535</v>
      </c>
      <c r="I14" s="2"/>
      <c r="J14" s="2"/>
      <c r="K14" s="2"/>
      <c r="L14" s="6">
        <f>E14-D14-H14</f>
        <v>1065</v>
      </c>
    </row>
    <row r="15" spans="1:15">
      <c r="A15" s="2">
        <v>13</v>
      </c>
      <c r="B15" s="2" t="s">
        <v>19</v>
      </c>
      <c r="C15" s="2" t="s">
        <v>20</v>
      </c>
      <c r="D15" s="3">
        <v>66770</v>
      </c>
      <c r="E15" s="3"/>
      <c r="F15" s="3">
        <v>78500</v>
      </c>
      <c r="G15" s="3">
        <v>4000</v>
      </c>
      <c r="H15" s="2">
        <f>O5+O4</f>
        <v>411</v>
      </c>
      <c r="I15" s="2"/>
      <c r="J15" s="7">
        <v>2200</v>
      </c>
      <c r="K15" s="7">
        <v>500</v>
      </c>
      <c r="L15" s="3">
        <f>F15-D15-G15-H15-J15+K15-I15</f>
        <v>5619</v>
      </c>
    </row>
    <row r="16" spans="1:15">
      <c r="A16" s="2">
        <v>14</v>
      </c>
      <c r="B16" s="2" t="s">
        <v>42</v>
      </c>
      <c r="C16" s="2" t="s">
        <v>43</v>
      </c>
      <c r="D16" s="3">
        <v>89026</v>
      </c>
      <c r="E16" s="3"/>
      <c r="F16" s="3">
        <v>112000</v>
      </c>
      <c r="G16" s="3">
        <v>8000</v>
      </c>
      <c r="H16" s="2">
        <f>O4+O12</f>
        <v>411</v>
      </c>
      <c r="I16" s="2"/>
      <c r="J16" s="7">
        <v>2200</v>
      </c>
      <c r="K16" s="7">
        <v>500</v>
      </c>
      <c r="L16" s="3">
        <f>F16-D16-G16-H16-J16+K16-I16</f>
        <v>12863</v>
      </c>
    </row>
    <row r="19" spans="12:12">
      <c r="L19" s="3">
        <f>SUM(L3:L16)</f>
        <v>92902</v>
      </c>
    </row>
  </sheetData>
  <mergeCells count="2">
    <mergeCell ref="A1:L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นก</vt:lpstr>
      <vt:lpstr>นัน</vt:lpstr>
      <vt:lpstr>ใหม่</vt:lpstr>
      <vt:lpstr>เดือน</vt:lpstr>
      <vt:lpstr>เจนนี่</vt:lpstr>
      <vt:lpstr>เมย์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wansompop liengtiraphan</dc:creator>
  <cp:lastModifiedBy>wansompop liengtiraphan</cp:lastModifiedBy>
  <dcterms:created xsi:type="dcterms:W3CDTF">2024-11-01T02:09:37Z</dcterms:created>
  <dcterms:modified xsi:type="dcterms:W3CDTF">2024-11-19T10:48:06Z</dcterms:modified>
</cp:coreProperties>
</file>