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10" windowWidth="14810" windowHeight="8010" activeTab="2"/>
  </bookViews>
  <sheets>
    <sheet name="法1的權重" sheetId="7" r:id="rId1"/>
    <sheet name="2018家甄芷榆用" sheetId="6" r:id="rId2"/>
    <sheet name="真實的得票率" sheetId="3" r:id="rId3"/>
    <sheet name="2018民調" sheetId="1" r:id="rId4"/>
    <sheet name="2018ByTime" sheetId="4" r:id="rId5"/>
    <sheet name="Simulation Result" sheetId="5" r:id="rId6"/>
  </sheets>
  <definedNames>
    <definedName name="_xlnm._FilterDatabase" localSheetId="3" hidden="1">'2018民調'!$1:$1</definedName>
    <definedName name="_xlnm._FilterDatabase" localSheetId="1" hidden="1">'2018家甄芷榆用'!$1:$1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4" l="1"/>
  <c r="I3" i="4"/>
  <c r="I4" i="4"/>
  <c r="I5" i="4"/>
  <c r="I7" i="4"/>
  <c r="I8" i="4"/>
  <c r="I9" i="4"/>
  <c r="I10" i="4"/>
  <c r="I11" i="4"/>
  <c r="I12" i="4"/>
  <c r="I13" i="4"/>
  <c r="I14" i="4"/>
  <c r="I15" i="4"/>
  <c r="I16" i="4"/>
  <c r="I17" i="4"/>
  <c r="I2" i="4"/>
  <c r="I2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F16" i="7"/>
  <c r="G11" i="7"/>
  <c r="K11" i="7"/>
  <c r="G12" i="7"/>
  <c r="K12" i="7"/>
  <c r="G13" i="7"/>
  <c r="K13" i="7"/>
  <c r="G14" i="7"/>
  <c r="K14" i="7"/>
  <c r="G15" i="7"/>
  <c r="K15" i="7"/>
  <c r="K16" i="7"/>
  <c r="D2" i="7"/>
  <c r="E2" i="7"/>
  <c r="F2" i="7"/>
  <c r="D3" i="7"/>
  <c r="E3" i="7"/>
  <c r="F3" i="7"/>
  <c r="D4" i="7"/>
  <c r="E4" i="7"/>
  <c r="F4" i="7"/>
  <c r="D5" i="7"/>
  <c r="E5" i="7"/>
  <c r="F5" i="7"/>
  <c r="D6" i="7"/>
  <c r="E6" i="7"/>
  <c r="F6" i="7"/>
  <c r="F7" i="7"/>
  <c r="G2" i="7"/>
  <c r="K2" i="7"/>
  <c r="G3" i="7"/>
  <c r="K3" i="7"/>
  <c r="G4" i="7"/>
  <c r="K4" i="7"/>
  <c r="G5" i="7"/>
  <c r="K5" i="7"/>
  <c r="G6" i="7"/>
  <c r="K6" i="7"/>
  <c r="K7" i="7"/>
  <c r="L11" i="7"/>
  <c r="L2" i="7"/>
  <c r="I15" i="7"/>
  <c r="I14" i="7"/>
  <c r="I13" i="7"/>
  <c r="I12" i="7"/>
  <c r="I11" i="7"/>
  <c r="I5" i="7"/>
  <c r="I4" i="7"/>
  <c r="I6" i="7"/>
  <c r="I3" i="7"/>
</calcChain>
</file>

<file path=xl/sharedStrings.xml><?xml version="1.0" encoding="utf-8"?>
<sst xmlns="http://schemas.openxmlformats.org/spreadsheetml/2006/main" count="292" uniqueCount="97">
  <si>
    <t>公司</t>
  </si>
  <si>
    <t>2014年民調
（有就是1)</t>
  </si>
  <si>
    <t>2014國民黨（算權重）</t>
  </si>
  <si>
    <t>和2014
真實之差</t>
  </si>
  <si>
    <t>D取倒數</t>
  </si>
  <si>
    <t>絕對值</t>
  </si>
  <si>
    <t>權重wt</t>
  </si>
  <si>
    <t>樣本個數</t>
  </si>
  <si>
    <t>韓國瑜人數</t>
  </si>
  <si>
    <t>openbugs模擬p</t>
  </si>
  <si>
    <t>p*wt</t>
  </si>
  <si>
    <t>標準化</t>
  </si>
  <si>
    <t xml:space="preserve"> 聯合報系民意調查中心</t>
  </si>
  <si>
    <t>TVBS民意調查中心</t>
  </si>
  <si>
    <t>三立</t>
  </si>
  <si>
    <t>艾普羅民調</t>
  </si>
  <si>
    <t>蘋果日報（世新大學民調中心）</t>
  </si>
  <si>
    <t>sum</t>
  </si>
  <si>
    <t>2014民進黨（算權重）</t>
  </si>
  <si>
    <t>陳其邁</t>
  </si>
  <si>
    <t>2018民調日期</t>
  </si>
  <si>
    <t>樣本個數
(沒有就寫：No)</t>
  </si>
  <si>
    <t>抽樣誤差</t>
  </si>
  <si>
    <t>韓國瑜</t>
  </si>
  <si>
    <t>製作者</t>
  </si>
  <si>
    <t>資料來源（網址）</t>
  </si>
  <si>
    <t>備註</t>
  </si>
  <si>
    <t>璩</t>
  </si>
  <si>
    <t>11-08~11-10</t>
  </si>
  <si>
    <t>±3.0%</t>
  </si>
  <si>
    <t>俊凱</t>
  </si>
  <si>
    <t>https://udn.com/news/story/11311/3475005</t>
  </si>
  <si>
    <t>11-04~11-06</t>
  </si>
  <si>
    <t>https://www.storm.mg/article/604847</t>
  </si>
  <si>
    <t>11-11~11-12</t>
  </si>
  <si>
    <t>凱元</t>
  </si>
  <si>
    <t>到這裡</t>
  </si>
  <si>
    <t>11-10~11-11</t>
  </si>
  <si>
    <t>±2.75%</t>
  </si>
  <si>
    <t>https://tw.appledaily.com/new/realtime/20181112/1464788/</t>
  </si>
  <si>
    <t>未表態29.9, 璩美鳳1.5%, 蘇盈貴0.6%</t>
  </si>
  <si>
    <t>ET民調</t>
  </si>
  <si>
    <t>10-30~11-08</t>
  </si>
  <si>
    <t>11-03~11-04</t>
  </si>
  <si>
    <t>±3.1%</t>
  </si>
  <si>
    <t>https://www.storm.mg/article/604342</t>
  </si>
  <si>
    <t>大社會民調中心</t>
  </si>
  <si>
    <t>7-25~7-26</t>
  </si>
  <si>
    <t>±2.7%</t>
  </si>
  <si>
    <t>育婷</t>
  </si>
  <si>
    <t>https://www.google.com.tw/search?q=%E5%A4%A7%E7%A4%BE%E6%9C%83%E6%B0%91%E8%AA%BF%E4%B8%AD%E5%BF%83+%E9%9F%93%E5%9C%8B%E7%91%9C&amp;oq=%E5%A4%A7%E7%A4%BE%E6%9C%83%E6%B0%91%E8%AA%BF%E4%B8%AD%E5%BF%83+%E9%9F%93%E5%9C%8B%E7%91%9C&amp;aqs=chrome..69i57.12257j0j9&amp;sourceid=chrome&amp;ie=UTF-8</t>
  </si>
  <si>
    <t>台灣世代智庫</t>
  </si>
  <si>
    <t>10月19日</t>
  </si>
  <si>
    <t>家甄</t>
  </si>
  <si>
    <t>https://www.chinatimes.com/realtimenews/20181019004747-260407</t>
  </si>
  <si>
    <t>是說N&gt;1000</t>
  </si>
  <si>
    <t>±2.98%</t>
  </si>
  <si>
    <t>https://tw.news.yahoo.com/%E5%8F%B0%E7%81%A3%E4%B8%96%E4%BB%A3%E6%99%BA%E5%BA%AB%E6%B0%91%E8%AA%BF-%E9%99%B3%E5%85%B6%E9%82%81%E6%94%AF%E6%8C%81%E5%BA%A641-0-%E9%A0%98%E5%85%88%E9%9F%93%E5%9C%8B%E7%91%9C10-8%E5%80%8B%E7%99%BE%E5%88%86%E9%BB%9E-091150123.html</t>
  </si>
  <si>
    <t>台灣競爭力論壇</t>
  </si>
  <si>
    <t>10月5日</t>
  </si>
  <si>
    <t xml:space="preserve">https://www.chinatimes.com/realtimenews/20181005002277-260407_x000D_
</t>
  </si>
  <si>
    <t>10-30~10/31</t>
  </si>
  <si>
    <t>https://www.chinatimes.com/realtimenews/20181102001431-260407</t>
  </si>
  <si>
    <t>全國公信力</t>
  </si>
  <si>
    <t>11-08~11-09</t>
  </si>
  <si>
    <t>11-01~11-02</t>
  </si>
  <si>
    <t>https://tsjh301.blogspot.com/2018/09/2018-kaohsiung-mayor.html</t>
  </si>
  <si>
    <t>以下來自同一網站所統整之民調</t>
  </si>
  <si>
    <t>信傳媒</t>
  </si>
  <si>
    <t>9-17~9/18</t>
  </si>
  <si>
    <t>https://anntw.com/articles/20180924-hP1O</t>
  </si>
  <si>
    <t>循證民調</t>
  </si>
  <si>
    <t>11-07~11-08</t>
  </si>
  <si>
    <t>年份</t>
  </si>
  <si>
    <t>國民黨</t>
  </si>
  <si>
    <t>民進黨</t>
  </si>
  <si>
    <t>Reference</t>
  </si>
  <si>
    <t>https://election2018.chinatimes.com/municipalmayors/county/64000</t>
  </si>
  <si>
    <t>民調日期</t>
  </si>
  <si>
    <t>三立新聞</t>
  </si>
  <si>
    <t>Y1</t>
  </si>
  <si>
    <t>truncate(Y1)</t>
  </si>
  <si>
    <t>Y2</t>
  </si>
  <si>
    <t>truncate(Y2)</t>
  </si>
  <si>
    <t>9月19日</t>
  </si>
  <si>
    <t>29,1</t>
  </si>
  <si>
    <t>±2.96％</t>
  </si>
  <si>
    <t>mean</t>
  </si>
  <si>
    <t>sd</t>
  </si>
  <si>
    <t>MC_error</t>
  </si>
  <si>
    <t>val2.5pc</t>
  </si>
  <si>
    <t>median</t>
  </si>
  <si>
    <t>val97.5pc</t>
  </si>
  <si>
    <t>start</t>
  </si>
  <si>
    <t>sample</t>
  </si>
  <si>
    <t>考慮所有民調資料得到的p</t>
  </si>
  <si>
    <t>只考慮11月份的資料得到的p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</si>
</sst>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m&quot;月&quot;d&quot;日&quot;"/>
  </numFmts>
  <fonts count="6" x14ac:knownFonts="1">
    <font>
      <sz val="12"/>
      <color theme="1"/>
      <name val="新細明體"/>
      <family val="2"/>
      <scheme val="minor"/>
    </font>
    <font>
      <u/>
      <sz val="12"/>
      <color theme="10"/>
      <name val="新細明體"/>
      <family val="2"/>
      <scheme val="minor"/>
    </font>
    <font>
      <sz val="12"/>
      <color rgb="FF000000"/>
      <name val="新細明體"/>
      <family val="2"/>
      <scheme val="minor"/>
    </font>
    <font>
      <sz val="12"/>
      <color rgb="FFFF0000"/>
      <name val="新細明體"/>
      <family val="2"/>
      <scheme val="minor"/>
    </font>
    <font>
      <b/>
      <sz val="12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0CECE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1" fillId="0" borderId="0" xfId="1" applyAlignment="1">
      <alignment wrapText="1"/>
    </xf>
    <xf numFmtId="0" fontId="1" fillId="0" borderId="0" xfId="1"/>
    <xf numFmtId="0" fontId="0" fillId="3" borderId="0" xfId="0" applyFill="1"/>
    <xf numFmtId="0" fontId="0" fillId="3" borderId="0" xfId="0" applyFill="1" applyAlignment="1">
      <alignment wrapText="1"/>
    </xf>
    <xf numFmtId="10" fontId="0" fillId="0" borderId="0" xfId="0" applyNumberFormat="1"/>
    <xf numFmtId="14" fontId="0" fillId="0" borderId="0" xfId="0" applyNumberFormat="1"/>
    <xf numFmtId="3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11" fontId="0" fillId="0" borderId="0" xfId="0" applyNumberFormat="1"/>
    <xf numFmtId="0" fontId="0" fillId="7" borderId="0" xfId="0" applyFill="1"/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1" xfId="0" applyFill="1" applyBorder="1" applyAlignment="1">
      <alignment vertical="center"/>
    </xf>
    <xf numFmtId="0" fontId="2" fillId="8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/>
    <xf numFmtId="0" fontId="0" fillId="9" borderId="1" xfId="0" applyFill="1" applyBorder="1"/>
    <xf numFmtId="0" fontId="2" fillId="4" borderId="1" xfId="0" applyFont="1" applyFill="1" applyBorder="1" applyAlignment="1">
      <alignment vertical="center" wrapText="1"/>
    </xf>
    <xf numFmtId="0" fontId="3" fillId="0" borderId="0" xfId="0" applyFont="1"/>
    <xf numFmtId="0" fontId="0" fillId="8" borderId="1" xfId="0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0" fillId="9" borderId="2" xfId="0" applyFill="1" applyBorder="1"/>
    <xf numFmtId="0" fontId="3" fillId="0" borderId="3" xfId="0" applyFont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10" fontId="0" fillId="0" borderId="1" xfId="0" applyNumberFormat="1" applyBorder="1" applyAlignment="1">
      <alignment horizontal="left" vertical="center"/>
    </xf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8" borderId="2" xfId="0" applyFill="1" applyBorder="1" applyAlignment="1">
      <alignment vertical="center"/>
    </xf>
    <xf numFmtId="10" fontId="0" fillId="0" borderId="1" xfId="0" applyNumberFormat="1" applyBorder="1"/>
    <xf numFmtId="0" fontId="0" fillId="0" borderId="2" xfId="0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9" borderId="1" xfId="0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2">
    <cellStyle name="Hyperlink" xfId="1"/>
    <cellStyle name="一般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orm.mg/article/604342" TargetMode="External"/><Relationship Id="rId3" Type="http://schemas.openxmlformats.org/officeDocument/2006/relationships/hyperlink" Target="https://www.google.com.tw/search?q=%E5%A4%A7%E7%A4%BE%E6%9C%83%E6%B0%91%E8%AA%BF%E4%B8%AD%E5%BF%83+%E9%9F%93%E5%9C%8B%E7%91%9C&amp;oq=%E5%A4%A7%E7%A4%BE%E6%9C%83%E6%B0%91%E8%AA%BF%E4%B8%AD%E5%BF%83+%E9%9F%93%E5%9C%8B%E7%91%9C&amp;aqs=chrome..69i57.12257j0j9&amp;sourceid=chrome&amp;ie=UTF-8" TargetMode="External"/><Relationship Id="rId7" Type="http://schemas.openxmlformats.org/officeDocument/2006/relationships/hyperlink" Target="https://www.storm.mg/article/604847" TargetMode="External"/><Relationship Id="rId2" Type="http://schemas.openxmlformats.org/officeDocument/2006/relationships/hyperlink" Target="https://www.chinatimes.com/realtimenews/20181102001431-260407" TargetMode="External"/><Relationship Id="rId1" Type="http://schemas.openxmlformats.org/officeDocument/2006/relationships/hyperlink" Target="https://tw.news.yahoo.com/%E5%8F%B0%E7%81%A3%E4%B8%96%E4%BB%A3%E6%99%BA%E5%BA%AB%E6%B0%91%E8%AA%BF-%E9%99%B3%E5%85%B6%E9%82%81%E6%94%AF%E6%8C%81%E5%BA%A641-0-%E9%A0%98%E5%85%88%E9%9F%93%E5%9C%8B%E7%91%9C10-8%E5%80%8B%E7%99%BE%E5%88%86%E9%BB%9E-091150123.html" TargetMode="External"/><Relationship Id="rId6" Type="http://schemas.openxmlformats.org/officeDocument/2006/relationships/hyperlink" Target="https://udn.com/news/story/11311/3475005" TargetMode="External"/><Relationship Id="rId11" Type="http://schemas.openxmlformats.org/officeDocument/2006/relationships/hyperlink" Target="https://www.chinatimes.com/realtimenews/20181005002277-260407%0d%0a" TargetMode="External"/><Relationship Id="rId5" Type="http://schemas.openxmlformats.org/officeDocument/2006/relationships/hyperlink" Target="https://tsjh301.blogspot.com/2018/09/2018-kaohsiung-mayor.html" TargetMode="External"/><Relationship Id="rId10" Type="http://schemas.openxmlformats.org/officeDocument/2006/relationships/hyperlink" Target="https://www.chinatimes.com/realtimenews/20181019004747-260407" TargetMode="External"/><Relationship Id="rId4" Type="http://schemas.openxmlformats.org/officeDocument/2006/relationships/hyperlink" Target="https://anntw.com/articles/20180924-hP1O" TargetMode="External"/><Relationship Id="rId9" Type="http://schemas.openxmlformats.org/officeDocument/2006/relationships/hyperlink" Target="https://tw.appledaily.com/new/realtime/20181112/1464788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lection2018.chinatimes.com/municipalmayors/county/6400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orm.mg/article/604342" TargetMode="External"/><Relationship Id="rId3" Type="http://schemas.openxmlformats.org/officeDocument/2006/relationships/hyperlink" Target="https://www.google.com.tw/search?q=%E5%A4%A7%E7%A4%BE%E6%9C%83%E6%B0%91%E8%AA%BF%E4%B8%AD%E5%BF%83+%E9%9F%93%E5%9C%8B%E7%91%9C&amp;oq=%E5%A4%A7%E7%A4%BE%E6%9C%83%E6%B0%91%E8%AA%BF%E4%B8%AD%E5%BF%83+%E9%9F%93%E5%9C%8B%E7%91%9C&amp;aqs=chrome..69i57.12257j0j9&amp;sourceid=chrome&amp;ie=UTF-8" TargetMode="External"/><Relationship Id="rId7" Type="http://schemas.openxmlformats.org/officeDocument/2006/relationships/hyperlink" Target="https://www.storm.mg/article/604847" TargetMode="External"/><Relationship Id="rId2" Type="http://schemas.openxmlformats.org/officeDocument/2006/relationships/hyperlink" Target="https://www.chinatimes.com/realtimenews/20181102001431-260407" TargetMode="External"/><Relationship Id="rId1" Type="http://schemas.openxmlformats.org/officeDocument/2006/relationships/hyperlink" Target="https://tw.news.yahoo.com/%E5%8F%B0%E7%81%A3%E4%B8%96%E4%BB%A3%E6%99%BA%E5%BA%AB%E6%B0%91%E8%AA%BF-%E9%99%B3%E5%85%B6%E9%82%81%E6%94%AF%E6%8C%81%E5%BA%A641-0-%E9%A0%98%E5%85%88%E9%9F%93%E5%9C%8B%E7%91%9C10-8%E5%80%8B%E7%99%BE%E5%88%86%E9%BB%9E-091150123.html" TargetMode="External"/><Relationship Id="rId6" Type="http://schemas.openxmlformats.org/officeDocument/2006/relationships/hyperlink" Target="https://udn.com/news/story/11311/3475005" TargetMode="External"/><Relationship Id="rId11" Type="http://schemas.openxmlformats.org/officeDocument/2006/relationships/hyperlink" Target="https://www.chinatimes.com/realtimenews/20181005002277-260407%0d%0a" TargetMode="External"/><Relationship Id="rId5" Type="http://schemas.openxmlformats.org/officeDocument/2006/relationships/hyperlink" Target="https://tsjh301.blogspot.com/2018/09/2018-kaohsiung-mayor.html" TargetMode="External"/><Relationship Id="rId10" Type="http://schemas.openxmlformats.org/officeDocument/2006/relationships/hyperlink" Target="https://www.chinatimes.com/realtimenews/20181019004747-260407" TargetMode="External"/><Relationship Id="rId4" Type="http://schemas.openxmlformats.org/officeDocument/2006/relationships/hyperlink" Target="https://anntw.com/articles/20180924-hP1O" TargetMode="External"/><Relationship Id="rId9" Type="http://schemas.openxmlformats.org/officeDocument/2006/relationships/hyperlink" Target="https://tw.appledaily.com/new/realtime/20181112/1464788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natimes.com/realtimenews/20181019004747-2604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J16" sqref="J16"/>
    </sheetView>
  </sheetViews>
  <sheetFormatPr defaultRowHeight="17" x14ac:dyDescent="0.4"/>
  <cols>
    <col min="1" max="1" width="25.90625" customWidth="1"/>
    <col min="2" max="2" width="11.7265625" hidden="1" customWidth="1"/>
    <col min="3" max="3" width="13.08984375" hidden="1" customWidth="1"/>
    <col min="4" max="4" width="9.26953125" hidden="1" customWidth="1"/>
    <col min="5" max="5" width="9.6328125" hidden="1" customWidth="1"/>
    <col min="6" max="6" width="0" hidden="1" customWidth="1"/>
    <col min="7" max="7" width="12.90625" style="26" hidden="1" customWidth="1"/>
    <col min="8" max="9" width="12.90625" style="26" customWidth="1"/>
    <col min="10" max="10" width="14.36328125" customWidth="1"/>
    <col min="11" max="11" width="12.90625" bestFit="1" customWidth="1"/>
    <col min="12" max="12" width="18.26953125" customWidth="1"/>
  </cols>
  <sheetData>
    <row r="1" spans="1:12" ht="51" x14ac:dyDescent="0.4">
      <c r="A1" s="19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2" t="s">
        <v>5</v>
      </c>
      <c r="G1" s="28" t="s">
        <v>6</v>
      </c>
      <c r="H1" s="41" t="s">
        <v>7</v>
      </c>
      <c r="I1" s="41" t="s">
        <v>8</v>
      </c>
      <c r="J1" s="46" t="s">
        <v>9</v>
      </c>
      <c r="K1" s="46" t="s">
        <v>10</v>
      </c>
      <c r="L1" s="27" t="s">
        <v>11</v>
      </c>
    </row>
    <row r="2" spans="1:12" x14ac:dyDescent="0.4">
      <c r="A2" s="23" t="s">
        <v>12</v>
      </c>
      <c r="B2" s="23">
        <v>1</v>
      </c>
      <c r="C2" s="23">
        <v>16</v>
      </c>
      <c r="D2" s="23">
        <f>C2-30.89</f>
        <v>-14.89</v>
      </c>
      <c r="E2" s="23">
        <f>1/D2</f>
        <v>-6.7159167226326394E-2</v>
      </c>
      <c r="F2" s="23">
        <f>ABS(E2)</f>
        <v>6.7159167226326394E-2</v>
      </c>
      <c r="G2" s="33">
        <f>F2/$F$7</f>
        <v>0.15485991074122965</v>
      </c>
      <c r="H2" s="23">
        <v>1074</v>
      </c>
      <c r="I2" s="23">
        <f>0.49*$H2</f>
        <v>526.26</v>
      </c>
      <c r="J2" s="35">
        <v>0.49</v>
      </c>
      <c r="K2" s="48">
        <f>$G2*$J2</f>
        <v>7.5881356263202526E-2</v>
      </c>
      <c r="L2" s="49">
        <f>$K7/($K7+$K16)</f>
        <v>0.52805977262452253</v>
      </c>
    </row>
    <row r="3" spans="1:12" x14ac:dyDescent="0.4">
      <c r="A3" s="23" t="s">
        <v>13</v>
      </c>
      <c r="B3" s="23">
        <v>1</v>
      </c>
      <c r="C3" s="23">
        <v>19</v>
      </c>
      <c r="D3" s="23">
        <f t="shared" ref="D3:D6" si="0">C3-30.89</f>
        <v>-11.89</v>
      </c>
      <c r="E3" s="23">
        <f>1/D3</f>
        <v>-8.4104289318755257E-2</v>
      </c>
      <c r="F3" s="34">
        <f t="shared" ref="F3:F6" si="1">ABS(E3)</f>
        <v>8.4104289318755257E-2</v>
      </c>
      <c r="G3" s="29">
        <f t="shared" ref="G3:G6" si="2">F3/$F$7</f>
        <v>0.19393305895180063</v>
      </c>
      <c r="H3" s="23">
        <v>1077</v>
      </c>
      <c r="I3" s="23">
        <f>0.52*$H3</f>
        <v>560.04</v>
      </c>
      <c r="J3" s="34">
        <v>0.52010000000000001</v>
      </c>
      <c r="K3" s="50">
        <f>$G3*$J3</f>
        <v>0.10086458396083151</v>
      </c>
      <c r="L3" s="51"/>
    </row>
    <row r="4" spans="1:12" x14ac:dyDescent="0.4">
      <c r="A4" s="23" t="s">
        <v>14</v>
      </c>
      <c r="B4" s="23">
        <v>1</v>
      </c>
      <c r="C4" s="23">
        <v>13.8</v>
      </c>
      <c r="D4" s="23">
        <f t="shared" si="0"/>
        <v>-17.09</v>
      </c>
      <c r="E4" s="23">
        <f>1/D4</f>
        <v>-5.8513750731421885E-2</v>
      </c>
      <c r="F4" s="34">
        <f t="shared" si="1"/>
        <v>5.8513750731421885E-2</v>
      </c>
      <c r="G4" s="29">
        <f t="shared" si="2"/>
        <v>0.13492475546734403</v>
      </c>
      <c r="H4" s="23">
        <v>1063</v>
      </c>
      <c r="I4" s="23">
        <f>0.405*$H4</f>
        <v>430.51500000000004</v>
      </c>
      <c r="J4" s="34">
        <v>0.40560000000000002</v>
      </c>
      <c r="K4" s="50">
        <f>$G4*$J4</f>
        <v>5.4725480817554739E-2</v>
      </c>
      <c r="L4" s="51"/>
    </row>
    <row r="5" spans="1:12" x14ac:dyDescent="0.4">
      <c r="A5" s="23" t="s">
        <v>15</v>
      </c>
      <c r="B5" s="23">
        <v>1</v>
      </c>
      <c r="C5" s="23">
        <v>19.100000000000001</v>
      </c>
      <c r="D5" s="23">
        <f t="shared" si="0"/>
        <v>-11.79</v>
      </c>
      <c r="E5" s="23">
        <f>1/D5</f>
        <v>-8.4817642069550475E-2</v>
      </c>
      <c r="F5" s="34">
        <f t="shared" si="1"/>
        <v>8.4817642069550475E-2</v>
      </c>
      <c r="G5" s="29">
        <f t="shared" si="2"/>
        <v>0.19557795342976333</v>
      </c>
      <c r="H5" s="23">
        <v>1090</v>
      </c>
      <c r="I5" s="23">
        <f>0.425*$H5</f>
        <v>463.25</v>
      </c>
      <c r="J5" s="34">
        <v>0.42559999999999998</v>
      </c>
      <c r="K5" s="50">
        <f>$G5*$J5</f>
        <v>8.3237976979707265E-2</v>
      </c>
      <c r="L5" s="51"/>
    </row>
    <row r="6" spans="1:12" x14ac:dyDescent="0.4">
      <c r="A6" s="23" t="s">
        <v>16</v>
      </c>
      <c r="B6" s="23">
        <v>1</v>
      </c>
      <c r="C6" s="23">
        <v>23.7</v>
      </c>
      <c r="D6" s="23">
        <f t="shared" si="0"/>
        <v>-7.1900000000000013</v>
      </c>
      <c r="E6" s="23">
        <f>1/D6</f>
        <v>-0.1390820584144645</v>
      </c>
      <c r="F6" s="35">
        <f t="shared" si="1"/>
        <v>0.1390820584144645</v>
      </c>
      <c r="G6" s="29">
        <f t="shared" si="2"/>
        <v>0.32070432140986216</v>
      </c>
      <c r="H6" s="23">
        <v>1274</v>
      </c>
      <c r="I6" s="23">
        <f>0.354*$H6</f>
        <v>450.99599999999998</v>
      </c>
      <c r="J6" s="34">
        <v>0.35470000000000002</v>
      </c>
      <c r="K6" s="50">
        <f>$G6*$J6</f>
        <v>0.11375382280407811</v>
      </c>
      <c r="L6" s="51"/>
    </row>
    <row r="7" spans="1:12" x14ac:dyDescent="0.4">
      <c r="A7" s="23"/>
      <c r="B7" s="23"/>
      <c r="C7" s="23"/>
      <c r="D7" s="23"/>
      <c r="E7" s="32" t="s">
        <v>17</v>
      </c>
      <c r="F7" s="24">
        <f>SUM(F2:F6)</f>
        <v>0.43367690776051859</v>
      </c>
      <c r="G7" s="30"/>
      <c r="H7" s="30"/>
      <c r="I7" s="30"/>
      <c r="J7" s="31"/>
      <c r="K7" s="52">
        <f>SUM(K2:K6)</f>
        <v>0.42846322082537414</v>
      </c>
      <c r="L7" s="51"/>
    </row>
    <row r="8" spans="1:12" x14ac:dyDescent="0.4">
      <c r="K8" s="51"/>
      <c r="L8" s="51"/>
    </row>
    <row r="9" spans="1:12" x14ac:dyDescent="0.4">
      <c r="K9" s="51"/>
      <c r="L9" s="51"/>
    </row>
    <row r="10" spans="1:12" ht="51" x14ac:dyDescent="0.4">
      <c r="A10" s="19" t="s">
        <v>0</v>
      </c>
      <c r="B10" s="20" t="s">
        <v>1</v>
      </c>
      <c r="C10" s="25" t="s">
        <v>18</v>
      </c>
      <c r="D10" s="21" t="s">
        <v>3</v>
      </c>
      <c r="E10" s="22" t="s">
        <v>4</v>
      </c>
      <c r="F10" s="22" t="s">
        <v>5</v>
      </c>
      <c r="G10" s="28" t="s">
        <v>6</v>
      </c>
      <c r="H10" s="41" t="s">
        <v>7</v>
      </c>
      <c r="I10" s="40" t="s">
        <v>19</v>
      </c>
      <c r="J10" s="46" t="s">
        <v>9</v>
      </c>
      <c r="K10" s="46" t="s">
        <v>10</v>
      </c>
      <c r="L10" s="27" t="s">
        <v>11</v>
      </c>
    </row>
    <row r="11" spans="1:12" x14ac:dyDescent="0.4">
      <c r="A11" s="23" t="s">
        <v>12</v>
      </c>
      <c r="B11" s="23">
        <v>1</v>
      </c>
      <c r="C11" s="23">
        <v>61</v>
      </c>
      <c r="D11" s="23">
        <f>C11-68.09</f>
        <v>-7.0900000000000034</v>
      </c>
      <c r="E11" s="23">
        <f>1/D11</f>
        <v>-0.14104372355430175</v>
      </c>
      <c r="F11" s="23">
        <f>ABS(E11)</f>
        <v>0.14104372355430175</v>
      </c>
      <c r="G11" s="29">
        <f>F11/$F$16</f>
        <v>0.30404136729048892</v>
      </c>
      <c r="H11" s="23">
        <v>1074</v>
      </c>
      <c r="I11" s="23">
        <f>0.32*$H11</f>
        <v>343.68</v>
      </c>
      <c r="J11" s="34">
        <v>0.32090000000000002</v>
      </c>
      <c r="K11" s="34">
        <f>$G11*$J11</f>
        <v>9.75668747635179E-2</v>
      </c>
      <c r="L11" s="47">
        <f>$K16/($K7+$K16)</f>
        <v>0.47194022737547753</v>
      </c>
    </row>
    <row r="12" spans="1:12" x14ac:dyDescent="0.4">
      <c r="A12" s="23" t="s">
        <v>13</v>
      </c>
      <c r="B12" s="23">
        <v>1</v>
      </c>
      <c r="C12" s="23">
        <v>57</v>
      </c>
      <c r="D12" s="23">
        <f t="shared" ref="D12:D15" si="3">C12-68.09</f>
        <v>-11.090000000000003</v>
      </c>
      <c r="E12" s="23">
        <f>1/D12</f>
        <v>-9.0171325518485099E-2</v>
      </c>
      <c r="F12" s="23">
        <f t="shared" ref="F12:F15" si="4">ABS(E12)</f>
        <v>9.0171325518485099E-2</v>
      </c>
      <c r="G12" s="29">
        <f>F12/$F$16</f>
        <v>0.1943781148863451</v>
      </c>
      <c r="H12" s="23">
        <v>1077</v>
      </c>
      <c r="I12" s="23">
        <f>0.47*$H12</f>
        <v>506.19</v>
      </c>
      <c r="J12" s="34">
        <v>0.46989999999999998</v>
      </c>
      <c r="K12" s="23">
        <f>$G12*$J12</f>
        <v>9.1338276185093561E-2</v>
      </c>
    </row>
    <row r="13" spans="1:12" x14ac:dyDescent="0.4">
      <c r="A13" s="23" t="s">
        <v>14</v>
      </c>
      <c r="B13" s="23">
        <v>1</v>
      </c>
      <c r="C13" s="23">
        <v>53</v>
      </c>
      <c r="D13" s="23">
        <f t="shared" si="3"/>
        <v>-15.090000000000003</v>
      </c>
      <c r="E13" s="23">
        <f>1/D13</f>
        <v>-6.6269052352551344E-2</v>
      </c>
      <c r="F13" s="23">
        <f t="shared" si="4"/>
        <v>6.6269052352551344E-2</v>
      </c>
      <c r="G13" s="33">
        <f>F13/$F$16</f>
        <v>0.14285310099997134</v>
      </c>
      <c r="H13" s="23">
        <v>1063</v>
      </c>
      <c r="I13" s="23">
        <f>0.436*$H13</f>
        <v>463.46800000000002</v>
      </c>
      <c r="J13" s="35">
        <v>0.43640000000000001</v>
      </c>
      <c r="K13" s="23">
        <f>$G13*$J13</f>
        <v>6.2341093276387496E-2</v>
      </c>
    </row>
    <row r="14" spans="1:12" x14ac:dyDescent="0.4">
      <c r="A14" s="23" t="s">
        <v>15</v>
      </c>
      <c r="B14" s="23">
        <v>1</v>
      </c>
      <c r="C14" s="23">
        <v>58.7</v>
      </c>
      <c r="D14" s="23">
        <f t="shared" si="3"/>
        <v>-9.39</v>
      </c>
      <c r="E14" s="23">
        <f>1/D14</f>
        <v>-0.10649627263045792</v>
      </c>
      <c r="F14" s="34">
        <f t="shared" si="4"/>
        <v>0.10649627263045792</v>
      </c>
      <c r="G14" s="29">
        <f>F14/$F$16</f>
        <v>0.22956904090410732</v>
      </c>
      <c r="H14" s="23">
        <v>1090</v>
      </c>
      <c r="I14" s="23">
        <f>0.389*$H14</f>
        <v>424.01</v>
      </c>
      <c r="J14" s="34">
        <v>0.38979999999999998</v>
      </c>
      <c r="K14" s="23">
        <f>$G14*$J14</f>
        <v>8.9486012144421034E-2</v>
      </c>
    </row>
    <row r="15" spans="1:12" x14ac:dyDescent="0.4">
      <c r="A15" s="23" t="s">
        <v>16</v>
      </c>
      <c r="B15" s="23">
        <v>1</v>
      </c>
      <c r="C15" s="23">
        <v>51.4</v>
      </c>
      <c r="D15" s="23">
        <f t="shared" si="3"/>
        <v>-16.690000000000005</v>
      </c>
      <c r="E15" s="23">
        <f>1/D15</f>
        <v>-5.9916117435590159E-2</v>
      </c>
      <c r="F15" s="35">
        <f t="shared" si="4"/>
        <v>5.9916117435590159E-2</v>
      </c>
      <c r="G15" s="29">
        <f>F15/$F$16</f>
        <v>0.12915837591908733</v>
      </c>
      <c r="H15" s="23">
        <v>1274</v>
      </c>
      <c r="I15" s="23">
        <f>0.326*$H15</f>
        <v>415.32400000000001</v>
      </c>
      <c r="J15" s="34">
        <v>0.32669999999999999</v>
      </c>
      <c r="K15" s="23">
        <f>$G15*$J15</f>
        <v>4.2196041412765825E-2</v>
      </c>
    </row>
    <row r="16" spans="1:12" x14ac:dyDescent="0.4">
      <c r="A16" s="23"/>
      <c r="B16" s="23"/>
      <c r="C16" s="23"/>
      <c r="D16" s="23"/>
      <c r="E16" s="32" t="s">
        <v>17</v>
      </c>
      <c r="F16" s="24">
        <f>SUM(F11:F15)</f>
        <v>0.46389649149138629</v>
      </c>
      <c r="G16" s="30"/>
      <c r="H16" s="30"/>
      <c r="I16" s="30"/>
      <c r="J16" s="31"/>
      <c r="K16" s="24">
        <f>SUM(K11:K15)</f>
        <v>0.38292829778218584</v>
      </c>
    </row>
  </sheetData>
  <phoneticPr fontId="5" type="noConversion"/>
  <conditionalFormatting sqref="A1:A6">
    <cfRule type="duplicateValues" dxfId="11" priority="6"/>
  </conditionalFormatting>
  <conditionalFormatting sqref="A10:A15">
    <cfRule type="duplicateValues" dxfId="10" priority="5"/>
  </conditionalFormatting>
  <conditionalFormatting sqref="I2:I6">
    <cfRule type="duplicateValues" dxfId="9" priority="2"/>
  </conditionalFormatting>
  <conditionalFormatting sqref="I10:I15">
    <cfRule type="duplicateValues" dxfId="8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1" sqref="H1:H6"/>
    </sheetView>
  </sheetViews>
  <sheetFormatPr defaultRowHeight="17" x14ac:dyDescent="0.4"/>
  <cols>
    <col min="1" max="1" width="23.26953125" customWidth="1"/>
    <col min="2" max="2" width="11.7265625" customWidth="1"/>
    <col min="3" max="3" width="13.08984375" customWidth="1"/>
    <col min="4" max="4" width="15.26953125" customWidth="1"/>
    <col min="5" max="5" width="10.7265625" customWidth="1"/>
    <col min="6" max="6" width="9.36328125" style="18" customWidth="1"/>
    <col min="7" max="7" width="11.08984375" customWidth="1"/>
    <col min="8" max="8" width="11.7265625" customWidth="1"/>
    <col min="10" max="10" width="62" customWidth="1"/>
  </cols>
  <sheetData>
    <row r="1" spans="1:12" s="45" customFormat="1" ht="37.5" customHeight="1" x14ac:dyDescent="0.4">
      <c r="A1" s="40" t="s">
        <v>0</v>
      </c>
      <c r="B1" s="20" t="s">
        <v>1</v>
      </c>
      <c r="C1" s="20" t="s">
        <v>2</v>
      </c>
      <c r="D1" s="40" t="s">
        <v>20</v>
      </c>
      <c r="E1" s="41" t="s">
        <v>21</v>
      </c>
      <c r="F1" s="42" t="s">
        <v>22</v>
      </c>
      <c r="G1" s="43" t="s">
        <v>23</v>
      </c>
      <c r="H1" s="43" t="s">
        <v>19</v>
      </c>
      <c r="I1" s="44" t="s">
        <v>24</v>
      </c>
      <c r="J1" s="44" t="s">
        <v>25</v>
      </c>
      <c r="K1" s="44" t="s">
        <v>26</v>
      </c>
      <c r="L1" s="45" t="s">
        <v>27</v>
      </c>
    </row>
    <row r="2" spans="1:12" ht="21" customHeight="1" x14ac:dyDescent="0.4">
      <c r="A2" s="23" t="s">
        <v>12</v>
      </c>
      <c r="B2" s="23">
        <v>1</v>
      </c>
      <c r="C2" s="23">
        <v>16</v>
      </c>
      <c r="D2" s="36" t="s">
        <v>28</v>
      </c>
      <c r="E2" s="23">
        <v>1074</v>
      </c>
      <c r="F2" s="37" t="s">
        <v>29</v>
      </c>
      <c r="G2" s="23">
        <v>49</v>
      </c>
      <c r="H2" s="23">
        <v>32</v>
      </c>
      <c r="I2" t="s">
        <v>30</v>
      </c>
      <c r="J2" s="3" t="s">
        <v>31</v>
      </c>
    </row>
    <row r="3" spans="1:12" ht="24" customHeight="1" x14ac:dyDescent="0.4">
      <c r="A3" s="23" t="s">
        <v>13</v>
      </c>
      <c r="B3" s="23">
        <v>1</v>
      </c>
      <c r="C3" s="23">
        <v>19</v>
      </c>
      <c r="D3" s="36" t="s">
        <v>32</v>
      </c>
      <c r="E3" s="23">
        <v>1077</v>
      </c>
      <c r="F3" s="37" t="s">
        <v>29</v>
      </c>
      <c r="G3" s="23">
        <v>52</v>
      </c>
      <c r="H3" s="23">
        <v>47</v>
      </c>
      <c r="I3" t="s">
        <v>30</v>
      </c>
      <c r="J3" s="3" t="s">
        <v>33</v>
      </c>
    </row>
    <row r="4" spans="1:12" x14ac:dyDescent="0.4">
      <c r="A4" s="23" t="s">
        <v>14</v>
      </c>
      <c r="B4" s="23">
        <v>1</v>
      </c>
      <c r="C4" s="23">
        <v>13.8</v>
      </c>
      <c r="D4" s="38" t="s">
        <v>34</v>
      </c>
      <c r="E4" s="23">
        <v>1063</v>
      </c>
      <c r="F4" s="39"/>
      <c r="G4" s="23">
        <v>40.5</v>
      </c>
      <c r="H4" s="23">
        <v>43.6</v>
      </c>
      <c r="I4" t="s">
        <v>35</v>
      </c>
      <c r="J4" s="3"/>
      <c r="K4" t="s">
        <v>36</v>
      </c>
    </row>
    <row r="5" spans="1:12" x14ac:dyDescent="0.4">
      <c r="A5" s="23" t="s">
        <v>15</v>
      </c>
      <c r="B5" s="23">
        <v>1</v>
      </c>
      <c r="C5" s="23">
        <v>19.100000000000001</v>
      </c>
      <c r="D5" s="38" t="s">
        <v>37</v>
      </c>
      <c r="E5" s="23">
        <v>1090</v>
      </c>
      <c r="F5" s="39"/>
      <c r="G5" s="23">
        <v>42.5</v>
      </c>
      <c r="H5" s="23">
        <v>38.9</v>
      </c>
      <c r="I5" t="s">
        <v>35</v>
      </c>
      <c r="J5" s="3"/>
    </row>
    <row r="6" spans="1:12" x14ac:dyDescent="0.4">
      <c r="A6" s="23" t="s">
        <v>16</v>
      </c>
      <c r="B6" s="23">
        <v>1</v>
      </c>
      <c r="C6" s="23">
        <v>23.7</v>
      </c>
      <c r="D6" s="36" t="s">
        <v>37</v>
      </c>
      <c r="E6" s="23">
        <v>1274</v>
      </c>
      <c r="F6" s="39" t="s">
        <v>38</v>
      </c>
      <c r="G6" s="23">
        <v>35.4</v>
      </c>
      <c r="H6" s="23">
        <v>32.6</v>
      </c>
      <c r="I6" t="s">
        <v>30</v>
      </c>
      <c r="J6" s="3" t="s">
        <v>39</v>
      </c>
      <c r="K6" t="s">
        <v>40</v>
      </c>
    </row>
    <row r="7" spans="1:12" x14ac:dyDescent="0.4">
      <c r="A7" t="s">
        <v>41</v>
      </c>
      <c r="D7" t="s">
        <v>42</v>
      </c>
      <c r="E7">
        <v>1000</v>
      </c>
      <c r="G7">
        <v>42.6</v>
      </c>
      <c r="H7">
        <v>36.6</v>
      </c>
      <c r="I7" t="s">
        <v>35</v>
      </c>
      <c r="J7" s="3"/>
    </row>
    <row r="8" spans="1:12" x14ac:dyDescent="0.4">
      <c r="A8" t="s">
        <v>14</v>
      </c>
      <c r="D8" t="s">
        <v>43</v>
      </c>
      <c r="E8">
        <v>1023</v>
      </c>
      <c r="F8" s="17" t="s">
        <v>44</v>
      </c>
      <c r="G8">
        <v>43.2</v>
      </c>
      <c r="H8">
        <v>44.3</v>
      </c>
      <c r="I8" t="s">
        <v>30</v>
      </c>
      <c r="J8" s="3" t="s">
        <v>45</v>
      </c>
    </row>
    <row r="9" spans="1:12" x14ac:dyDescent="0.4">
      <c r="A9" t="s">
        <v>46</v>
      </c>
      <c r="D9" t="s">
        <v>47</v>
      </c>
      <c r="E9" s="8">
        <v>1317</v>
      </c>
      <c r="F9" s="18" t="s">
        <v>48</v>
      </c>
      <c r="G9">
        <v>17.5</v>
      </c>
      <c r="H9">
        <v>60.8</v>
      </c>
      <c r="I9" t="s">
        <v>49</v>
      </c>
      <c r="J9" s="3" t="s">
        <v>50</v>
      </c>
    </row>
    <row r="10" spans="1:12" x14ac:dyDescent="0.4">
      <c r="A10" t="s">
        <v>51</v>
      </c>
      <c r="D10" s="16" t="s">
        <v>52</v>
      </c>
      <c r="E10">
        <v>1000</v>
      </c>
      <c r="F10" s="18">
        <v>2.14</v>
      </c>
      <c r="G10">
        <v>52.3</v>
      </c>
      <c r="H10">
        <v>29.1</v>
      </c>
      <c r="I10" t="s">
        <v>53</v>
      </c>
      <c r="J10" s="3" t="s">
        <v>54</v>
      </c>
      <c r="K10" t="s">
        <v>55</v>
      </c>
    </row>
    <row r="11" spans="1:12" x14ac:dyDescent="0.4">
      <c r="A11" t="s">
        <v>51</v>
      </c>
      <c r="D11" s="10">
        <v>43362</v>
      </c>
      <c r="E11" s="8">
        <v>1079</v>
      </c>
      <c r="F11" s="17" t="s">
        <v>56</v>
      </c>
      <c r="G11">
        <v>30.2</v>
      </c>
      <c r="H11" s="9">
        <v>41</v>
      </c>
      <c r="I11" t="s">
        <v>49</v>
      </c>
      <c r="J11" s="3" t="s">
        <v>57</v>
      </c>
    </row>
    <row r="12" spans="1:12" ht="34" x14ac:dyDescent="0.4">
      <c r="A12" t="s">
        <v>58</v>
      </c>
      <c r="D12" t="s">
        <v>59</v>
      </c>
      <c r="E12">
        <v>1075</v>
      </c>
      <c r="F12" s="18">
        <v>2.99</v>
      </c>
      <c r="G12">
        <v>30.8</v>
      </c>
      <c r="H12">
        <v>33.5</v>
      </c>
      <c r="I12" t="s">
        <v>53</v>
      </c>
      <c r="J12" s="2" t="s">
        <v>60</v>
      </c>
    </row>
    <row r="13" spans="1:12" x14ac:dyDescent="0.4">
      <c r="A13" t="s">
        <v>58</v>
      </c>
      <c r="D13" s="16" t="s">
        <v>61</v>
      </c>
      <c r="G13">
        <v>43.1</v>
      </c>
      <c r="H13">
        <v>32.299999999999997</v>
      </c>
      <c r="I13" t="s">
        <v>49</v>
      </c>
      <c r="J13" s="3" t="s">
        <v>62</v>
      </c>
    </row>
    <row r="14" spans="1:12" x14ac:dyDescent="0.4">
      <c r="A14" t="s">
        <v>63</v>
      </c>
      <c r="D14" t="s">
        <v>64</v>
      </c>
      <c r="E14">
        <v>1069</v>
      </c>
      <c r="G14">
        <v>44.5</v>
      </c>
      <c r="H14">
        <v>27.1</v>
      </c>
      <c r="I14" t="s">
        <v>35</v>
      </c>
      <c r="J14" s="3"/>
    </row>
    <row r="15" spans="1:12" x14ac:dyDescent="0.4">
      <c r="A15" t="s">
        <v>15</v>
      </c>
      <c r="D15" s="7" t="s">
        <v>65</v>
      </c>
      <c r="E15">
        <v>1009</v>
      </c>
      <c r="G15">
        <v>45.3</v>
      </c>
      <c r="H15">
        <v>36.200000000000003</v>
      </c>
      <c r="I15" t="s">
        <v>35</v>
      </c>
      <c r="J15" s="3" t="s">
        <v>66</v>
      </c>
      <c r="K15" t="s">
        <v>67</v>
      </c>
    </row>
    <row r="16" spans="1:12" x14ac:dyDescent="0.4">
      <c r="A16" t="s">
        <v>68</v>
      </c>
      <c r="D16" t="s">
        <v>69</v>
      </c>
      <c r="G16">
        <v>35.5</v>
      </c>
      <c r="H16">
        <v>41.2</v>
      </c>
      <c r="I16" t="s">
        <v>49</v>
      </c>
      <c r="J16" s="3" t="s">
        <v>70</v>
      </c>
    </row>
    <row r="17" spans="1:10" x14ac:dyDescent="0.4">
      <c r="A17" t="s">
        <v>71</v>
      </c>
      <c r="D17" t="s">
        <v>72</v>
      </c>
      <c r="E17">
        <v>1068</v>
      </c>
      <c r="G17">
        <v>39.299999999999997</v>
      </c>
      <c r="H17">
        <v>39.1</v>
      </c>
      <c r="I17" t="s">
        <v>35</v>
      </c>
      <c r="J17" s="3"/>
    </row>
  </sheetData>
  <autoFilter ref="A1:XFD1">
    <sortState ref="A2:XFD17">
      <sortCondition ref="B1"/>
    </sortState>
  </autoFilter>
  <phoneticPr fontId="5" type="noConversion"/>
  <conditionalFormatting sqref="G1:H1048576">
    <cfRule type="duplicateValues" dxfId="7" priority="3"/>
  </conditionalFormatting>
  <conditionalFormatting sqref="J1:J1048576">
    <cfRule type="duplicateValues" dxfId="6" priority="2"/>
  </conditionalFormatting>
  <conditionalFormatting sqref="A1:A1048576">
    <cfRule type="duplicateValues" dxfId="5" priority="1"/>
  </conditionalFormatting>
  <hyperlinks>
    <hyperlink ref="J11" r:id="rId1" display="https://tw.news.yahoo.com/%E5%8F%B0%E7%81%A3%E4%B8%96%E4%BB%A3%E6%99%BA%E5%BA%AB%E6%B0%91%E8%AA%BF-%E9%99%B3%E5%85%B6%E9%82%81%E6%94%AF%E6%8C%81%E5%BA%A641-0-%E9%A0%98%E5%85%88%E9%9F%93%E5%9C%8B%E7%91%9C10-8%E5%80%8B%E7%99%BE%E5%88%86%E9%BB%9E-091150123.html"/>
    <hyperlink ref="J13" r:id="rId2"/>
    <hyperlink ref="J9" r:id="rId3" display="https://www.google.com.tw/search?q=%E5%A4%A7%E7%A4%BE%E6%9C%83%E6%B0%91%E8%AA%BF%E4%B8%AD%E5%BF%83+%E9%9F%93%E5%9C%8B%E7%91%9C&amp;oq=%E5%A4%A7%E7%A4%BE%E6%9C%83%E6%B0%91%E8%AA%BF%E4%B8%AD%E5%BF%83+%E9%9F%93%E5%9C%8B%E7%91%9C&amp;aqs=chrome..69i57.12257j0j9&amp;sourceid=chrome&amp;ie=UTF-8"/>
    <hyperlink ref="J16" r:id="rId4"/>
    <hyperlink ref="J15" r:id="rId5"/>
    <hyperlink ref="J2" r:id="rId6"/>
    <hyperlink ref="J3" r:id="rId7"/>
    <hyperlink ref="J8" r:id="rId8"/>
    <hyperlink ref="J6" r:id="rId9"/>
    <hyperlink ref="J10" r:id="rId10"/>
    <hyperlink ref="J12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topLeftCell="A4" workbookViewId="0">
      <selection activeCell="B5" sqref="B5"/>
    </sheetView>
  </sheetViews>
  <sheetFormatPr defaultRowHeight="17" x14ac:dyDescent="0.4"/>
  <cols>
    <col min="2" max="2" width="13" customWidth="1"/>
    <col min="3" max="3" width="11.90625" customWidth="1"/>
  </cols>
  <sheetData>
    <row r="1" spans="1:3" x14ac:dyDescent="0.4">
      <c r="A1" s="12" t="s">
        <v>73</v>
      </c>
      <c r="B1" s="13" t="s">
        <v>74</v>
      </c>
      <c r="C1" s="11" t="s">
        <v>75</v>
      </c>
    </row>
    <row r="2" spans="1:3" x14ac:dyDescent="0.4">
      <c r="A2">
        <v>2014</v>
      </c>
      <c r="B2" s="6">
        <v>0.30890000000000001</v>
      </c>
      <c r="C2" s="6">
        <v>0.68089999999999995</v>
      </c>
    </row>
    <row r="3" spans="1:3" x14ac:dyDescent="0.4">
      <c r="A3">
        <v>2018</v>
      </c>
      <c r="B3" s="6">
        <v>0.53869999999999996</v>
      </c>
      <c r="C3" s="6">
        <v>0.44800000000000001</v>
      </c>
    </row>
    <row r="4" spans="1:3" x14ac:dyDescent="0.4">
      <c r="A4" t="s">
        <v>76</v>
      </c>
      <c r="B4" s="3" t="s">
        <v>77</v>
      </c>
    </row>
  </sheetData>
  <phoneticPr fontId="5" type="noConversion"/>
  <conditionalFormatting sqref="B1:C1">
    <cfRule type="duplicateValues" dxfId="4" priority="1"/>
  </conditionalFormatting>
  <hyperlinks>
    <hyperlink ref="B4" r:id="rId1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11" sqref="B11:B12"/>
    </sheetView>
  </sheetViews>
  <sheetFormatPr defaultColWidth="9" defaultRowHeight="17" x14ac:dyDescent="0.4"/>
  <cols>
    <col min="1" max="1" width="24.26953125" style="56" customWidth="1"/>
    <col min="2" max="2" width="13.90625" style="56" customWidth="1"/>
    <col min="3" max="3" width="18.90625" style="56" customWidth="1"/>
    <col min="4" max="4" width="9.36328125" style="56" hidden="1" customWidth="1"/>
    <col min="5" max="5" width="11.08984375" style="56" customWidth="1"/>
    <col min="6" max="6" width="11.7265625" style="56" customWidth="1"/>
    <col min="7" max="7" width="0" style="56" hidden="1" customWidth="1"/>
    <col min="8" max="8" width="62" style="56" customWidth="1"/>
    <col min="9" max="16384" width="9" style="56"/>
  </cols>
  <sheetData>
    <row r="1" spans="1:10" ht="34" x14ac:dyDescent="0.4">
      <c r="A1" s="53" t="s">
        <v>0</v>
      </c>
      <c r="B1" s="53" t="s">
        <v>78</v>
      </c>
      <c r="C1" s="54" t="s">
        <v>21</v>
      </c>
      <c r="D1" s="54" t="s">
        <v>22</v>
      </c>
      <c r="E1" s="55" t="s">
        <v>23</v>
      </c>
      <c r="F1" s="55" t="s">
        <v>19</v>
      </c>
      <c r="G1" s="53" t="s">
        <v>24</v>
      </c>
      <c r="H1" s="53" t="s">
        <v>25</v>
      </c>
      <c r="I1" s="53" t="s">
        <v>26</v>
      </c>
      <c r="J1" s="56" t="s">
        <v>27</v>
      </c>
    </row>
    <row r="2" spans="1:10" ht="21" customHeight="1" x14ac:dyDescent="0.4">
      <c r="A2" s="56" t="s">
        <v>68</v>
      </c>
      <c r="B2" s="56" t="s">
        <v>69</v>
      </c>
      <c r="E2" s="56">
        <v>35.5</v>
      </c>
      <c r="F2" s="56">
        <v>41.2</v>
      </c>
      <c r="G2" s="56" t="s">
        <v>49</v>
      </c>
      <c r="H2" s="58" t="s">
        <v>70</v>
      </c>
    </row>
    <row r="3" spans="1:10" ht="24" customHeight="1" x14ac:dyDescent="0.4">
      <c r="A3" s="56" t="s">
        <v>46</v>
      </c>
      <c r="B3" s="56" t="s">
        <v>47</v>
      </c>
      <c r="C3" s="59">
        <v>1317</v>
      </c>
      <c r="D3" s="56" t="s">
        <v>48</v>
      </c>
      <c r="E3" s="56">
        <v>17.5</v>
      </c>
      <c r="F3" s="56">
        <v>60.8</v>
      </c>
      <c r="G3" s="56" t="s">
        <v>49</v>
      </c>
      <c r="H3" s="58" t="s">
        <v>50</v>
      </c>
    </row>
    <row r="4" spans="1:10" x14ac:dyDescent="0.4">
      <c r="A4" s="56" t="s">
        <v>79</v>
      </c>
      <c r="B4" s="56" t="s">
        <v>34</v>
      </c>
      <c r="C4" s="56">
        <v>1063</v>
      </c>
      <c r="E4" s="56">
        <v>40.5</v>
      </c>
      <c r="F4" s="56">
        <v>43.6</v>
      </c>
      <c r="G4" s="56" t="s">
        <v>35</v>
      </c>
      <c r="H4" s="58"/>
      <c r="I4" s="56" t="s">
        <v>36</v>
      </c>
    </row>
    <row r="5" spans="1:10" x14ac:dyDescent="0.4">
      <c r="A5" s="56" t="s">
        <v>15</v>
      </c>
      <c r="B5" s="56" t="s">
        <v>37</v>
      </c>
      <c r="C5" s="56">
        <v>1090</v>
      </c>
      <c r="E5" s="56">
        <v>42.5</v>
      </c>
      <c r="F5" s="56">
        <v>38.9</v>
      </c>
      <c r="G5" s="56" t="s">
        <v>35</v>
      </c>
      <c r="H5" s="58"/>
    </row>
    <row r="6" spans="1:10" x14ac:dyDescent="0.4">
      <c r="A6" s="56" t="s">
        <v>16</v>
      </c>
      <c r="B6" s="56" t="s">
        <v>37</v>
      </c>
      <c r="C6" s="56">
        <v>1274</v>
      </c>
      <c r="D6" s="56" t="s">
        <v>38</v>
      </c>
      <c r="E6" s="56">
        <v>35.4</v>
      </c>
      <c r="F6" s="56">
        <v>32.6</v>
      </c>
      <c r="G6" s="56" t="s">
        <v>30</v>
      </c>
      <c r="H6" s="58" t="s">
        <v>39</v>
      </c>
      <c r="I6" s="56" t="s">
        <v>40</v>
      </c>
    </row>
    <row r="7" spans="1:10" x14ac:dyDescent="0.4">
      <c r="A7" s="56" t="s">
        <v>12</v>
      </c>
      <c r="B7" s="56" t="s">
        <v>28</v>
      </c>
      <c r="C7" s="56">
        <v>1074</v>
      </c>
      <c r="D7" s="57" t="s">
        <v>29</v>
      </c>
      <c r="E7" s="56">
        <v>49</v>
      </c>
      <c r="F7" s="56">
        <v>32</v>
      </c>
      <c r="G7" s="56" t="s">
        <v>30</v>
      </c>
      <c r="H7" s="58" t="s">
        <v>31</v>
      </c>
    </row>
    <row r="8" spans="1:10" x14ac:dyDescent="0.4">
      <c r="A8" s="56" t="s">
        <v>63</v>
      </c>
      <c r="B8" s="56" t="s">
        <v>64</v>
      </c>
      <c r="C8" s="56">
        <v>1069</v>
      </c>
      <c r="E8" s="56">
        <v>44.5</v>
      </c>
      <c r="F8" s="56">
        <v>27.1</v>
      </c>
      <c r="G8" s="56" t="s">
        <v>35</v>
      </c>
      <c r="H8" s="58"/>
    </row>
    <row r="9" spans="1:10" x14ac:dyDescent="0.4">
      <c r="A9" s="56" t="s">
        <v>71</v>
      </c>
      <c r="B9" s="56" t="s">
        <v>72</v>
      </c>
      <c r="C9" s="56">
        <v>1068</v>
      </c>
      <c r="E9" s="56">
        <v>39.299999999999997</v>
      </c>
      <c r="F9" s="56">
        <v>39.1</v>
      </c>
      <c r="G9" s="56" t="s">
        <v>35</v>
      </c>
      <c r="H9" s="58"/>
    </row>
    <row r="10" spans="1:10" x14ac:dyDescent="0.4">
      <c r="A10" s="56" t="s">
        <v>13</v>
      </c>
      <c r="B10" s="56" t="s">
        <v>32</v>
      </c>
      <c r="C10" s="56">
        <v>1077</v>
      </c>
      <c r="D10" s="57" t="s">
        <v>29</v>
      </c>
      <c r="E10" s="56">
        <v>52</v>
      </c>
      <c r="F10" s="56">
        <v>47</v>
      </c>
      <c r="G10" s="56" t="s">
        <v>30</v>
      </c>
      <c r="H10" s="58" t="s">
        <v>33</v>
      </c>
    </row>
    <row r="11" spans="1:10" x14ac:dyDescent="0.4">
      <c r="A11" s="56" t="s">
        <v>14</v>
      </c>
      <c r="B11" s="56" t="s">
        <v>43</v>
      </c>
      <c r="C11" s="56">
        <v>1023</v>
      </c>
      <c r="D11" s="57" t="s">
        <v>44</v>
      </c>
      <c r="E11" s="56">
        <v>43.2</v>
      </c>
      <c r="F11" s="56">
        <v>44.3</v>
      </c>
      <c r="G11" s="56" t="s">
        <v>30</v>
      </c>
      <c r="H11" s="58" t="s">
        <v>45</v>
      </c>
    </row>
    <row r="12" spans="1:10" x14ac:dyDescent="0.4">
      <c r="A12" s="56" t="s">
        <v>15</v>
      </c>
      <c r="B12" s="63" t="s">
        <v>65</v>
      </c>
      <c r="C12" s="56">
        <v>1009</v>
      </c>
      <c r="E12" s="56">
        <v>45.3</v>
      </c>
      <c r="F12" s="56">
        <v>36.200000000000003</v>
      </c>
      <c r="G12" s="56" t="s">
        <v>35</v>
      </c>
      <c r="H12" s="58" t="s">
        <v>66</v>
      </c>
      <c r="I12" s="56" t="s">
        <v>67</v>
      </c>
    </row>
    <row r="13" spans="1:10" ht="34" x14ac:dyDescent="0.4">
      <c r="A13" s="56" t="s">
        <v>58</v>
      </c>
      <c r="B13" s="56" t="s">
        <v>59</v>
      </c>
      <c r="C13" s="56">
        <v>1075</v>
      </c>
      <c r="D13" s="56">
        <v>2.99</v>
      </c>
      <c r="E13" s="56">
        <v>30.8</v>
      </c>
      <c r="F13" s="56">
        <v>33.5</v>
      </c>
      <c r="G13" s="56" t="s">
        <v>53</v>
      </c>
      <c r="H13" s="62" t="s">
        <v>60</v>
      </c>
    </row>
    <row r="14" spans="1:10" x14ac:dyDescent="0.4">
      <c r="A14" s="56" t="s">
        <v>51</v>
      </c>
      <c r="B14" s="56" t="s">
        <v>52</v>
      </c>
      <c r="C14" s="56">
        <v>1000</v>
      </c>
      <c r="D14" s="56">
        <v>2.14</v>
      </c>
      <c r="E14" s="56">
        <v>52.3</v>
      </c>
      <c r="F14" s="56">
        <v>29.1</v>
      </c>
      <c r="G14" s="56" t="s">
        <v>53</v>
      </c>
      <c r="H14" s="58" t="s">
        <v>54</v>
      </c>
      <c r="I14" s="56" t="s">
        <v>55</v>
      </c>
    </row>
    <row r="15" spans="1:10" x14ac:dyDescent="0.4">
      <c r="A15" s="56" t="s">
        <v>41</v>
      </c>
      <c r="B15" s="56" t="s">
        <v>42</v>
      </c>
      <c r="C15" s="56">
        <v>1000</v>
      </c>
      <c r="E15" s="56">
        <v>42.6</v>
      </c>
      <c r="F15" s="56">
        <v>36.6</v>
      </c>
      <c r="G15" s="56" t="s">
        <v>35</v>
      </c>
      <c r="H15" s="58"/>
    </row>
    <row r="16" spans="1:10" x14ac:dyDescent="0.4">
      <c r="A16" s="56" t="s">
        <v>58</v>
      </c>
      <c r="B16" s="56" t="s">
        <v>61</v>
      </c>
      <c r="E16" s="56">
        <v>43.1</v>
      </c>
      <c r="F16" s="56">
        <v>32.299999999999997</v>
      </c>
      <c r="G16" s="56" t="s">
        <v>49</v>
      </c>
      <c r="H16" s="58" t="s">
        <v>62</v>
      </c>
    </row>
    <row r="17" spans="1:8" x14ac:dyDescent="0.4">
      <c r="A17" s="56" t="s">
        <v>51</v>
      </c>
      <c r="B17" s="60">
        <v>43362</v>
      </c>
      <c r="C17" s="59">
        <v>1079</v>
      </c>
      <c r="D17" s="57" t="s">
        <v>56</v>
      </c>
      <c r="E17" s="56">
        <v>30.2</v>
      </c>
      <c r="F17" s="61">
        <v>41</v>
      </c>
      <c r="G17" s="56" t="s">
        <v>49</v>
      </c>
      <c r="H17" s="58" t="s">
        <v>57</v>
      </c>
    </row>
  </sheetData>
  <autoFilter ref="A1:XFD1">
    <sortState ref="A2:XFD17">
      <sortCondition descending="1" ref="B1"/>
    </sortState>
  </autoFilter>
  <phoneticPr fontId="5" type="noConversion"/>
  <conditionalFormatting sqref="E1:F1048576">
    <cfRule type="duplicateValues" dxfId="3" priority="2"/>
  </conditionalFormatting>
  <conditionalFormatting sqref="H1:H1048576">
    <cfRule type="duplicateValues" dxfId="2" priority="1"/>
  </conditionalFormatting>
  <hyperlinks>
    <hyperlink ref="H17" r:id="rId1" display="https://tw.news.yahoo.com/%E5%8F%B0%E7%81%A3%E4%B8%96%E4%BB%A3%E6%99%BA%E5%BA%AB%E6%B0%91%E8%AA%BF-%E9%99%B3%E5%85%B6%E9%82%81%E6%94%AF%E6%8C%81%E5%BA%A641-0-%E9%A0%98%E5%85%88%E9%9F%93%E5%9C%8B%E7%91%9C10-8%E5%80%8B%E7%99%BE%E5%88%86%E9%BB%9E-091150123.html"/>
    <hyperlink ref="H16" r:id="rId2"/>
    <hyperlink ref="H3" r:id="rId3" display="https://www.google.com.tw/search?q=%E5%A4%A7%E7%A4%BE%E6%9C%83%E6%B0%91%E8%AA%BF%E4%B8%AD%E5%BF%83+%E9%9F%93%E5%9C%8B%E7%91%9C&amp;oq=%E5%A4%A7%E7%A4%BE%E6%9C%83%E6%B0%91%E8%AA%BF%E4%B8%AD%E5%BF%83+%E9%9F%93%E5%9C%8B%E7%91%9C&amp;aqs=chrome..69i57.12257j0j9&amp;sourceid=chrome&amp;ie=UTF-8"/>
    <hyperlink ref="H2" r:id="rId4"/>
    <hyperlink ref="H12" r:id="rId5"/>
    <hyperlink ref="H7" r:id="rId6"/>
    <hyperlink ref="H10" r:id="rId7"/>
    <hyperlink ref="H11" r:id="rId8"/>
    <hyperlink ref="H6" r:id="rId9"/>
    <hyperlink ref="H14" r:id="rId10"/>
    <hyperlink ref="H13" r:id="rId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8" sqref="I8"/>
    </sheetView>
  </sheetViews>
  <sheetFormatPr defaultRowHeight="17" x14ac:dyDescent="0.4"/>
  <cols>
    <col min="1" max="1" width="25.7265625" customWidth="1"/>
    <col min="2" max="2" width="17" customWidth="1"/>
    <col min="3" max="3" width="10.453125" customWidth="1"/>
    <col min="8" max="8" width="9.7265625" customWidth="1"/>
  </cols>
  <sheetData>
    <row r="1" spans="1:14" ht="51" x14ac:dyDescent="0.4">
      <c r="A1" s="4" t="s">
        <v>0</v>
      </c>
      <c r="B1" s="4" t="s">
        <v>78</v>
      </c>
      <c r="C1" s="5" t="s">
        <v>21</v>
      </c>
      <c r="D1" s="5" t="s">
        <v>22</v>
      </c>
      <c r="E1" s="1" t="s">
        <v>23</v>
      </c>
      <c r="F1" s="1" t="s">
        <v>19</v>
      </c>
      <c r="G1" t="s">
        <v>80</v>
      </c>
      <c r="H1" t="s">
        <v>81</v>
      </c>
      <c r="I1" t="s">
        <v>82</v>
      </c>
      <c r="J1" t="s">
        <v>83</v>
      </c>
      <c r="L1" s="4" t="s">
        <v>24</v>
      </c>
      <c r="M1" s="4" t="s">
        <v>25</v>
      </c>
    </row>
    <row r="2" spans="1:14" x14ac:dyDescent="0.4">
      <c r="A2" t="s">
        <v>46</v>
      </c>
      <c r="B2" t="s">
        <v>47</v>
      </c>
      <c r="C2" s="8">
        <v>1317</v>
      </c>
      <c r="D2" t="s">
        <v>48</v>
      </c>
      <c r="E2">
        <v>17.5</v>
      </c>
      <c r="F2">
        <v>60.8</v>
      </c>
      <c r="G2">
        <v>230.47499999999999</v>
      </c>
      <c r="H2">
        <v>230</v>
      </c>
      <c r="I2">
        <f>C2*0.01*F2</f>
        <v>800.73599999999999</v>
      </c>
      <c r="J2">
        <v>801</v>
      </c>
      <c r="L2" t="s">
        <v>49</v>
      </c>
      <c r="M2" t="s">
        <v>50</v>
      </c>
    </row>
    <row r="3" spans="1:14" x14ac:dyDescent="0.4">
      <c r="A3" t="s">
        <v>68</v>
      </c>
      <c r="B3" t="s">
        <v>69</v>
      </c>
      <c r="C3">
        <v>1074</v>
      </c>
      <c r="D3">
        <v>2.99</v>
      </c>
      <c r="E3">
        <v>35.5</v>
      </c>
      <c r="F3">
        <v>41.2</v>
      </c>
      <c r="G3">
        <v>381.27</v>
      </c>
      <c r="H3">
        <v>381</v>
      </c>
      <c r="I3">
        <f t="shared" ref="I3:I16" si="0">C3*0.01*F3</f>
        <v>442.48800000000006</v>
      </c>
      <c r="J3">
        <v>442</v>
      </c>
      <c r="L3" t="s">
        <v>49</v>
      </c>
      <c r="M3" t="s">
        <v>70</v>
      </c>
    </row>
    <row r="4" spans="1:14" x14ac:dyDescent="0.4">
      <c r="A4" t="s">
        <v>51</v>
      </c>
      <c r="B4" t="s">
        <v>84</v>
      </c>
      <c r="C4" s="8">
        <v>1079</v>
      </c>
      <c r="D4" t="s">
        <v>56</v>
      </c>
      <c r="E4">
        <v>30.2</v>
      </c>
      <c r="F4">
        <v>41</v>
      </c>
      <c r="G4">
        <v>325.858</v>
      </c>
      <c r="H4">
        <v>326</v>
      </c>
      <c r="I4">
        <f t="shared" si="0"/>
        <v>442.39000000000004</v>
      </c>
      <c r="J4">
        <v>442</v>
      </c>
      <c r="L4" t="s">
        <v>49</v>
      </c>
      <c r="M4" t="s">
        <v>57</v>
      </c>
    </row>
    <row r="5" spans="1:14" ht="25.5" customHeight="1" x14ac:dyDescent="0.4">
      <c r="A5" t="s">
        <v>58</v>
      </c>
      <c r="B5" t="s">
        <v>59</v>
      </c>
      <c r="C5">
        <v>1075</v>
      </c>
      <c r="D5">
        <v>2.99</v>
      </c>
      <c r="E5">
        <v>30.8</v>
      </c>
      <c r="F5">
        <v>33.5</v>
      </c>
      <c r="G5">
        <v>331.1</v>
      </c>
      <c r="H5">
        <v>331</v>
      </c>
      <c r="I5">
        <f t="shared" si="0"/>
        <v>360.125</v>
      </c>
      <c r="J5">
        <v>360</v>
      </c>
      <c r="L5" t="s">
        <v>53</v>
      </c>
      <c r="M5" s="14" t="s">
        <v>60</v>
      </c>
    </row>
    <row r="6" spans="1:14" x14ac:dyDescent="0.4">
      <c r="A6" t="s">
        <v>51</v>
      </c>
      <c r="B6" t="s">
        <v>52</v>
      </c>
      <c r="C6">
        <v>1000</v>
      </c>
      <c r="D6">
        <v>2.14</v>
      </c>
      <c r="E6" t="s">
        <v>85</v>
      </c>
      <c r="F6">
        <v>52.3</v>
      </c>
      <c r="G6">
        <v>291</v>
      </c>
      <c r="H6">
        <v>291</v>
      </c>
      <c r="I6">
        <f>C6*0.01*F6</f>
        <v>523</v>
      </c>
      <c r="J6">
        <v>523</v>
      </c>
      <c r="L6" t="s">
        <v>53</v>
      </c>
      <c r="M6" s="3" t="s">
        <v>54</v>
      </c>
      <c r="N6" t="s">
        <v>55</v>
      </c>
    </row>
    <row r="7" spans="1:14" x14ac:dyDescent="0.4">
      <c r="A7" t="s">
        <v>58</v>
      </c>
      <c r="B7" t="s">
        <v>61</v>
      </c>
      <c r="C7" s="8">
        <v>1096</v>
      </c>
      <c r="D7" t="s">
        <v>86</v>
      </c>
      <c r="E7">
        <v>43.1</v>
      </c>
      <c r="F7">
        <v>32.299999999999997</v>
      </c>
      <c r="G7">
        <v>472.37599999999998</v>
      </c>
      <c r="H7">
        <v>472</v>
      </c>
      <c r="I7">
        <f t="shared" si="0"/>
        <v>354.00799999999998</v>
      </c>
      <c r="J7">
        <v>354</v>
      </c>
      <c r="L7" t="s">
        <v>49</v>
      </c>
      <c r="M7" t="s">
        <v>62</v>
      </c>
    </row>
    <row r="8" spans="1:14" x14ac:dyDescent="0.4">
      <c r="A8" t="s">
        <v>41</v>
      </c>
      <c r="B8" t="s">
        <v>42</v>
      </c>
      <c r="C8">
        <v>1000</v>
      </c>
      <c r="E8">
        <v>42.6</v>
      </c>
      <c r="F8">
        <v>36.6</v>
      </c>
      <c r="G8">
        <v>426</v>
      </c>
      <c r="H8">
        <v>426</v>
      </c>
      <c r="I8">
        <f t="shared" si="0"/>
        <v>366</v>
      </c>
      <c r="J8">
        <v>366</v>
      </c>
      <c r="L8" t="s">
        <v>35</v>
      </c>
    </row>
    <row r="9" spans="1:14" x14ac:dyDescent="0.4">
      <c r="A9" t="s">
        <v>15</v>
      </c>
      <c r="B9" t="s">
        <v>65</v>
      </c>
      <c r="C9">
        <v>1009</v>
      </c>
      <c r="E9">
        <v>45.3</v>
      </c>
      <c r="F9">
        <v>36.200000000000003</v>
      </c>
      <c r="G9">
        <v>457.077</v>
      </c>
      <c r="H9">
        <v>457</v>
      </c>
      <c r="I9">
        <f t="shared" si="0"/>
        <v>365.25800000000004</v>
      </c>
      <c r="J9">
        <v>365</v>
      </c>
      <c r="L9" t="s">
        <v>35</v>
      </c>
      <c r="M9" t="s">
        <v>66</v>
      </c>
      <c r="N9" t="s">
        <v>67</v>
      </c>
    </row>
    <row r="10" spans="1:14" x14ac:dyDescent="0.4">
      <c r="A10" t="s">
        <v>14</v>
      </c>
      <c r="B10" t="s">
        <v>43</v>
      </c>
      <c r="C10">
        <v>1023</v>
      </c>
      <c r="D10" t="s">
        <v>44</v>
      </c>
      <c r="E10">
        <v>43.2</v>
      </c>
      <c r="F10">
        <v>44.3</v>
      </c>
      <c r="G10">
        <v>441.93599999999998</v>
      </c>
      <c r="H10">
        <v>442</v>
      </c>
      <c r="I10">
        <f t="shared" si="0"/>
        <v>453.18899999999996</v>
      </c>
      <c r="J10">
        <v>453</v>
      </c>
      <c r="L10" t="s">
        <v>30</v>
      </c>
      <c r="M10" t="s">
        <v>45</v>
      </c>
    </row>
    <row r="11" spans="1:14" x14ac:dyDescent="0.4">
      <c r="A11" t="s">
        <v>13</v>
      </c>
      <c r="B11" t="s">
        <v>32</v>
      </c>
      <c r="C11">
        <v>1077</v>
      </c>
      <c r="D11" t="s">
        <v>29</v>
      </c>
      <c r="E11">
        <v>52</v>
      </c>
      <c r="F11">
        <v>47</v>
      </c>
      <c r="G11">
        <v>560.04</v>
      </c>
      <c r="H11">
        <v>560</v>
      </c>
      <c r="I11">
        <f t="shared" si="0"/>
        <v>506.19</v>
      </c>
      <c r="J11">
        <v>506</v>
      </c>
      <c r="L11" t="s">
        <v>30</v>
      </c>
      <c r="M11" t="s">
        <v>33</v>
      </c>
    </row>
    <row r="12" spans="1:14" x14ac:dyDescent="0.4">
      <c r="A12" t="s">
        <v>71</v>
      </c>
      <c r="B12" t="s">
        <v>72</v>
      </c>
      <c r="C12">
        <v>1068</v>
      </c>
      <c r="E12">
        <v>39.299999999999997</v>
      </c>
      <c r="F12">
        <v>39.1</v>
      </c>
      <c r="G12">
        <v>419.72399999999999</v>
      </c>
      <c r="H12">
        <v>420</v>
      </c>
      <c r="I12">
        <f t="shared" si="0"/>
        <v>417.58800000000002</v>
      </c>
      <c r="J12">
        <v>418</v>
      </c>
      <c r="L12" t="s">
        <v>35</v>
      </c>
    </row>
    <row r="13" spans="1:14" x14ac:dyDescent="0.4">
      <c r="A13" t="s">
        <v>63</v>
      </c>
      <c r="B13" t="s">
        <v>64</v>
      </c>
      <c r="C13">
        <v>1069</v>
      </c>
      <c r="E13">
        <v>44.5</v>
      </c>
      <c r="F13">
        <v>27.1</v>
      </c>
      <c r="G13">
        <v>475.70499999999998</v>
      </c>
      <c r="H13">
        <v>476</v>
      </c>
      <c r="I13">
        <f t="shared" si="0"/>
        <v>289.69900000000001</v>
      </c>
      <c r="J13">
        <v>290</v>
      </c>
      <c r="L13" t="s">
        <v>35</v>
      </c>
    </row>
    <row r="14" spans="1:14" x14ac:dyDescent="0.4">
      <c r="A14" t="s">
        <v>12</v>
      </c>
      <c r="B14" t="s">
        <v>28</v>
      </c>
      <c r="C14">
        <v>1074</v>
      </c>
      <c r="D14" t="s">
        <v>29</v>
      </c>
      <c r="E14">
        <v>49</v>
      </c>
      <c r="F14">
        <v>32</v>
      </c>
      <c r="G14">
        <v>526.26</v>
      </c>
      <c r="H14">
        <v>526</v>
      </c>
      <c r="I14">
        <f t="shared" si="0"/>
        <v>343.68</v>
      </c>
      <c r="J14">
        <v>344</v>
      </c>
      <c r="L14" t="s">
        <v>30</v>
      </c>
      <c r="M14" t="s">
        <v>31</v>
      </c>
    </row>
    <row r="15" spans="1:14" x14ac:dyDescent="0.4">
      <c r="A15" t="s">
        <v>15</v>
      </c>
      <c r="B15" t="s">
        <v>37</v>
      </c>
      <c r="C15">
        <v>1090</v>
      </c>
      <c r="E15">
        <v>42.5</v>
      </c>
      <c r="F15">
        <v>38.9</v>
      </c>
      <c r="G15">
        <v>463.25</v>
      </c>
      <c r="H15">
        <v>463</v>
      </c>
      <c r="I15">
        <f t="shared" si="0"/>
        <v>424.01</v>
      </c>
      <c r="J15">
        <v>424</v>
      </c>
      <c r="L15" t="s">
        <v>35</v>
      </c>
    </row>
    <row r="16" spans="1:14" x14ac:dyDescent="0.4">
      <c r="A16" t="s">
        <v>16</v>
      </c>
      <c r="B16" t="s">
        <v>37</v>
      </c>
      <c r="C16">
        <v>1274</v>
      </c>
      <c r="D16" t="s">
        <v>38</v>
      </c>
      <c r="E16">
        <v>35.4</v>
      </c>
      <c r="F16">
        <v>32.6</v>
      </c>
      <c r="G16">
        <v>450.99599999999998</v>
      </c>
      <c r="H16">
        <v>451</v>
      </c>
      <c r="I16">
        <f t="shared" si="0"/>
        <v>415.32400000000001</v>
      </c>
      <c r="J16">
        <v>415</v>
      </c>
      <c r="L16" t="s">
        <v>30</v>
      </c>
      <c r="M16" t="s">
        <v>39</v>
      </c>
      <c r="N16" t="s">
        <v>40</v>
      </c>
    </row>
    <row r="17" spans="1:14" x14ac:dyDescent="0.4">
      <c r="A17" t="s">
        <v>79</v>
      </c>
      <c r="B17" t="s">
        <v>34</v>
      </c>
      <c r="C17">
        <v>1063</v>
      </c>
      <c r="E17">
        <v>40.5</v>
      </c>
      <c r="F17">
        <v>43.6</v>
      </c>
      <c r="G17">
        <v>430.51499999999999</v>
      </c>
      <c r="H17">
        <v>431</v>
      </c>
      <c r="I17">
        <f>C17*0.01*F17</f>
        <v>463.46800000000007</v>
      </c>
      <c r="J17">
        <v>463</v>
      </c>
      <c r="L17" t="s">
        <v>35</v>
      </c>
      <c r="N17" t="s">
        <v>36</v>
      </c>
    </row>
  </sheetData>
  <sortState ref="A1:H1">
    <sortCondition ref="B1"/>
  </sortState>
  <phoneticPr fontId="5" type="noConversion"/>
  <conditionalFormatting sqref="E1:F1">
    <cfRule type="duplicateValues" dxfId="1" priority="2"/>
  </conditionalFormatting>
  <conditionalFormatting sqref="M1">
    <cfRule type="duplicateValues" dxfId="0" priority="1"/>
  </conditionalFormatting>
  <hyperlinks>
    <hyperlink ref="M6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3" sqref="B3"/>
    </sheetView>
  </sheetViews>
  <sheetFormatPr defaultRowHeight="17" x14ac:dyDescent="0.4"/>
  <cols>
    <col min="1" max="1" width="31.7265625" customWidth="1"/>
  </cols>
  <sheetData>
    <row r="1" spans="1:9" x14ac:dyDescent="0.4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</row>
    <row r="2" spans="1:9" x14ac:dyDescent="0.4">
      <c r="A2" t="s">
        <v>95</v>
      </c>
      <c r="B2">
        <v>0.36580000000000001</v>
      </c>
      <c r="C2">
        <v>1.017E-2</v>
      </c>
      <c r="D2" s="15">
        <v>4.1280000000000001E-4</v>
      </c>
      <c r="E2">
        <v>0.34670000000000001</v>
      </c>
      <c r="F2">
        <v>0.36549999999999999</v>
      </c>
      <c r="G2">
        <v>0.38650000000000001</v>
      </c>
      <c r="H2">
        <v>1000</v>
      </c>
      <c r="I2">
        <v>5700</v>
      </c>
    </row>
    <row r="3" spans="1:9" x14ac:dyDescent="0.4">
      <c r="A3" t="s">
        <v>96</v>
      </c>
      <c r="B3">
        <v>0.42359999999999998</v>
      </c>
      <c r="C3">
        <v>1.3220000000000001E-2</v>
      </c>
      <c r="D3" s="15">
        <v>4.771E-4</v>
      </c>
      <c r="E3">
        <v>0.39939999999999998</v>
      </c>
      <c r="F3">
        <v>0.42299999999999999</v>
      </c>
      <c r="G3">
        <v>0.4511</v>
      </c>
      <c r="H3">
        <v>1000</v>
      </c>
      <c r="I3">
        <v>5700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法1的權重</vt:lpstr>
      <vt:lpstr>2018家甄芷榆用</vt:lpstr>
      <vt:lpstr>真實的得票率</vt:lpstr>
      <vt:lpstr>2018民調</vt:lpstr>
      <vt:lpstr>2018ByTime</vt:lpstr>
      <vt:lpstr>Simulation Result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2018-11-21T13:04:48Z</dcterms:created>
  <dcterms:modified xsi:type="dcterms:W3CDTF">2018-12-12T10:47:12Z</dcterms:modified>
  <cp:category/>
  <cp:contentStatus/>
</cp:coreProperties>
</file>