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8945" windowHeight="75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1" l="1"/>
  <c r="E19" i="1"/>
  <c r="E17" i="1"/>
  <c r="D17" i="1"/>
  <c r="C17" i="1"/>
  <c r="E16" i="1"/>
  <c r="D16" i="1"/>
  <c r="C16" i="1"/>
  <c r="E15" i="1"/>
  <c r="D15" i="1"/>
  <c r="C15" i="1"/>
  <c r="D19" i="1"/>
  <c r="B19" i="1"/>
  <c r="B17" i="1"/>
  <c r="B16" i="1"/>
  <c r="B15" i="1"/>
  <c r="C19" i="1" l="1"/>
  <c r="C20" i="1" s="1"/>
  <c r="C21" i="1" s="1"/>
  <c r="C22" i="1" s="1"/>
  <c r="C24" i="1" s="1"/>
  <c r="D18" i="1"/>
  <c r="C18" i="1"/>
  <c r="E18" i="1"/>
  <c r="B18" i="1"/>
  <c r="B20" i="1"/>
  <c r="B21" i="1" s="1"/>
  <c r="B22" i="1" s="1"/>
  <c r="B28" i="1" s="1"/>
  <c r="C23" i="1" l="1"/>
  <c r="C25" i="1" s="1"/>
  <c r="C26" i="1" s="1"/>
  <c r="C27" i="1" s="1"/>
  <c r="C28" i="1"/>
  <c r="D20" i="1"/>
  <c r="D21" i="1" s="1"/>
  <c r="D22" i="1" s="1"/>
  <c r="B23" i="1"/>
  <c r="B25" i="1" s="1"/>
  <c r="B24" i="1"/>
  <c r="B29" i="1"/>
  <c r="B30" i="1" s="1"/>
  <c r="D28" i="1" l="1"/>
  <c r="D29" i="1" s="1"/>
  <c r="D23" i="1"/>
  <c r="D25" i="1" s="1"/>
  <c r="D24" i="1"/>
  <c r="C29" i="1"/>
  <c r="C30" i="1" s="1"/>
  <c r="E20" i="1"/>
  <c r="E21" i="1" s="1"/>
  <c r="E22" i="1" s="1"/>
  <c r="D30" i="1"/>
  <c r="D31" i="1" s="1"/>
  <c r="D32" i="1" s="1"/>
  <c r="B26" i="1"/>
  <c r="B27" i="1" s="1"/>
  <c r="B31" i="1"/>
  <c r="B32" i="1" s="1"/>
  <c r="D26" i="1" l="1"/>
  <c r="D27" i="1" s="1"/>
  <c r="E24" i="1"/>
  <c r="E28" i="1"/>
  <c r="E23" i="1"/>
  <c r="E25" i="1" s="1"/>
  <c r="E26" i="1" s="1"/>
  <c r="E27" i="1" s="1"/>
  <c r="B33" i="1"/>
  <c r="B34" i="1" s="1"/>
  <c r="B35" i="1" s="1"/>
  <c r="F4" i="1" s="1"/>
  <c r="I4" i="1" s="1"/>
  <c r="D33" i="1"/>
  <c r="D34" i="1" s="1"/>
  <c r="D35" i="1" s="1"/>
  <c r="F3" i="1" s="1"/>
  <c r="C31" i="1"/>
  <c r="C32" i="1" s="1"/>
  <c r="C33" i="1" s="1"/>
  <c r="C34" i="1" s="1"/>
  <c r="C35" i="1" s="1"/>
  <c r="G3" i="1" l="1"/>
  <c r="I3" i="1"/>
  <c r="H3" i="1"/>
  <c r="F7" i="1"/>
  <c r="I7" i="1" s="1"/>
  <c r="F6" i="1"/>
  <c r="I6" i="1" s="1"/>
  <c r="F8" i="1"/>
  <c r="I8" i="1" s="1"/>
  <c r="F5" i="1"/>
  <c r="H4" i="1"/>
  <c r="G4" i="1"/>
  <c r="E29" i="1"/>
  <c r="E30" i="1" s="1"/>
  <c r="G5" i="1" l="1"/>
  <c r="I5" i="1"/>
  <c r="F9" i="1"/>
  <c r="I9" i="1" s="1"/>
  <c r="H5" i="1"/>
  <c r="H6" i="1"/>
  <c r="G6" i="1"/>
  <c r="H8" i="1"/>
  <c r="G8" i="1"/>
  <c r="H7" i="1"/>
  <c r="G7" i="1"/>
  <c r="E31" i="1"/>
  <c r="E32" i="1" s="1"/>
  <c r="E33" i="1" s="1"/>
  <c r="E34" i="1" s="1"/>
  <c r="E35" i="1" s="1"/>
  <c r="F2" i="1" s="1"/>
  <c r="I2" i="1" l="1"/>
  <c r="H2" i="1"/>
  <c r="G2" i="1"/>
  <c r="F10" i="1"/>
  <c r="I10" i="1" s="1"/>
  <c r="H9" i="1"/>
  <c r="G9" i="1"/>
  <c r="H10" i="1" l="1"/>
  <c r="G10" i="1"/>
</calcChain>
</file>

<file path=xl/sharedStrings.xml><?xml version="1.0" encoding="utf-8"?>
<sst xmlns="http://schemas.openxmlformats.org/spreadsheetml/2006/main" count="42" uniqueCount="39">
  <si>
    <t>N1</t>
  </si>
  <si>
    <t>N2</t>
  </si>
  <si>
    <t>N3</t>
  </si>
  <si>
    <t>lngHour</t>
  </si>
  <si>
    <t>t</t>
  </si>
  <si>
    <t>M</t>
  </si>
  <si>
    <t>L</t>
  </si>
  <si>
    <t>RA</t>
  </si>
  <si>
    <t>Lquadrant</t>
  </si>
  <si>
    <t>Raquadrant</t>
  </si>
  <si>
    <t>sinDec</t>
  </si>
  <si>
    <t>cosDec</t>
  </si>
  <si>
    <t>cosH</t>
  </si>
  <si>
    <t>zenith</t>
  </si>
  <si>
    <t>H</t>
  </si>
  <si>
    <t>T</t>
  </si>
  <si>
    <t>UT</t>
  </si>
  <si>
    <t>localT</t>
  </si>
  <si>
    <t>N</t>
  </si>
  <si>
    <t>Longitude</t>
  </si>
  <si>
    <t>sunrise/sunset</t>
  </si>
  <si>
    <t>Fajr start</t>
  </si>
  <si>
    <t>Fajr end</t>
  </si>
  <si>
    <t>Zawaal</t>
  </si>
  <si>
    <t>Zuhr end</t>
  </si>
  <si>
    <t>Asr end</t>
  </si>
  <si>
    <t>Magrib</t>
  </si>
  <si>
    <t>Isha end</t>
  </si>
  <si>
    <t>Nisful layl end</t>
  </si>
  <si>
    <t>Hour</t>
  </si>
  <si>
    <t>Minutes</t>
  </si>
  <si>
    <t>Sihori</t>
  </si>
  <si>
    <t>SETTINGS</t>
  </si>
  <si>
    <t>Day of month</t>
  </si>
  <si>
    <t>Month</t>
  </si>
  <si>
    <t>Year</t>
  </si>
  <si>
    <t>DO NOT EDIT!</t>
  </si>
  <si>
    <t>Latitude</t>
  </si>
  <si>
    <t>Timezone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</si>
</sst>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2D2D2D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10.85546875" customWidth="1"/>
    <col min="3" max="5" width="15.42578125" customWidth="1"/>
    <col min="6" max="6" width="15.140625" hidden="1" customWidth="1"/>
    <col min="7" max="7" width="10.140625" customWidth="1"/>
  </cols>
  <sheetData>
    <row r="1" spans="1:9" x14ac:dyDescent="0.25">
      <c r="A1" s="1" t="s">
        <v>32</v>
      </c>
      <c r="B1" s="11"/>
      <c r="E1" s="1"/>
      <c r="F1" s="2"/>
      <c r="G1" s="2" t="s">
        <v>29</v>
      </c>
      <c r="H1" s="3" t="s">
        <v>30</v>
      </c>
    </row>
    <row r="2" spans="1:9" x14ac:dyDescent="0.25">
      <c r="A2" s="4" t="s">
        <v>33</v>
      </c>
      <c r="B2" s="6">
        <v>5</v>
      </c>
      <c r="E2" s="4" t="s">
        <v>31</v>
      </c>
      <c r="F2" s="5">
        <f>MIN(E35,F4-75/60)</f>
        <v>4.6335519388115269</v>
      </c>
      <c r="G2" s="5">
        <f t="shared" ref="G2:G10" si="0">QUOTIENT(F2,1)</f>
        <v>4</v>
      </c>
      <c r="H2" s="6">
        <f>QUOTIENT(MOD(F2,1)*60,1)</f>
        <v>38</v>
      </c>
      <c r="I2">
        <f>MOD(MOD(F2,1)*60,1)*60</f>
        <v>0.78697972149697648</v>
      </c>
    </row>
    <row r="3" spans="1:9" x14ac:dyDescent="0.25">
      <c r="A3" s="4" t="s">
        <v>34</v>
      </c>
      <c r="B3" s="6">
        <v>6</v>
      </c>
      <c r="E3" s="4" t="s">
        <v>21</v>
      </c>
      <c r="F3" s="5">
        <f>D35</f>
        <v>4.9749635081201706</v>
      </c>
      <c r="G3" s="5">
        <f t="shared" si="0"/>
        <v>4</v>
      </c>
      <c r="H3" s="6">
        <f>QUOTIENT(MOD(F3,1)*60,1)</f>
        <v>58</v>
      </c>
      <c r="I3">
        <f>MOD(MOD(F3,1)*60,1)*60</f>
        <v>29.868629232614268</v>
      </c>
    </row>
    <row r="4" spans="1:9" x14ac:dyDescent="0.25">
      <c r="A4" s="4" t="s">
        <v>35</v>
      </c>
      <c r="B4" s="6">
        <v>2011</v>
      </c>
      <c r="E4" s="4" t="s">
        <v>22</v>
      </c>
      <c r="F4" s="5">
        <f>B35</f>
        <v>5.8835519388115269</v>
      </c>
      <c r="G4" s="5">
        <f t="shared" si="0"/>
        <v>5</v>
      </c>
      <c r="H4" s="6">
        <f>QUOTIENT(MOD(F4,1)*60,1)</f>
        <v>53</v>
      </c>
      <c r="I4">
        <f>MOD(MOD(F4,1)*60,1)*60</f>
        <v>0.78697972149697648</v>
      </c>
    </row>
    <row r="5" spans="1:9" x14ac:dyDescent="0.25">
      <c r="A5" s="18" t="s">
        <v>37</v>
      </c>
      <c r="B5" s="6">
        <f>37+26/60</f>
        <v>37.43333333333333</v>
      </c>
      <c r="E5" s="4" t="s">
        <v>23</v>
      </c>
      <c r="F5" s="5">
        <f>(C35+B35)/2</f>
        <v>13.169726214743104</v>
      </c>
      <c r="G5" s="5">
        <f t="shared" si="0"/>
        <v>13</v>
      </c>
      <c r="H5" s="6">
        <f>QUOTIENT(MOD(F5,1)*60,1)</f>
        <v>10</v>
      </c>
      <c r="I5">
        <f>MOD(MOD(F5,1)*60,1)*60</f>
        <v>11.014373075174433</v>
      </c>
    </row>
    <row r="6" spans="1:9" x14ac:dyDescent="0.25">
      <c r="A6" s="18" t="s">
        <v>19</v>
      </c>
      <c r="B6" s="6">
        <v>-122.9</v>
      </c>
      <c r="E6" s="4" t="s">
        <v>24</v>
      </c>
      <c r="F6" s="5">
        <f>(C35+B35)/2+2*(C35-B35)/12</f>
        <v>15.598450973386964</v>
      </c>
      <c r="G6" s="5">
        <f t="shared" si="0"/>
        <v>15</v>
      </c>
      <c r="H6" s="6">
        <f>QUOTIENT(MOD(F6,1)*60,1)</f>
        <v>35</v>
      </c>
      <c r="I6">
        <f>MOD(MOD(F6,1)*60,1)*60</f>
        <v>54.42350419306905</v>
      </c>
    </row>
    <row r="7" spans="1:9" ht="15.75" thickBot="1" x14ac:dyDescent="0.3">
      <c r="A7" s="7" t="s">
        <v>38</v>
      </c>
      <c r="B7" s="9">
        <v>-7</v>
      </c>
      <c r="E7" s="4" t="s">
        <v>25</v>
      </c>
      <c r="F7" s="5">
        <f>(C35+B35)/2+4*(C35-B35)/12</f>
        <v>18.02717573203082</v>
      </c>
      <c r="G7" s="5">
        <f t="shared" si="0"/>
        <v>18</v>
      </c>
      <c r="H7" s="6">
        <f t="shared" ref="H7:H10" si="1">QUOTIENT(MOD(F7,1)*60,1)</f>
        <v>1</v>
      </c>
      <c r="I7">
        <f>MOD(MOD(F7,1)*60,1)*60</f>
        <v>37.832635310950877</v>
      </c>
    </row>
    <row r="8" spans="1:9" x14ac:dyDescent="0.25">
      <c r="E8" s="4" t="s">
        <v>26</v>
      </c>
      <c r="F8" s="5">
        <f>C35</f>
        <v>20.455900490674679</v>
      </c>
      <c r="G8" s="5">
        <f t="shared" si="0"/>
        <v>20</v>
      </c>
      <c r="H8" s="6">
        <f t="shared" si="1"/>
        <v>27</v>
      </c>
      <c r="I8">
        <f>MOD(MOD(F8,1)*60,1)*60</f>
        <v>21.241766428845494</v>
      </c>
    </row>
    <row r="9" spans="1:9" x14ac:dyDescent="0.25">
      <c r="E9" s="4" t="s">
        <v>27</v>
      </c>
      <c r="F9" s="5">
        <f>MOD(F5+12,24)</f>
        <v>1.169726214743104</v>
      </c>
      <c r="G9" s="5">
        <f t="shared" si="0"/>
        <v>1</v>
      </c>
      <c r="H9" s="6">
        <f t="shared" si="1"/>
        <v>10</v>
      </c>
      <c r="I9">
        <f>MOD(MOD(F9,1)*60,1)*60</f>
        <v>11.014373075174433</v>
      </c>
    </row>
    <row r="10" spans="1:9" ht="15.75" thickBot="1" x14ac:dyDescent="0.3">
      <c r="E10" s="7" t="s">
        <v>28</v>
      </c>
      <c r="F10" s="8">
        <f>F9+(2-(C35-B35)/12)</f>
        <v>1.9553638354211746</v>
      </c>
      <c r="G10" s="8">
        <f t="shared" si="0"/>
        <v>1</v>
      </c>
      <c r="H10" s="9">
        <f t="shared" si="1"/>
        <v>57</v>
      </c>
      <c r="I10">
        <f>MOD(MOD(F10,1)*60,1)*60</f>
        <v>19.30980751622883</v>
      </c>
    </row>
    <row r="11" spans="1:9" ht="15.75" thickBot="1" x14ac:dyDescent="0.3"/>
    <row r="12" spans="1:9" x14ac:dyDescent="0.25">
      <c r="A12" s="1" t="s">
        <v>36</v>
      </c>
      <c r="B12" s="10"/>
      <c r="C12" s="10"/>
      <c r="D12" s="10"/>
      <c r="E12" s="11"/>
    </row>
    <row r="13" spans="1:9" x14ac:dyDescent="0.25">
      <c r="A13" s="12" t="s">
        <v>20</v>
      </c>
      <c r="B13" s="13">
        <v>0</v>
      </c>
      <c r="C13" s="13">
        <v>1</v>
      </c>
      <c r="D13" s="13">
        <v>0</v>
      </c>
      <c r="E13" s="14">
        <v>0</v>
      </c>
    </row>
    <row r="14" spans="1:9" x14ac:dyDescent="0.25">
      <c r="A14" s="12" t="s">
        <v>13</v>
      </c>
      <c r="B14" s="13">
        <v>90.5</v>
      </c>
      <c r="C14" s="13">
        <v>90.5</v>
      </c>
      <c r="D14" s="13">
        <v>99.5</v>
      </c>
      <c r="E14" s="14">
        <v>101.5</v>
      </c>
    </row>
    <row r="15" spans="1:9" x14ac:dyDescent="0.25">
      <c r="A15" s="12" t="s">
        <v>0</v>
      </c>
      <c r="B15" s="13">
        <f>FLOOR(275*B3/ 9,1)</f>
        <v>183</v>
      </c>
      <c r="C15" s="13">
        <f>FLOOR(275*B3/ 9,1)</f>
        <v>183</v>
      </c>
      <c r="D15" s="13">
        <f>FLOOR(275*B3/ 9,1)</f>
        <v>183</v>
      </c>
      <c r="E15" s="14">
        <f>FLOOR(275*B3/ 9,1)</f>
        <v>183</v>
      </c>
    </row>
    <row r="16" spans="1:9" x14ac:dyDescent="0.25">
      <c r="A16" s="12" t="s">
        <v>1</v>
      </c>
      <c r="B16" s="13">
        <f>FLOOR((B3+ 9) / 12,1)</f>
        <v>1</v>
      </c>
      <c r="C16" s="13">
        <f>FLOOR((B3+ 9) / 12,1)</f>
        <v>1</v>
      </c>
      <c r="D16" s="13">
        <f>FLOOR((B3+ 9) / 12,1)</f>
        <v>1</v>
      </c>
      <c r="E16" s="14">
        <f>FLOOR((B3+ 9) / 12,1)</f>
        <v>1</v>
      </c>
    </row>
    <row r="17" spans="1:5" x14ac:dyDescent="0.25">
      <c r="A17" s="12" t="s">
        <v>2</v>
      </c>
      <c r="B17" s="13">
        <f>(1 + FLOOR((B4 - 4 * FLOOR(B4 / 4,1) + 2) / 3,1))</f>
        <v>2</v>
      </c>
      <c r="C17" s="13">
        <f>(1 + FLOOR((B4 - 4 * FLOOR(B4 / 4,1) + 2) / 3,1))</f>
        <v>2</v>
      </c>
      <c r="D17" s="13">
        <f>(1 + FLOOR((B4 - 4 * FLOOR(B4 / 4,1) + 2) / 3,1))</f>
        <v>2</v>
      </c>
      <c r="E17" s="14">
        <f>(1 + FLOOR((B4 - 4 * FLOOR(B4 / 4,1) + 2) / 3,1))</f>
        <v>2</v>
      </c>
    </row>
    <row r="18" spans="1:5" x14ac:dyDescent="0.25">
      <c r="A18" s="12" t="s">
        <v>18</v>
      </c>
      <c r="B18" s="13">
        <f>B15 - (B16 * B17) + B2 - 30</f>
        <v>156</v>
      </c>
      <c r="C18" s="13">
        <f>C15 - (C16 * C17) + B2 - 30</f>
        <v>156</v>
      </c>
      <c r="D18" s="13">
        <f>D15 - (D16 * D17) + B2 - 30</f>
        <v>156</v>
      </c>
      <c r="E18" s="14">
        <f>E15 - (E16 * E17) + B2 - 30</f>
        <v>156</v>
      </c>
    </row>
    <row r="19" spans="1:5" x14ac:dyDescent="0.25">
      <c r="A19" s="12" t="s">
        <v>3</v>
      </c>
      <c r="B19" s="13">
        <f>B6/15</f>
        <v>-8.1933333333333334</v>
      </c>
      <c r="C19" s="13">
        <f>B6/15</f>
        <v>-8.1933333333333334</v>
      </c>
      <c r="D19" s="13">
        <f>B6/15</f>
        <v>-8.1933333333333334</v>
      </c>
      <c r="E19" s="14">
        <f>B6/15</f>
        <v>-8.1933333333333334</v>
      </c>
    </row>
    <row r="20" spans="1:5" x14ac:dyDescent="0.25">
      <c r="A20" s="12" t="s">
        <v>4</v>
      </c>
      <c r="B20" s="13">
        <f>B18 + ((IF(B13,18,6) - B19) / 24)</f>
        <v>156.5913888888889</v>
      </c>
      <c r="C20" s="13">
        <f>C18 + ((IF(C13,18,6) - C19) / 24)</f>
        <v>157.0913888888889</v>
      </c>
      <c r="D20" s="13">
        <f>D18 + ((IF(D13,18,6) - D19) / 24)</f>
        <v>156.5913888888889</v>
      </c>
      <c r="E20" s="14">
        <f>E18 + ((IF(E13,18,6) - E19) / 24)</f>
        <v>156.5913888888889</v>
      </c>
    </row>
    <row r="21" spans="1:5" x14ac:dyDescent="0.25">
      <c r="A21" s="12" t="s">
        <v>5</v>
      </c>
      <c r="B21" s="13">
        <f>(0.9856 * B20) - 3.289</f>
        <v>151.0474728888889</v>
      </c>
      <c r="C21" s="13">
        <f>(0.9856 * C20) - 3.289</f>
        <v>151.54027288888892</v>
      </c>
      <c r="D21" s="13">
        <f>(0.9856 * D20) - 3.289</f>
        <v>151.0474728888889</v>
      </c>
      <c r="E21" s="14">
        <f>(0.9856 * E20) - 3.289</f>
        <v>151.0474728888889</v>
      </c>
    </row>
    <row r="22" spans="1:5" x14ac:dyDescent="0.25">
      <c r="A22" s="12" t="s">
        <v>6</v>
      </c>
      <c r="B22" s="13">
        <f>MOD(B21 + (1.916 * SIN(PI()/180*B21)) + (0.02 * SIN(PI()/180*2 * B21)) + 282.634,360)</f>
        <v>74.592035952578954</v>
      </c>
      <c r="C22" s="13">
        <f>MOD(C21 + (1.916 * SIN(PI()/180*C21)) + (0.02 * SIN(PI()/180*2 * C21)) + 282.634,360)</f>
        <v>75.070567222633997</v>
      </c>
      <c r="D22" s="13">
        <f>MOD(D21 + (1.916 * SIN(PI()/180*D21)) + (0.02 * SIN(PI()/180*2 * D21)) + 282.634,360)</f>
        <v>74.592035952578954</v>
      </c>
      <c r="E22" s="14">
        <f>MOD(E21 + (1.916 * SIN(PI()/180*E21)) + (0.02 * SIN(PI()/180*2 * E21)) + 282.634,360)</f>
        <v>74.592035952578954</v>
      </c>
    </row>
    <row r="23" spans="1:5" x14ac:dyDescent="0.25">
      <c r="A23" s="12" t="s">
        <v>7</v>
      </c>
      <c r="B23" s="13">
        <f>MOD(ATAN(0.91764 * TAN(PI()/180*B22))*180/PI(),360)</f>
        <v>73.283375396778197</v>
      </c>
      <c r="C23" s="13">
        <f>MOD(ATAN(0.91764 * TAN(PI()/180*C22))*180/PI(),360)</f>
        <v>73.798243592055897</v>
      </c>
      <c r="D23" s="13">
        <f>MOD(ATAN(0.91764 * TAN(PI()/180*D22))*180/PI(),360)</f>
        <v>73.283375396778197</v>
      </c>
      <c r="E23" s="14">
        <f>MOD(ATAN(0.91764 * TAN(PI()/180*E22))*180/PI(),360)</f>
        <v>73.283375396778197</v>
      </c>
    </row>
    <row r="24" spans="1:5" x14ac:dyDescent="0.25">
      <c r="A24" s="12" t="s">
        <v>8</v>
      </c>
      <c r="B24" s="13">
        <f>(FLOOR( B22/90,1)) * 90</f>
        <v>0</v>
      </c>
      <c r="C24" s="13">
        <f>(FLOOR( C22/90,1)) * 90</f>
        <v>0</v>
      </c>
      <c r="D24" s="13">
        <f>(FLOOR( D22/90,1)) * 90</f>
        <v>0</v>
      </c>
      <c r="E24" s="14">
        <f>(FLOOR( E22/90,1)) * 90</f>
        <v>0</v>
      </c>
    </row>
    <row r="25" spans="1:5" x14ac:dyDescent="0.25">
      <c r="A25" s="12" t="s">
        <v>9</v>
      </c>
      <c r="B25" s="13">
        <f>(FLOOR(B23/90,1)) * 90</f>
        <v>0</v>
      </c>
      <c r="C25" s="13">
        <f>(FLOOR(C23/90,1)) * 90</f>
        <v>0</v>
      </c>
      <c r="D25" s="13">
        <f>(FLOOR(D23/90,1)) * 90</f>
        <v>0</v>
      </c>
      <c r="E25" s="14">
        <f>(FLOOR(E23/90,1)) * 90</f>
        <v>0</v>
      </c>
    </row>
    <row r="26" spans="1:5" x14ac:dyDescent="0.25">
      <c r="A26" s="12" t="s">
        <v>7</v>
      </c>
      <c r="B26" s="13">
        <f>B23 + (B24 - B25)</f>
        <v>73.283375396778197</v>
      </c>
      <c r="C26" s="13">
        <f>C23 + (C24 - C25)</f>
        <v>73.798243592055897</v>
      </c>
      <c r="D26" s="13">
        <f>D23 + (D24 - D25)</f>
        <v>73.283375396778197</v>
      </c>
      <c r="E26" s="14">
        <f>E23 + (E24 - E25)</f>
        <v>73.283375396778197</v>
      </c>
    </row>
    <row r="27" spans="1:5" x14ac:dyDescent="0.25">
      <c r="A27" s="12" t="s">
        <v>7</v>
      </c>
      <c r="B27" s="13">
        <f>B26/15</f>
        <v>4.8855583597852128</v>
      </c>
      <c r="C27" s="13">
        <f>C26/15</f>
        <v>4.9198829061370599</v>
      </c>
      <c r="D27" s="13">
        <f>D26/15</f>
        <v>4.8855583597852128</v>
      </c>
      <c r="E27" s="14">
        <f>E26/15</f>
        <v>4.8855583597852128</v>
      </c>
    </row>
    <row r="28" spans="1:5" x14ac:dyDescent="0.25">
      <c r="A28" s="12" t="s">
        <v>10</v>
      </c>
      <c r="B28" s="13">
        <f>0.39782*SIN(B22*PI()/180)</f>
        <v>0.38352174567761699</v>
      </c>
      <c r="C28" s="13">
        <f>0.39782*SIN(C22*PI()/180)</f>
        <v>0.38439113357637628</v>
      </c>
      <c r="D28" s="13">
        <f>0.39782*SIN(D22*PI()/180)</f>
        <v>0.38352174567761699</v>
      </c>
      <c r="E28" s="14">
        <f>0.39782*SIN(E22*PI()/180)</f>
        <v>0.38352174567761699</v>
      </c>
    </row>
    <row r="29" spans="1:5" x14ac:dyDescent="0.25">
      <c r="A29" s="12" t="s">
        <v>11</v>
      </c>
      <c r="B29" s="13">
        <f>COS(ASIN(B28))</f>
        <v>0.92353184600878446</v>
      </c>
      <c r="C29" s="13">
        <f>COS(ASIN(C28))</f>
        <v>0.92317032904435814</v>
      </c>
      <c r="D29" s="13">
        <f>COS(ASIN(D28))</f>
        <v>0.92353184600878446</v>
      </c>
      <c r="E29" s="14">
        <f>COS(ASIN(E28))</f>
        <v>0.92353184600878446</v>
      </c>
    </row>
    <row r="30" spans="1:5" x14ac:dyDescent="0.25">
      <c r="A30" s="12" t="s">
        <v>12</v>
      </c>
      <c r="B30" s="13">
        <f>(COS(PI()/180*B14) - (B28 * SIN(PI()/180*B5))) / (B29 * COS(PI()/180*B5))</f>
        <v>-0.32978611162259108</v>
      </c>
      <c r="C30" s="13">
        <f>(COS(PI()/180*B14) - (C28 * SIN(PI()/180*B5))) / (C29 * COS(PI()/180*B5))</f>
        <v>-0.33063614145245634</v>
      </c>
      <c r="D30" s="13">
        <f>(COS(PI()/180*D14) - (D28 * SIN(PI()/180*B5))) / (D29 * COS(PI()/180*B5))</f>
        <v>-0.54294905448859743</v>
      </c>
      <c r="E30" s="14">
        <f>(COS(PI()/180*E14) - (E28 * SIN(PI()/180*B5))) / (E29 * COS(PI()/180*B5))</f>
        <v>-0.58974902981041488</v>
      </c>
    </row>
    <row r="31" spans="1:5" x14ac:dyDescent="0.25">
      <c r="A31" s="12" t="s">
        <v>14</v>
      </c>
      <c r="B31" s="13">
        <f>IF(B13,ACOS(B30)*180/PI(),360 - ACOS(B30)*180/PI())</f>
        <v>250.74420614372809</v>
      </c>
      <c r="C31" s="13">
        <f>IF(C13,ACOS(C30)*180/PI(),360 - ACOS(C30)*180/PI())</f>
        <v>109.30739122639763</v>
      </c>
      <c r="D31" s="13">
        <f>IF(D13,ACOS(D30)*180/PI(),360 - ACOS(D30)*180/PI())</f>
        <v>237.11537968335773</v>
      </c>
      <c r="E31" s="14">
        <f>IF(E13,ACOS(E30)*180/PI(),360 - ACOS(E30)*180/PI())</f>
        <v>233.86079938183752</v>
      </c>
    </row>
    <row r="32" spans="1:5" x14ac:dyDescent="0.25">
      <c r="A32" s="12" t="s">
        <v>14</v>
      </c>
      <c r="B32" s="13">
        <f>B31/15</f>
        <v>16.716280409581874</v>
      </c>
      <c r="C32" s="13">
        <f>C31/15</f>
        <v>7.2871594150931749</v>
      </c>
      <c r="D32" s="13">
        <f>D31/15</f>
        <v>15.807691978890515</v>
      </c>
      <c r="E32" s="14">
        <f>E31/15</f>
        <v>15.590719958789169</v>
      </c>
    </row>
    <row r="33" spans="1:5" x14ac:dyDescent="0.25">
      <c r="A33" s="12" t="s">
        <v>15</v>
      </c>
      <c r="B33" s="13">
        <f>B32 + B27 - (0.06571 * B20) - 6.622</f>
        <v>4.6902186054781936</v>
      </c>
      <c r="C33" s="13">
        <f>C32 + C27 - (0.06571 * C20) - 6.622</f>
        <v>-4.7374328426586558</v>
      </c>
      <c r="D33" s="13">
        <f>D32 + D27 - (0.06571 * D20) - 6.622</f>
        <v>3.7816301747868373</v>
      </c>
      <c r="E33" s="14">
        <f>E32 + E27 - (0.06571 * E20) - 6.622</f>
        <v>3.564658154685489</v>
      </c>
    </row>
    <row r="34" spans="1:5" x14ac:dyDescent="0.25">
      <c r="A34" s="12" t="s">
        <v>16</v>
      </c>
      <c r="B34" s="13">
        <f>B33-B19</f>
        <v>12.883551938811527</v>
      </c>
      <c r="C34" s="13">
        <f>C33-C19</f>
        <v>3.4559004906746775</v>
      </c>
      <c r="D34" s="13">
        <f>D33-D19</f>
        <v>11.974963508120171</v>
      </c>
      <c r="E34" s="14">
        <f>E33-E19</f>
        <v>11.757991488018822</v>
      </c>
    </row>
    <row r="35" spans="1:5" ht="15.75" thickBot="1" x14ac:dyDescent="0.3">
      <c r="A35" s="15" t="s">
        <v>17</v>
      </c>
      <c r="B35" s="16">
        <f>MOD(B34+B7,24)</f>
        <v>5.8835519388115269</v>
      </c>
      <c r="C35" s="16">
        <f>MOD(C34+B7,24)</f>
        <v>20.455900490674679</v>
      </c>
      <c r="D35" s="16">
        <f>MOD(D34+B7,24)</f>
        <v>4.9749635081201706</v>
      </c>
      <c r="E35" s="17">
        <f>MOD(E34+B7,24)</f>
        <v>4.7579914880188223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Mustafa</cp:lastModifiedBy>
  <dcterms:created xsi:type="dcterms:W3CDTF">2010-06-13T18:09:29Z</dcterms:created>
  <dcterms:modified xsi:type="dcterms:W3CDTF">2011-06-06T03:44:34Z</dcterms:modified>
</cp:coreProperties>
</file>