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<sst xmlns="http://schemas.openxmlformats.org/spreadsheetml/2006/main" count="28" uniqueCount="28">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</sst>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3" fontId="6" numFmtId="0" xfId="0" applyBorder="1" applyFont="1"/>
    <xf borderId="3" fillId="5" fontId="6" numFmtId="0" xfId="0" applyBorder="1" applyFont="1"/>
    <xf borderId="3" fillId="3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3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7" fillId="3" fontId="6" numFmtId="2" xfId="0" applyBorder="1" applyFont="1" applyNumberFormat="1"/>
    <xf borderId="8" fillId="4" fontId="2" numFmtId="0" xfId="0" applyAlignment="1" applyBorder="1" applyFont="1">
      <alignment readingOrder="0"/>
    </xf>
    <xf borderId="9" fillId="6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1" fillId="3" fontId="6" numFmtId="2" xfId="0" applyBorder="1" applyFont="1" applyNumberFormat="1"/>
    <xf borderId="12" fillId="4" fontId="2" numFmtId="0" xfId="0" applyAlignment="1" applyBorder="1" applyFont="1">
      <alignment readingOrder="0"/>
    </xf>
    <xf borderId="13" fillId="6" fontId="6" numFmtId="2" xfId="0" applyBorder="1" applyFont="1" applyNumberFormat="1"/>
    <xf borderId="4" fillId="4" fontId="2" numFmtId="0" xfId="0" applyAlignment="1" applyBorder="1" applyFont="1">
      <alignment readingOrder="0"/>
    </xf>
    <xf borderId="9" fillId="6" fontId="6" numFmtId="2" xfId="0" applyBorder="1" applyFont="1" applyNumberFormat="1"/>
    <xf borderId="5" fillId="5" fontId="6" numFmtId="0" xfId="0" applyBorder="1" applyFont="1"/>
    <xf borderId="5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1</xdr:row>
      <xdr:rowOff>161925</xdr:rowOff>
    </xdr:from>
    <xdr:ext cx="4486275" cy="32194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COUNT(B1:B13)</f>
        <v>12</v>
      </c>
      <c r="C14" s="10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10">
        <f t="shared" si="2"/>
        <v>697</v>
      </c>
    </row>
    <row r="16">
      <c r="A16" s="8" t="s">
        <v>7</v>
      </c>
      <c r="B16" s="11">
        <f t="shared" ref="B16:C16" si="3">MODE(B2:B13)</f>
        <v>12</v>
      </c>
      <c r="C16" s="12">
        <f t="shared" si="3"/>
        <v>46</v>
      </c>
    </row>
    <row r="17">
      <c r="A17" s="13" t="s">
        <v>8</v>
      </c>
      <c r="B17" s="14">
        <f t="shared" ref="B17:C17" si="4">MEDIAN(B2:B13)</f>
        <v>13.5</v>
      </c>
      <c r="C17" s="15">
        <f t="shared" si="4"/>
        <v>58.5</v>
      </c>
    </row>
    <row r="18">
      <c r="A18" s="16" t="s">
        <v>9</v>
      </c>
      <c r="B18" s="17">
        <f t="shared" ref="B18:C18" si="5">DIVIDE(B15,B14)</f>
        <v>13.75</v>
      </c>
      <c r="C18" s="18">
        <f t="shared" si="5"/>
        <v>58.08333333</v>
      </c>
      <c r="E18" s="19" t="s">
        <v>10</v>
      </c>
      <c r="F18" s="20">
        <f>DIVIDE(SUM(MULTIPLY(MINUS(B2,B19),MINUS(C2,C19)),MULTIPLY(MINUS(B3,B19),MINUS(C3,C19)),MULTIPLY(MINUS(B4,B19),MINUS(C4,C19)),MULTIPLY(MINUS(B5,B19),MINUS(C5,C19)),MULTIPLY(MINUS(B6,B19),MINUS(C6,C19)),MULTIPLY(MINUS(B7,B19),MINUS(C7,C19)),MULTIPLY(MINUS(B8,B19),MINUS(C8,C19)),MULTIPLY(MINUS(B9,B19),MINUS(C9,C19)),MULTIPLY(MINUS(B10,B19),MINUS(C10,C19)),MULTIPLY(MINUS(B11,B19),MINUS(C11,C19)),MULTIPLY(MINUS(B12,B19),MINUS(C12,C19)),MULTIPLY(MINUS(B13,B19),MINUS(C13,C19))),MINUS(B14,1))</f>
        <v>-46.34090909</v>
      </c>
    </row>
    <row r="19">
      <c r="A19" s="21" t="s">
        <v>11</v>
      </c>
      <c r="B19" s="22">
        <f t="shared" ref="B19:C19" si="6">AVERAGEA(B2:B13)</f>
        <v>13.75</v>
      </c>
      <c r="C19" s="23">
        <f t="shared" si="6"/>
        <v>58.08333333</v>
      </c>
      <c r="E19" s="24" t="s">
        <v>12</v>
      </c>
      <c r="F19" s="25">
        <f>_xlfn.COVARIANCE.S(C2:C13,B2:B13)</f>
        <v>-46.34090909</v>
      </c>
    </row>
    <row r="20">
      <c r="A20" s="26" t="s">
        <v>13</v>
      </c>
      <c r="B20" s="9">
        <f t="shared" ref="B20:C20" si="7">MIN(B2:B13)</f>
        <v>7</v>
      </c>
      <c r="C20" s="10">
        <f t="shared" si="7"/>
        <v>21</v>
      </c>
      <c r="E20" s="19" t="s">
        <v>14</v>
      </c>
      <c r="F20" s="27">
        <f>DIVIDE(F18,MULTIPLY(B30,C30))</f>
        <v>-0.4612511701</v>
      </c>
    </row>
    <row r="21">
      <c r="A21" s="8" t="s">
        <v>15</v>
      </c>
      <c r="B21" s="11">
        <f t="shared" ref="B21:C21" si="8">MAX(B2:B13)</f>
        <v>20</v>
      </c>
      <c r="C21" s="12">
        <f t="shared" si="8"/>
        <v>90</v>
      </c>
      <c r="E21" s="24" t="s">
        <v>16</v>
      </c>
      <c r="F21" s="25">
        <f>CORREL(C2:C13,B2:B13)</f>
        <v>-0.4612511701</v>
      </c>
    </row>
    <row r="22">
      <c r="A22" s="8" t="s">
        <v>17</v>
      </c>
      <c r="B22" s="11">
        <f t="shared" ref="B22:C22" si="9">MINUS(B21,B20)</f>
        <v>13</v>
      </c>
      <c r="C22" s="12">
        <f t="shared" si="9"/>
        <v>69</v>
      </c>
    </row>
    <row r="23">
      <c r="A23" s="8" t="s">
        <v>18</v>
      </c>
      <c r="B23" s="11">
        <f t="shared" ref="B23:C23" si="10">QUARTILE(B2:B13, 1)</f>
        <v>10.75</v>
      </c>
      <c r="C23" s="12">
        <f t="shared" si="10"/>
        <v>42.75</v>
      </c>
    </row>
    <row r="24">
      <c r="A24" s="8" t="s">
        <v>19</v>
      </c>
      <c r="B24" s="11">
        <f t="shared" ref="B24:C24" si="11">QUARTILE(B2:B13, 2)</f>
        <v>13.5</v>
      </c>
      <c r="C24" s="12">
        <f t="shared" si="11"/>
        <v>58.5</v>
      </c>
    </row>
    <row r="25">
      <c r="A25" s="8" t="s">
        <v>20</v>
      </c>
      <c r="B25" s="11">
        <f t="shared" ref="B25:C25" si="12">QUARTILE(B2:B13, 3)</f>
        <v>16.5</v>
      </c>
      <c r="C25" s="12">
        <f t="shared" si="12"/>
        <v>78.75</v>
      </c>
    </row>
    <row r="26">
      <c r="A26" s="13" t="s">
        <v>21</v>
      </c>
      <c r="B26" s="28">
        <f t="shared" ref="B26:C26" si="13">MINUS(B25,B23)</f>
        <v>5.75</v>
      </c>
      <c r="C26" s="29">
        <f t="shared" si="13"/>
        <v>36</v>
      </c>
    </row>
    <row r="27">
      <c r="A27" s="16" t="s">
        <v>22</v>
      </c>
      <c r="B27" s="17">
        <f t="shared" ref="B27:C27" si="14">POW(B29,2)</f>
        <v>17.47727273</v>
      </c>
      <c r="C27" s="18">
        <f t="shared" si="14"/>
        <v>577.5378788</v>
      </c>
    </row>
    <row r="28">
      <c r="A28" s="21" t="s">
        <v>23</v>
      </c>
      <c r="B28" s="22">
        <f t="shared" ref="B28:C28" si="15">VAR(B2:B13)</f>
        <v>17.47727273</v>
      </c>
      <c r="C28" s="23">
        <f t="shared" si="15"/>
        <v>577.5378788</v>
      </c>
    </row>
    <row r="29">
      <c r="A29" s="16" t="s">
        <v>24</v>
      </c>
      <c r="B29" s="17">
        <f t="shared" ref="B29:C29" si="16">SQRT(DIVIDE(SUM(POW(MINUS(B2,B19),2),POW(MINUS(B3,B19),2),POW(MINUS(B4,B19),2),POW(MINUS(B5,B19),2),POW(MINUS(B6,B19),2),POW(MINUS(B7,B19),2),POW(MINUS(B8,B19),2),POW(MINUS(B9,B19),2),POW(MINUS(B10,B19),2),POW(MINUS(B11,B19),2),POW(MINUS(B12,B19),2),POW(MINUS(B13,B19),2)),MINUS(B14,1)))</f>
        <v>4.180582821</v>
      </c>
      <c r="C29" s="18">
        <f t="shared" si="16"/>
        <v>24.03201778</v>
      </c>
    </row>
    <row r="30">
      <c r="A30" s="21" t="s">
        <v>25</v>
      </c>
      <c r="B30" s="22">
        <f t="shared" ref="B30:C30" si="17">STDEV(B2:B13)</f>
        <v>4.180582821</v>
      </c>
      <c r="C30" s="23">
        <f t="shared" si="17"/>
        <v>24.03201778</v>
      </c>
    </row>
    <row r="31">
      <c r="A31" s="8" t="s">
        <v>26</v>
      </c>
      <c r="B31" s="11">
        <f t="shared" ref="B31:C31" si="18">SKEW(B2:B13)</f>
        <v>-0.01287766638</v>
      </c>
      <c r="C31" s="12">
        <f t="shared" si="18"/>
        <v>-0.191540125</v>
      </c>
    </row>
    <row r="32">
      <c r="A32" s="8" t="s">
        <v>27</v>
      </c>
      <c r="B32" s="11">
        <f t="shared" ref="B32:C32" si="19">KURT(B2:B13)</f>
        <v>-1.183534705</v>
      </c>
      <c r="C32" s="12">
        <f t="shared" si="19"/>
        <v>-1.401790616</v>
      </c>
    </row>
  </sheetData>
  <mergeCells count="1">
    <mergeCell ref="A11:A13"/>
  </mergeCells>
  <drawing r:id="rId1"/>
</worksheet>
</file>