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820CDB61-12A1-4A3A-BE4D-1B1505A6EBD5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I10" i="1" l="1"/>
  <c r="I11" i="1" s="1"/>
  <c r="L9" i="1"/>
  <c r="I4" i="1"/>
  <c r="I15" i="1"/>
  <c r="L11" i="1"/>
  <c r="I6" i="1"/>
  <c r="I5" i="1"/>
  <c r="I3" i="1"/>
  <c r="I14" i="1"/>
  <c r="I13" i="1"/>
  <c r="L13" i="1" l="1"/>
  <c r="L10" i="1" l="1"/>
  <c r="I7" i="1"/>
</calcChain>
</file>

<file path=xl/sharedStrings.xml><?xml version="1.0" encoding="utf-8"?>
<sst xmlns="http://schemas.openxmlformats.org/spreadsheetml/2006/main" count="66" uniqueCount="56">
  <si>
    <t>Показатели</t>
  </si>
  <si>
    <t>Обозначение</t>
  </si>
  <si>
    <t>Единица измерения</t>
  </si>
  <si>
    <t>Величина показателя</t>
  </si>
  <si>
    <t>До внедрения</t>
  </si>
  <si>
    <t>После внедрения</t>
  </si>
  <si>
    <t>ОС1=</t>
  </si>
  <si>
    <t>Z</t>
  </si>
  <si>
    <t>руб.</t>
  </si>
  <si>
    <t>Т</t>
  </si>
  <si>
    <t>чел./день</t>
  </si>
  <si>
    <t>C1=</t>
  </si>
  <si>
    <t>K3=</t>
  </si>
  <si>
    <t>Месячная зарплата проектировщика</t>
  </si>
  <si>
    <t>Z2</t>
  </si>
  <si>
    <t>-</t>
  </si>
  <si>
    <t>C2=</t>
  </si>
  <si>
    <t>K31=</t>
  </si>
  <si>
    <t>Затраты труда проектировщика</t>
  </si>
  <si>
    <t>Т2</t>
  </si>
  <si>
    <t>C3=</t>
  </si>
  <si>
    <t>K32=</t>
  </si>
  <si>
    <t>S=</t>
  </si>
  <si>
    <t>Коэффициент накладных расходов</t>
  </si>
  <si>
    <t>K33=</t>
  </si>
  <si>
    <t>Коэффициент дополнительной зарплаты</t>
  </si>
  <si>
    <t>Себестоимость часа работы ПЭВМ</t>
  </si>
  <si>
    <t>Sq</t>
  </si>
  <si>
    <t>руб./час</t>
  </si>
  <si>
    <t>Время работы ПЭВМ для решения задачи (мес.)</t>
  </si>
  <si>
    <t>Tz</t>
  </si>
  <si>
    <t>маш./час</t>
  </si>
  <si>
    <t>Время работы ПЭВМ на обучение, адаптацию, настройку оборудования</t>
  </si>
  <si>
    <t>T</t>
  </si>
  <si>
    <t>Коэффициент настройки оборудования</t>
  </si>
  <si>
    <t>Длительность проектирования</t>
  </si>
  <si>
    <t>N</t>
  </si>
  <si>
    <t>год</t>
  </si>
  <si>
    <t>Среднее количество рабочих дней в месяце</t>
  </si>
  <si>
    <t>Q</t>
  </si>
  <si>
    <t>дней</t>
  </si>
  <si>
    <t>Коэффициент прочих расходов</t>
  </si>
  <si>
    <t>h</t>
  </si>
  <si>
    <t>Нормативный коэффициент эффективности капитальных вложений</t>
  </si>
  <si>
    <t>Еnce</t>
  </si>
  <si>
    <t>ОС2=</t>
  </si>
  <si>
    <t>К=</t>
  </si>
  <si>
    <t>К1=</t>
  </si>
  <si>
    <t>К2=</t>
  </si>
  <si>
    <t>a</t>
  </si>
  <si>
    <t>b</t>
  </si>
  <si>
    <t>g</t>
  </si>
  <si>
    <t>Er=</t>
  </si>
  <si>
    <t>T=</t>
  </si>
  <si>
    <t>Месячная зарплата администратора фирмы</t>
  </si>
  <si>
    <t>Затраты труда администратора фирмы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</si>
</sst>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2"/>
      <color rgb="FF000000"/>
      <name val="&quot;Times New Roman&quot;"/>
    </font>
    <font>
      <sz val="10"/>
      <color rgb="FF000000"/>
      <name val="&quot;Times New Roman&quot;"/>
    </font>
    <font>
      <sz val="10"/>
      <color theme="1"/>
      <name val="Arial"/>
    </font>
    <font>
      <sz val="11"/>
      <color rgb="FF0061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&quot;Times New Roman&quot;"/>
      <charset val="204"/>
    </font>
    <font>
      <sz val="12"/>
      <name val="Arial"/>
      <family val="2"/>
      <charset val="204"/>
    </font>
    <font>
      <sz val="12"/>
      <color rgb="FF000000"/>
      <name val="Symbol"/>
      <family val="1"/>
      <charset val="204"/>
    </font>
    <font>
      <sz val="12"/>
      <color theme="1"/>
      <name val="Arial"/>
      <family val="2"/>
      <charset val="204"/>
    </font>
    <font>
      <sz val="1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1" fillId="0" borderId="0" xfId="0" applyFont="1" applyAlignment="1"/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Font="1" applyAlignment="1"/>
    <xf numFmtId="3" fontId="5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/>
    </xf>
    <xf numFmtId="3" fontId="3" fillId="0" borderId="6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right" vertical="center"/>
    </xf>
    <xf numFmtId="4" fontId="0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right" vertical="center"/>
    </xf>
    <xf numFmtId="0" fontId="0" fillId="0" borderId="6" xfId="0" applyBorder="1" applyAlignment="1">
      <alignment horizontal="right"/>
    </xf>
    <xf numFmtId="3" fontId="6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3" fontId="0" fillId="0" borderId="6" xfId="0" applyNumberFormat="1" applyFont="1" applyBorder="1" applyAlignment="1"/>
    <xf numFmtId="3" fontId="4" fillId="0" borderId="0" xfId="1" applyNumberFormat="1" applyFill="1" applyAlignment="1">
      <alignment horizontal="right" vertical="center"/>
    </xf>
    <xf numFmtId="3" fontId="4" fillId="0" borderId="0" xfId="1" applyNumberFormat="1" applyFill="1" applyAlignment="1">
      <alignment horizontal="left" vertical="center"/>
    </xf>
    <xf numFmtId="3" fontId="12" fillId="0" borderId="6" xfId="1" applyNumberFormat="1" applyFont="1" applyFill="1" applyBorder="1" applyAlignment="1">
      <alignment horizontal="right" vertical="center"/>
    </xf>
    <xf numFmtId="3" fontId="12" fillId="0" borderId="6" xfId="1" applyNumberFormat="1" applyFont="1" applyFill="1" applyBorder="1" applyAlignment="1">
      <alignment horizontal="center" vertical="center"/>
    </xf>
    <xf numFmtId="3" fontId="0" fillId="0" borderId="6" xfId="0" applyNumberFormat="1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17"/>
  <sheetViews>
    <sheetView tabSelected="1" zoomScale="115" zoomScaleNormal="115" workbookViewId="0">
      <selection activeCell="O7" sqref="O7"/>
    </sheetView>
  </sheetViews>
  <sheetFormatPr defaultColWidth="14.42578125" defaultRowHeight="15.75" customHeight="1"/>
  <cols>
    <col min="1" max="1" width="27.7109375" customWidth="1"/>
    <col min="2" max="2" width="8.5703125" customWidth="1"/>
    <col min="3" max="3" width="10.42578125" customWidth="1"/>
    <col min="4" max="4" width="13.7109375" customWidth="1"/>
    <col min="8" max="8" width="6.42578125" customWidth="1"/>
    <col min="9" max="9" width="10.5703125" customWidth="1"/>
    <col min="10" max="10" width="7.85546875" customWidth="1"/>
    <col min="11" max="11" width="5.7109375" customWidth="1"/>
    <col min="12" max="12" width="10.5703125" customWidth="1"/>
    <col min="13" max="13" width="5.85546875" customWidth="1"/>
    <col min="14" max="14" width="6.85546875" customWidth="1"/>
    <col min="15" max="15" width="11.5703125" customWidth="1"/>
  </cols>
  <sheetData>
    <row r="2" spans="1:17" ht="15">
      <c r="A2" s="8" t="s">
        <v>0</v>
      </c>
      <c r="B2" s="8" t="s">
        <v>1</v>
      </c>
      <c r="C2" s="8" t="s">
        <v>2</v>
      </c>
      <c r="D2" s="9" t="s">
        <v>3</v>
      </c>
      <c r="E2" s="10"/>
      <c r="G2" s="1"/>
    </row>
    <row r="3" spans="1:17" ht="30">
      <c r="A3" s="11"/>
      <c r="B3" s="11"/>
      <c r="C3" s="11"/>
      <c r="D3" s="12" t="s">
        <v>4</v>
      </c>
      <c r="E3" s="12" t="s">
        <v>5</v>
      </c>
      <c r="G3" s="1"/>
      <c r="H3" s="16" t="s">
        <v>6</v>
      </c>
      <c r="I3" s="17">
        <f>(D4*D5)/D15*(1+D8)*(1+D9)*12</f>
        <v>595636.36363636365</v>
      </c>
      <c r="J3" s="4"/>
      <c r="K3" s="4"/>
      <c r="L3" s="4"/>
      <c r="M3" s="4"/>
      <c r="N3" s="4"/>
      <c r="O3" s="4"/>
      <c r="P3" s="4"/>
      <c r="Q3" s="4"/>
    </row>
    <row r="4" spans="1:17" ht="30">
      <c r="A4" s="13" t="s">
        <v>54</v>
      </c>
      <c r="B4" s="12" t="s">
        <v>7</v>
      </c>
      <c r="C4" s="12" t="s">
        <v>8</v>
      </c>
      <c r="D4" s="12">
        <v>35000</v>
      </c>
      <c r="E4" s="12">
        <v>35000</v>
      </c>
      <c r="G4" s="1"/>
      <c r="H4" s="24" t="s">
        <v>45</v>
      </c>
      <c r="I4" s="25">
        <f>I5+I6+I7</f>
        <v>321367.94181818183</v>
      </c>
      <c r="J4" s="4"/>
      <c r="K4" s="4"/>
      <c r="L4" s="4"/>
      <c r="M4" s="4"/>
      <c r="N4" s="4"/>
      <c r="O4" s="4"/>
      <c r="P4" s="4"/>
      <c r="Q4" s="4"/>
    </row>
    <row r="5" spans="1:17" ht="33" customHeight="1">
      <c r="A5" s="13" t="s">
        <v>55</v>
      </c>
      <c r="B5" s="12" t="s">
        <v>9</v>
      </c>
      <c r="C5" s="12" t="s">
        <v>10</v>
      </c>
      <c r="D5" s="12">
        <v>20</v>
      </c>
      <c r="E5" s="12">
        <v>10</v>
      </c>
      <c r="H5" s="16" t="s">
        <v>11</v>
      </c>
      <c r="I5" s="17">
        <f>12*E10*E11</f>
        <v>1872</v>
      </c>
      <c r="J5" s="4"/>
      <c r="K5" s="6"/>
      <c r="L5" s="3"/>
      <c r="M5" s="4"/>
      <c r="N5" s="5"/>
      <c r="O5" s="3"/>
      <c r="P5" s="4"/>
      <c r="Q5" s="4"/>
    </row>
    <row r="6" spans="1:17" ht="30">
      <c r="A6" s="13" t="s">
        <v>13</v>
      </c>
      <c r="B6" s="12" t="s">
        <v>14</v>
      </c>
      <c r="C6" s="12" t="s">
        <v>8</v>
      </c>
      <c r="D6" s="12" t="s">
        <v>15</v>
      </c>
      <c r="E6" s="12">
        <v>45000</v>
      </c>
      <c r="H6" s="16" t="s">
        <v>16</v>
      </c>
      <c r="I6" s="17">
        <f>(E4*E5)/E15*(1+E8)*(1+E9)*12</f>
        <v>297818.18181818182</v>
      </c>
      <c r="J6" s="4"/>
      <c r="K6" s="6"/>
      <c r="L6" s="3"/>
      <c r="M6" s="4"/>
      <c r="N6" s="4"/>
      <c r="O6" s="4"/>
      <c r="P6" s="4"/>
      <c r="Q6" s="4"/>
    </row>
    <row r="7" spans="1:17" ht="30">
      <c r="A7" s="13" t="s">
        <v>18</v>
      </c>
      <c r="B7" s="12" t="s">
        <v>19</v>
      </c>
      <c r="C7" s="12" t="s">
        <v>10</v>
      </c>
      <c r="D7" s="12" t="s">
        <v>15</v>
      </c>
      <c r="E7" s="12">
        <v>5</v>
      </c>
      <c r="H7" s="16" t="s">
        <v>20</v>
      </c>
      <c r="I7" s="17">
        <f>L13*E13</f>
        <v>21677.759999999998</v>
      </c>
      <c r="J7" s="4"/>
      <c r="K7" s="7"/>
      <c r="L7" s="3"/>
      <c r="M7" s="4"/>
      <c r="N7" s="26"/>
      <c r="O7" s="27"/>
      <c r="P7" s="4"/>
      <c r="Q7" s="4"/>
    </row>
    <row r="8" spans="1:17" ht="30">
      <c r="A8" s="13" t="s">
        <v>23</v>
      </c>
      <c r="B8" s="14" t="s">
        <v>49</v>
      </c>
      <c r="C8" s="15"/>
      <c r="D8" s="12">
        <v>0.2</v>
      </c>
      <c r="E8" s="12">
        <v>0.2</v>
      </c>
      <c r="I8" s="4"/>
      <c r="J8" s="4"/>
      <c r="K8" s="6"/>
      <c r="L8" s="3"/>
      <c r="M8" s="4"/>
      <c r="N8" s="4"/>
      <c r="O8" s="4"/>
      <c r="P8" s="4"/>
      <c r="Q8" s="4"/>
    </row>
    <row r="9" spans="1:17" ht="45">
      <c r="A9" s="13" t="s">
        <v>25</v>
      </c>
      <c r="B9" s="14" t="s">
        <v>50</v>
      </c>
      <c r="C9" s="15"/>
      <c r="D9" s="12">
        <v>0.3</v>
      </c>
      <c r="E9" s="12">
        <v>0.3</v>
      </c>
      <c r="G9" s="2"/>
      <c r="I9" s="4"/>
      <c r="J9" s="4"/>
      <c r="K9" s="28" t="s">
        <v>22</v>
      </c>
      <c r="L9" s="32">
        <f>I3-I4</f>
        <v>274268.42181818181</v>
      </c>
      <c r="M9" s="4"/>
      <c r="N9" s="4"/>
      <c r="O9" s="4"/>
      <c r="P9" s="4"/>
      <c r="Q9" s="4"/>
    </row>
    <row r="10" spans="1:17" ht="30">
      <c r="A10" s="13" t="s">
        <v>26</v>
      </c>
      <c r="B10" s="12" t="s">
        <v>27</v>
      </c>
      <c r="C10" s="12" t="s">
        <v>28</v>
      </c>
      <c r="D10" s="12" t="s">
        <v>15</v>
      </c>
      <c r="E10" s="12">
        <v>13</v>
      </c>
      <c r="H10" s="18" t="s">
        <v>52</v>
      </c>
      <c r="I10" s="19">
        <f>L9/L10</f>
        <v>1.1838830529640785</v>
      </c>
      <c r="J10" s="4"/>
      <c r="K10" s="28" t="s">
        <v>46</v>
      </c>
      <c r="L10" s="29">
        <f>L11+L12+L13</f>
        <v>231668.50909090906</v>
      </c>
      <c r="M10" s="4"/>
      <c r="N10" s="4"/>
      <c r="O10" s="4"/>
      <c r="P10" s="4"/>
      <c r="Q10" s="4"/>
    </row>
    <row r="11" spans="1:17" ht="45">
      <c r="A11" s="13" t="s">
        <v>29</v>
      </c>
      <c r="B11" s="12" t="s">
        <v>30</v>
      </c>
      <c r="C11" s="12" t="s">
        <v>31</v>
      </c>
      <c r="D11" s="12" t="s">
        <v>15</v>
      </c>
      <c r="E11" s="12">
        <v>12</v>
      </c>
      <c r="H11" s="18" t="s">
        <v>53</v>
      </c>
      <c r="I11" s="19">
        <f>1/I10</f>
        <v>0.84467802583735618</v>
      </c>
      <c r="J11" s="4"/>
      <c r="K11" s="22" t="s">
        <v>47</v>
      </c>
      <c r="L11" s="30">
        <f>(D4*D5)/D15*(1+D8)*(1+D9)*E14</f>
        <v>14890.909090909092</v>
      </c>
      <c r="M11" s="4"/>
      <c r="N11" s="4"/>
      <c r="O11" s="4"/>
      <c r="P11" s="4"/>
      <c r="Q11" s="4"/>
    </row>
    <row r="12" spans="1:17" ht="45">
      <c r="A12" s="13" t="s">
        <v>32</v>
      </c>
      <c r="B12" s="12" t="s">
        <v>33</v>
      </c>
      <c r="C12" s="12" t="s">
        <v>31</v>
      </c>
      <c r="D12" s="12" t="s">
        <v>15</v>
      </c>
      <c r="E12" s="12">
        <v>6</v>
      </c>
      <c r="H12" s="6"/>
      <c r="I12" s="4"/>
      <c r="J12" s="4"/>
      <c r="K12" s="22" t="s">
        <v>48</v>
      </c>
      <c r="L12" s="23">
        <v>0</v>
      </c>
      <c r="M12" s="4"/>
      <c r="N12" s="4"/>
      <c r="O12" s="4"/>
      <c r="P12" s="4"/>
      <c r="Q12" s="4"/>
    </row>
    <row r="13" spans="1:17" ht="30">
      <c r="A13" s="13" t="s">
        <v>34</v>
      </c>
      <c r="B13" s="14" t="s">
        <v>51</v>
      </c>
      <c r="C13" s="15"/>
      <c r="D13" s="12" t="s">
        <v>15</v>
      </c>
      <c r="E13" s="12">
        <v>0.1</v>
      </c>
      <c r="H13" s="20" t="s">
        <v>17</v>
      </c>
      <c r="I13" s="17">
        <f>E6*E7*(1+E8)*(1+E9)/22*12</f>
        <v>191454.54545454544</v>
      </c>
      <c r="J13" s="4"/>
      <c r="K13" s="20" t="s">
        <v>12</v>
      </c>
      <c r="L13" s="31">
        <f>SUM(I13:I15)</f>
        <v>216777.59999999998</v>
      </c>
      <c r="M13" s="4"/>
      <c r="N13" s="4"/>
      <c r="O13" s="4"/>
      <c r="P13" s="4"/>
      <c r="Q13" s="4"/>
    </row>
    <row r="14" spans="1:17" ht="29.25" customHeight="1">
      <c r="A14" s="13" t="s">
        <v>35</v>
      </c>
      <c r="B14" s="12" t="s">
        <v>36</v>
      </c>
      <c r="C14" s="12" t="s">
        <v>37</v>
      </c>
      <c r="D14" s="15"/>
      <c r="E14" s="12">
        <v>0.3</v>
      </c>
      <c r="H14" s="21" t="s">
        <v>21</v>
      </c>
      <c r="I14" s="17">
        <f>12*E10*E12^2</f>
        <v>5616</v>
      </c>
      <c r="J14" s="4"/>
      <c r="K14" s="4"/>
      <c r="L14" s="4"/>
      <c r="M14" s="4"/>
      <c r="N14" s="4"/>
      <c r="O14" s="4"/>
      <c r="P14" s="4"/>
      <c r="Q14" s="4"/>
    </row>
    <row r="15" spans="1:17" ht="30">
      <c r="A15" s="13" t="s">
        <v>38</v>
      </c>
      <c r="B15" s="12" t="s">
        <v>39</v>
      </c>
      <c r="C15" s="12" t="s">
        <v>40</v>
      </c>
      <c r="D15" s="12">
        <v>22</v>
      </c>
      <c r="E15" s="12">
        <v>22</v>
      </c>
      <c r="H15" s="20" t="s">
        <v>24</v>
      </c>
      <c r="I15" s="17">
        <f>(I13+I14)*E16</f>
        <v>19707.054545454546</v>
      </c>
    </row>
    <row r="16" spans="1:17" ht="30">
      <c r="A16" s="13" t="s">
        <v>41</v>
      </c>
      <c r="B16" s="12" t="s">
        <v>42</v>
      </c>
      <c r="C16" s="15"/>
      <c r="D16" s="12">
        <v>0.1</v>
      </c>
      <c r="E16" s="12">
        <v>0.1</v>
      </c>
    </row>
    <row r="17" spans="1:5" ht="60">
      <c r="A17" s="13" t="s">
        <v>43</v>
      </c>
      <c r="B17" s="12" t="s">
        <v>44</v>
      </c>
      <c r="C17" s="12" t="s">
        <v>15</v>
      </c>
      <c r="D17" s="12" t="s">
        <v>15</v>
      </c>
      <c r="E17" s="12">
        <v>0.3</v>
      </c>
    </row>
  </sheetData>
  <mergeCells count="4">
    <mergeCell ref="A2:A3"/>
    <mergeCell ref="B2:B3"/>
    <mergeCell ref="C2:C3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Dmitry</cp:lastModifiedBy>
  <dcterms:modified xsi:type="dcterms:W3CDTF">2021-03-28T18:51:19Z</dcterms:modified>
</cp:coreProperties>
</file>