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parakhin\Desktop\labs\4 курс\Экономика и консалтинг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4" i="1" l="1"/>
  <c r="H26" i="1"/>
  <c r="P4" i="1"/>
  <c r="C25" i="1"/>
  <c r="C24" i="1"/>
  <c r="C8" i="1" l="1"/>
  <c r="H17" i="1" l="1"/>
  <c r="P5" i="1"/>
  <c r="P6" i="1"/>
  <c r="O5" i="1"/>
  <c r="O6" i="1"/>
  <c r="O4" i="1"/>
  <c r="N5" i="1"/>
  <c r="N6" i="1"/>
  <c r="N4" i="1"/>
  <c r="N7" i="1" s="1"/>
  <c r="M5" i="1"/>
  <c r="M6" i="1"/>
  <c r="M7" i="1" s="1"/>
  <c r="O7" i="1" l="1"/>
  <c r="H12" i="1" s="1"/>
  <c r="H11" i="1"/>
  <c r="P7" i="1"/>
  <c r="H20" i="1" s="1"/>
  <c r="H19" i="1"/>
  <c r="H13" i="1"/>
  <c r="H14" i="1"/>
  <c r="H16" i="1"/>
  <c r="H32" i="1" s="1"/>
  <c r="H23" i="1" l="1"/>
  <c r="H22" i="1"/>
  <c r="H18" i="1"/>
  <c r="H24" i="1" l="1"/>
  <c r="H31" i="1" s="1"/>
  <c r="H33" i="1" s="1"/>
  <c r="H34" i="1" l="1"/>
  <c r="H35" i="1" s="1"/>
</calcChain>
</file>

<file path=xl/sharedStrings.xml><?xml version="1.0" encoding="utf-8"?>
<sst xmlns="http://schemas.openxmlformats.org/spreadsheetml/2006/main" count="94" uniqueCount="92">
  <si>
    <t>Наименование показателя</t>
  </si>
  <si>
    <t>Идентификатор</t>
  </si>
  <si>
    <t>Значение</t>
  </si>
  <si>
    <t>1.Кол-во рабочих дней в году, дн</t>
  </si>
  <si>
    <t>2.Среднемесячный фонд времени, дн</t>
  </si>
  <si>
    <t>3.Рабочее время в день,час.</t>
  </si>
  <si>
    <t>4.Месячная зарплата пользователя, руб</t>
  </si>
  <si>
    <t>5.Часовая тарифная ставка пользователя,час</t>
  </si>
  <si>
    <t>tчас</t>
  </si>
  <si>
    <t xml:space="preserve">6.Коэффициент, учитывающий доп.зарплату, </t>
  </si>
  <si>
    <t>η</t>
  </si>
  <si>
    <t>7.Коэффициент, учитывающий страховые взносы во внебюджетные фонды (СВ) и страхование от несчастных случаев</t>
  </si>
  <si>
    <t>R</t>
  </si>
  <si>
    <t>8.Месячная зарплата ИТР, обслуживающего выч.технику,руб</t>
  </si>
  <si>
    <t>9.Годовой фонд времени работы ЭВМ, час.</t>
  </si>
  <si>
    <t>Fэвм</t>
  </si>
  <si>
    <t xml:space="preserve">10.Уставная мощность ЭВМ, КВт </t>
  </si>
  <si>
    <t>Nэвм</t>
  </si>
  <si>
    <t>11.Стоимость 1КВт электроэнергии, руб.</t>
  </si>
  <si>
    <t>Цэл</t>
  </si>
  <si>
    <t>12.Коэффициент использования энергоустановок по мощности</t>
  </si>
  <si>
    <t>Кисп</t>
  </si>
  <si>
    <t>13.Стоимость ЭВМ, руб</t>
  </si>
  <si>
    <t>Cэвм</t>
  </si>
  <si>
    <t>14. Норма амортизационных отчислений для ПЭВМ</t>
  </si>
  <si>
    <t>α</t>
  </si>
  <si>
    <t>15.Коэффициент, учитывающий запчасти, материалы, ремонт</t>
  </si>
  <si>
    <t>Кзп+м+р</t>
  </si>
  <si>
    <t>16.Кол-во проектировщиков</t>
  </si>
  <si>
    <t>К</t>
  </si>
  <si>
    <t>17.Время проектирования, мес.</t>
  </si>
  <si>
    <t>Тпр</t>
  </si>
  <si>
    <t xml:space="preserve">18.Зарплата проектировщика, руб. </t>
  </si>
  <si>
    <t>n</t>
  </si>
  <si>
    <t>Задача</t>
  </si>
  <si>
    <t>Kрi</t>
  </si>
  <si>
    <t>Тр1i</t>
  </si>
  <si>
    <t>Тм1i</t>
  </si>
  <si>
    <t>Тр2i</t>
  </si>
  <si>
    <t>Тм2i</t>
  </si>
  <si>
    <t>Тр1i*Kpi</t>
  </si>
  <si>
    <t>Тм1i*Kpi</t>
  </si>
  <si>
    <t>Тр2i*Kpi</t>
  </si>
  <si>
    <t>Тм2i*Kpi</t>
  </si>
  <si>
    <t>Итого</t>
  </si>
  <si>
    <t xml:space="preserve">Вид </t>
  </si>
  <si>
    <t>Показатель</t>
  </si>
  <si>
    <t>Затраты ручного труда,руб</t>
  </si>
  <si>
    <t>Зр1</t>
  </si>
  <si>
    <t>Зр2</t>
  </si>
  <si>
    <t>Зарплата ИТР, обслуживающего выч.технику,руб</t>
  </si>
  <si>
    <t>Зитр1</t>
  </si>
  <si>
    <t>Зитр2</t>
  </si>
  <si>
    <t>Затраты капитальные,руб</t>
  </si>
  <si>
    <t>Зк1</t>
  </si>
  <si>
    <t>Зк2</t>
  </si>
  <si>
    <t>Амортизационные отчисления,руб</t>
  </si>
  <si>
    <t>А1</t>
  </si>
  <si>
    <t>А2</t>
  </si>
  <si>
    <t>Затраты на электроэнергию,руб</t>
  </si>
  <si>
    <t>Зэл1</t>
  </si>
  <si>
    <t>Зэл2</t>
  </si>
  <si>
    <t>Затраты на запасные части, материалы, ремонт, руб</t>
  </si>
  <si>
    <t>Сзчмр1</t>
  </si>
  <si>
    <t>Сзчмр2</t>
  </si>
  <si>
    <t>Затраты экслуатационные,руб</t>
  </si>
  <si>
    <t>Зэкс1</t>
  </si>
  <si>
    <t>Зэкс2</t>
  </si>
  <si>
    <t>Затраты проектирования,руб</t>
  </si>
  <si>
    <t>Зпр1</t>
  </si>
  <si>
    <t>Зпр2</t>
  </si>
  <si>
    <t>Фг</t>
  </si>
  <si>
    <t>Фмес</t>
  </si>
  <si>
    <t>Наименование</t>
  </si>
  <si>
    <t>Величина</t>
  </si>
  <si>
    <t>1.Годовая экономия,руб</t>
  </si>
  <si>
    <t>Э</t>
  </si>
  <si>
    <t>2.Дополнительные капитальные вложения,руб</t>
  </si>
  <si>
    <t>Кд</t>
  </si>
  <si>
    <t>3.Годовая экономическая эффективность,руб</t>
  </si>
  <si>
    <t>Эг</t>
  </si>
  <si>
    <t>4.Расчетный коэффициент экономической эффективности</t>
  </si>
  <si>
    <t>Ер</t>
  </si>
  <si>
    <t>5.Срок окупаемости,год</t>
  </si>
  <si>
    <t>Тр</t>
  </si>
  <si>
    <t>(норм коэф-т эк.эф-ти) Ен=</t>
  </si>
  <si>
    <t>Часовая ставка проектровщика</t>
  </si>
  <si>
    <t>Информационная система автоматизации автоматизации деятельности IT-отделов организации</t>
  </si>
  <si>
    <t>= 21 * 8</t>
  </si>
  <si>
    <t>1) Трекинг задач</t>
  </si>
  <si>
    <t>2) Формирование отчетов</t>
  </si>
  <si>
    <t>3) Отслеживание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</si>
</sst>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1" fontId="3" fillId="0" borderId="5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5" fillId="0" borderId="0" xfId="0" applyFont="1"/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3" fillId="0" borderId="6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164" fontId="7" fillId="0" borderId="0" xfId="0" applyNumberFormat="1" applyFo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11</xdr:row>
      <xdr:rowOff>142876</xdr:rowOff>
    </xdr:from>
    <xdr:to>
      <xdr:col>13</xdr:col>
      <xdr:colOff>345826</xdr:colOff>
      <xdr:row>12</xdr:row>
      <xdr:rowOff>352426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299" y="3171826"/>
          <a:ext cx="2708027" cy="4000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8</xdr:row>
          <xdr:rowOff>198120</xdr:rowOff>
        </xdr:from>
        <xdr:to>
          <xdr:col>15</xdr:col>
          <xdr:colOff>563880</xdr:colOff>
          <xdr:row>12</xdr:row>
          <xdr:rowOff>106680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</xdr:row>
          <xdr:rowOff>579120</xdr:rowOff>
        </xdr:from>
        <xdr:to>
          <xdr:col>14</xdr:col>
          <xdr:colOff>152400</xdr:colOff>
          <xdr:row>13</xdr:row>
          <xdr:rowOff>289560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13</xdr:row>
          <xdr:rowOff>228600</xdr:rowOff>
        </xdr:from>
        <xdr:to>
          <xdr:col>14</xdr:col>
          <xdr:colOff>228600</xdr:colOff>
          <xdr:row>16</xdr:row>
          <xdr:rowOff>304800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16</xdr:row>
          <xdr:rowOff>0</xdr:rowOff>
        </xdr:from>
        <xdr:to>
          <xdr:col>12</xdr:col>
          <xdr:colOff>746760</xdr:colOff>
          <xdr:row>16</xdr:row>
          <xdr:rowOff>838200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</xdr:row>
          <xdr:rowOff>259080</xdr:rowOff>
        </xdr:from>
        <xdr:to>
          <xdr:col>15</xdr:col>
          <xdr:colOff>137160</xdr:colOff>
          <xdr:row>18</xdr:row>
          <xdr:rowOff>487680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19</xdr:row>
          <xdr:rowOff>274320</xdr:rowOff>
        </xdr:from>
        <xdr:to>
          <xdr:col>14</xdr:col>
          <xdr:colOff>342900</xdr:colOff>
          <xdr:row>19</xdr:row>
          <xdr:rowOff>723900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</xdr:row>
          <xdr:rowOff>0</xdr:rowOff>
        </xdr:from>
        <xdr:to>
          <xdr:col>10</xdr:col>
          <xdr:colOff>594360</xdr:colOff>
          <xdr:row>21</xdr:row>
          <xdr:rowOff>403860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13</xdr:col>
          <xdr:colOff>335280</xdr:colOff>
          <xdr:row>30</xdr:row>
          <xdr:rowOff>182880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13</xdr:col>
          <xdr:colOff>289560</xdr:colOff>
          <xdr:row>31</xdr:row>
          <xdr:rowOff>449580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32</xdr:row>
          <xdr:rowOff>0</xdr:rowOff>
        </xdr:from>
        <xdr:to>
          <xdr:col>11</xdr:col>
          <xdr:colOff>640080</xdr:colOff>
          <xdr:row>32</xdr:row>
          <xdr:rowOff>411480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33</xdr:row>
          <xdr:rowOff>0</xdr:rowOff>
        </xdr:from>
        <xdr:to>
          <xdr:col>10</xdr:col>
          <xdr:colOff>381000</xdr:colOff>
          <xdr:row>34</xdr:row>
          <xdr:rowOff>83820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10</xdr:col>
          <xdr:colOff>350520</xdr:colOff>
          <xdr:row>37</xdr:row>
          <xdr:rowOff>175260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zoomScale="70" zoomScaleNormal="70" workbookViewId="0">
      <selection activeCell="H36" sqref="H36"/>
    </sheetView>
  </sheetViews>
  <sheetFormatPr defaultRowHeight="14.4" x14ac:dyDescent="0.3"/>
  <cols>
    <col min="1" max="1" width="28.33203125" customWidth="1"/>
    <col min="2" max="2" width="27.109375" customWidth="1"/>
    <col min="3" max="3" width="15.44140625" customWidth="1"/>
    <col min="6" max="6" width="29.33203125" customWidth="1"/>
    <col min="7" max="7" width="15.109375" customWidth="1"/>
    <col min="8" max="8" width="13.33203125" customWidth="1"/>
    <col min="9" max="9" width="11.5546875" customWidth="1"/>
  </cols>
  <sheetData>
    <row r="1" spans="1:16" ht="28.2" customHeight="1" x14ac:dyDescent="0.35">
      <c r="A1" s="22" t="s">
        <v>87</v>
      </c>
      <c r="B1" s="22"/>
      <c r="C1" s="22"/>
      <c r="D1" s="22"/>
      <c r="E1" s="22"/>
      <c r="F1" s="22"/>
    </row>
    <row r="2" spans="1:16" ht="15" thickBot="1" x14ac:dyDescent="0.35"/>
    <row r="3" spans="1:16" ht="33" thickBot="1" x14ac:dyDescent="0.35">
      <c r="A3" s="1" t="s">
        <v>0</v>
      </c>
      <c r="B3" s="2" t="s">
        <v>1</v>
      </c>
      <c r="C3" s="2" t="s">
        <v>2</v>
      </c>
      <c r="F3" s="27" t="s">
        <v>34</v>
      </c>
      <c r="G3" s="28"/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</row>
    <row r="4" spans="1:16" ht="31.95" customHeight="1" thickBot="1" x14ac:dyDescent="0.35">
      <c r="A4" s="3" t="s">
        <v>3</v>
      </c>
      <c r="B4" s="4" t="s">
        <v>33</v>
      </c>
      <c r="C4" s="5">
        <v>251</v>
      </c>
      <c r="F4" s="29" t="s">
        <v>89</v>
      </c>
      <c r="G4" s="30"/>
      <c r="H4" s="5">
        <v>1000</v>
      </c>
      <c r="I4" s="5">
        <v>0.3</v>
      </c>
      <c r="J4" s="5">
        <v>0.2</v>
      </c>
      <c r="K4" s="5">
        <v>0.05</v>
      </c>
      <c r="L4" s="5">
        <v>0.05</v>
      </c>
      <c r="M4" s="5">
        <f>I4*H4</f>
        <v>300</v>
      </c>
      <c r="N4" s="5">
        <f>J4*H4</f>
        <v>200</v>
      </c>
      <c r="O4" s="5">
        <f>K4*H4</f>
        <v>50</v>
      </c>
      <c r="P4" s="5">
        <f>L4*H4</f>
        <v>50</v>
      </c>
    </row>
    <row r="5" spans="1:16" ht="31.95" customHeight="1" thickBot="1" x14ac:dyDescent="0.35">
      <c r="A5" s="3" t="s">
        <v>4</v>
      </c>
      <c r="B5" s="4"/>
      <c r="C5" s="5">
        <v>21</v>
      </c>
      <c r="F5" s="29" t="s">
        <v>90</v>
      </c>
      <c r="G5" s="30"/>
      <c r="H5" s="5">
        <v>3000</v>
      </c>
      <c r="I5" s="5">
        <v>0.2</v>
      </c>
      <c r="J5" s="5">
        <v>0.3</v>
      </c>
      <c r="K5" s="5">
        <v>0.05</v>
      </c>
      <c r="L5" s="5">
        <v>0.05</v>
      </c>
      <c r="M5" s="5">
        <f>I5*H5</f>
        <v>600</v>
      </c>
      <c r="N5" s="5">
        <f>J5*H5</f>
        <v>900</v>
      </c>
      <c r="O5" s="5">
        <f>K5*H5</f>
        <v>150</v>
      </c>
      <c r="P5" s="5">
        <f>L5*H5</f>
        <v>150</v>
      </c>
    </row>
    <row r="6" spans="1:16" ht="34.200000000000003" customHeight="1" thickBot="1" x14ac:dyDescent="0.35">
      <c r="A6" s="3" t="s">
        <v>5</v>
      </c>
      <c r="B6" s="4"/>
      <c r="C6" s="5">
        <v>8</v>
      </c>
      <c r="F6" s="29" t="s">
        <v>91</v>
      </c>
      <c r="G6" s="30"/>
      <c r="H6" s="5">
        <v>2400</v>
      </c>
      <c r="I6" s="5">
        <v>1</v>
      </c>
      <c r="J6" s="5">
        <v>0.4</v>
      </c>
      <c r="K6" s="5">
        <v>0.3</v>
      </c>
      <c r="L6" s="5">
        <v>0.2</v>
      </c>
      <c r="M6" s="5">
        <f>I6*H6</f>
        <v>2400</v>
      </c>
      <c r="N6" s="5">
        <f>J6*H6</f>
        <v>960</v>
      </c>
      <c r="O6" s="5">
        <f>K6*H6</f>
        <v>720</v>
      </c>
      <c r="P6" s="5">
        <f>L6*H6</f>
        <v>480</v>
      </c>
    </row>
    <row r="7" spans="1:16" ht="31.8" thickBot="1" x14ac:dyDescent="0.35">
      <c r="A7" s="3" t="s">
        <v>6</v>
      </c>
      <c r="B7" s="5"/>
      <c r="C7" s="5">
        <v>45000</v>
      </c>
      <c r="F7" s="31" t="s">
        <v>44</v>
      </c>
      <c r="G7" s="32"/>
      <c r="H7" s="32"/>
      <c r="I7" s="32"/>
      <c r="J7" s="32"/>
      <c r="K7" s="32"/>
      <c r="L7" s="33"/>
      <c r="M7" s="5">
        <f>SUM(M4:M6)</f>
        <v>3300</v>
      </c>
      <c r="N7" s="5">
        <f>SUM(N4:N6)</f>
        <v>2060</v>
      </c>
      <c r="O7" s="5">
        <f>SUM(O4:O6)</f>
        <v>920</v>
      </c>
      <c r="P7" s="5">
        <f>SUM(P4:P6)</f>
        <v>680</v>
      </c>
    </row>
    <row r="8" spans="1:16" ht="31.8" thickBot="1" x14ac:dyDescent="0.35">
      <c r="A8" s="3" t="s">
        <v>7</v>
      </c>
      <c r="B8" s="5" t="s">
        <v>8</v>
      </c>
      <c r="C8" s="6">
        <f>C7/C5/C6</f>
        <v>267.85714285714283</v>
      </c>
    </row>
    <row r="9" spans="1:16" ht="14.4" customHeight="1" thickBot="1" x14ac:dyDescent="0.35">
      <c r="A9" s="20" t="s">
        <v>9</v>
      </c>
      <c r="B9" s="18" t="s">
        <v>10</v>
      </c>
      <c r="C9" s="18">
        <v>1.5</v>
      </c>
    </row>
    <row r="10" spans="1:16" ht="15" customHeight="1" thickBot="1" x14ac:dyDescent="0.35">
      <c r="A10" s="21"/>
      <c r="B10" s="19"/>
      <c r="C10" s="19"/>
      <c r="F10" s="10" t="s">
        <v>45</v>
      </c>
      <c r="G10" s="2" t="s">
        <v>46</v>
      </c>
      <c r="H10" s="2" t="s">
        <v>2</v>
      </c>
    </row>
    <row r="11" spans="1:16" ht="15.6" customHeight="1" thickBot="1" x14ac:dyDescent="0.35">
      <c r="A11" s="23" t="s">
        <v>11</v>
      </c>
      <c r="B11" s="18" t="s">
        <v>12</v>
      </c>
      <c r="C11" s="18">
        <v>1.302</v>
      </c>
      <c r="F11" s="25" t="s">
        <v>47</v>
      </c>
      <c r="G11" s="9" t="s">
        <v>48</v>
      </c>
      <c r="H11" s="15">
        <f>M7*C8*C9*C11</f>
        <v>1726312.5</v>
      </c>
    </row>
    <row r="12" spans="1:16" ht="15" customHeight="1" thickBot="1" x14ac:dyDescent="0.35">
      <c r="A12" s="24"/>
      <c r="B12" s="19"/>
      <c r="C12" s="19"/>
      <c r="F12" s="26"/>
      <c r="G12" s="9" t="s">
        <v>49</v>
      </c>
      <c r="H12" s="15">
        <f>O7*C8*C9*C11</f>
        <v>481275.00000000006</v>
      </c>
    </row>
    <row r="13" spans="1:16" ht="47.4" thickBot="1" x14ac:dyDescent="0.35">
      <c r="A13" s="3" t="s">
        <v>13</v>
      </c>
      <c r="B13" s="5" t="s">
        <v>71</v>
      </c>
      <c r="C13" s="5">
        <v>35000</v>
      </c>
      <c r="F13" s="25" t="s">
        <v>50</v>
      </c>
      <c r="G13" s="9" t="s">
        <v>51</v>
      </c>
      <c r="H13" s="15">
        <f>N7*C13/C14*C9*C11</f>
        <v>70125.149402390438</v>
      </c>
    </row>
    <row r="14" spans="1:16" ht="31.8" thickBot="1" x14ac:dyDescent="0.35">
      <c r="A14" s="3" t="s">
        <v>14</v>
      </c>
      <c r="B14" s="5" t="s">
        <v>15</v>
      </c>
      <c r="C14" s="5">
        <v>2008</v>
      </c>
      <c r="F14" s="26"/>
      <c r="G14" s="9" t="s">
        <v>52</v>
      </c>
      <c r="H14" s="15">
        <f>(P7*C13*C9*C11)/(C14*8)</f>
        <v>2893.5134462151395</v>
      </c>
    </row>
    <row r="15" spans="1:16" ht="31.8" thickBot="1" x14ac:dyDescent="0.35">
      <c r="A15" s="3" t="s">
        <v>16</v>
      </c>
      <c r="B15" s="5" t="s">
        <v>17</v>
      </c>
      <c r="C15" s="5">
        <v>0.5</v>
      </c>
      <c r="F15" s="25" t="s">
        <v>53</v>
      </c>
      <c r="G15" s="9" t="s">
        <v>54</v>
      </c>
      <c r="H15" s="15">
        <v>0</v>
      </c>
    </row>
    <row r="16" spans="1:16" ht="31.8" thickBot="1" x14ac:dyDescent="0.35">
      <c r="A16" s="3" t="s">
        <v>18</v>
      </c>
      <c r="B16" s="5" t="s">
        <v>19</v>
      </c>
      <c r="C16" s="5">
        <v>3.48</v>
      </c>
      <c r="F16" s="26"/>
      <c r="G16" s="9" t="s">
        <v>55</v>
      </c>
      <c r="H16" s="15">
        <f>P7*C18/C14</f>
        <v>23705.179282868525</v>
      </c>
    </row>
    <row r="17" spans="1:8" ht="63" thickBot="1" x14ac:dyDescent="0.35">
      <c r="A17" s="3" t="s">
        <v>20</v>
      </c>
      <c r="B17" s="5" t="s">
        <v>21</v>
      </c>
      <c r="C17" s="5">
        <v>0.9</v>
      </c>
      <c r="F17" s="25" t="s">
        <v>56</v>
      </c>
      <c r="G17" s="9" t="s">
        <v>57</v>
      </c>
      <c r="H17" s="15">
        <f>H15*C19</f>
        <v>0</v>
      </c>
    </row>
    <row r="18" spans="1:8" ht="30.6" customHeight="1" thickBot="1" x14ac:dyDescent="0.35">
      <c r="A18" s="3" t="s">
        <v>22</v>
      </c>
      <c r="B18" s="5" t="s">
        <v>23</v>
      </c>
      <c r="C18" s="5">
        <v>70000</v>
      </c>
      <c r="F18" s="26"/>
      <c r="G18" s="9" t="s">
        <v>58</v>
      </c>
      <c r="H18" s="15">
        <f>H16*C19</f>
        <v>2963.1474103585656</v>
      </c>
    </row>
    <row r="19" spans="1:8" ht="47.4" thickBot="1" x14ac:dyDescent="0.35">
      <c r="A19" s="3" t="s">
        <v>24</v>
      </c>
      <c r="B19" s="5" t="s">
        <v>25</v>
      </c>
      <c r="C19" s="5">
        <v>0.125</v>
      </c>
      <c r="F19" s="25" t="s">
        <v>59</v>
      </c>
      <c r="G19" s="9" t="s">
        <v>60</v>
      </c>
      <c r="H19" s="15">
        <f>C15*N7*C16*C17</f>
        <v>3225.96</v>
      </c>
    </row>
    <row r="20" spans="1:8" ht="47.4" thickBot="1" x14ac:dyDescent="0.35">
      <c r="A20" s="3" t="s">
        <v>26</v>
      </c>
      <c r="B20" s="5" t="s">
        <v>27</v>
      </c>
      <c r="C20" s="5">
        <v>8.2500000000000004E-2</v>
      </c>
      <c r="F20" s="26"/>
      <c r="G20" s="9" t="s">
        <v>61</v>
      </c>
      <c r="H20" s="15">
        <f>C15*P7*C16*C17</f>
        <v>1064.8800000000001</v>
      </c>
    </row>
    <row r="21" spans="1:8" ht="47.4" customHeight="1" thickBot="1" x14ac:dyDescent="0.35">
      <c r="A21" s="3" t="s">
        <v>28</v>
      </c>
      <c r="B21" s="5" t="s">
        <v>29</v>
      </c>
      <c r="C21" s="5">
        <v>3</v>
      </c>
      <c r="F21" s="25" t="s">
        <v>62</v>
      </c>
      <c r="G21" s="9" t="s">
        <v>63</v>
      </c>
      <c r="H21" s="15">
        <v>0</v>
      </c>
    </row>
    <row r="22" spans="1:8" ht="31.8" thickBot="1" x14ac:dyDescent="0.35">
      <c r="A22" s="3" t="s">
        <v>30</v>
      </c>
      <c r="B22" s="5" t="s">
        <v>31</v>
      </c>
      <c r="C22" s="5">
        <v>4</v>
      </c>
      <c r="F22" s="26"/>
      <c r="G22" s="9" t="s">
        <v>64</v>
      </c>
      <c r="H22" s="15">
        <f>H16*C20</f>
        <v>1955.6772908366534</v>
      </c>
    </row>
    <row r="23" spans="1:8" ht="31.8" thickBot="1" x14ac:dyDescent="0.35">
      <c r="A23" s="3" t="s">
        <v>32</v>
      </c>
      <c r="B23" s="5"/>
      <c r="C23" s="5">
        <v>60000</v>
      </c>
      <c r="F23" s="25" t="s">
        <v>65</v>
      </c>
      <c r="G23" s="9" t="s">
        <v>66</v>
      </c>
      <c r="H23" s="15">
        <f>H13+H17+H19+H21</f>
        <v>73351.109402390444</v>
      </c>
    </row>
    <row r="24" spans="1:8" ht="16.2" thickBot="1" x14ac:dyDescent="0.35">
      <c r="B24" s="11" t="s">
        <v>72</v>
      </c>
      <c r="C24" s="12">
        <f>21*8</f>
        <v>168</v>
      </c>
      <c r="D24" s="34" t="s">
        <v>88</v>
      </c>
      <c r="F24" s="26"/>
      <c r="G24" s="9" t="s">
        <v>67</v>
      </c>
      <c r="H24" s="15">
        <f>H14+H18+H20+H22</f>
        <v>8877.2181474103581</v>
      </c>
    </row>
    <row r="25" spans="1:8" ht="31.95" customHeight="1" thickBot="1" x14ac:dyDescent="0.35">
      <c r="A25" s="14" t="s">
        <v>86</v>
      </c>
      <c r="C25" s="35">
        <f>C23/C24</f>
        <v>357.14285714285717</v>
      </c>
      <c r="F25" s="25" t="s">
        <v>68</v>
      </c>
      <c r="G25" s="9" t="s">
        <v>69</v>
      </c>
      <c r="H25" s="15">
        <v>0</v>
      </c>
    </row>
    <row r="26" spans="1:8" ht="16.2" thickBot="1" x14ac:dyDescent="0.35">
      <c r="F26" s="26"/>
      <c r="G26" s="9" t="s">
        <v>70</v>
      </c>
      <c r="H26" s="15">
        <f>C22*C21*C24*C25*C9*C11</f>
        <v>1406160</v>
      </c>
    </row>
    <row r="29" spans="1:8" ht="15" thickBot="1" x14ac:dyDescent="0.35"/>
    <row r="30" spans="1:8" ht="16.8" thickBot="1" x14ac:dyDescent="0.35">
      <c r="F30" s="1" t="s">
        <v>73</v>
      </c>
      <c r="G30" s="2" t="s">
        <v>46</v>
      </c>
      <c r="H30" s="2" t="s">
        <v>74</v>
      </c>
    </row>
    <row r="31" spans="1:8" ht="16.2" thickBot="1" x14ac:dyDescent="0.35">
      <c r="F31" s="8" t="s">
        <v>75</v>
      </c>
      <c r="G31" s="9" t="s">
        <v>76</v>
      </c>
      <c r="H31" s="15">
        <f>H11+H23-H12-H24</f>
        <v>1309511.3912549801</v>
      </c>
    </row>
    <row r="32" spans="1:8" ht="31.8" thickBot="1" x14ac:dyDescent="0.35">
      <c r="F32" s="8" t="s">
        <v>77</v>
      </c>
      <c r="G32" s="9" t="s">
        <v>78</v>
      </c>
      <c r="H32" s="15">
        <f>H26+H16-H25-H15</f>
        <v>1429865.1792828685</v>
      </c>
    </row>
    <row r="33" spans="6:8" ht="31.8" thickBot="1" x14ac:dyDescent="0.35">
      <c r="F33" s="8" t="s">
        <v>79</v>
      </c>
      <c r="G33" s="9" t="s">
        <v>80</v>
      </c>
      <c r="H33" s="15">
        <f>H31-G37*H32</f>
        <v>737565.31954183266</v>
      </c>
    </row>
    <row r="34" spans="6:8" ht="47.4" thickBot="1" x14ac:dyDescent="0.35">
      <c r="F34" s="8" t="s">
        <v>81</v>
      </c>
      <c r="G34" s="9" t="s">
        <v>82</v>
      </c>
      <c r="H34" s="15">
        <f>H33/H32</f>
        <v>0.51582857616810385</v>
      </c>
    </row>
    <row r="35" spans="6:8" ht="16.2" thickBot="1" x14ac:dyDescent="0.35">
      <c r="F35" s="8" t="s">
        <v>83</v>
      </c>
      <c r="G35" s="9" t="s">
        <v>84</v>
      </c>
      <c r="H35" s="16">
        <f>1/H34</f>
        <v>1.938628540955647</v>
      </c>
    </row>
    <row r="37" spans="6:8" ht="15.6" x14ac:dyDescent="0.3">
      <c r="F37" s="13" t="s">
        <v>85</v>
      </c>
      <c r="G37" s="17">
        <v>0.4</v>
      </c>
    </row>
  </sheetData>
  <mergeCells count="20">
    <mergeCell ref="F19:F20"/>
    <mergeCell ref="F21:F22"/>
    <mergeCell ref="F23:F24"/>
    <mergeCell ref="F25:F26"/>
    <mergeCell ref="F3:G3"/>
    <mergeCell ref="F11:F12"/>
    <mergeCell ref="F13:F14"/>
    <mergeCell ref="F15:F16"/>
    <mergeCell ref="F17:F18"/>
    <mergeCell ref="F4:G4"/>
    <mergeCell ref="F5:G5"/>
    <mergeCell ref="F6:G6"/>
    <mergeCell ref="F7:L7"/>
    <mergeCell ref="C11:C12"/>
    <mergeCell ref="A9:A10"/>
    <mergeCell ref="C9:C10"/>
    <mergeCell ref="B11:B12"/>
    <mergeCell ref="A1:F1"/>
    <mergeCell ref="B9:B10"/>
    <mergeCell ref="A11:A1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9</xdr:col>
                <xdr:colOff>30480</xdr:colOff>
                <xdr:row>8</xdr:row>
                <xdr:rowOff>198120</xdr:rowOff>
              </from>
              <to>
                <xdr:col>15</xdr:col>
                <xdr:colOff>563880</xdr:colOff>
                <xdr:row>12</xdr:row>
                <xdr:rowOff>106680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9</xdr:col>
                <xdr:colOff>38100</xdr:colOff>
                <xdr:row>12</xdr:row>
                <xdr:rowOff>579120</xdr:rowOff>
              </from>
              <to>
                <xdr:col>14</xdr:col>
                <xdr:colOff>152400</xdr:colOff>
                <xdr:row>13</xdr:row>
                <xdr:rowOff>289560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9</xdr:col>
                <xdr:colOff>38100</xdr:colOff>
                <xdr:row>13</xdr:row>
                <xdr:rowOff>228600</xdr:rowOff>
              </from>
              <to>
                <xdr:col>14</xdr:col>
                <xdr:colOff>228600</xdr:colOff>
                <xdr:row>16</xdr:row>
                <xdr:rowOff>304800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9</xdr:col>
                <xdr:colOff>0</xdr:colOff>
                <xdr:row>16</xdr:row>
                <xdr:rowOff>0</xdr:rowOff>
              </from>
              <to>
                <xdr:col>12</xdr:col>
                <xdr:colOff>746760</xdr:colOff>
                <xdr:row>16</xdr:row>
                <xdr:rowOff>838200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9</xdr:col>
                <xdr:colOff>0</xdr:colOff>
                <xdr:row>17</xdr:row>
                <xdr:rowOff>259080</xdr:rowOff>
              </from>
              <to>
                <xdr:col>15</xdr:col>
                <xdr:colOff>137160</xdr:colOff>
                <xdr:row>18</xdr:row>
                <xdr:rowOff>487680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9</xdr:col>
                <xdr:colOff>30480</xdr:colOff>
                <xdr:row>19</xdr:row>
                <xdr:rowOff>274320</xdr:rowOff>
              </from>
              <to>
                <xdr:col>14</xdr:col>
                <xdr:colOff>342900</xdr:colOff>
                <xdr:row>19</xdr:row>
                <xdr:rowOff>723900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9</xdr:col>
                <xdr:colOff>0</xdr:colOff>
                <xdr:row>21</xdr:row>
                <xdr:rowOff>0</xdr:rowOff>
              </from>
              <to>
                <xdr:col>10</xdr:col>
                <xdr:colOff>594360</xdr:colOff>
                <xdr:row>21</xdr:row>
                <xdr:rowOff>403860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autoPict="0" r:id="rId19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13</xdr:col>
                <xdr:colOff>335280</xdr:colOff>
                <xdr:row>30</xdr:row>
                <xdr:rowOff>182880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3" r:id="rId20">
          <objectPr defaultSize="0" autoPict="0" r:id="rId21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13</xdr:col>
                <xdr:colOff>289560</xdr:colOff>
                <xdr:row>31</xdr:row>
                <xdr:rowOff>449580</xdr:rowOff>
              </to>
            </anchor>
          </objectPr>
        </oleObject>
      </mc:Choice>
      <mc:Fallback>
        <oleObject progId="Equation.3" shapeId="1033" r:id="rId20"/>
      </mc:Fallback>
    </mc:AlternateContent>
    <mc:AlternateContent xmlns:mc="http://schemas.openxmlformats.org/markup-compatibility/2006">
      <mc:Choice Requires="x14">
        <oleObject progId="Equation.3" shapeId="1034" r:id="rId22">
          <objectPr defaultSize="0" autoPict="0" r:id="rId23">
            <anchor moveWithCells="1" sizeWithCells="1">
              <from>
                <xdr:col>9</xdr:col>
                <xdr:colOff>0</xdr:colOff>
                <xdr:row>32</xdr:row>
                <xdr:rowOff>0</xdr:rowOff>
              </from>
              <to>
                <xdr:col>11</xdr:col>
                <xdr:colOff>640080</xdr:colOff>
                <xdr:row>32</xdr:row>
                <xdr:rowOff>411480</xdr:rowOff>
              </to>
            </anchor>
          </objectPr>
        </oleObject>
      </mc:Choice>
      <mc:Fallback>
        <oleObject progId="Equation.3" shapeId="1034" r:id="rId22"/>
      </mc:Fallback>
    </mc:AlternateContent>
    <mc:AlternateContent xmlns:mc="http://schemas.openxmlformats.org/markup-compatibility/2006">
      <mc:Choice Requires="x14">
        <oleObject progId="Equation.3" shapeId="1035" r:id="rId24">
          <objectPr defaultSize="0" autoPict="0" r:id="rId25">
            <anchor moveWithCells="1" sizeWithCells="1">
              <from>
                <xdr:col>9</xdr:col>
                <xdr:colOff>0</xdr:colOff>
                <xdr:row>33</xdr:row>
                <xdr:rowOff>0</xdr:rowOff>
              </from>
              <to>
                <xdr:col>10</xdr:col>
                <xdr:colOff>381000</xdr:colOff>
                <xdr:row>34</xdr:row>
                <xdr:rowOff>83820</xdr:rowOff>
              </to>
            </anchor>
          </objectPr>
        </oleObject>
      </mc:Choice>
      <mc:Fallback>
        <oleObject progId="Equation.3" shapeId="1035" r:id="rId24"/>
      </mc:Fallback>
    </mc:AlternateContent>
    <mc:AlternateContent xmlns:mc="http://schemas.openxmlformats.org/markup-compatibility/2006">
      <mc:Choice Requires="x14">
        <oleObject progId="Equation.3" shapeId="1036" r:id="rId26">
          <objectPr defaultSize="0" autoPict="0" r:id="rId27">
            <anchor moveWithCells="1" sizeWithCells="1">
              <from>
                <xdr:col>9</xdr:col>
                <xdr:colOff>0</xdr:colOff>
                <xdr:row>34</xdr:row>
                <xdr:rowOff>0</xdr:rowOff>
              </from>
              <to>
                <xdr:col>10</xdr:col>
                <xdr:colOff>350520</xdr:colOff>
                <xdr:row>37</xdr:row>
                <xdr:rowOff>175260</xdr:rowOff>
              </to>
            </anchor>
          </objectPr>
        </oleObject>
      </mc:Choice>
      <mc:Fallback>
        <oleObject progId="Equation.3" shapeId="1036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 Parakhin</cp:lastModifiedBy>
  <dcterms:created xsi:type="dcterms:W3CDTF">2016-02-12T06:31:55Z</dcterms:created>
  <dcterms:modified xsi:type="dcterms:W3CDTF">2024-02-04T13:35:49Z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70bf753f-972c-4309-92cb-05afa56fe93c</vt:lpwstr>
  </property>
</Properties>
</file>